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ivotTables/pivotTable3.xml" ContentType="application/vnd.openxmlformats-officedocument.spreadsheetml.pivotTable+xml"/>
  <Override PartName="/xl/drawings/drawing13.xml" ContentType="application/vnd.openxmlformats-officedocument.drawing+xml"/>
  <Override PartName="/xl/drawings/drawing14.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hidePivotFieldList="1"/>
  <mc:AlternateContent xmlns:mc="http://schemas.openxmlformats.org/markup-compatibility/2006">
    <mc:Choice Requires="x15">
      <x15ac:absPath xmlns:x15ac="http://schemas.microsoft.com/office/spreadsheetml/2010/11/ac" url="C:\Users\hongjaeshin\Desktop\진행중\1. WP\"/>
    </mc:Choice>
  </mc:AlternateContent>
  <xr:revisionPtr revIDLastSave="0" documentId="8_{F8DF8F79-3253-4963-A397-25C11CA50F7B}" xr6:coauthVersionLast="47" xr6:coauthVersionMax="47" xr10:uidLastSave="{00000000-0000-0000-0000-000000000000}"/>
  <bookViews>
    <workbookView xWindow="0" yWindow="0" windowWidth="18930" windowHeight="8295" tabRatio="826" firstSheet="16" activeTab="16" xr2:uid="{00000000-000D-0000-FFFF-FFFF00000000}"/>
  </bookViews>
  <sheets>
    <sheet name="BS(연결)" sheetId="2" state="hidden" r:id="rId1"/>
    <sheet name="IS(연결)" sheetId="3" state="hidden" r:id="rId2"/>
    <sheet name="BS(별도)" sheetId="17" state="hidden" r:id="rId3"/>
    <sheet name="IS(별도)" sheetId="19" state="hidden" r:id="rId4"/>
    <sheet name="Sheet16" sheetId="25" state="hidden" r:id="rId5"/>
    <sheet name="CF(연결)" sheetId="23" state="hidden" r:id="rId6"/>
    <sheet name="CF(별도)" sheetId="24" state="hidden" r:id="rId7"/>
    <sheet name="무석&gt;&gt;" sheetId="49" r:id="rId8"/>
    <sheet name="FCF" sheetId="33" r:id="rId9"/>
    <sheet name="IS" sheetId="28" state="hidden" r:id="rId10"/>
    <sheet name="BS" sheetId="29" state="hidden" r:id="rId11"/>
    <sheet name="IS(RMB)" sheetId="45" r:id="rId12"/>
    <sheet name="BS(RMB,)" sheetId="46" r:id="rId13"/>
    <sheet name="BS(RMB)" sheetId="40" state="hidden" r:id="rId14"/>
    <sheet name="제품군별 매출" sheetId="37" r:id="rId15"/>
    <sheet name="제품군별 매출-2" sheetId="71" r:id="rId16"/>
    <sheet name="제품군별 매출 피벗" sheetId="69" r:id="rId17"/>
    <sheet name="AR_aging" sheetId="41" r:id="rId18"/>
    <sheet name="매출원가" sheetId="70" r:id="rId19"/>
    <sheet name="마진" sheetId="30" r:id="rId20"/>
    <sheet name="인건비" sheetId="60" r:id="rId21"/>
    <sheet name="판매관리비" sheetId="59" r:id="rId22"/>
    <sheet name="WC" sheetId="43" r:id="rId23"/>
    <sheet name="매입액" sheetId="39" r:id="rId24"/>
    <sheet name="평균급여" sheetId="31" r:id="rId25"/>
    <sheet name="소송" sheetId="32" r:id="rId26"/>
    <sheet name="CAPEX" sheetId="44" r:id="rId27"/>
    <sheet name="PBC&gt;&gt;" sheetId="34" r:id="rId28"/>
    <sheet name="내부거래" sheetId="48" r:id="rId29"/>
    <sheet name="73,74 피벗" sheetId="68" r:id="rId30"/>
    <sheet name="73,74" sheetId="35" r:id="rId31"/>
    <sheet name="Sheet1" sheetId="47" r:id="rId32"/>
    <sheet name="76_매입" sheetId="38" r:id="rId33"/>
    <sheet name="AGING(中文)" sheetId="42" r:id="rId34"/>
    <sheet name="외상매입금" sheetId="57" r:id="rId35"/>
    <sheet name="외상매입금-피벗" sheetId="58" r:id="rId36"/>
    <sheet name="건설가계정 취합" sheetId="65" r:id="rId37"/>
    <sheet name="피벗" sheetId="67" r:id="rId38"/>
    <sheet name="건설가계정(2012.12.31)" sheetId="63" r:id="rId39"/>
    <sheet name="건설가계정(2013.12.31)" sheetId="64" r:id="rId40"/>
    <sheet name="건설가계정(2014.12.31)" sheetId="66" r:id="rId41"/>
    <sheet name="건설가계정(2015.06)" sheetId="62"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 localSheetId="12">#REF!</definedName>
    <definedName name="_" localSheetId="11">#REF!</definedName>
    <definedName name="_" localSheetId="38">#REF!</definedName>
    <definedName name="_" localSheetId="39">#REF!</definedName>
    <definedName name="_" localSheetId="40">#REF!</definedName>
    <definedName name="_" localSheetId="41">#REF!</definedName>
    <definedName name="_" localSheetId="34">#REF!</definedName>
    <definedName name="_" localSheetId="16">#REF!</definedName>
    <definedName name="_">#REF!</definedName>
    <definedName name="_?">#N/A</definedName>
    <definedName name="______R3_t">#N/A</definedName>
    <definedName name="______R3_t1">#N/A</definedName>
    <definedName name="__DAT10" localSheetId="12">#REF!</definedName>
    <definedName name="__DAT10" localSheetId="11">#REF!</definedName>
    <definedName name="__DAT10" localSheetId="38">#REF!</definedName>
    <definedName name="__DAT10" localSheetId="39">#REF!</definedName>
    <definedName name="__DAT10" localSheetId="40">#REF!</definedName>
    <definedName name="__DAT10" localSheetId="41">#REF!</definedName>
    <definedName name="__DAT10" localSheetId="34">#REF!</definedName>
    <definedName name="__DAT10" localSheetId="16">#REF!</definedName>
    <definedName name="__DAT10">#REF!</definedName>
    <definedName name="__DAT4" localSheetId="12">#REF!</definedName>
    <definedName name="__DAT4" localSheetId="11">#REF!</definedName>
    <definedName name="__DAT4" localSheetId="38">#REF!</definedName>
    <definedName name="__DAT4" localSheetId="39">#REF!</definedName>
    <definedName name="__DAT4" localSheetId="40">#REF!</definedName>
    <definedName name="__DAT4" localSheetId="41">#REF!</definedName>
    <definedName name="__DAT4" localSheetId="34">#REF!</definedName>
    <definedName name="__DAT4" localSheetId="16">#REF!</definedName>
    <definedName name="__DAT4">#REF!</definedName>
    <definedName name="__DAT6" localSheetId="12">#REF!</definedName>
    <definedName name="__DAT6" localSheetId="11">#REF!</definedName>
    <definedName name="__DAT6" localSheetId="38">#REF!</definedName>
    <definedName name="__DAT6" localSheetId="39">#REF!</definedName>
    <definedName name="__DAT6" localSheetId="40">#REF!</definedName>
    <definedName name="__DAT6" localSheetId="41">#REF!</definedName>
    <definedName name="__DAT6" localSheetId="34">#REF!</definedName>
    <definedName name="__DAT6" localSheetId="16">#REF!</definedName>
    <definedName name="__DAT6">#REF!</definedName>
    <definedName name="__DAT7" localSheetId="12">#REF!</definedName>
    <definedName name="__DAT7" localSheetId="11">#REF!</definedName>
    <definedName name="__DAT7" localSheetId="38">#REF!</definedName>
    <definedName name="__DAT7" localSheetId="39">#REF!</definedName>
    <definedName name="__DAT7" localSheetId="40">#REF!</definedName>
    <definedName name="__DAT7" localSheetId="41">#REF!</definedName>
    <definedName name="__DAT7" localSheetId="34">#REF!</definedName>
    <definedName name="__DAT7" localSheetId="16">#REF!</definedName>
    <definedName name="__DAT7">#REF!</definedName>
    <definedName name="_￡A￡´1">#N/A</definedName>
    <definedName name="_00년" localSheetId="12">#REF!</definedName>
    <definedName name="_00년" localSheetId="11">#REF!</definedName>
    <definedName name="_00년" localSheetId="38">#REF!</definedName>
    <definedName name="_00년" localSheetId="39">#REF!</definedName>
    <definedName name="_00년" localSheetId="40">#REF!</definedName>
    <definedName name="_00년" localSheetId="41">#REF!</definedName>
    <definedName name="_00년" localSheetId="34">#REF!</definedName>
    <definedName name="_00년" localSheetId="16">#REF!</definedName>
    <definedName name="_00년">#REF!</definedName>
    <definedName name="_111" localSheetId="12">#REF!</definedName>
    <definedName name="_111" localSheetId="11">#REF!</definedName>
    <definedName name="_111" localSheetId="38">#REF!</definedName>
    <definedName name="_111" localSheetId="39">#REF!</definedName>
    <definedName name="_111" localSheetId="40">#REF!</definedName>
    <definedName name="_111" localSheetId="41">#REF!</definedName>
    <definedName name="_111" localSheetId="34">#REF!</definedName>
    <definedName name="_111" localSheetId="16">#REF!</definedName>
    <definedName name="_111">#REF!</definedName>
    <definedName name="_153_0계기" localSheetId="12">#REF!</definedName>
    <definedName name="_153_0계기" localSheetId="11">#REF!</definedName>
    <definedName name="_153_0계기" localSheetId="38">#REF!</definedName>
    <definedName name="_153_0계기" localSheetId="39">#REF!</definedName>
    <definedName name="_153_0계기" localSheetId="40">#REF!</definedName>
    <definedName name="_153_0계기" localSheetId="41">#REF!</definedName>
    <definedName name="_153_0계기" localSheetId="34">#REF!</definedName>
    <definedName name="_153_0계기" localSheetId="16">#REF!</definedName>
    <definedName name="_153_0계기">#REF!</definedName>
    <definedName name="_154_0계기en" localSheetId="12">#REF!</definedName>
    <definedName name="_154_0계기en" localSheetId="11">#REF!</definedName>
    <definedName name="_154_0계기en" localSheetId="38">#REF!</definedName>
    <definedName name="_154_0계기en" localSheetId="39">#REF!</definedName>
    <definedName name="_154_0계기en" localSheetId="40">#REF!</definedName>
    <definedName name="_154_0계기en" localSheetId="41">#REF!</definedName>
    <definedName name="_154_0계기en" localSheetId="34">#REF!</definedName>
    <definedName name="_154_0계기en" localSheetId="16">#REF!</definedName>
    <definedName name="_154_0계기en">#REF!</definedName>
    <definedName name="_155_0누계기" localSheetId="12">#REF!</definedName>
    <definedName name="_155_0누계기" localSheetId="11">#REF!</definedName>
    <definedName name="_155_0누계기" localSheetId="38">#REF!</definedName>
    <definedName name="_155_0누계기" localSheetId="39">#REF!</definedName>
    <definedName name="_155_0누계기" localSheetId="40">#REF!</definedName>
    <definedName name="_155_0누계기" localSheetId="41">#REF!</definedName>
    <definedName name="_155_0누계기" localSheetId="34">#REF!</definedName>
    <definedName name="_155_0누계기" localSheetId="16">#REF!</definedName>
    <definedName name="_155_0누계기">#REF!</definedName>
    <definedName name="_156_0누계생" localSheetId="12">#REF!</definedName>
    <definedName name="_156_0누계생" localSheetId="11">#REF!</definedName>
    <definedName name="_156_0누계생" localSheetId="38">#REF!</definedName>
    <definedName name="_156_0누계생" localSheetId="39">#REF!</definedName>
    <definedName name="_156_0누계생" localSheetId="40">#REF!</definedName>
    <definedName name="_156_0누계생" localSheetId="41">#REF!</definedName>
    <definedName name="_156_0누계생" localSheetId="34">#REF!</definedName>
    <definedName name="_156_0누계생" localSheetId="16">#REF!</definedName>
    <definedName name="_156_0누계생">#REF!</definedName>
    <definedName name="_157_0누실마" localSheetId="12">#REF!</definedName>
    <definedName name="_157_0누실마" localSheetId="11">#REF!</definedName>
    <definedName name="_157_0누실마" localSheetId="38">#REF!</definedName>
    <definedName name="_157_0누실마" localSheetId="39">#REF!</definedName>
    <definedName name="_157_0누실마" localSheetId="40">#REF!</definedName>
    <definedName name="_157_0누실마" localSheetId="41">#REF!</definedName>
    <definedName name="_157_0누실마" localSheetId="34">#REF!</definedName>
    <definedName name="_157_0누실마" localSheetId="16">#REF!</definedName>
    <definedName name="_157_0누실마">#REF!</definedName>
    <definedName name="_158_0누실적" localSheetId="12">#REF!</definedName>
    <definedName name="_158_0누실적" localSheetId="11">#REF!</definedName>
    <definedName name="_158_0누실적" localSheetId="38">#REF!</definedName>
    <definedName name="_158_0누실적" localSheetId="39">#REF!</definedName>
    <definedName name="_158_0누실적" localSheetId="40">#REF!</definedName>
    <definedName name="_158_0누실적" localSheetId="41">#REF!</definedName>
    <definedName name="_158_0누실적" localSheetId="34">#REF!</definedName>
    <definedName name="_158_0누실적" localSheetId="16">#REF!</definedName>
    <definedName name="_158_0누실적">#REF!</definedName>
    <definedName name="_170_0실기버" localSheetId="12">#REF!</definedName>
    <definedName name="_170_0실기버" localSheetId="11">#REF!</definedName>
    <definedName name="_170_0실기버" localSheetId="38">#REF!</definedName>
    <definedName name="_170_0실기버" localSheetId="39">#REF!</definedName>
    <definedName name="_170_0실기버" localSheetId="40">#REF!</definedName>
    <definedName name="_170_0실기버" localSheetId="41">#REF!</definedName>
    <definedName name="_170_0실기버" localSheetId="34">#REF!</definedName>
    <definedName name="_170_0실기버" localSheetId="16">#REF!</definedName>
    <definedName name="_170_0실기버">#REF!</definedName>
    <definedName name="_171_0실적마" localSheetId="12">#REF!</definedName>
    <definedName name="_171_0실적마" localSheetId="11">#REF!</definedName>
    <definedName name="_171_0실적마" localSheetId="38">#REF!</definedName>
    <definedName name="_171_0실적마" localSheetId="39">#REF!</definedName>
    <definedName name="_171_0실적마" localSheetId="40">#REF!</definedName>
    <definedName name="_171_0실적마" localSheetId="41">#REF!</definedName>
    <definedName name="_171_0실적마" localSheetId="34">#REF!</definedName>
    <definedName name="_171_0실적마" localSheetId="16">#REF!</definedName>
    <definedName name="_171_0실적마">#REF!</definedName>
    <definedName name="_196¹æÃ_A" localSheetId="12">#REF!</definedName>
    <definedName name="_196¹æÃ_A" localSheetId="11">#REF!</definedName>
    <definedName name="_196¹æÃ_A" localSheetId="38">#REF!</definedName>
    <definedName name="_196¹æÃ_A" localSheetId="39">#REF!</definedName>
    <definedName name="_196¹æÃ_A" localSheetId="40">#REF!</definedName>
    <definedName name="_196¹æÃ_A" localSheetId="41">#REF!</definedName>
    <definedName name="_196¹æÃ_A" localSheetId="34">#REF!</definedName>
    <definedName name="_196¹æÃ_A" localSheetId="16">#REF!</definedName>
    <definedName name="_196¹æÃ_A">#REF!</definedName>
    <definedName name="_197¹æÃ_B" localSheetId="12">#REF!</definedName>
    <definedName name="_197¹æÃ_B" localSheetId="11">#REF!</definedName>
    <definedName name="_197¹æÃ_B" localSheetId="38">#REF!</definedName>
    <definedName name="_197¹æÃ_B" localSheetId="39">#REF!</definedName>
    <definedName name="_197¹æÃ_B" localSheetId="40">#REF!</definedName>
    <definedName name="_197¹æÃ_B" localSheetId="41">#REF!</definedName>
    <definedName name="_197¹æÃ_B" localSheetId="34">#REF!</definedName>
    <definedName name="_197¹æÃ_B" localSheetId="16">#REF!</definedName>
    <definedName name="_197¹æÃ_B">#REF!</definedName>
    <definedName name="_198_20020038" localSheetId="12">#REF!</definedName>
    <definedName name="_198_20020038" localSheetId="11">#REF!</definedName>
    <definedName name="_198_20020038" localSheetId="38">#REF!</definedName>
    <definedName name="_198_20020038" localSheetId="39">#REF!</definedName>
    <definedName name="_198_20020038" localSheetId="40">#REF!</definedName>
    <definedName name="_198_20020038" localSheetId="41">#REF!</definedName>
    <definedName name="_198_20020038" localSheetId="34">#REF!</definedName>
    <definedName name="_198_20020038" localSheetId="16">#REF!</definedName>
    <definedName name="_198_20020038">#REF!</definedName>
    <definedName name="_199³²±Ô¼" localSheetId="12">#REF!</definedName>
    <definedName name="_199³²±Ô¼" localSheetId="11">#REF!</definedName>
    <definedName name="_199³²±Ô¼" localSheetId="38">#REF!</definedName>
    <definedName name="_199³²±Ô¼" localSheetId="39">#REF!</definedName>
    <definedName name="_199³²±Ô¼" localSheetId="40">#REF!</definedName>
    <definedName name="_199³²±Ô¼" localSheetId="41">#REF!</definedName>
    <definedName name="_199³²±Ô¼" localSheetId="34">#REF!</definedName>
    <definedName name="_199³²±Ô¼" localSheetId="16">#REF!</definedName>
    <definedName name="_199³²±Ô¼">#REF!</definedName>
    <definedName name="_1교대" localSheetId="12">#REF!</definedName>
    <definedName name="_1교대" localSheetId="11">#REF!</definedName>
    <definedName name="_1교대" localSheetId="38">#REF!</definedName>
    <definedName name="_1교대" localSheetId="39">#REF!</definedName>
    <definedName name="_1교대" localSheetId="40">#REF!</definedName>
    <definedName name="_1교대" localSheetId="41">#REF!</definedName>
    <definedName name="_1교대" localSheetId="34">#REF!</definedName>
    <definedName name="_1교대" localSheetId="16">#REF!</definedName>
    <definedName name="_1교대">#REF!</definedName>
    <definedName name="_2" localSheetId="12">#REF!</definedName>
    <definedName name="_2" localSheetId="11">#REF!</definedName>
    <definedName name="_2" localSheetId="38">#REF!</definedName>
    <definedName name="_2" localSheetId="39">#REF!</definedName>
    <definedName name="_2" localSheetId="40">#REF!</definedName>
    <definedName name="_2" localSheetId="41">#REF!</definedName>
    <definedName name="_2" localSheetId="34">#REF!</definedName>
    <definedName name="_2" localSheetId="16">#REF!</definedName>
    <definedName name="_2">#REF!</definedName>
    <definedName name="_20" localSheetId="12">#REF!</definedName>
    <definedName name="_20" localSheetId="11">#REF!</definedName>
    <definedName name="_20" localSheetId="38">#REF!</definedName>
    <definedName name="_20" localSheetId="39">#REF!</definedName>
    <definedName name="_20" localSheetId="40">#REF!</definedName>
    <definedName name="_20" localSheetId="41">#REF!</definedName>
    <definedName name="_20" localSheetId="34">#REF!</definedName>
    <definedName name="_20" localSheetId="16">#REF!</definedName>
    <definedName name="_20">#REF!</definedName>
    <definedName name="_201Á_¸ñ" localSheetId="12">#REF!</definedName>
    <definedName name="_201Á_¸ñ" localSheetId="11">#REF!</definedName>
    <definedName name="_201Á_¸ñ" localSheetId="38">#REF!</definedName>
    <definedName name="_201Á_¸ñ" localSheetId="39">#REF!</definedName>
    <definedName name="_201Á_¸ñ" localSheetId="40">#REF!</definedName>
    <definedName name="_201Á_¸ñ" localSheetId="41">#REF!</definedName>
    <definedName name="_201Á_¸ñ" localSheetId="34">#REF!</definedName>
    <definedName name="_201Á_¸ñ" localSheetId="16">#REF!</definedName>
    <definedName name="_201Á_¸ñ">#REF!</definedName>
    <definedName name="_204a1_" localSheetId="12">#REF!</definedName>
    <definedName name="_204a1_" localSheetId="11">#REF!</definedName>
    <definedName name="_204a1_" localSheetId="38">#REF!</definedName>
    <definedName name="_204a1_" localSheetId="39">#REF!</definedName>
    <definedName name="_204a1_" localSheetId="40">#REF!</definedName>
    <definedName name="_204a1_" localSheetId="41">#REF!</definedName>
    <definedName name="_204a1_" localSheetId="34">#REF!</definedName>
    <definedName name="_204a1_" localSheetId="16">#REF!</definedName>
    <definedName name="_204a1_">#REF!</definedName>
    <definedName name="_205a10_" localSheetId="12">#REF!</definedName>
    <definedName name="_205a10_" localSheetId="11">#REF!</definedName>
    <definedName name="_205a10_" localSheetId="38">#REF!</definedName>
    <definedName name="_205a10_" localSheetId="39">#REF!</definedName>
    <definedName name="_205a10_" localSheetId="40">#REF!</definedName>
    <definedName name="_205a10_" localSheetId="41">#REF!</definedName>
    <definedName name="_205a10_" localSheetId="34">#REF!</definedName>
    <definedName name="_205a10_" localSheetId="16">#REF!</definedName>
    <definedName name="_205a10_">#REF!</definedName>
    <definedName name="_210a2_" localSheetId="12">#REF!</definedName>
    <definedName name="_210a2_" localSheetId="11">#REF!</definedName>
    <definedName name="_210a2_" localSheetId="38">#REF!</definedName>
    <definedName name="_210a2_" localSheetId="39">#REF!</definedName>
    <definedName name="_210a2_" localSheetId="40">#REF!</definedName>
    <definedName name="_210a2_" localSheetId="41">#REF!</definedName>
    <definedName name="_210a2_" localSheetId="34">#REF!</definedName>
    <definedName name="_210a2_" localSheetId="16">#REF!</definedName>
    <definedName name="_210a2_">#REF!</definedName>
    <definedName name="_213a3_" localSheetId="12">#REF!</definedName>
    <definedName name="_213a3_" localSheetId="11">#REF!</definedName>
    <definedName name="_213a3_" localSheetId="38">#REF!</definedName>
    <definedName name="_213a3_" localSheetId="39">#REF!</definedName>
    <definedName name="_213a3_" localSheetId="40">#REF!</definedName>
    <definedName name="_213a3_" localSheetId="41">#REF!</definedName>
    <definedName name="_213a3_" localSheetId="34">#REF!</definedName>
    <definedName name="_213a3_" localSheetId="16">#REF!</definedName>
    <definedName name="_213a3_">#REF!</definedName>
    <definedName name="_214a33_" localSheetId="12">#REF!</definedName>
    <definedName name="_214a33_" localSheetId="11">#REF!</definedName>
    <definedName name="_214a33_" localSheetId="38">#REF!</definedName>
    <definedName name="_214a33_" localSheetId="39">#REF!</definedName>
    <definedName name="_214a33_" localSheetId="40">#REF!</definedName>
    <definedName name="_214a33_" localSheetId="41">#REF!</definedName>
    <definedName name="_214a33_" localSheetId="34">#REF!</definedName>
    <definedName name="_214a33_" localSheetId="16">#REF!</definedName>
    <definedName name="_214a33_">#REF!</definedName>
    <definedName name="_223AA4_" localSheetId="38" hidden="1">{#N/A,#N/A,FALSE,"신규dep";#N/A,#N/A,FALSE,"신규dep-금형상각후";#N/A,#N/A,FALSE,"신규dep-연구비상각후";#N/A,#N/A,FALSE,"신규dep-기계,공구상각후"}</definedName>
    <definedName name="_223AA4_" localSheetId="39" hidden="1">{#N/A,#N/A,FALSE,"신규dep";#N/A,#N/A,FALSE,"신규dep-금형상각후";#N/A,#N/A,FALSE,"신규dep-연구비상각후";#N/A,#N/A,FALSE,"신규dep-기계,공구상각후"}</definedName>
    <definedName name="_223AA4_" localSheetId="40" hidden="1">{#N/A,#N/A,FALSE,"신규dep";#N/A,#N/A,FALSE,"신규dep-금형상각후";#N/A,#N/A,FALSE,"신규dep-연구비상각후";#N/A,#N/A,FALSE,"신규dep-기계,공구상각후"}</definedName>
    <definedName name="_223AA4_" localSheetId="41" hidden="1">{#N/A,#N/A,FALSE,"신규dep";#N/A,#N/A,FALSE,"신규dep-금형상각후";#N/A,#N/A,FALSE,"신규dep-연구비상각후";#N/A,#N/A,FALSE,"신규dep-기계,공구상각후"}</definedName>
    <definedName name="_223AA4_" localSheetId="34" hidden="1">{#N/A,#N/A,FALSE,"신규dep";#N/A,#N/A,FALSE,"신규dep-금형상각후";#N/A,#N/A,FALSE,"신규dep-연구비상각후";#N/A,#N/A,FALSE,"신규dep-기계,공구상각후"}</definedName>
    <definedName name="_223AA4_" hidden="1">{#N/A,#N/A,FALSE,"신규dep";#N/A,#N/A,FALSE,"신규dep-금형상각후";#N/A,#N/A,FALSE,"신규dep-연구비상각후";#N/A,#N/A,FALSE,"신규dep-기계,공구상각후"}</definedName>
    <definedName name="_226b1_" localSheetId="12">#REF!</definedName>
    <definedName name="_226b1_" localSheetId="11">#REF!</definedName>
    <definedName name="_226b1_" localSheetId="38">#REF!</definedName>
    <definedName name="_226b1_" localSheetId="39">#REF!</definedName>
    <definedName name="_226b1_" localSheetId="40">#REF!</definedName>
    <definedName name="_226b1_" localSheetId="41">#REF!</definedName>
    <definedName name="_226b1_" localSheetId="34">#REF!</definedName>
    <definedName name="_226b1_" localSheetId="16">#REF!</definedName>
    <definedName name="_226b1_">#REF!</definedName>
    <definedName name="_227B2_" localSheetId="12">#REF!</definedName>
    <definedName name="_227B2_" localSheetId="11">#REF!</definedName>
    <definedName name="_227B2_" localSheetId="38">#REF!</definedName>
    <definedName name="_227B2_" localSheetId="39">#REF!</definedName>
    <definedName name="_227B2_" localSheetId="40">#REF!</definedName>
    <definedName name="_227B2_" localSheetId="41">#REF!</definedName>
    <definedName name="_227B2_" localSheetId="34">#REF!</definedName>
    <definedName name="_227B2_" localSheetId="16">#REF!</definedName>
    <definedName name="_227B2_">#REF!</definedName>
    <definedName name="_235bk2_" localSheetId="38" hidden="1">{#N/A,#N/A,FALSE,"단축1";#N/A,#N/A,FALSE,"단축2";#N/A,#N/A,FALSE,"단축3";#N/A,#N/A,FALSE,"장축";#N/A,#N/A,FALSE,"4WD"}</definedName>
    <definedName name="_235bk2_" localSheetId="39" hidden="1">{#N/A,#N/A,FALSE,"단축1";#N/A,#N/A,FALSE,"단축2";#N/A,#N/A,FALSE,"단축3";#N/A,#N/A,FALSE,"장축";#N/A,#N/A,FALSE,"4WD"}</definedName>
    <definedName name="_235bk2_" localSheetId="40" hidden="1">{#N/A,#N/A,FALSE,"단축1";#N/A,#N/A,FALSE,"단축2";#N/A,#N/A,FALSE,"단축3";#N/A,#N/A,FALSE,"장축";#N/A,#N/A,FALSE,"4WD"}</definedName>
    <definedName name="_235bk2_" localSheetId="41" hidden="1">{#N/A,#N/A,FALSE,"단축1";#N/A,#N/A,FALSE,"단축2";#N/A,#N/A,FALSE,"단축3";#N/A,#N/A,FALSE,"장축";#N/A,#N/A,FALSE,"4WD"}</definedName>
    <definedName name="_235bk2_" localSheetId="34" hidden="1">{#N/A,#N/A,FALSE,"단축1";#N/A,#N/A,FALSE,"단축2";#N/A,#N/A,FALSE,"단축3";#N/A,#N/A,FALSE,"장축";#N/A,#N/A,FALSE,"4WD"}</definedName>
    <definedName name="_235bk2_" hidden="1">{#N/A,#N/A,FALSE,"단축1";#N/A,#N/A,FALSE,"단축2";#N/A,#N/A,FALSE,"단축3";#N/A,#N/A,FALSE,"장축";#N/A,#N/A,FALSE,"4WD"}</definedName>
    <definedName name="_243d1_" localSheetId="38" hidden="1">{#N/A,#N/A,FALSE,"신규dep";#N/A,#N/A,FALSE,"신규dep-금형상각후";#N/A,#N/A,FALSE,"신규dep-연구비상각후";#N/A,#N/A,FALSE,"신규dep-기계,공구상각후"}</definedName>
    <definedName name="_243d1_" localSheetId="39" hidden="1">{#N/A,#N/A,FALSE,"신규dep";#N/A,#N/A,FALSE,"신규dep-금형상각후";#N/A,#N/A,FALSE,"신규dep-연구비상각후";#N/A,#N/A,FALSE,"신규dep-기계,공구상각후"}</definedName>
    <definedName name="_243d1_" localSheetId="40" hidden="1">{#N/A,#N/A,FALSE,"신규dep";#N/A,#N/A,FALSE,"신규dep-금형상각후";#N/A,#N/A,FALSE,"신규dep-연구비상각후";#N/A,#N/A,FALSE,"신규dep-기계,공구상각후"}</definedName>
    <definedName name="_243d1_" localSheetId="41" hidden="1">{#N/A,#N/A,FALSE,"신규dep";#N/A,#N/A,FALSE,"신규dep-금형상각후";#N/A,#N/A,FALSE,"신규dep-연구비상각후";#N/A,#N/A,FALSE,"신규dep-기계,공구상각후"}</definedName>
    <definedName name="_243d1_" localSheetId="34" hidden="1">{#N/A,#N/A,FALSE,"신규dep";#N/A,#N/A,FALSE,"신규dep-금형상각후";#N/A,#N/A,FALSE,"신규dep-연구비상각후";#N/A,#N/A,FALSE,"신규dep-기계,공구상각후"}</definedName>
    <definedName name="_243d1_" hidden="1">{#N/A,#N/A,FALSE,"신규dep";#N/A,#N/A,FALSE,"신규dep-금형상각후";#N/A,#N/A,FALSE,"신규dep-연구비상각후";#N/A,#N/A,FALSE,"신규dep-기계,공구상각후"}</definedName>
    <definedName name="_251d2_" localSheetId="38" hidden="1">{#N/A,#N/A,FALSE,"신규dep";#N/A,#N/A,FALSE,"신규dep-금형상각후";#N/A,#N/A,FALSE,"신규dep-연구비상각후";#N/A,#N/A,FALSE,"신규dep-기계,공구상각후"}</definedName>
    <definedName name="_251d2_" localSheetId="39" hidden="1">{#N/A,#N/A,FALSE,"신규dep";#N/A,#N/A,FALSE,"신규dep-금형상각후";#N/A,#N/A,FALSE,"신규dep-연구비상각후";#N/A,#N/A,FALSE,"신규dep-기계,공구상각후"}</definedName>
    <definedName name="_251d2_" localSheetId="40" hidden="1">{#N/A,#N/A,FALSE,"신규dep";#N/A,#N/A,FALSE,"신규dep-금형상각후";#N/A,#N/A,FALSE,"신규dep-연구비상각후";#N/A,#N/A,FALSE,"신규dep-기계,공구상각후"}</definedName>
    <definedName name="_251d2_" localSheetId="41" hidden="1">{#N/A,#N/A,FALSE,"신규dep";#N/A,#N/A,FALSE,"신규dep-금형상각후";#N/A,#N/A,FALSE,"신규dep-연구비상각후";#N/A,#N/A,FALSE,"신규dep-기계,공구상각후"}</definedName>
    <definedName name="_251d2_" localSheetId="34" hidden="1">{#N/A,#N/A,FALSE,"신규dep";#N/A,#N/A,FALSE,"신규dep-금형상각후";#N/A,#N/A,FALSE,"신규dep-연구비상각후";#N/A,#N/A,FALSE,"신규dep-기계,공구상각후"}</definedName>
    <definedName name="_251d2_" hidden="1">{#N/A,#N/A,FALSE,"신규dep";#N/A,#N/A,FALSE,"신규dep-금형상각후";#N/A,#N/A,FALSE,"신규dep-연구비상각후";#N/A,#N/A,FALSE,"신규dep-기계,공구상각후"}</definedName>
    <definedName name="_260d3_" localSheetId="38" hidden="1">{#N/A,#N/A,FALSE,"신규dep";#N/A,#N/A,FALSE,"신규dep-금형상각후";#N/A,#N/A,FALSE,"신규dep-연구비상각후";#N/A,#N/A,FALSE,"신규dep-기계,공구상각후"}</definedName>
    <definedName name="_260d3_" localSheetId="39" hidden="1">{#N/A,#N/A,FALSE,"신규dep";#N/A,#N/A,FALSE,"신규dep-금형상각후";#N/A,#N/A,FALSE,"신규dep-연구비상각후";#N/A,#N/A,FALSE,"신규dep-기계,공구상각후"}</definedName>
    <definedName name="_260d3_" localSheetId="40" hidden="1">{#N/A,#N/A,FALSE,"신규dep";#N/A,#N/A,FALSE,"신규dep-금형상각후";#N/A,#N/A,FALSE,"신규dep-연구비상각후";#N/A,#N/A,FALSE,"신규dep-기계,공구상각후"}</definedName>
    <definedName name="_260d3_" localSheetId="41" hidden="1">{#N/A,#N/A,FALSE,"신규dep";#N/A,#N/A,FALSE,"신규dep-금형상각후";#N/A,#N/A,FALSE,"신규dep-연구비상각후";#N/A,#N/A,FALSE,"신규dep-기계,공구상각후"}</definedName>
    <definedName name="_260d3_" localSheetId="34" hidden="1">{#N/A,#N/A,FALSE,"신규dep";#N/A,#N/A,FALSE,"신규dep-금형상각후";#N/A,#N/A,FALSE,"신규dep-연구비상각후";#N/A,#N/A,FALSE,"신규dep-기계,공구상각후"}</definedName>
    <definedName name="_260d3_" hidden="1">{#N/A,#N/A,FALSE,"신규dep";#N/A,#N/A,FALSE,"신규dep-금형상각후";#N/A,#N/A,FALSE,"신규dep-연구비상각후";#N/A,#N/A,FALSE,"신규dep-기계,공구상각후"}</definedName>
    <definedName name="_261d31_" localSheetId="12">#REF!</definedName>
    <definedName name="_261d31_" localSheetId="11">#REF!</definedName>
    <definedName name="_261d31_" localSheetId="38">#REF!</definedName>
    <definedName name="_261d31_" localSheetId="39">#REF!</definedName>
    <definedName name="_261d31_" localSheetId="40">#REF!</definedName>
    <definedName name="_261d31_" localSheetId="41">#REF!</definedName>
    <definedName name="_261d31_" localSheetId="34">#REF!</definedName>
    <definedName name="_261d31_" localSheetId="16">#REF!</definedName>
    <definedName name="_261d31_">#REF!</definedName>
    <definedName name="_27_0Print_A" localSheetId="12">#REF!</definedName>
    <definedName name="_27_0Print_A" localSheetId="11">#REF!</definedName>
    <definedName name="_27_0Print_A" localSheetId="38">#REF!</definedName>
    <definedName name="_27_0Print_A" localSheetId="39">#REF!</definedName>
    <definedName name="_27_0Print_A" localSheetId="40">#REF!</definedName>
    <definedName name="_27_0Print_A" localSheetId="41">#REF!</definedName>
    <definedName name="_27_0Print_A" localSheetId="34">#REF!</definedName>
    <definedName name="_27_0Print_A" localSheetId="16">#REF!</definedName>
    <definedName name="_27_0Print_A">#REF!</definedName>
    <definedName name="_271e1_" localSheetId="38" hidden="1">{#N/A,#N/A,FALSE,"단축1";#N/A,#N/A,FALSE,"단축2";#N/A,#N/A,FALSE,"단축3";#N/A,#N/A,FALSE,"장축";#N/A,#N/A,FALSE,"4WD"}</definedName>
    <definedName name="_271e1_" localSheetId="39" hidden="1">{#N/A,#N/A,FALSE,"단축1";#N/A,#N/A,FALSE,"단축2";#N/A,#N/A,FALSE,"단축3";#N/A,#N/A,FALSE,"장축";#N/A,#N/A,FALSE,"4WD"}</definedName>
    <definedName name="_271e1_" localSheetId="40" hidden="1">{#N/A,#N/A,FALSE,"단축1";#N/A,#N/A,FALSE,"단축2";#N/A,#N/A,FALSE,"단축3";#N/A,#N/A,FALSE,"장축";#N/A,#N/A,FALSE,"4WD"}</definedName>
    <definedName name="_271e1_" localSheetId="41" hidden="1">{#N/A,#N/A,FALSE,"단축1";#N/A,#N/A,FALSE,"단축2";#N/A,#N/A,FALSE,"단축3";#N/A,#N/A,FALSE,"장축";#N/A,#N/A,FALSE,"4WD"}</definedName>
    <definedName name="_271e1_" localSheetId="34" hidden="1">{#N/A,#N/A,FALSE,"단축1";#N/A,#N/A,FALSE,"단축2";#N/A,#N/A,FALSE,"단축3";#N/A,#N/A,FALSE,"장축";#N/A,#N/A,FALSE,"4WD"}</definedName>
    <definedName name="_271e1_" hidden="1">{#N/A,#N/A,FALSE,"단축1";#N/A,#N/A,FALSE,"단축2";#N/A,#N/A,FALSE,"단축3";#N/A,#N/A,FALSE,"장축";#N/A,#N/A,FALSE,"4WD"}</definedName>
    <definedName name="_279e2_" localSheetId="38" hidden="1">{#N/A,#N/A,FALSE,"단축1";#N/A,#N/A,FALSE,"단축2";#N/A,#N/A,FALSE,"단축3";#N/A,#N/A,FALSE,"장축";#N/A,#N/A,FALSE,"4WD"}</definedName>
    <definedName name="_279e2_" localSheetId="39" hidden="1">{#N/A,#N/A,FALSE,"단축1";#N/A,#N/A,FALSE,"단축2";#N/A,#N/A,FALSE,"단축3";#N/A,#N/A,FALSE,"장축";#N/A,#N/A,FALSE,"4WD"}</definedName>
    <definedName name="_279e2_" localSheetId="40" hidden="1">{#N/A,#N/A,FALSE,"단축1";#N/A,#N/A,FALSE,"단축2";#N/A,#N/A,FALSE,"단축3";#N/A,#N/A,FALSE,"장축";#N/A,#N/A,FALSE,"4WD"}</definedName>
    <definedName name="_279e2_" localSheetId="41" hidden="1">{#N/A,#N/A,FALSE,"단축1";#N/A,#N/A,FALSE,"단축2";#N/A,#N/A,FALSE,"단축3";#N/A,#N/A,FALSE,"장축";#N/A,#N/A,FALSE,"4WD"}</definedName>
    <definedName name="_279e2_" localSheetId="34" hidden="1">{#N/A,#N/A,FALSE,"단축1";#N/A,#N/A,FALSE,"단축2";#N/A,#N/A,FALSE,"단축3";#N/A,#N/A,FALSE,"장축";#N/A,#N/A,FALSE,"4WD"}</definedName>
    <definedName name="_279e2_" hidden="1">{#N/A,#N/A,FALSE,"단축1";#N/A,#N/A,FALSE,"단축2";#N/A,#N/A,FALSE,"단축3";#N/A,#N/A,FALSE,"장축";#N/A,#N/A,FALSE,"4WD"}</definedName>
    <definedName name="_287e3_" localSheetId="38" hidden="1">{#N/A,#N/A,FALSE,"단축1";#N/A,#N/A,FALSE,"단축2";#N/A,#N/A,FALSE,"단축3";#N/A,#N/A,FALSE,"장축";#N/A,#N/A,FALSE,"4WD"}</definedName>
    <definedName name="_287e3_" localSheetId="39" hidden="1">{#N/A,#N/A,FALSE,"단축1";#N/A,#N/A,FALSE,"단축2";#N/A,#N/A,FALSE,"단축3";#N/A,#N/A,FALSE,"장축";#N/A,#N/A,FALSE,"4WD"}</definedName>
    <definedName name="_287e3_" localSheetId="40" hidden="1">{#N/A,#N/A,FALSE,"단축1";#N/A,#N/A,FALSE,"단축2";#N/A,#N/A,FALSE,"단축3";#N/A,#N/A,FALSE,"장축";#N/A,#N/A,FALSE,"4WD"}</definedName>
    <definedName name="_287e3_" localSheetId="41" hidden="1">{#N/A,#N/A,FALSE,"단축1";#N/A,#N/A,FALSE,"단축2";#N/A,#N/A,FALSE,"단축3";#N/A,#N/A,FALSE,"장축";#N/A,#N/A,FALSE,"4WD"}</definedName>
    <definedName name="_287e3_" localSheetId="34" hidden="1">{#N/A,#N/A,FALSE,"단축1";#N/A,#N/A,FALSE,"단축2";#N/A,#N/A,FALSE,"단축3";#N/A,#N/A,FALSE,"장축";#N/A,#N/A,FALSE,"4WD"}</definedName>
    <definedName name="_287e3_" hidden="1">{#N/A,#N/A,FALSE,"단축1";#N/A,#N/A,FALSE,"단축2";#N/A,#N/A,FALSE,"단축3";#N/A,#N/A,FALSE,"장축";#N/A,#N/A,FALSE,"4WD"}</definedName>
    <definedName name="_295e4_" localSheetId="38" hidden="1">{#N/A,#N/A,FALSE,"단축1";#N/A,#N/A,FALSE,"단축2";#N/A,#N/A,FALSE,"단축3";#N/A,#N/A,FALSE,"장축";#N/A,#N/A,FALSE,"4WD"}</definedName>
    <definedName name="_295e4_" localSheetId="39" hidden="1">{#N/A,#N/A,FALSE,"단축1";#N/A,#N/A,FALSE,"단축2";#N/A,#N/A,FALSE,"단축3";#N/A,#N/A,FALSE,"장축";#N/A,#N/A,FALSE,"4WD"}</definedName>
    <definedName name="_295e4_" localSheetId="40" hidden="1">{#N/A,#N/A,FALSE,"단축1";#N/A,#N/A,FALSE,"단축2";#N/A,#N/A,FALSE,"단축3";#N/A,#N/A,FALSE,"장축";#N/A,#N/A,FALSE,"4WD"}</definedName>
    <definedName name="_295e4_" localSheetId="41" hidden="1">{#N/A,#N/A,FALSE,"단축1";#N/A,#N/A,FALSE,"단축2";#N/A,#N/A,FALSE,"단축3";#N/A,#N/A,FALSE,"장축";#N/A,#N/A,FALSE,"4WD"}</definedName>
    <definedName name="_295e4_" localSheetId="34" hidden="1">{#N/A,#N/A,FALSE,"단축1";#N/A,#N/A,FALSE,"단축2";#N/A,#N/A,FALSE,"단축3";#N/A,#N/A,FALSE,"장축";#N/A,#N/A,FALSE,"4WD"}</definedName>
    <definedName name="_295e4_" hidden="1">{#N/A,#N/A,FALSE,"단축1";#N/A,#N/A,FALSE,"단축2";#N/A,#N/A,FALSE,"단축3";#N/A,#N/A,FALSE,"장축";#N/A,#N/A,FALSE,"4WD"}</definedName>
    <definedName name="_2교대" localSheetId="12">#REF!</definedName>
    <definedName name="_2교대" localSheetId="11">#REF!</definedName>
    <definedName name="_2교대" localSheetId="38">#REF!</definedName>
    <definedName name="_2교대" localSheetId="39">#REF!</definedName>
    <definedName name="_2교대" localSheetId="40">#REF!</definedName>
    <definedName name="_2교대" localSheetId="41">#REF!</definedName>
    <definedName name="_2교대" localSheetId="34">#REF!</definedName>
    <definedName name="_2교대" localSheetId="16">#REF!</definedName>
    <definedName name="_2교대">#REF!</definedName>
    <definedName name="_3" localSheetId="12">#REF!</definedName>
    <definedName name="_3" localSheetId="11">#REF!</definedName>
    <definedName name="_3" localSheetId="38">#REF!</definedName>
    <definedName name="_3" localSheetId="39">#REF!</definedName>
    <definedName name="_3" localSheetId="40">#REF!</definedName>
    <definedName name="_3" localSheetId="41">#REF!</definedName>
    <definedName name="_3" localSheetId="34">#REF!</definedName>
    <definedName name="_3" localSheetId="16">#REF!</definedName>
    <definedName name="_3">#REF!</definedName>
    <definedName name="_30" localSheetId="12">#REF!</definedName>
    <definedName name="_30" localSheetId="11">#REF!</definedName>
    <definedName name="_30" localSheetId="38">#REF!</definedName>
    <definedName name="_30" localSheetId="39">#REF!</definedName>
    <definedName name="_30" localSheetId="40">#REF!</definedName>
    <definedName name="_30" localSheetId="41">#REF!</definedName>
    <definedName name="_30" localSheetId="34">#REF!</definedName>
    <definedName name="_30" localSheetId="16">#REF!</definedName>
    <definedName name="_30">#REF!</definedName>
    <definedName name="_303e5_" localSheetId="38" hidden="1">{#N/A,#N/A,FALSE,"단축1";#N/A,#N/A,FALSE,"단축2";#N/A,#N/A,FALSE,"단축3";#N/A,#N/A,FALSE,"장축";#N/A,#N/A,FALSE,"4WD"}</definedName>
    <definedName name="_303e5_" localSheetId="39" hidden="1">{#N/A,#N/A,FALSE,"단축1";#N/A,#N/A,FALSE,"단축2";#N/A,#N/A,FALSE,"단축3";#N/A,#N/A,FALSE,"장축";#N/A,#N/A,FALSE,"4WD"}</definedName>
    <definedName name="_303e5_" localSheetId="40" hidden="1">{#N/A,#N/A,FALSE,"단축1";#N/A,#N/A,FALSE,"단축2";#N/A,#N/A,FALSE,"단축3";#N/A,#N/A,FALSE,"장축";#N/A,#N/A,FALSE,"4WD"}</definedName>
    <definedName name="_303e5_" localSheetId="41" hidden="1">{#N/A,#N/A,FALSE,"단축1";#N/A,#N/A,FALSE,"단축2";#N/A,#N/A,FALSE,"단축3";#N/A,#N/A,FALSE,"장축";#N/A,#N/A,FALSE,"4WD"}</definedName>
    <definedName name="_303e5_" localSheetId="34" hidden="1">{#N/A,#N/A,FALSE,"단축1";#N/A,#N/A,FALSE,"단축2";#N/A,#N/A,FALSE,"단축3";#N/A,#N/A,FALSE,"장축";#N/A,#N/A,FALSE,"4WD"}</definedName>
    <definedName name="_303e5_" hidden="1">{#N/A,#N/A,FALSE,"단축1";#N/A,#N/A,FALSE,"단축2";#N/A,#N/A,FALSE,"단축3";#N/A,#N/A,FALSE,"장축";#N/A,#N/A,FALSE,"4WD"}</definedName>
    <definedName name="_311e6_" localSheetId="38" hidden="1">{#N/A,#N/A,FALSE,"단축1";#N/A,#N/A,FALSE,"단축2";#N/A,#N/A,FALSE,"단축3";#N/A,#N/A,FALSE,"장축";#N/A,#N/A,FALSE,"4WD"}</definedName>
    <definedName name="_311e6_" localSheetId="39" hidden="1">{#N/A,#N/A,FALSE,"단축1";#N/A,#N/A,FALSE,"단축2";#N/A,#N/A,FALSE,"단축3";#N/A,#N/A,FALSE,"장축";#N/A,#N/A,FALSE,"4WD"}</definedName>
    <definedName name="_311e6_" localSheetId="40" hidden="1">{#N/A,#N/A,FALSE,"단축1";#N/A,#N/A,FALSE,"단축2";#N/A,#N/A,FALSE,"단축3";#N/A,#N/A,FALSE,"장축";#N/A,#N/A,FALSE,"4WD"}</definedName>
    <definedName name="_311e6_" localSheetId="41" hidden="1">{#N/A,#N/A,FALSE,"단축1";#N/A,#N/A,FALSE,"단축2";#N/A,#N/A,FALSE,"단축3";#N/A,#N/A,FALSE,"장축";#N/A,#N/A,FALSE,"4WD"}</definedName>
    <definedName name="_311e6_" localSheetId="34" hidden="1">{#N/A,#N/A,FALSE,"단축1";#N/A,#N/A,FALSE,"단축2";#N/A,#N/A,FALSE,"단축3";#N/A,#N/A,FALSE,"장축";#N/A,#N/A,FALSE,"4WD"}</definedName>
    <definedName name="_311e6_" hidden="1">{#N/A,#N/A,FALSE,"단축1";#N/A,#N/A,FALSE,"단축2";#N/A,#N/A,FALSE,"단축3";#N/A,#N/A,FALSE,"장축";#N/A,#N/A,FALSE,"4WD"}</definedName>
    <definedName name="_319e7_" localSheetId="38" hidden="1">{#N/A,#N/A,FALSE,"신규dep";#N/A,#N/A,FALSE,"신규dep-금형상각후";#N/A,#N/A,FALSE,"신규dep-연구비상각후";#N/A,#N/A,FALSE,"신규dep-기계,공구상각후"}</definedName>
    <definedName name="_319e7_" localSheetId="39" hidden="1">{#N/A,#N/A,FALSE,"신규dep";#N/A,#N/A,FALSE,"신규dep-금형상각후";#N/A,#N/A,FALSE,"신규dep-연구비상각후";#N/A,#N/A,FALSE,"신규dep-기계,공구상각후"}</definedName>
    <definedName name="_319e7_" localSheetId="40" hidden="1">{#N/A,#N/A,FALSE,"신규dep";#N/A,#N/A,FALSE,"신규dep-금형상각후";#N/A,#N/A,FALSE,"신규dep-연구비상각후";#N/A,#N/A,FALSE,"신규dep-기계,공구상각후"}</definedName>
    <definedName name="_319e7_" localSheetId="41" hidden="1">{#N/A,#N/A,FALSE,"신규dep";#N/A,#N/A,FALSE,"신규dep-금형상각후";#N/A,#N/A,FALSE,"신규dep-연구비상각후";#N/A,#N/A,FALSE,"신규dep-기계,공구상각후"}</definedName>
    <definedName name="_319e7_" localSheetId="34" hidden="1">{#N/A,#N/A,FALSE,"신규dep";#N/A,#N/A,FALSE,"신규dep-금형상각후";#N/A,#N/A,FALSE,"신규dep-연구비상각후";#N/A,#N/A,FALSE,"신규dep-기계,공구상각후"}</definedName>
    <definedName name="_319e7_" hidden="1">{#N/A,#N/A,FALSE,"신규dep";#N/A,#N/A,FALSE,"신규dep-금형상각후";#N/A,#N/A,FALSE,"신규dep-연구비상각후";#N/A,#N/A,FALSE,"신규dep-기계,공구상각후"}</definedName>
    <definedName name="_327e8_" localSheetId="38" hidden="1">{#N/A,#N/A,FALSE,"신규dep";#N/A,#N/A,FALSE,"신규dep-금형상각후";#N/A,#N/A,FALSE,"신규dep-연구비상각후";#N/A,#N/A,FALSE,"신규dep-기계,공구상각후"}</definedName>
    <definedName name="_327e8_" localSheetId="39" hidden="1">{#N/A,#N/A,FALSE,"신규dep";#N/A,#N/A,FALSE,"신규dep-금형상각후";#N/A,#N/A,FALSE,"신규dep-연구비상각후";#N/A,#N/A,FALSE,"신규dep-기계,공구상각후"}</definedName>
    <definedName name="_327e8_" localSheetId="40" hidden="1">{#N/A,#N/A,FALSE,"신규dep";#N/A,#N/A,FALSE,"신규dep-금형상각후";#N/A,#N/A,FALSE,"신규dep-연구비상각후";#N/A,#N/A,FALSE,"신규dep-기계,공구상각후"}</definedName>
    <definedName name="_327e8_" localSheetId="41" hidden="1">{#N/A,#N/A,FALSE,"신규dep";#N/A,#N/A,FALSE,"신규dep-금형상각후";#N/A,#N/A,FALSE,"신규dep-연구비상각후";#N/A,#N/A,FALSE,"신규dep-기계,공구상각후"}</definedName>
    <definedName name="_327e8_" localSheetId="34" hidden="1">{#N/A,#N/A,FALSE,"신규dep";#N/A,#N/A,FALSE,"신규dep-금형상각후";#N/A,#N/A,FALSE,"신규dep-연구비상각후";#N/A,#N/A,FALSE,"신규dep-기계,공구상각후"}</definedName>
    <definedName name="_327e8_" hidden="1">{#N/A,#N/A,FALSE,"신규dep";#N/A,#N/A,FALSE,"신규dep-금형상각후";#N/A,#N/A,FALSE,"신규dep-연구비상각후";#N/A,#N/A,FALSE,"신규dep-기계,공구상각후"}</definedName>
    <definedName name="_335e9_" localSheetId="38" hidden="1">{#N/A,#N/A,FALSE,"단축1";#N/A,#N/A,FALSE,"단축2";#N/A,#N/A,FALSE,"단축3";#N/A,#N/A,FALSE,"장축";#N/A,#N/A,FALSE,"4WD"}</definedName>
    <definedName name="_335e9_" localSheetId="39" hidden="1">{#N/A,#N/A,FALSE,"단축1";#N/A,#N/A,FALSE,"단축2";#N/A,#N/A,FALSE,"단축3";#N/A,#N/A,FALSE,"장축";#N/A,#N/A,FALSE,"4WD"}</definedName>
    <definedName name="_335e9_" localSheetId="40" hidden="1">{#N/A,#N/A,FALSE,"단축1";#N/A,#N/A,FALSE,"단축2";#N/A,#N/A,FALSE,"단축3";#N/A,#N/A,FALSE,"장축";#N/A,#N/A,FALSE,"4WD"}</definedName>
    <definedName name="_335e9_" localSheetId="41" hidden="1">{#N/A,#N/A,FALSE,"단축1";#N/A,#N/A,FALSE,"단축2";#N/A,#N/A,FALSE,"단축3";#N/A,#N/A,FALSE,"장축";#N/A,#N/A,FALSE,"4WD"}</definedName>
    <definedName name="_335e9_" localSheetId="34" hidden="1">{#N/A,#N/A,FALSE,"단축1";#N/A,#N/A,FALSE,"단축2";#N/A,#N/A,FALSE,"단축3";#N/A,#N/A,FALSE,"장축";#N/A,#N/A,FALSE,"4WD"}</definedName>
    <definedName name="_335e9_" hidden="1">{#N/A,#N/A,FALSE,"단축1";#N/A,#N/A,FALSE,"단축2";#N/A,#N/A,FALSE,"단축3";#N/A,#N/A,FALSE,"장축";#N/A,#N/A,FALSE,"4WD"}</definedName>
    <definedName name="_343EO2_" localSheetId="38" hidden="1">{#N/A,#N/A,FALSE,"신규dep";#N/A,#N/A,FALSE,"신규dep-금형상각후";#N/A,#N/A,FALSE,"신규dep-연구비상각후";#N/A,#N/A,FALSE,"신규dep-기계,공구상각후"}</definedName>
    <definedName name="_343EO2_" localSheetId="39" hidden="1">{#N/A,#N/A,FALSE,"신규dep";#N/A,#N/A,FALSE,"신규dep-금형상각후";#N/A,#N/A,FALSE,"신규dep-연구비상각후";#N/A,#N/A,FALSE,"신규dep-기계,공구상각후"}</definedName>
    <definedName name="_343EO2_" localSheetId="40" hidden="1">{#N/A,#N/A,FALSE,"신규dep";#N/A,#N/A,FALSE,"신규dep-금형상각후";#N/A,#N/A,FALSE,"신규dep-연구비상각후";#N/A,#N/A,FALSE,"신규dep-기계,공구상각후"}</definedName>
    <definedName name="_343EO2_" localSheetId="41" hidden="1">{#N/A,#N/A,FALSE,"신규dep";#N/A,#N/A,FALSE,"신규dep-금형상각후";#N/A,#N/A,FALSE,"신규dep-연구비상각후";#N/A,#N/A,FALSE,"신규dep-기계,공구상각후"}</definedName>
    <definedName name="_343EO2_" localSheetId="34" hidden="1">{#N/A,#N/A,FALSE,"신규dep";#N/A,#N/A,FALSE,"신규dep-금형상각후";#N/A,#N/A,FALSE,"신규dep-연구비상각후";#N/A,#N/A,FALSE,"신규dep-기계,공구상각후"}</definedName>
    <definedName name="_343EO2_" hidden="1">{#N/A,#N/A,FALSE,"신규dep";#N/A,#N/A,FALSE,"신규dep-금형상각후";#N/A,#N/A,FALSE,"신규dep-연구비상각후";#N/A,#N/A,FALSE,"신규dep-기계,공구상각후"}</definedName>
    <definedName name="_344F_0Datab" localSheetId="12">#REF!</definedName>
    <definedName name="_344F_0Datab" localSheetId="11">#REF!</definedName>
    <definedName name="_344F_0Datab" localSheetId="38">#REF!</definedName>
    <definedName name="_344F_0Datab" localSheetId="39">#REF!</definedName>
    <definedName name="_344F_0Datab" localSheetId="40">#REF!</definedName>
    <definedName name="_344F_0Datab" localSheetId="41">#REF!</definedName>
    <definedName name="_344F_0Datab" localSheetId="34">#REF!</definedName>
    <definedName name="_344F_0Datab" localSheetId="16">#REF!</definedName>
    <definedName name="_344F_0Datab">#REF!</definedName>
    <definedName name="_345FF3_" localSheetId="12">#REF!</definedName>
    <definedName name="_345FF3_" localSheetId="11">#REF!</definedName>
    <definedName name="_345FF3_" localSheetId="38">#REF!</definedName>
    <definedName name="_345FF3_" localSheetId="39">#REF!</definedName>
    <definedName name="_345FF3_" localSheetId="40">#REF!</definedName>
    <definedName name="_345FF3_" localSheetId="41">#REF!</definedName>
    <definedName name="_345FF3_" localSheetId="34">#REF!</definedName>
    <definedName name="_345FF3_" localSheetId="16">#REF!</definedName>
    <definedName name="_345FF3_">#REF!</definedName>
    <definedName name="_346FG1_" localSheetId="12">#REF!</definedName>
    <definedName name="_346FG1_" localSheetId="11">#REF!</definedName>
    <definedName name="_346FG1_" localSheetId="38">#REF!</definedName>
    <definedName name="_346FG1_" localSheetId="39">#REF!</definedName>
    <definedName name="_346FG1_" localSheetId="40">#REF!</definedName>
    <definedName name="_346FG1_" localSheetId="41">#REF!</definedName>
    <definedName name="_346FG1_" localSheetId="34">#REF!</definedName>
    <definedName name="_346FG1_" localSheetId="16">#REF!</definedName>
    <definedName name="_346FG1_">#REF!</definedName>
    <definedName name="_347G1_" localSheetId="12">#REF!</definedName>
    <definedName name="_347G1_" localSheetId="11">#REF!</definedName>
    <definedName name="_347G1_" localSheetId="38">#REF!</definedName>
    <definedName name="_347G1_" localSheetId="39">#REF!</definedName>
    <definedName name="_347G1_" localSheetId="40">#REF!</definedName>
    <definedName name="_347G1_" localSheetId="41">#REF!</definedName>
    <definedName name="_347G1_" localSheetId="34">#REF!</definedName>
    <definedName name="_347G1_" localSheetId="16">#REF!</definedName>
    <definedName name="_347G1_">#REF!</definedName>
    <definedName name="_348G3_" localSheetId="12">#REF!</definedName>
    <definedName name="_348G3_" localSheetId="11">#REF!</definedName>
    <definedName name="_348G3_" localSheetId="38">#REF!</definedName>
    <definedName name="_348G3_" localSheetId="39">#REF!</definedName>
    <definedName name="_348G3_" localSheetId="40">#REF!</definedName>
    <definedName name="_348G3_" localSheetId="41">#REF!</definedName>
    <definedName name="_348G3_" localSheetId="34">#REF!</definedName>
    <definedName name="_348G3_" localSheetId="16">#REF!</definedName>
    <definedName name="_348G3_">#REF!</definedName>
    <definedName name="_349GG1_" localSheetId="12">#REF!</definedName>
    <definedName name="_349GG1_" localSheetId="11">#REF!</definedName>
    <definedName name="_349GG1_" localSheetId="38">#REF!</definedName>
    <definedName name="_349GG1_" localSheetId="39">#REF!</definedName>
    <definedName name="_349GG1_" localSheetId="40">#REF!</definedName>
    <definedName name="_349GG1_" localSheetId="41">#REF!</definedName>
    <definedName name="_349GG1_" localSheetId="34">#REF!</definedName>
    <definedName name="_349GG1_" localSheetId="16">#REF!</definedName>
    <definedName name="_349GG1_">#REF!</definedName>
    <definedName name="_350HY3_" localSheetId="12">#REF!</definedName>
    <definedName name="_350HY3_" localSheetId="11">#REF!</definedName>
    <definedName name="_350HY3_" localSheetId="38">#REF!</definedName>
    <definedName name="_350HY3_" localSheetId="39">#REF!</definedName>
    <definedName name="_350HY3_" localSheetId="40">#REF!</definedName>
    <definedName name="_350HY3_" localSheetId="41">#REF!</definedName>
    <definedName name="_350HY3_" localSheetId="34">#REF!</definedName>
    <definedName name="_350HY3_" localSheetId="16">#REF!</definedName>
    <definedName name="_350HY3_">#REF!</definedName>
    <definedName name="_351j200_" localSheetId="12">#REF!</definedName>
    <definedName name="_351j200_" localSheetId="11">#REF!</definedName>
    <definedName name="_351j200_" localSheetId="38">#REF!</definedName>
    <definedName name="_351j200_" localSheetId="39">#REF!</definedName>
    <definedName name="_351j200_" localSheetId="40">#REF!</definedName>
    <definedName name="_351j200_" localSheetId="41">#REF!</definedName>
    <definedName name="_351j200_" localSheetId="34">#REF!</definedName>
    <definedName name="_351j200_" localSheetId="16">#REF!</definedName>
    <definedName name="_351j200_">#REF!</definedName>
    <definedName name="_352n_0Extr" localSheetId="12">#REF!</definedName>
    <definedName name="_352n_0Extr" localSheetId="11">#REF!</definedName>
    <definedName name="_352n_0Extr" localSheetId="38">#REF!</definedName>
    <definedName name="_352n_0Extr" localSheetId="39">#REF!</definedName>
    <definedName name="_352n_0Extr" localSheetId="40">#REF!</definedName>
    <definedName name="_352n_0Extr" localSheetId="41">#REF!</definedName>
    <definedName name="_352n_0Extr" localSheetId="34">#REF!</definedName>
    <definedName name="_352n_0Extr" localSheetId="16">#REF!</definedName>
    <definedName name="_352n_0Extr">#REF!</definedName>
    <definedName name="_353p3_" localSheetId="12">#REF!</definedName>
    <definedName name="_353p3_" localSheetId="11">#REF!</definedName>
    <definedName name="_353p3_" localSheetId="38">#REF!</definedName>
    <definedName name="_353p3_" localSheetId="39">#REF!</definedName>
    <definedName name="_353p3_" localSheetId="40">#REF!</definedName>
    <definedName name="_353p3_" localSheetId="41">#REF!</definedName>
    <definedName name="_353p3_" localSheetId="34">#REF!</definedName>
    <definedName name="_353p3_" localSheetId="16">#REF!</definedName>
    <definedName name="_353p3_">#REF!</definedName>
    <definedName name="_361q1_" localSheetId="38" hidden="1">{#N/A,#N/A,FALSE,"단축1";#N/A,#N/A,FALSE,"단축2";#N/A,#N/A,FALSE,"단축3";#N/A,#N/A,FALSE,"장축";#N/A,#N/A,FALSE,"4WD"}</definedName>
    <definedName name="_361q1_" localSheetId="39" hidden="1">{#N/A,#N/A,FALSE,"단축1";#N/A,#N/A,FALSE,"단축2";#N/A,#N/A,FALSE,"단축3";#N/A,#N/A,FALSE,"장축";#N/A,#N/A,FALSE,"4WD"}</definedName>
    <definedName name="_361q1_" localSheetId="40" hidden="1">{#N/A,#N/A,FALSE,"단축1";#N/A,#N/A,FALSE,"단축2";#N/A,#N/A,FALSE,"단축3";#N/A,#N/A,FALSE,"장축";#N/A,#N/A,FALSE,"4WD"}</definedName>
    <definedName name="_361q1_" localSheetId="41" hidden="1">{#N/A,#N/A,FALSE,"단축1";#N/A,#N/A,FALSE,"단축2";#N/A,#N/A,FALSE,"단축3";#N/A,#N/A,FALSE,"장축";#N/A,#N/A,FALSE,"4WD"}</definedName>
    <definedName name="_361q1_" localSheetId="34" hidden="1">{#N/A,#N/A,FALSE,"단축1";#N/A,#N/A,FALSE,"단축2";#N/A,#N/A,FALSE,"단축3";#N/A,#N/A,FALSE,"장축";#N/A,#N/A,FALSE,"4WD"}</definedName>
    <definedName name="_361q1_" hidden="1">{#N/A,#N/A,FALSE,"단축1";#N/A,#N/A,FALSE,"단축2";#N/A,#N/A,FALSE,"단축3";#N/A,#N/A,FALSE,"장축";#N/A,#N/A,FALSE,"4WD"}</definedName>
    <definedName name="_370q3_" localSheetId="38" hidden="1">{#N/A,#N/A,FALSE,"단축1";#N/A,#N/A,FALSE,"단축2";#N/A,#N/A,FALSE,"단축3";#N/A,#N/A,FALSE,"장축";#N/A,#N/A,FALSE,"4WD"}</definedName>
    <definedName name="_370q3_" localSheetId="39" hidden="1">{#N/A,#N/A,FALSE,"단축1";#N/A,#N/A,FALSE,"단축2";#N/A,#N/A,FALSE,"단축3";#N/A,#N/A,FALSE,"장축";#N/A,#N/A,FALSE,"4WD"}</definedName>
    <definedName name="_370q3_" localSheetId="40" hidden="1">{#N/A,#N/A,FALSE,"단축1";#N/A,#N/A,FALSE,"단축2";#N/A,#N/A,FALSE,"단축3";#N/A,#N/A,FALSE,"장축";#N/A,#N/A,FALSE,"4WD"}</definedName>
    <definedName name="_370q3_" localSheetId="41" hidden="1">{#N/A,#N/A,FALSE,"단축1";#N/A,#N/A,FALSE,"단축2";#N/A,#N/A,FALSE,"단축3";#N/A,#N/A,FALSE,"장축";#N/A,#N/A,FALSE,"4WD"}</definedName>
    <definedName name="_370q3_" localSheetId="34" hidden="1">{#N/A,#N/A,FALSE,"단축1";#N/A,#N/A,FALSE,"단축2";#N/A,#N/A,FALSE,"단축3";#N/A,#N/A,FALSE,"장축";#N/A,#N/A,FALSE,"4WD"}</definedName>
    <definedName name="_370q3_" hidden="1">{#N/A,#N/A,FALSE,"단축1";#N/A,#N/A,FALSE,"단축2";#N/A,#N/A,FALSE,"단축3";#N/A,#N/A,FALSE,"장축";#N/A,#N/A,FALSE,"4WD"}</definedName>
    <definedName name="_371q4_" localSheetId="12">#REF!</definedName>
    <definedName name="_371q4_" localSheetId="11">#REF!</definedName>
    <definedName name="_371q4_" localSheetId="38">#REF!</definedName>
    <definedName name="_371q4_" localSheetId="39">#REF!</definedName>
    <definedName name="_371q4_" localSheetId="40">#REF!</definedName>
    <definedName name="_371q4_" localSheetId="41">#REF!</definedName>
    <definedName name="_371q4_" localSheetId="34">#REF!</definedName>
    <definedName name="_371q4_" localSheetId="16">#REF!</definedName>
    <definedName name="_371q4_">#REF!</definedName>
    <definedName name="_379q5_" localSheetId="38" hidden="1">{#N/A,#N/A,FALSE,"신규dep";#N/A,#N/A,FALSE,"신규dep-금형상각후";#N/A,#N/A,FALSE,"신규dep-연구비상각후";#N/A,#N/A,FALSE,"신규dep-기계,공구상각후"}</definedName>
    <definedName name="_379q5_" localSheetId="39" hidden="1">{#N/A,#N/A,FALSE,"신규dep";#N/A,#N/A,FALSE,"신규dep-금형상각후";#N/A,#N/A,FALSE,"신규dep-연구비상각후";#N/A,#N/A,FALSE,"신규dep-기계,공구상각후"}</definedName>
    <definedName name="_379q5_" localSheetId="40" hidden="1">{#N/A,#N/A,FALSE,"신규dep";#N/A,#N/A,FALSE,"신규dep-금형상각후";#N/A,#N/A,FALSE,"신규dep-연구비상각후";#N/A,#N/A,FALSE,"신규dep-기계,공구상각후"}</definedName>
    <definedName name="_379q5_" localSheetId="41" hidden="1">{#N/A,#N/A,FALSE,"신규dep";#N/A,#N/A,FALSE,"신규dep-금형상각후";#N/A,#N/A,FALSE,"신규dep-연구비상각후";#N/A,#N/A,FALSE,"신규dep-기계,공구상각후"}</definedName>
    <definedName name="_379q5_" localSheetId="34" hidden="1">{#N/A,#N/A,FALSE,"신규dep";#N/A,#N/A,FALSE,"신규dep-금형상각후";#N/A,#N/A,FALSE,"신규dep-연구비상각후";#N/A,#N/A,FALSE,"신규dep-기계,공구상각후"}</definedName>
    <definedName name="_379q5_" hidden="1">{#N/A,#N/A,FALSE,"신규dep";#N/A,#N/A,FALSE,"신규dep-금형상각후";#N/A,#N/A,FALSE,"신규dep-연구비상각후";#N/A,#N/A,FALSE,"신규dep-기계,공구상각후"}</definedName>
    <definedName name="_38_0PRINT_AREA" localSheetId="12">#REF!</definedName>
    <definedName name="_38_0PRINT_AREA" localSheetId="11">#REF!</definedName>
    <definedName name="_38_0PRINT_AREA" localSheetId="38">#REF!</definedName>
    <definedName name="_38_0PRINT_AREA" localSheetId="39">#REF!</definedName>
    <definedName name="_38_0PRINT_AREA" localSheetId="40">#REF!</definedName>
    <definedName name="_38_0PRINT_AREA" localSheetId="41">#REF!</definedName>
    <definedName name="_38_0PRINT_AREA" localSheetId="34">#REF!</definedName>
    <definedName name="_38_0PRINT_AREA" localSheetId="16">#REF!</definedName>
    <definedName name="_38_0PRINT_AREA">#REF!</definedName>
    <definedName name="_387q6_" localSheetId="38" hidden="1">{#N/A,#N/A,FALSE,"신규dep";#N/A,#N/A,FALSE,"신규dep-금형상각후";#N/A,#N/A,FALSE,"신규dep-연구비상각후";#N/A,#N/A,FALSE,"신규dep-기계,공구상각후"}</definedName>
    <definedName name="_387q6_" localSheetId="39" hidden="1">{#N/A,#N/A,FALSE,"신규dep";#N/A,#N/A,FALSE,"신규dep-금형상각후";#N/A,#N/A,FALSE,"신규dep-연구비상각후";#N/A,#N/A,FALSE,"신규dep-기계,공구상각후"}</definedName>
    <definedName name="_387q6_" localSheetId="40" hidden="1">{#N/A,#N/A,FALSE,"신규dep";#N/A,#N/A,FALSE,"신규dep-금형상각후";#N/A,#N/A,FALSE,"신규dep-연구비상각후";#N/A,#N/A,FALSE,"신규dep-기계,공구상각후"}</definedName>
    <definedName name="_387q6_" localSheetId="41" hidden="1">{#N/A,#N/A,FALSE,"신규dep";#N/A,#N/A,FALSE,"신규dep-금형상각후";#N/A,#N/A,FALSE,"신규dep-연구비상각후";#N/A,#N/A,FALSE,"신규dep-기계,공구상각후"}</definedName>
    <definedName name="_387q6_" localSheetId="34" hidden="1">{#N/A,#N/A,FALSE,"신규dep";#N/A,#N/A,FALSE,"신규dep-금형상각후";#N/A,#N/A,FALSE,"신규dep-연구비상각후";#N/A,#N/A,FALSE,"신규dep-기계,공구상각후"}</definedName>
    <definedName name="_387q6_" hidden="1">{#N/A,#N/A,FALSE,"신규dep";#N/A,#N/A,FALSE,"신규dep-금형상각후";#N/A,#N/A,FALSE,"신규dep-연구비상각후";#N/A,#N/A,FALSE,"신규dep-기계,공구상각후"}</definedName>
    <definedName name="_395q7_" localSheetId="38" hidden="1">{#N/A,#N/A,FALSE,"신규dep";#N/A,#N/A,FALSE,"신규dep-금형상각후";#N/A,#N/A,FALSE,"신규dep-연구비상각후";#N/A,#N/A,FALSE,"신규dep-기계,공구상각후"}</definedName>
    <definedName name="_395q7_" localSheetId="39" hidden="1">{#N/A,#N/A,FALSE,"신규dep";#N/A,#N/A,FALSE,"신규dep-금형상각후";#N/A,#N/A,FALSE,"신규dep-연구비상각후";#N/A,#N/A,FALSE,"신규dep-기계,공구상각후"}</definedName>
    <definedName name="_395q7_" localSheetId="40" hidden="1">{#N/A,#N/A,FALSE,"신규dep";#N/A,#N/A,FALSE,"신규dep-금형상각후";#N/A,#N/A,FALSE,"신규dep-연구비상각후";#N/A,#N/A,FALSE,"신규dep-기계,공구상각후"}</definedName>
    <definedName name="_395q7_" localSheetId="41" hidden="1">{#N/A,#N/A,FALSE,"신규dep";#N/A,#N/A,FALSE,"신규dep-금형상각후";#N/A,#N/A,FALSE,"신규dep-연구비상각후";#N/A,#N/A,FALSE,"신규dep-기계,공구상각후"}</definedName>
    <definedName name="_395q7_" localSheetId="34" hidden="1">{#N/A,#N/A,FALSE,"신규dep";#N/A,#N/A,FALSE,"신규dep-금형상각후";#N/A,#N/A,FALSE,"신규dep-연구비상각후";#N/A,#N/A,FALSE,"신규dep-기계,공구상각후"}</definedName>
    <definedName name="_395q7_" hidden="1">{#N/A,#N/A,FALSE,"신규dep";#N/A,#N/A,FALSE,"신규dep-금형상각후";#N/A,#N/A,FALSE,"신규dep-연구비상각후";#N/A,#N/A,FALSE,"신규dep-기계,공구상각후"}</definedName>
    <definedName name="_3Crite" localSheetId="13">[1]●목차!#REF!</definedName>
    <definedName name="_3Crite" localSheetId="12">[1]●목차!#REF!</definedName>
    <definedName name="_3Crite" localSheetId="8">[1]●목차!#REF!</definedName>
    <definedName name="_3Crite" localSheetId="11">[1]●목차!#REF!</definedName>
    <definedName name="_3Crite" localSheetId="16">[1]●목차!#REF!</definedName>
    <definedName name="_3Crite">[1]●목차!#REF!</definedName>
    <definedName name="_40" localSheetId="12">#REF!</definedName>
    <definedName name="_40" localSheetId="11">#REF!</definedName>
    <definedName name="_40" localSheetId="38">#REF!</definedName>
    <definedName name="_40" localSheetId="39">#REF!</definedName>
    <definedName name="_40" localSheetId="40">#REF!</definedName>
    <definedName name="_40" localSheetId="41">#REF!</definedName>
    <definedName name="_40" localSheetId="34">#REF!</definedName>
    <definedName name="_40" localSheetId="16">#REF!</definedName>
    <definedName name="_40">#REF!</definedName>
    <definedName name="_40_0실마" localSheetId="12">#REF!</definedName>
    <definedName name="_40_0실마" localSheetId="11">#REF!</definedName>
    <definedName name="_40_0실마" localSheetId="38">#REF!</definedName>
    <definedName name="_40_0실마" localSheetId="39">#REF!</definedName>
    <definedName name="_40_0실마" localSheetId="40">#REF!</definedName>
    <definedName name="_40_0실마" localSheetId="41">#REF!</definedName>
    <definedName name="_40_0실마" localSheetId="34">#REF!</definedName>
    <definedName name="_40_0실마" localSheetId="16">#REF!</definedName>
    <definedName name="_40_0실마">#REF!</definedName>
    <definedName name="_404q9_" localSheetId="38" hidden="1">{#N/A,#N/A,FALSE,"신규dep";#N/A,#N/A,FALSE,"신규dep-금형상각후";#N/A,#N/A,FALSE,"신규dep-연구비상각후";#N/A,#N/A,FALSE,"신규dep-기계,공구상각후"}</definedName>
    <definedName name="_404q9_" localSheetId="39" hidden="1">{#N/A,#N/A,FALSE,"신규dep";#N/A,#N/A,FALSE,"신규dep-금형상각후";#N/A,#N/A,FALSE,"신규dep-연구비상각후";#N/A,#N/A,FALSE,"신규dep-기계,공구상각후"}</definedName>
    <definedName name="_404q9_" localSheetId="40" hidden="1">{#N/A,#N/A,FALSE,"신규dep";#N/A,#N/A,FALSE,"신규dep-금형상각후";#N/A,#N/A,FALSE,"신규dep-연구비상각후";#N/A,#N/A,FALSE,"신규dep-기계,공구상각후"}</definedName>
    <definedName name="_404q9_" localSheetId="41" hidden="1">{#N/A,#N/A,FALSE,"신규dep";#N/A,#N/A,FALSE,"신규dep-금형상각후";#N/A,#N/A,FALSE,"신규dep-연구비상각후";#N/A,#N/A,FALSE,"신규dep-기계,공구상각후"}</definedName>
    <definedName name="_404q9_" localSheetId="34" hidden="1">{#N/A,#N/A,FALSE,"신규dep";#N/A,#N/A,FALSE,"신규dep-금형상각후";#N/A,#N/A,FALSE,"신규dep-연구비상각후";#N/A,#N/A,FALSE,"신규dep-기계,공구상각후"}</definedName>
    <definedName name="_404q9_" hidden="1">{#N/A,#N/A,FALSE,"신규dep";#N/A,#N/A,FALSE,"신규dep-금형상각후";#N/A,#N/A,FALSE,"신규dep-연구비상각후";#N/A,#N/A,FALSE,"신규dep-기계,공구상각후"}</definedName>
    <definedName name="_41_0실적" localSheetId="12">#REF!</definedName>
    <definedName name="_41_0실적" localSheetId="11">#REF!</definedName>
    <definedName name="_41_0실적" localSheetId="38">#REF!</definedName>
    <definedName name="_41_0실적" localSheetId="39">#REF!</definedName>
    <definedName name="_41_0실적" localSheetId="40">#REF!</definedName>
    <definedName name="_41_0실적" localSheetId="41">#REF!</definedName>
    <definedName name="_41_0실적" localSheetId="34">#REF!</definedName>
    <definedName name="_41_0실적" localSheetId="16">#REF!</definedName>
    <definedName name="_41_0실적">#REF!</definedName>
    <definedName name="_412s1_" localSheetId="38" hidden="1">{#N/A,#N/A,FALSE,"신규dep";#N/A,#N/A,FALSE,"신규dep-금형상각후";#N/A,#N/A,FALSE,"신규dep-연구비상각후";#N/A,#N/A,FALSE,"신규dep-기계,공구상각후"}</definedName>
    <definedName name="_412s1_" localSheetId="39" hidden="1">{#N/A,#N/A,FALSE,"신규dep";#N/A,#N/A,FALSE,"신규dep-금형상각후";#N/A,#N/A,FALSE,"신규dep-연구비상각후";#N/A,#N/A,FALSE,"신규dep-기계,공구상각후"}</definedName>
    <definedName name="_412s1_" localSheetId="40" hidden="1">{#N/A,#N/A,FALSE,"신규dep";#N/A,#N/A,FALSE,"신규dep-금형상각후";#N/A,#N/A,FALSE,"신규dep-연구비상각후";#N/A,#N/A,FALSE,"신규dep-기계,공구상각후"}</definedName>
    <definedName name="_412s1_" localSheetId="41" hidden="1">{#N/A,#N/A,FALSE,"신규dep";#N/A,#N/A,FALSE,"신규dep-금형상각후";#N/A,#N/A,FALSE,"신규dep-연구비상각후";#N/A,#N/A,FALSE,"신규dep-기계,공구상각후"}</definedName>
    <definedName name="_412s1_" localSheetId="34" hidden="1">{#N/A,#N/A,FALSE,"신규dep";#N/A,#N/A,FALSE,"신규dep-금형상각후";#N/A,#N/A,FALSE,"신규dep-연구비상각후";#N/A,#N/A,FALSE,"신규dep-기계,공구상각후"}</definedName>
    <definedName name="_412s1_" hidden="1">{#N/A,#N/A,FALSE,"신규dep";#N/A,#N/A,FALSE,"신규dep-금형상각후";#N/A,#N/A,FALSE,"신규dep-연구비상각후";#N/A,#N/A,FALSE,"신규dep-기계,공구상각후"}</definedName>
    <definedName name="_420s2_" localSheetId="38" hidden="1">{#N/A,#N/A,FALSE,"신규dep";#N/A,#N/A,FALSE,"신규dep-금형상각후";#N/A,#N/A,FALSE,"신규dep-연구비상각후";#N/A,#N/A,FALSE,"신규dep-기계,공구상각후"}</definedName>
    <definedName name="_420s2_" localSheetId="39" hidden="1">{#N/A,#N/A,FALSE,"신규dep";#N/A,#N/A,FALSE,"신규dep-금형상각후";#N/A,#N/A,FALSE,"신규dep-연구비상각후";#N/A,#N/A,FALSE,"신규dep-기계,공구상각후"}</definedName>
    <definedName name="_420s2_" localSheetId="40" hidden="1">{#N/A,#N/A,FALSE,"신규dep";#N/A,#N/A,FALSE,"신규dep-금형상각후";#N/A,#N/A,FALSE,"신규dep-연구비상각후";#N/A,#N/A,FALSE,"신규dep-기계,공구상각후"}</definedName>
    <definedName name="_420s2_" localSheetId="41" hidden="1">{#N/A,#N/A,FALSE,"신규dep";#N/A,#N/A,FALSE,"신규dep-금형상각후";#N/A,#N/A,FALSE,"신규dep-연구비상각후";#N/A,#N/A,FALSE,"신규dep-기계,공구상각후"}</definedName>
    <definedName name="_420s2_" localSheetId="34" hidden="1">{#N/A,#N/A,FALSE,"신규dep";#N/A,#N/A,FALSE,"신규dep-금형상각후";#N/A,#N/A,FALSE,"신규dep-연구비상각후";#N/A,#N/A,FALSE,"신규dep-기계,공구상각후"}</definedName>
    <definedName name="_420s2_" hidden="1">{#N/A,#N/A,FALSE,"신규dep";#N/A,#N/A,FALSE,"신규dep-금형상각후";#N/A,#N/A,FALSE,"신규dep-연구비상각후";#N/A,#N/A,FALSE,"신규dep-기계,공구상각후"}</definedName>
    <definedName name="_428s3_" localSheetId="38" hidden="1">{#N/A,#N/A,FALSE,"단축1";#N/A,#N/A,FALSE,"단축2";#N/A,#N/A,FALSE,"단축3";#N/A,#N/A,FALSE,"장축";#N/A,#N/A,FALSE,"4WD"}</definedName>
    <definedName name="_428s3_" localSheetId="39" hidden="1">{#N/A,#N/A,FALSE,"단축1";#N/A,#N/A,FALSE,"단축2";#N/A,#N/A,FALSE,"단축3";#N/A,#N/A,FALSE,"장축";#N/A,#N/A,FALSE,"4WD"}</definedName>
    <definedName name="_428s3_" localSheetId="40" hidden="1">{#N/A,#N/A,FALSE,"단축1";#N/A,#N/A,FALSE,"단축2";#N/A,#N/A,FALSE,"단축3";#N/A,#N/A,FALSE,"장축";#N/A,#N/A,FALSE,"4WD"}</definedName>
    <definedName name="_428s3_" localSheetId="41" hidden="1">{#N/A,#N/A,FALSE,"단축1";#N/A,#N/A,FALSE,"단축2";#N/A,#N/A,FALSE,"단축3";#N/A,#N/A,FALSE,"장축";#N/A,#N/A,FALSE,"4WD"}</definedName>
    <definedName name="_428s3_" localSheetId="34" hidden="1">{#N/A,#N/A,FALSE,"단축1";#N/A,#N/A,FALSE,"단축2";#N/A,#N/A,FALSE,"단축3";#N/A,#N/A,FALSE,"장축";#N/A,#N/A,FALSE,"4WD"}</definedName>
    <definedName name="_428s3_" hidden="1">{#N/A,#N/A,FALSE,"단축1";#N/A,#N/A,FALSE,"단축2";#N/A,#N/A,FALSE,"단축3";#N/A,#N/A,FALSE,"장축";#N/A,#N/A,FALSE,"4WD"}</definedName>
    <definedName name="_43" localSheetId="12">#REF!</definedName>
    <definedName name="_43" localSheetId="11">#REF!</definedName>
    <definedName name="_43" localSheetId="38">#REF!</definedName>
    <definedName name="_43" localSheetId="39">#REF!</definedName>
    <definedName name="_43" localSheetId="40">#REF!</definedName>
    <definedName name="_43" localSheetId="41">#REF!</definedName>
    <definedName name="_43" localSheetId="34">#REF!</definedName>
    <definedName name="_43" localSheetId="16">#REF!</definedName>
    <definedName name="_43">#REF!</definedName>
    <definedName name="_436s4_" localSheetId="38" hidden="1">{#N/A,#N/A,FALSE,"단축1";#N/A,#N/A,FALSE,"단축2";#N/A,#N/A,FALSE,"단축3";#N/A,#N/A,FALSE,"장축";#N/A,#N/A,FALSE,"4WD"}</definedName>
    <definedName name="_436s4_" localSheetId="39" hidden="1">{#N/A,#N/A,FALSE,"단축1";#N/A,#N/A,FALSE,"단축2";#N/A,#N/A,FALSE,"단축3";#N/A,#N/A,FALSE,"장축";#N/A,#N/A,FALSE,"4WD"}</definedName>
    <definedName name="_436s4_" localSheetId="40" hidden="1">{#N/A,#N/A,FALSE,"단축1";#N/A,#N/A,FALSE,"단축2";#N/A,#N/A,FALSE,"단축3";#N/A,#N/A,FALSE,"장축";#N/A,#N/A,FALSE,"4WD"}</definedName>
    <definedName name="_436s4_" localSheetId="41" hidden="1">{#N/A,#N/A,FALSE,"단축1";#N/A,#N/A,FALSE,"단축2";#N/A,#N/A,FALSE,"단축3";#N/A,#N/A,FALSE,"장축";#N/A,#N/A,FALSE,"4WD"}</definedName>
    <definedName name="_436s4_" localSheetId="34" hidden="1">{#N/A,#N/A,FALSE,"단축1";#N/A,#N/A,FALSE,"단축2";#N/A,#N/A,FALSE,"단축3";#N/A,#N/A,FALSE,"장축";#N/A,#N/A,FALSE,"4WD"}</definedName>
    <definedName name="_436s4_" hidden="1">{#N/A,#N/A,FALSE,"단축1";#N/A,#N/A,FALSE,"단축2";#N/A,#N/A,FALSE,"단축3";#N/A,#N/A,FALSE,"장축";#N/A,#N/A,FALSE,"4WD"}</definedName>
    <definedName name="_44" localSheetId="12">#REF!</definedName>
    <definedName name="_44" localSheetId="11">#REF!</definedName>
    <definedName name="_44" localSheetId="38">#REF!</definedName>
    <definedName name="_44" localSheetId="39">#REF!</definedName>
    <definedName name="_44" localSheetId="40">#REF!</definedName>
    <definedName name="_44" localSheetId="41">#REF!</definedName>
    <definedName name="_44" localSheetId="34">#REF!</definedName>
    <definedName name="_44" localSheetId="16">#REF!</definedName>
    <definedName name="_44">#REF!</definedName>
    <definedName name="_444s5_" localSheetId="38" hidden="1">{#N/A,#N/A,FALSE,"신규dep";#N/A,#N/A,FALSE,"신규dep-금형상각후";#N/A,#N/A,FALSE,"신규dep-연구비상각후";#N/A,#N/A,FALSE,"신규dep-기계,공구상각후"}</definedName>
    <definedName name="_444s5_" localSheetId="39" hidden="1">{#N/A,#N/A,FALSE,"신규dep";#N/A,#N/A,FALSE,"신규dep-금형상각후";#N/A,#N/A,FALSE,"신규dep-연구비상각후";#N/A,#N/A,FALSE,"신규dep-기계,공구상각후"}</definedName>
    <definedName name="_444s5_" localSheetId="40" hidden="1">{#N/A,#N/A,FALSE,"신규dep";#N/A,#N/A,FALSE,"신규dep-금형상각후";#N/A,#N/A,FALSE,"신규dep-연구비상각후";#N/A,#N/A,FALSE,"신규dep-기계,공구상각후"}</definedName>
    <definedName name="_444s5_" localSheetId="41" hidden="1">{#N/A,#N/A,FALSE,"신규dep";#N/A,#N/A,FALSE,"신규dep-금형상각후";#N/A,#N/A,FALSE,"신규dep-연구비상각후";#N/A,#N/A,FALSE,"신규dep-기계,공구상각후"}</definedName>
    <definedName name="_444s5_" localSheetId="34" hidden="1">{#N/A,#N/A,FALSE,"신규dep";#N/A,#N/A,FALSE,"신규dep-금형상각후";#N/A,#N/A,FALSE,"신규dep-연구비상각후";#N/A,#N/A,FALSE,"신규dep-기계,공구상각후"}</definedName>
    <definedName name="_444s5_" hidden="1">{#N/A,#N/A,FALSE,"신규dep";#N/A,#N/A,FALSE,"신규dep-금형상각후";#N/A,#N/A,FALSE,"신규dep-연구비상각후";#N/A,#N/A,FALSE,"신규dep-기계,공구상각후"}</definedName>
    <definedName name="_45" localSheetId="12">#REF!</definedName>
    <definedName name="_45" localSheetId="11">#REF!</definedName>
    <definedName name="_45" localSheetId="38">#REF!</definedName>
    <definedName name="_45" localSheetId="39">#REF!</definedName>
    <definedName name="_45" localSheetId="40">#REF!</definedName>
    <definedName name="_45" localSheetId="41">#REF!</definedName>
    <definedName name="_45" localSheetId="34">#REF!</definedName>
    <definedName name="_45" localSheetId="16">#REF!</definedName>
    <definedName name="_45">#REF!</definedName>
    <definedName name="_452s6_" localSheetId="38" hidden="1">{#N/A,#N/A,FALSE,"신규dep";#N/A,#N/A,FALSE,"신규dep-금형상각후";#N/A,#N/A,FALSE,"신규dep-연구비상각후";#N/A,#N/A,FALSE,"신규dep-기계,공구상각후"}</definedName>
    <definedName name="_452s6_" localSheetId="39" hidden="1">{#N/A,#N/A,FALSE,"신규dep";#N/A,#N/A,FALSE,"신규dep-금형상각후";#N/A,#N/A,FALSE,"신규dep-연구비상각후";#N/A,#N/A,FALSE,"신규dep-기계,공구상각후"}</definedName>
    <definedName name="_452s6_" localSheetId="40" hidden="1">{#N/A,#N/A,FALSE,"신규dep";#N/A,#N/A,FALSE,"신규dep-금형상각후";#N/A,#N/A,FALSE,"신규dep-연구비상각후";#N/A,#N/A,FALSE,"신규dep-기계,공구상각후"}</definedName>
    <definedName name="_452s6_" localSheetId="41" hidden="1">{#N/A,#N/A,FALSE,"신규dep";#N/A,#N/A,FALSE,"신규dep-금형상각후";#N/A,#N/A,FALSE,"신규dep-연구비상각후";#N/A,#N/A,FALSE,"신규dep-기계,공구상각후"}</definedName>
    <definedName name="_452s6_" localSheetId="34" hidden="1">{#N/A,#N/A,FALSE,"신규dep";#N/A,#N/A,FALSE,"신규dep-금형상각후";#N/A,#N/A,FALSE,"신규dep-연구비상각후";#N/A,#N/A,FALSE,"신규dep-기계,공구상각후"}</definedName>
    <definedName name="_452s6_" hidden="1">{#N/A,#N/A,FALSE,"신규dep";#N/A,#N/A,FALSE,"신규dep-금형상각후";#N/A,#N/A,FALSE,"신규dep-연구비상각후";#N/A,#N/A,FALSE,"신규dep-기계,공구상각후"}</definedName>
    <definedName name="_46" localSheetId="12">#REF!</definedName>
    <definedName name="_46" localSheetId="11">#REF!</definedName>
    <definedName name="_46" localSheetId="38">#REF!</definedName>
    <definedName name="_46" localSheetId="39">#REF!</definedName>
    <definedName name="_46" localSheetId="40">#REF!</definedName>
    <definedName name="_46" localSheetId="41">#REF!</definedName>
    <definedName name="_46" localSheetId="34">#REF!</definedName>
    <definedName name="_46" localSheetId="16">#REF!</definedName>
    <definedName name="_46">#REF!</definedName>
    <definedName name="_460s7_" localSheetId="38" hidden="1">{#N/A,#N/A,FALSE,"신규dep";#N/A,#N/A,FALSE,"신규dep-금형상각후";#N/A,#N/A,FALSE,"신규dep-연구비상각후";#N/A,#N/A,FALSE,"신규dep-기계,공구상각후"}</definedName>
    <definedName name="_460s7_" localSheetId="39" hidden="1">{#N/A,#N/A,FALSE,"신규dep";#N/A,#N/A,FALSE,"신규dep-금형상각후";#N/A,#N/A,FALSE,"신규dep-연구비상각후";#N/A,#N/A,FALSE,"신규dep-기계,공구상각후"}</definedName>
    <definedName name="_460s7_" localSheetId="40" hidden="1">{#N/A,#N/A,FALSE,"신규dep";#N/A,#N/A,FALSE,"신규dep-금형상각후";#N/A,#N/A,FALSE,"신규dep-연구비상각후";#N/A,#N/A,FALSE,"신규dep-기계,공구상각후"}</definedName>
    <definedName name="_460s7_" localSheetId="41" hidden="1">{#N/A,#N/A,FALSE,"신규dep";#N/A,#N/A,FALSE,"신규dep-금형상각후";#N/A,#N/A,FALSE,"신규dep-연구비상각후";#N/A,#N/A,FALSE,"신규dep-기계,공구상각후"}</definedName>
    <definedName name="_460s7_" localSheetId="34" hidden="1">{#N/A,#N/A,FALSE,"신규dep";#N/A,#N/A,FALSE,"신규dep-금형상각후";#N/A,#N/A,FALSE,"신규dep-연구비상각후";#N/A,#N/A,FALSE,"신규dep-기계,공구상각후"}</definedName>
    <definedName name="_460s7_" hidden="1">{#N/A,#N/A,FALSE,"신규dep";#N/A,#N/A,FALSE,"신규dep-금형상각후";#N/A,#N/A,FALSE,"신규dep-연구비상각후";#N/A,#N/A,FALSE,"신규dep-기계,공구상각후"}</definedName>
    <definedName name="_468s8_" localSheetId="38" hidden="1">{#N/A,#N/A,FALSE,"신규dep";#N/A,#N/A,FALSE,"신규dep-금형상각후";#N/A,#N/A,FALSE,"신규dep-연구비상각후";#N/A,#N/A,FALSE,"신규dep-기계,공구상각후"}</definedName>
    <definedName name="_468s8_" localSheetId="39" hidden="1">{#N/A,#N/A,FALSE,"신규dep";#N/A,#N/A,FALSE,"신규dep-금형상각후";#N/A,#N/A,FALSE,"신규dep-연구비상각후";#N/A,#N/A,FALSE,"신규dep-기계,공구상각후"}</definedName>
    <definedName name="_468s8_" localSheetId="40" hidden="1">{#N/A,#N/A,FALSE,"신규dep";#N/A,#N/A,FALSE,"신규dep-금형상각후";#N/A,#N/A,FALSE,"신규dep-연구비상각후";#N/A,#N/A,FALSE,"신규dep-기계,공구상각후"}</definedName>
    <definedName name="_468s8_" localSheetId="41" hidden="1">{#N/A,#N/A,FALSE,"신규dep";#N/A,#N/A,FALSE,"신규dep-금형상각후";#N/A,#N/A,FALSE,"신규dep-연구비상각후";#N/A,#N/A,FALSE,"신규dep-기계,공구상각후"}</definedName>
    <definedName name="_468s8_" localSheetId="34" hidden="1">{#N/A,#N/A,FALSE,"신규dep";#N/A,#N/A,FALSE,"신규dep-금형상각후";#N/A,#N/A,FALSE,"신규dep-연구비상각후";#N/A,#N/A,FALSE,"신규dep-기계,공구상각후"}</definedName>
    <definedName name="_468s8_" hidden="1">{#N/A,#N/A,FALSE,"신규dep";#N/A,#N/A,FALSE,"신규dep-금형상각후";#N/A,#N/A,FALSE,"신규dep-연구비상각후";#N/A,#N/A,FALSE,"신규dep-기계,공구상각후"}</definedName>
    <definedName name="_476T2_" localSheetId="38" hidden="1">{#N/A,#N/A,FALSE,"단축1";#N/A,#N/A,FALSE,"단축2";#N/A,#N/A,FALSE,"단축3";#N/A,#N/A,FALSE,"장축";#N/A,#N/A,FALSE,"4WD"}</definedName>
    <definedName name="_476T2_" localSheetId="39" hidden="1">{#N/A,#N/A,FALSE,"단축1";#N/A,#N/A,FALSE,"단축2";#N/A,#N/A,FALSE,"단축3";#N/A,#N/A,FALSE,"장축";#N/A,#N/A,FALSE,"4WD"}</definedName>
    <definedName name="_476T2_" localSheetId="40" hidden="1">{#N/A,#N/A,FALSE,"단축1";#N/A,#N/A,FALSE,"단축2";#N/A,#N/A,FALSE,"단축3";#N/A,#N/A,FALSE,"장축";#N/A,#N/A,FALSE,"4WD"}</definedName>
    <definedName name="_476T2_" localSheetId="41" hidden="1">{#N/A,#N/A,FALSE,"단축1";#N/A,#N/A,FALSE,"단축2";#N/A,#N/A,FALSE,"단축3";#N/A,#N/A,FALSE,"장축";#N/A,#N/A,FALSE,"4WD"}</definedName>
    <definedName name="_476T2_" localSheetId="34" hidden="1">{#N/A,#N/A,FALSE,"단축1";#N/A,#N/A,FALSE,"단축2";#N/A,#N/A,FALSE,"단축3";#N/A,#N/A,FALSE,"장축";#N/A,#N/A,FALSE,"4WD"}</definedName>
    <definedName name="_476T2_" hidden="1">{#N/A,#N/A,FALSE,"단축1";#N/A,#N/A,FALSE,"단축2";#N/A,#N/A,FALSE,"단축3";#N/A,#N/A,FALSE,"장축";#N/A,#N/A,FALSE,"4WD"}</definedName>
    <definedName name="_485w1_" localSheetId="38" hidden="1">{#N/A,#N/A,FALSE,"신규dep";#N/A,#N/A,FALSE,"신규dep-금형상각후";#N/A,#N/A,FALSE,"신규dep-연구비상각후";#N/A,#N/A,FALSE,"신규dep-기계,공구상각후"}</definedName>
    <definedName name="_485w1_" localSheetId="39" hidden="1">{#N/A,#N/A,FALSE,"신규dep";#N/A,#N/A,FALSE,"신규dep-금형상각후";#N/A,#N/A,FALSE,"신규dep-연구비상각후";#N/A,#N/A,FALSE,"신규dep-기계,공구상각후"}</definedName>
    <definedName name="_485w1_" localSheetId="40" hidden="1">{#N/A,#N/A,FALSE,"신규dep";#N/A,#N/A,FALSE,"신규dep-금형상각후";#N/A,#N/A,FALSE,"신규dep-연구비상각후";#N/A,#N/A,FALSE,"신규dep-기계,공구상각후"}</definedName>
    <definedName name="_485w1_" localSheetId="41" hidden="1">{#N/A,#N/A,FALSE,"신규dep";#N/A,#N/A,FALSE,"신규dep-금형상각후";#N/A,#N/A,FALSE,"신규dep-연구비상각후";#N/A,#N/A,FALSE,"신규dep-기계,공구상각후"}</definedName>
    <definedName name="_485w1_" localSheetId="34" hidden="1">{#N/A,#N/A,FALSE,"신규dep";#N/A,#N/A,FALSE,"신규dep-금형상각후";#N/A,#N/A,FALSE,"신규dep-연구비상각후";#N/A,#N/A,FALSE,"신규dep-기계,공구상각후"}</definedName>
    <definedName name="_485w1_" hidden="1">{#N/A,#N/A,FALSE,"신규dep";#N/A,#N/A,FALSE,"신규dep-금형상각후";#N/A,#N/A,FALSE,"신규dep-연구비상각후";#N/A,#N/A,FALSE,"신규dep-기계,공구상각후"}</definedName>
    <definedName name="_494w3_" localSheetId="38" hidden="1">{#N/A,#N/A,FALSE,"신규dep";#N/A,#N/A,FALSE,"신규dep-금형상각후";#N/A,#N/A,FALSE,"신규dep-연구비상각후";#N/A,#N/A,FALSE,"신규dep-기계,공구상각후"}</definedName>
    <definedName name="_494w3_" localSheetId="39" hidden="1">{#N/A,#N/A,FALSE,"신규dep";#N/A,#N/A,FALSE,"신규dep-금형상각후";#N/A,#N/A,FALSE,"신규dep-연구비상각후";#N/A,#N/A,FALSE,"신규dep-기계,공구상각후"}</definedName>
    <definedName name="_494w3_" localSheetId="40" hidden="1">{#N/A,#N/A,FALSE,"신규dep";#N/A,#N/A,FALSE,"신규dep-금형상각후";#N/A,#N/A,FALSE,"신규dep-연구비상각후";#N/A,#N/A,FALSE,"신규dep-기계,공구상각후"}</definedName>
    <definedName name="_494w3_" localSheetId="41" hidden="1">{#N/A,#N/A,FALSE,"신규dep";#N/A,#N/A,FALSE,"신규dep-금형상각후";#N/A,#N/A,FALSE,"신규dep-연구비상각후";#N/A,#N/A,FALSE,"신규dep-기계,공구상각후"}</definedName>
    <definedName name="_494w3_" localSheetId="34" hidden="1">{#N/A,#N/A,FALSE,"신규dep";#N/A,#N/A,FALSE,"신규dep-금형상각후";#N/A,#N/A,FALSE,"신규dep-연구비상각후";#N/A,#N/A,FALSE,"신규dep-기계,공구상각후"}</definedName>
    <definedName name="_494w3_" hidden="1">{#N/A,#N/A,FALSE,"신규dep";#N/A,#N/A,FALSE,"신규dep-금형상각후";#N/A,#N/A,FALSE,"신규dep-연구비상각후";#N/A,#N/A,FALSE,"신규dep-기계,공구상각후"}</definedName>
    <definedName name="_4Extr" localSheetId="13">[1]●목차!#REF!</definedName>
    <definedName name="_4Extr" localSheetId="12">[1]●목차!#REF!</definedName>
    <definedName name="_4Extr" localSheetId="8">[1]●목차!#REF!</definedName>
    <definedName name="_4Extr" localSheetId="11">[1]●목차!#REF!</definedName>
    <definedName name="_4Extr" localSheetId="16">[1]●목차!#REF!</definedName>
    <definedName name="_4Extr">[1]●목차!#REF!</definedName>
    <definedName name="_4갑" localSheetId="12">#REF!</definedName>
    <definedName name="_4갑" localSheetId="11">#REF!</definedName>
    <definedName name="_4갑" localSheetId="38">#REF!</definedName>
    <definedName name="_4갑" localSheetId="39">#REF!</definedName>
    <definedName name="_4갑" localSheetId="40">#REF!</definedName>
    <definedName name="_4갑" localSheetId="41">#REF!</definedName>
    <definedName name="_4갑" localSheetId="34">#REF!</definedName>
    <definedName name="_4갑" localSheetId="16">#REF!</definedName>
    <definedName name="_4갑">#REF!</definedName>
    <definedName name="_4갑1" localSheetId="12">#REF!</definedName>
    <definedName name="_4갑1" localSheetId="11">#REF!</definedName>
    <definedName name="_4갑1" localSheetId="38">#REF!</definedName>
    <definedName name="_4갑1" localSheetId="39">#REF!</definedName>
    <definedName name="_4갑1" localSheetId="40">#REF!</definedName>
    <definedName name="_4갑1" localSheetId="41">#REF!</definedName>
    <definedName name="_4갑1" localSheetId="34">#REF!</definedName>
    <definedName name="_4갑1" localSheetId="16">#REF!</definedName>
    <definedName name="_4갑1">#REF!</definedName>
    <definedName name="_4ㅁ" localSheetId="13">[1]●현황!#REF!</definedName>
    <definedName name="_4ㅁ" localSheetId="12">[1]●현황!#REF!</definedName>
    <definedName name="_4ㅁ" localSheetId="8">[1]●현황!#REF!</definedName>
    <definedName name="_4ㅁ" localSheetId="11">[1]●현황!#REF!</definedName>
    <definedName name="_4ㅁ" localSheetId="16">[1]●현황!#REF!</definedName>
    <definedName name="_4ㅁ">[1]●현황!#REF!</definedName>
    <definedName name="_4을" localSheetId="12">#REF!</definedName>
    <definedName name="_4을" localSheetId="11">#REF!</definedName>
    <definedName name="_4을" localSheetId="38">#REF!</definedName>
    <definedName name="_4을" localSheetId="39">#REF!</definedName>
    <definedName name="_4을" localSheetId="40">#REF!</definedName>
    <definedName name="_4을" localSheetId="41">#REF!</definedName>
    <definedName name="_4을" localSheetId="34">#REF!</definedName>
    <definedName name="_4을" localSheetId="16">#REF!</definedName>
    <definedName name="_4을">#REF!</definedName>
    <definedName name="_4을1" localSheetId="12">#REF!</definedName>
    <definedName name="_4을1" localSheetId="11">#REF!</definedName>
    <definedName name="_4을1" localSheetId="38">#REF!</definedName>
    <definedName name="_4을1" localSheetId="39">#REF!</definedName>
    <definedName name="_4을1" localSheetId="40">#REF!</definedName>
    <definedName name="_4을1" localSheetId="41">#REF!</definedName>
    <definedName name="_4을1" localSheetId="34">#REF!</definedName>
    <definedName name="_4을1" localSheetId="16">#REF!</definedName>
    <definedName name="_4을1">#REF!</definedName>
    <definedName name="_502w4_" localSheetId="38" hidden="1">{#N/A,#N/A,FALSE,"단축1";#N/A,#N/A,FALSE,"단축2";#N/A,#N/A,FALSE,"단축3";#N/A,#N/A,FALSE,"장축";#N/A,#N/A,FALSE,"4WD"}</definedName>
    <definedName name="_502w4_" localSheetId="39" hidden="1">{#N/A,#N/A,FALSE,"단축1";#N/A,#N/A,FALSE,"단축2";#N/A,#N/A,FALSE,"단축3";#N/A,#N/A,FALSE,"장축";#N/A,#N/A,FALSE,"4WD"}</definedName>
    <definedName name="_502w4_" localSheetId="40" hidden="1">{#N/A,#N/A,FALSE,"단축1";#N/A,#N/A,FALSE,"단축2";#N/A,#N/A,FALSE,"단축3";#N/A,#N/A,FALSE,"장축";#N/A,#N/A,FALSE,"4WD"}</definedName>
    <definedName name="_502w4_" localSheetId="41" hidden="1">{#N/A,#N/A,FALSE,"단축1";#N/A,#N/A,FALSE,"단축2";#N/A,#N/A,FALSE,"단축3";#N/A,#N/A,FALSE,"장축";#N/A,#N/A,FALSE,"4WD"}</definedName>
    <definedName name="_502w4_" localSheetId="34" hidden="1">{#N/A,#N/A,FALSE,"단축1";#N/A,#N/A,FALSE,"단축2";#N/A,#N/A,FALSE,"단축3";#N/A,#N/A,FALSE,"장축";#N/A,#N/A,FALSE,"4WD"}</definedName>
    <definedName name="_502w4_" hidden="1">{#N/A,#N/A,FALSE,"단축1";#N/A,#N/A,FALSE,"단축2";#N/A,#N/A,FALSE,"단축3";#N/A,#N/A,FALSE,"장축";#N/A,#N/A,FALSE,"4WD"}</definedName>
    <definedName name="_51" localSheetId="12">#REF!</definedName>
    <definedName name="_51" localSheetId="11">#REF!</definedName>
    <definedName name="_51" localSheetId="38">#REF!</definedName>
    <definedName name="_51" localSheetId="39">#REF!</definedName>
    <definedName name="_51" localSheetId="40">#REF!</definedName>
    <definedName name="_51" localSheetId="41">#REF!</definedName>
    <definedName name="_51" localSheetId="34">#REF!</definedName>
    <definedName name="_51" localSheetId="16">#REF!</definedName>
    <definedName name="_51">#REF!</definedName>
    <definedName name="_51_0원" localSheetId="12">#REF!</definedName>
    <definedName name="_51_0원" localSheetId="11">#REF!</definedName>
    <definedName name="_51_0원" localSheetId="38">#REF!</definedName>
    <definedName name="_51_0원" localSheetId="39">#REF!</definedName>
    <definedName name="_51_0원" localSheetId="40">#REF!</definedName>
    <definedName name="_51_0원" localSheetId="41">#REF!</definedName>
    <definedName name="_51_0원" localSheetId="34">#REF!</definedName>
    <definedName name="_51_0원" localSheetId="16">#REF!</definedName>
    <definedName name="_51_0원">#REF!</definedName>
    <definedName name="_510w5_" localSheetId="38" hidden="1">{#N/A,#N/A,FALSE,"신규dep";#N/A,#N/A,FALSE,"신규dep-금형상각후";#N/A,#N/A,FALSE,"신규dep-연구비상각후";#N/A,#N/A,FALSE,"신규dep-기계,공구상각후"}</definedName>
    <definedName name="_510w5_" localSheetId="39" hidden="1">{#N/A,#N/A,FALSE,"신규dep";#N/A,#N/A,FALSE,"신규dep-금형상각후";#N/A,#N/A,FALSE,"신규dep-연구비상각후";#N/A,#N/A,FALSE,"신규dep-기계,공구상각후"}</definedName>
    <definedName name="_510w5_" localSheetId="40" hidden="1">{#N/A,#N/A,FALSE,"신규dep";#N/A,#N/A,FALSE,"신규dep-금형상각후";#N/A,#N/A,FALSE,"신규dep-연구비상각후";#N/A,#N/A,FALSE,"신규dep-기계,공구상각후"}</definedName>
    <definedName name="_510w5_" localSheetId="41" hidden="1">{#N/A,#N/A,FALSE,"신규dep";#N/A,#N/A,FALSE,"신규dep-금형상각후";#N/A,#N/A,FALSE,"신규dep-연구비상각후";#N/A,#N/A,FALSE,"신규dep-기계,공구상각후"}</definedName>
    <definedName name="_510w5_" localSheetId="34" hidden="1">{#N/A,#N/A,FALSE,"신규dep";#N/A,#N/A,FALSE,"신규dep-금형상각후";#N/A,#N/A,FALSE,"신규dep-연구비상각후";#N/A,#N/A,FALSE,"신규dep-기계,공구상각후"}</definedName>
    <definedName name="_510w5_" hidden="1">{#N/A,#N/A,FALSE,"신규dep";#N/A,#N/A,FALSE,"신규dep-금형상각후";#N/A,#N/A,FALSE,"신규dep-연구비상각후";#N/A,#N/A,FALSE,"신규dep-기계,공구상각후"}</definedName>
    <definedName name="_518x1_" localSheetId="38" hidden="1">{#N/A,#N/A,FALSE,"단축1";#N/A,#N/A,FALSE,"단축2";#N/A,#N/A,FALSE,"단축3";#N/A,#N/A,FALSE,"장축";#N/A,#N/A,FALSE,"4WD"}</definedName>
    <definedName name="_518x1_" localSheetId="39" hidden="1">{#N/A,#N/A,FALSE,"단축1";#N/A,#N/A,FALSE,"단축2";#N/A,#N/A,FALSE,"단축3";#N/A,#N/A,FALSE,"장축";#N/A,#N/A,FALSE,"4WD"}</definedName>
    <definedName name="_518x1_" localSheetId="40" hidden="1">{#N/A,#N/A,FALSE,"단축1";#N/A,#N/A,FALSE,"단축2";#N/A,#N/A,FALSE,"단축3";#N/A,#N/A,FALSE,"장축";#N/A,#N/A,FALSE,"4WD"}</definedName>
    <definedName name="_518x1_" localSheetId="41" hidden="1">{#N/A,#N/A,FALSE,"단축1";#N/A,#N/A,FALSE,"단축2";#N/A,#N/A,FALSE,"단축3";#N/A,#N/A,FALSE,"장축";#N/A,#N/A,FALSE,"4WD"}</definedName>
    <definedName name="_518x1_" localSheetId="34" hidden="1">{#N/A,#N/A,FALSE,"단축1";#N/A,#N/A,FALSE,"단축2";#N/A,#N/A,FALSE,"단축3";#N/A,#N/A,FALSE,"장축";#N/A,#N/A,FALSE,"4WD"}</definedName>
    <definedName name="_518x1_" hidden="1">{#N/A,#N/A,FALSE,"단축1";#N/A,#N/A,FALSE,"단축2";#N/A,#N/A,FALSE,"단축3";#N/A,#N/A,FALSE,"장축";#N/A,#N/A,FALSE,"4WD"}</definedName>
    <definedName name="_52" localSheetId="12">#REF!</definedName>
    <definedName name="_52" localSheetId="11">#REF!</definedName>
    <definedName name="_52" localSheetId="38">#REF!</definedName>
    <definedName name="_52" localSheetId="39">#REF!</definedName>
    <definedName name="_52" localSheetId="40">#REF!</definedName>
    <definedName name="_52" localSheetId="41">#REF!</definedName>
    <definedName name="_52" localSheetId="34">#REF!</definedName>
    <definedName name="_52" localSheetId="16">#REF!</definedName>
    <definedName name="_52">#REF!</definedName>
    <definedName name="_526x2_" localSheetId="38" hidden="1">{#N/A,#N/A,FALSE,"단축1";#N/A,#N/A,FALSE,"단축2";#N/A,#N/A,FALSE,"단축3";#N/A,#N/A,FALSE,"장축";#N/A,#N/A,FALSE,"4WD"}</definedName>
    <definedName name="_526x2_" localSheetId="39" hidden="1">{#N/A,#N/A,FALSE,"단축1";#N/A,#N/A,FALSE,"단축2";#N/A,#N/A,FALSE,"단축3";#N/A,#N/A,FALSE,"장축";#N/A,#N/A,FALSE,"4WD"}</definedName>
    <definedName name="_526x2_" localSheetId="40" hidden="1">{#N/A,#N/A,FALSE,"단축1";#N/A,#N/A,FALSE,"단축2";#N/A,#N/A,FALSE,"단축3";#N/A,#N/A,FALSE,"장축";#N/A,#N/A,FALSE,"4WD"}</definedName>
    <definedName name="_526x2_" localSheetId="41" hidden="1">{#N/A,#N/A,FALSE,"단축1";#N/A,#N/A,FALSE,"단축2";#N/A,#N/A,FALSE,"단축3";#N/A,#N/A,FALSE,"장축";#N/A,#N/A,FALSE,"4WD"}</definedName>
    <definedName name="_526x2_" localSheetId="34" hidden="1">{#N/A,#N/A,FALSE,"단축1";#N/A,#N/A,FALSE,"단축2";#N/A,#N/A,FALSE,"단축3";#N/A,#N/A,FALSE,"장축";#N/A,#N/A,FALSE,"4WD"}</definedName>
    <definedName name="_526x2_" hidden="1">{#N/A,#N/A,FALSE,"단축1";#N/A,#N/A,FALSE,"단축2";#N/A,#N/A,FALSE,"단축3";#N/A,#N/A,FALSE,"장축";#N/A,#N/A,FALSE,"4WD"}</definedName>
    <definedName name="_53" localSheetId="12">#REF!</definedName>
    <definedName name="_53" localSheetId="11">#REF!</definedName>
    <definedName name="_53" localSheetId="38">#REF!</definedName>
    <definedName name="_53" localSheetId="39">#REF!</definedName>
    <definedName name="_53" localSheetId="40">#REF!</definedName>
    <definedName name="_53" localSheetId="41">#REF!</definedName>
    <definedName name="_53" localSheetId="34">#REF!</definedName>
    <definedName name="_53" localSheetId="16">#REF!</definedName>
    <definedName name="_53">#REF!</definedName>
    <definedName name="_534z1_" localSheetId="38" hidden="1">{#N/A,#N/A,FALSE,"단축1";#N/A,#N/A,FALSE,"단축2";#N/A,#N/A,FALSE,"단축3";#N/A,#N/A,FALSE,"장축";#N/A,#N/A,FALSE,"4WD"}</definedName>
    <definedName name="_534z1_" localSheetId="39" hidden="1">{#N/A,#N/A,FALSE,"단축1";#N/A,#N/A,FALSE,"단축2";#N/A,#N/A,FALSE,"단축3";#N/A,#N/A,FALSE,"장축";#N/A,#N/A,FALSE,"4WD"}</definedName>
    <definedName name="_534z1_" localSheetId="40" hidden="1">{#N/A,#N/A,FALSE,"단축1";#N/A,#N/A,FALSE,"단축2";#N/A,#N/A,FALSE,"단축3";#N/A,#N/A,FALSE,"장축";#N/A,#N/A,FALSE,"4WD"}</definedName>
    <definedName name="_534z1_" localSheetId="41" hidden="1">{#N/A,#N/A,FALSE,"단축1";#N/A,#N/A,FALSE,"단축2";#N/A,#N/A,FALSE,"단축3";#N/A,#N/A,FALSE,"장축";#N/A,#N/A,FALSE,"4WD"}</definedName>
    <definedName name="_534z1_" localSheetId="34" hidden="1">{#N/A,#N/A,FALSE,"단축1";#N/A,#N/A,FALSE,"단축2";#N/A,#N/A,FALSE,"단축3";#N/A,#N/A,FALSE,"장축";#N/A,#N/A,FALSE,"4WD"}</definedName>
    <definedName name="_534z1_" hidden="1">{#N/A,#N/A,FALSE,"단축1";#N/A,#N/A,FALSE,"단축2";#N/A,#N/A,FALSE,"단축3";#N/A,#N/A,FALSE,"장축";#N/A,#N/A,FALSE,"4WD"}</definedName>
    <definedName name="_54" localSheetId="12">#REF!</definedName>
    <definedName name="_54" localSheetId="11">#REF!</definedName>
    <definedName name="_54" localSheetId="38">#REF!</definedName>
    <definedName name="_54" localSheetId="39">#REF!</definedName>
    <definedName name="_54" localSheetId="40">#REF!</definedName>
    <definedName name="_54" localSheetId="41">#REF!</definedName>
    <definedName name="_54" localSheetId="34">#REF!</definedName>
    <definedName name="_54" localSheetId="16">#REF!</definedName>
    <definedName name="_54">#REF!</definedName>
    <definedName name="_54_??" localSheetId="12">#REF!</definedName>
    <definedName name="_54_??" localSheetId="11">#REF!</definedName>
    <definedName name="_54_??" localSheetId="38">#REF!</definedName>
    <definedName name="_54_??" localSheetId="39">#REF!</definedName>
    <definedName name="_54_??" localSheetId="40">#REF!</definedName>
    <definedName name="_54_??" localSheetId="41">#REF!</definedName>
    <definedName name="_54_??" localSheetId="34">#REF!</definedName>
    <definedName name="_54_??" localSheetId="16">#REF!</definedName>
    <definedName name="_54_??">#REF!</definedName>
    <definedName name="_542z2_" localSheetId="38" hidden="1">{#N/A,#N/A,FALSE,"단축1";#N/A,#N/A,FALSE,"단축2";#N/A,#N/A,FALSE,"단축3";#N/A,#N/A,FALSE,"장축";#N/A,#N/A,FALSE,"4WD"}</definedName>
    <definedName name="_542z2_" localSheetId="39" hidden="1">{#N/A,#N/A,FALSE,"단축1";#N/A,#N/A,FALSE,"단축2";#N/A,#N/A,FALSE,"단축3";#N/A,#N/A,FALSE,"장축";#N/A,#N/A,FALSE,"4WD"}</definedName>
    <definedName name="_542z2_" localSheetId="40" hidden="1">{#N/A,#N/A,FALSE,"단축1";#N/A,#N/A,FALSE,"단축2";#N/A,#N/A,FALSE,"단축3";#N/A,#N/A,FALSE,"장축";#N/A,#N/A,FALSE,"4WD"}</definedName>
    <definedName name="_542z2_" localSheetId="41" hidden="1">{#N/A,#N/A,FALSE,"단축1";#N/A,#N/A,FALSE,"단축2";#N/A,#N/A,FALSE,"단축3";#N/A,#N/A,FALSE,"장축";#N/A,#N/A,FALSE,"4WD"}</definedName>
    <definedName name="_542z2_" localSheetId="34" hidden="1">{#N/A,#N/A,FALSE,"단축1";#N/A,#N/A,FALSE,"단축2";#N/A,#N/A,FALSE,"단축3";#N/A,#N/A,FALSE,"장축";#N/A,#N/A,FALSE,"4WD"}</definedName>
    <definedName name="_542z2_" hidden="1">{#N/A,#N/A,FALSE,"단축1";#N/A,#N/A,FALSE,"단축2";#N/A,#N/A,FALSE,"단축3";#N/A,#N/A,FALSE,"장축";#N/A,#N/A,FALSE,"4WD"}</definedName>
    <definedName name="_543z3_" localSheetId="12">#REF!</definedName>
    <definedName name="_543z3_" localSheetId="11">#REF!</definedName>
    <definedName name="_543z3_" localSheetId="38">#REF!</definedName>
    <definedName name="_543z3_" localSheetId="39">#REF!</definedName>
    <definedName name="_543z3_" localSheetId="40">#REF!</definedName>
    <definedName name="_543z3_" localSheetId="41">#REF!</definedName>
    <definedName name="_543z3_" localSheetId="34">#REF!</definedName>
    <definedName name="_543z3_" localSheetId="16">#REF!</definedName>
    <definedName name="_543z3_">#REF!</definedName>
    <definedName name="_55" localSheetId="12">#REF!</definedName>
    <definedName name="_55" localSheetId="11">#REF!</definedName>
    <definedName name="_55" localSheetId="38">#REF!</definedName>
    <definedName name="_55" localSheetId="39">#REF!</definedName>
    <definedName name="_55" localSheetId="40">#REF!</definedName>
    <definedName name="_55" localSheetId="41">#REF!</definedName>
    <definedName name="_55" localSheetId="34">#REF!</definedName>
    <definedName name="_55" localSheetId="16">#REF!</definedName>
    <definedName name="_55">#REF!</definedName>
    <definedName name="_55_???" localSheetId="12">#REF!</definedName>
    <definedName name="_55_???" localSheetId="11">#REF!</definedName>
    <definedName name="_55_???" localSheetId="38">#REF!</definedName>
    <definedName name="_55_???" localSheetId="39">#REF!</definedName>
    <definedName name="_55_???" localSheetId="40">#REF!</definedName>
    <definedName name="_55_???" localSheetId="41">#REF!</definedName>
    <definedName name="_55_???" localSheetId="34">#REF!</definedName>
    <definedName name="_55_???" localSheetId="16">#REF!</definedName>
    <definedName name="_55_???">#REF!</definedName>
    <definedName name="_551z4_" localSheetId="38" hidden="1">{#N/A,#N/A,FALSE,"단축1";#N/A,#N/A,FALSE,"단축2";#N/A,#N/A,FALSE,"단축3";#N/A,#N/A,FALSE,"장축";#N/A,#N/A,FALSE,"4WD"}</definedName>
    <definedName name="_551z4_" localSheetId="39" hidden="1">{#N/A,#N/A,FALSE,"단축1";#N/A,#N/A,FALSE,"단축2";#N/A,#N/A,FALSE,"단축3";#N/A,#N/A,FALSE,"장축";#N/A,#N/A,FALSE,"4WD"}</definedName>
    <definedName name="_551z4_" localSheetId="40" hidden="1">{#N/A,#N/A,FALSE,"단축1";#N/A,#N/A,FALSE,"단축2";#N/A,#N/A,FALSE,"단축3";#N/A,#N/A,FALSE,"장축";#N/A,#N/A,FALSE,"4WD"}</definedName>
    <definedName name="_551z4_" localSheetId="41" hidden="1">{#N/A,#N/A,FALSE,"단축1";#N/A,#N/A,FALSE,"단축2";#N/A,#N/A,FALSE,"단축3";#N/A,#N/A,FALSE,"장축";#N/A,#N/A,FALSE,"4WD"}</definedName>
    <definedName name="_551z4_" localSheetId="34" hidden="1">{#N/A,#N/A,FALSE,"단축1";#N/A,#N/A,FALSE,"단축2";#N/A,#N/A,FALSE,"단축3";#N/A,#N/A,FALSE,"장축";#N/A,#N/A,FALSE,"4WD"}</definedName>
    <definedName name="_551z4_" hidden="1">{#N/A,#N/A,FALSE,"단축1";#N/A,#N/A,FALSE,"단축2";#N/A,#N/A,FALSE,"단축3";#N/A,#N/A,FALSE,"장축";#N/A,#N/A,FALSE,"4WD"}</definedName>
    <definedName name="_552__0_S" localSheetId="12" hidden="1">#REF!</definedName>
    <definedName name="_552__0_S" localSheetId="11" hidden="1">#REF!</definedName>
    <definedName name="_552__0_S" localSheetId="38" hidden="1">#REF!</definedName>
    <definedName name="_552__0_S" localSheetId="39" hidden="1">#REF!</definedName>
    <definedName name="_552__0_S" localSheetId="40" hidden="1">#REF!</definedName>
    <definedName name="_552__0_S" localSheetId="41" hidden="1">#REF!</definedName>
    <definedName name="_552__0_S" localSheetId="34" hidden="1">#REF!</definedName>
    <definedName name="_552__0_S" localSheetId="16" hidden="1">#REF!</definedName>
    <definedName name="_552__0_S" hidden="1">#REF!</definedName>
    <definedName name="_553__0_S" localSheetId="12" hidden="1">#REF!</definedName>
    <definedName name="_553__0_S" localSheetId="11" hidden="1">#REF!</definedName>
    <definedName name="_553__0_S" localSheetId="38" hidden="1">#REF!</definedName>
    <definedName name="_553__0_S" localSheetId="39" hidden="1">#REF!</definedName>
    <definedName name="_553__0_S" localSheetId="40" hidden="1">#REF!</definedName>
    <definedName name="_553__0_S" localSheetId="41" hidden="1">#REF!</definedName>
    <definedName name="_553__0_S" localSheetId="34" hidden="1">#REF!</definedName>
    <definedName name="_553__0_S" localSheetId="16" hidden="1">#REF!</definedName>
    <definedName name="_553__0_S" hidden="1">#REF!</definedName>
    <definedName name="_56" localSheetId="12">#REF!</definedName>
    <definedName name="_56" localSheetId="11">#REF!</definedName>
    <definedName name="_56" localSheetId="38">#REF!</definedName>
    <definedName name="_56" localSheetId="39">#REF!</definedName>
    <definedName name="_56" localSheetId="40">#REF!</definedName>
    <definedName name="_56" localSheetId="41">#REF!</definedName>
    <definedName name="_56" localSheetId="34">#REF!</definedName>
    <definedName name="_56" localSheetId="16">#REF!</definedName>
    <definedName name="_56">#REF!</definedName>
    <definedName name="_57" localSheetId="12">#REF!</definedName>
    <definedName name="_57" localSheetId="11">#REF!</definedName>
    <definedName name="_57" localSheetId="38">#REF!</definedName>
    <definedName name="_57" localSheetId="39">#REF!</definedName>
    <definedName name="_57" localSheetId="40">#REF!</definedName>
    <definedName name="_57" localSheetId="41">#REF!</definedName>
    <definedName name="_57" localSheetId="34">#REF!</definedName>
    <definedName name="_57" localSheetId="16">#REF!</definedName>
    <definedName name="_57">#REF!</definedName>
    <definedName name="_57_??A" localSheetId="12">#REF!</definedName>
    <definedName name="_57_??A" localSheetId="11">#REF!</definedName>
    <definedName name="_57_??A" localSheetId="38">#REF!</definedName>
    <definedName name="_57_??A" localSheetId="39">#REF!</definedName>
    <definedName name="_57_??A" localSheetId="40">#REF!</definedName>
    <definedName name="_57_??A" localSheetId="41">#REF!</definedName>
    <definedName name="_57_??A" localSheetId="34">#REF!</definedName>
    <definedName name="_57_??A" localSheetId="16">#REF!</definedName>
    <definedName name="_57_??A">#REF!</definedName>
    <definedName name="_58" localSheetId="12">#REF!</definedName>
    <definedName name="_58" localSheetId="11">#REF!</definedName>
    <definedName name="_58" localSheetId="38">#REF!</definedName>
    <definedName name="_58" localSheetId="39">#REF!</definedName>
    <definedName name="_58" localSheetId="40">#REF!</definedName>
    <definedName name="_58" localSheetId="41">#REF!</definedName>
    <definedName name="_58" localSheetId="34">#REF!</definedName>
    <definedName name="_58" localSheetId="16">#REF!</definedName>
    <definedName name="_58">#REF!</definedName>
    <definedName name="_58_??A?A" localSheetId="12">#REF!</definedName>
    <definedName name="_58_??A?A" localSheetId="11">#REF!</definedName>
    <definedName name="_58_??A?A" localSheetId="38">#REF!</definedName>
    <definedName name="_58_??A?A" localSheetId="39">#REF!</definedName>
    <definedName name="_58_??A?A" localSheetId="40">#REF!</definedName>
    <definedName name="_58_??A?A" localSheetId="41">#REF!</definedName>
    <definedName name="_58_??A?A" localSheetId="34">#REF!</definedName>
    <definedName name="_58_??A?A" localSheetId="16">#REF!</definedName>
    <definedName name="_58_??A?A">#REF!</definedName>
    <definedName name="_59_??A?B" localSheetId="12">#REF!</definedName>
    <definedName name="_59_??A?B" localSheetId="11">#REF!</definedName>
    <definedName name="_59_??A?B" localSheetId="38">#REF!</definedName>
    <definedName name="_59_??A?B" localSheetId="39">#REF!</definedName>
    <definedName name="_59_??A?B" localSheetId="40">#REF!</definedName>
    <definedName name="_59_??A?B" localSheetId="41">#REF!</definedName>
    <definedName name="_59_??A?B" localSheetId="34">#REF!</definedName>
    <definedName name="_59_??A?B" localSheetId="16">#REF!</definedName>
    <definedName name="_59_??A?B">#REF!</definedName>
    <definedName name="_5급" localSheetId="12">#REF!</definedName>
    <definedName name="_5급" localSheetId="11">#REF!</definedName>
    <definedName name="_5급" localSheetId="38">#REF!</definedName>
    <definedName name="_5급" localSheetId="39">#REF!</definedName>
    <definedName name="_5급" localSheetId="40">#REF!</definedName>
    <definedName name="_5급" localSheetId="41">#REF!</definedName>
    <definedName name="_5급" localSheetId="34">#REF!</definedName>
    <definedName name="_5급" localSheetId="16">#REF!</definedName>
    <definedName name="_5급">#REF!</definedName>
    <definedName name="_5급1" localSheetId="12">#REF!</definedName>
    <definedName name="_5급1" localSheetId="11">#REF!</definedName>
    <definedName name="_5급1" localSheetId="38">#REF!</definedName>
    <definedName name="_5급1" localSheetId="39">#REF!</definedName>
    <definedName name="_5급1" localSheetId="40">#REF!</definedName>
    <definedName name="_5급1" localSheetId="41">#REF!</definedName>
    <definedName name="_5급1" localSheetId="34">#REF!</definedName>
    <definedName name="_5급1" localSheetId="16">#REF!</definedName>
    <definedName name="_5급1">#REF!</definedName>
    <definedName name="_5ㅁ" localSheetId="13">[1]●현황!#REF!</definedName>
    <definedName name="_5ㅁ" localSheetId="12">[1]●현황!#REF!</definedName>
    <definedName name="_5ㅁ" localSheetId="8">[1]●현황!#REF!</definedName>
    <definedName name="_5ㅁ" localSheetId="11">[1]●현황!#REF!</definedName>
    <definedName name="_5ㅁ" localSheetId="16">[1]●현황!#REF!</definedName>
    <definedName name="_5ㅁ">[1]●현황!#REF!</definedName>
    <definedName name="_60_??B" localSheetId="12">#REF!</definedName>
    <definedName name="_60_??B" localSheetId="11">#REF!</definedName>
    <definedName name="_60_??B" localSheetId="38">#REF!</definedName>
    <definedName name="_60_??B" localSheetId="39">#REF!</definedName>
    <definedName name="_60_??B" localSheetId="40">#REF!</definedName>
    <definedName name="_60_??B" localSheetId="41">#REF!</definedName>
    <definedName name="_60_??B" localSheetId="34">#REF!</definedName>
    <definedName name="_60_??B" localSheetId="16">#REF!</definedName>
    <definedName name="_60_??B">#REF!</definedName>
    <definedName name="_61_??켖?R" localSheetId="12">#REF!</definedName>
    <definedName name="_61_??켖?R" localSheetId="11">#REF!</definedName>
    <definedName name="_61_??켖?R" localSheetId="38">#REF!</definedName>
    <definedName name="_61_??켖?R" localSheetId="39">#REF!</definedName>
    <definedName name="_61_??켖?R" localSheetId="40">#REF!</definedName>
    <definedName name="_61_??켖?R" localSheetId="41">#REF!</definedName>
    <definedName name="_61_??켖?R" localSheetId="34">#REF!</definedName>
    <definedName name="_61_??켖?R" localSheetId="16">#REF!</definedName>
    <definedName name="_61_??켖?R">#REF!</definedName>
    <definedName name="_61q_profit" localSheetId="12">#REF!</definedName>
    <definedName name="_61q_profit" localSheetId="11">#REF!</definedName>
    <definedName name="_61q_profit" localSheetId="38">#REF!</definedName>
    <definedName name="_61q_profit" localSheetId="39">#REF!</definedName>
    <definedName name="_61q_profit" localSheetId="40">#REF!</definedName>
    <definedName name="_61q_profit" localSheetId="41">#REF!</definedName>
    <definedName name="_61q_profit" localSheetId="34">#REF!</definedName>
    <definedName name="_61q_profit" localSheetId="16">#REF!</definedName>
    <definedName name="_61q_profit">#REF!</definedName>
    <definedName name="_64_?_컛?___i" localSheetId="12">#REF!</definedName>
    <definedName name="_64_?_컛?___i" localSheetId="11">#REF!</definedName>
    <definedName name="_64_?_컛?___i" localSheetId="38">#REF!</definedName>
    <definedName name="_64_?_컛?___i" localSheetId="39">#REF!</definedName>
    <definedName name="_64_?_컛?___i" localSheetId="40">#REF!</definedName>
    <definedName name="_64_?_컛?___i" localSheetId="41">#REF!</definedName>
    <definedName name="_64_?_컛?___i" localSheetId="34">#REF!</definedName>
    <definedName name="_64_?_컛?___i" localSheetId="16">#REF!</definedName>
    <definedName name="_64_?_컛?___i">#REF!</definedName>
    <definedName name="_65_?AAI??" localSheetId="12">#REF!</definedName>
    <definedName name="_65_?AAI??" localSheetId="11">#REF!</definedName>
    <definedName name="_65_?AAI??" localSheetId="38">#REF!</definedName>
    <definedName name="_65_?AAI??" localSheetId="39">#REF!</definedName>
    <definedName name="_65_?AAI??" localSheetId="40">#REF!</definedName>
    <definedName name="_65_?AAI??" localSheetId="41">#REF!</definedName>
    <definedName name="_65_?AAI??" localSheetId="34">#REF!</definedName>
    <definedName name="_65_?AAI??" localSheetId="16">#REF!</definedName>
    <definedName name="_65_?AAI??">#REF!</definedName>
    <definedName name="_66_?E?AAI?E?쭵?" localSheetId="12">#REF!</definedName>
    <definedName name="_66_?E?AAI?E?쭵?" localSheetId="11">#REF!</definedName>
    <definedName name="_66_?E?AAI?E?쭵?" localSheetId="38">#REF!</definedName>
    <definedName name="_66_?E?AAI?E?쭵?" localSheetId="39">#REF!</definedName>
    <definedName name="_66_?E?AAI?E?쭵?" localSheetId="40">#REF!</definedName>
    <definedName name="_66_?E?AAI?E?쭵?" localSheetId="41">#REF!</definedName>
    <definedName name="_66_?E?AAI?E?쭵?" localSheetId="34">#REF!</definedName>
    <definedName name="_66_?E?AAI?E?쭵?" localSheetId="16">#REF!</definedName>
    <definedName name="_66_?E?AAI?E?쭵?">#REF!</definedName>
    <definedName name="_6Crite" localSheetId="13">[1]●목차!#REF!</definedName>
    <definedName name="_6Crite" localSheetId="12">[1]●목차!#REF!</definedName>
    <definedName name="_6Crite" localSheetId="8">[1]●목차!#REF!</definedName>
    <definedName name="_6Crite" localSheetId="11">[1]●목차!#REF!</definedName>
    <definedName name="_6Crite" localSheetId="16">[1]●목차!#REF!</definedName>
    <definedName name="_6Crite">[1]●목차!#REF!</definedName>
    <definedName name="_6급" localSheetId="12">#REF!</definedName>
    <definedName name="_6급" localSheetId="11">#REF!</definedName>
    <definedName name="_6급" localSheetId="38">#REF!</definedName>
    <definedName name="_6급" localSheetId="39">#REF!</definedName>
    <definedName name="_6급" localSheetId="40">#REF!</definedName>
    <definedName name="_6급" localSheetId="41">#REF!</definedName>
    <definedName name="_6급" localSheetId="34">#REF!</definedName>
    <definedName name="_6급" localSheetId="16">#REF!</definedName>
    <definedName name="_6급">#REF!</definedName>
    <definedName name="_6급1" localSheetId="12">#REF!</definedName>
    <definedName name="_6급1" localSheetId="11">#REF!</definedName>
    <definedName name="_6급1" localSheetId="38">#REF!</definedName>
    <definedName name="_6급1" localSheetId="39">#REF!</definedName>
    <definedName name="_6급1" localSheetId="40">#REF!</definedName>
    <definedName name="_6급1" localSheetId="41">#REF!</definedName>
    <definedName name="_6급1" localSheetId="34">#REF!</definedName>
    <definedName name="_6급1" localSheetId="16">#REF!</definedName>
    <definedName name="_6급1">#REF!</definedName>
    <definedName name="_70_?RE?AAI?RE??쬕??I" localSheetId="12">#REF!</definedName>
    <definedName name="_70_?RE?AAI?RE??쬕??I" localSheetId="11">#REF!</definedName>
    <definedName name="_70_?RE?AAI?RE??쬕??I" localSheetId="38">#REF!</definedName>
    <definedName name="_70_?RE?AAI?RE??쬕??I" localSheetId="39">#REF!</definedName>
    <definedName name="_70_?RE?AAI?RE??쬕??I" localSheetId="40">#REF!</definedName>
    <definedName name="_70_?RE?AAI?RE??쬕??I" localSheetId="41">#REF!</definedName>
    <definedName name="_70_?RE?AAI?RE??쬕??I" localSheetId="34">#REF!</definedName>
    <definedName name="_70_?RE?AAI?RE??쬕??I" localSheetId="16">#REF!</definedName>
    <definedName name="_70_?RE?AAI?RE??쬕??I">#REF!</definedName>
    <definedName name="_73_?쨲?f" localSheetId="12">#REF!</definedName>
    <definedName name="_73_?쨲?f" localSheetId="11">#REF!</definedName>
    <definedName name="_73_?쨲?f" localSheetId="38">#REF!</definedName>
    <definedName name="_73_?쨲?f" localSheetId="39">#REF!</definedName>
    <definedName name="_73_?쨲?f" localSheetId="40">#REF!</definedName>
    <definedName name="_73_?쨲?f" localSheetId="41">#REF!</definedName>
    <definedName name="_73_?쨲?f" localSheetId="34">#REF!</definedName>
    <definedName name="_73_?쨲?f" localSheetId="16">#REF!</definedName>
    <definedName name="_73_?쨲?f">#REF!</definedName>
    <definedName name="_74_?쬕o?쬕?ERA?ERiA" localSheetId="12">#REF!</definedName>
    <definedName name="_74_?쬕o?쬕?ERA?ERiA" localSheetId="11">#REF!</definedName>
    <definedName name="_74_?쬕o?쬕?ERA?ERiA" localSheetId="38">#REF!</definedName>
    <definedName name="_74_?쬕o?쬕?ERA?ERiA" localSheetId="39">#REF!</definedName>
    <definedName name="_74_?쬕o?쬕?ERA?ERiA" localSheetId="40">#REF!</definedName>
    <definedName name="_74_?쬕o?쬕?ERA?ERiA" localSheetId="41">#REF!</definedName>
    <definedName name="_74_?쬕o?쬕?ERA?ERiA" localSheetId="34">#REF!</definedName>
    <definedName name="_74_?쬕o?쬕?ERA?ERiA" localSheetId="16">#REF!</definedName>
    <definedName name="_74_?쬕o?쬕?ERA?ERiA">#REF!</definedName>
    <definedName name="_75_?쬕o?쬕?ERA?ERiB" localSheetId="12">#REF!</definedName>
    <definedName name="_75_?쬕o?쬕?ERA?ERiB" localSheetId="11">#REF!</definedName>
    <definedName name="_75_?쬕o?쬕?ERA?ERiB" localSheetId="38">#REF!</definedName>
    <definedName name="_75_?쬕o?쬕?ERA?ERiB" localSheetId="39">#REF!</definedName>
    <definedName name="_75_?쬕o?쬕?ERA?ERiB" localSheetId="40">#REF!</definedName>
    <definedName name="_75_?쬕o?쬕?ERA?ERiB" localSheetId="41">#REF!</definedName>
    <definedName name="_75_?쬕o?쬕?ERA?ERiB" localSheetId="34">#REF!</definedName>
    <definedName name="_75_?쬕o?쬕?ERA?ERiB" localSheetId="16">#REF!</definedName>
    <definedName name="_75_?쬕o?쬕?ERA?ERiB">#REF!</definedName>
    <definedName name="_76_?쬕쭵??쬕?RA?ER?쬾O?R??R" localSheetId="12">#REF!</definedName>
    <definedName name="_76_?쬕쭵??쬕?RA?ER?쬾O?R??R" localSheetId="11">#REF!</definedName>
    <definedName name="_76_?쬕쭵??쬕?RA?ER?쬾O?R??R" localSheetId="38">#REF!</definedName>
    <definedName name="_76_?쬕쭵??쬕?RA?ER?쬾O?R??R" localSheetId="39">#REF!</definedName>
    <definedName name="_76_?쬕쭵??쬕?RA?ER?쬾O?R??R" localSheetId="40">#REF!</definedName>
    <definedName name="_76_?쬕쭵??쬕?RA?ER?쬾O?R??R" localSheetId="41">#REF!</definedName>
    <definedName name="_76_?쬕쭵??쬕?RA?ER?쬾O?R??R" localSheetId="34">#REF!</definedName>
    <definedName name="_76_?쬕쭵??쬕?RA?ER?쬾O?R??R" localSheetId="16">#REF!</definedName>
    <definedName name="_76_?쬕쭵??쬕?RA?ER?쬾O?R??R">#REF!</definedName>
    <definedName name="_84_0Crite" localSheetId="12">#REF!</definedName>
    <definedName name="_84_0Crite" localSheetId="11">#REF!</definedName>
    <definedName name="_84_0Crite" localSheetId="38">#REF!</definedName>
    <definedName name="_84_0Crite" localSheetId="39">#REF!</definedName>
    <definedName name="_84_0Crite" localSheetId="40">#REF!</definedName>
    <definedName name="_84_0Crite" localSheetId="41">#REF!</definedName>
    <definedName name="_84_0Crite" localSheetId="34">#REF!</definedName>
    <definedName name="_84_0Crite" localSheetId="16">#REF!</definedName>
    <definedName name="_84_0Crite">#REF!</definedName>
    <definedName name="_8Extr" localSheetId="13">[1]●목차!#REF!</definedName>
    <definedName name="_8Extr" localSheetId="12">[1]●목차!#REF!</definedName>
    <definedName name="_8Extr" localSheetId="8">[1]●목차!#REF!</definedName>
    <definedName name="_8Extr" localSheetId="11">[1]●목차!#REF!</definedName>
    <definedName name="_8Extr" localSheetId="16">[1]●목차!#REF!</definedName>
    <definedName name="_8Extr">[1]●목차!#REF!</definedName>
    <definedName name="_91öIAO¡Æi" localSheetId="12">#REF!</definedName>
    <definedName name="_91öIAO¡Æi" localSheetId="11">#REF!</definedName>
    <definedName name="_91öIAO¡Æi" localSheetId="38">#REF!</definedName>
    <definedName name="_91öIAO¡Æi" localSheetId="39">#REF!</definedName>
    <definedName name="_91öIAO¡Æi" localSheetId="40">#REF!</definedName>
    <definedName name="_91öIAO¡Æi" localSheetId="41">#REF!</definedName>
    <definedName name="_91öIAO¡Æi" localSheetId="34">#REF!</definedName>
    <definedName name="_91öIAO¡Æi" localSheetId="16">#REF!</definedName>
    <definedName name="_91öIAO¡Æi">#REF!</definedName>
    <definedName name="_94년_3__생__산__액" localSheetId="12">#REF!</definedName>
    <definedName name="_94년_3__생__산__액" localSheetId="11">#REF!</definedName>
    <definedName name="_94년_3__생__산__액" localSheetId="38">#REF!</definedName>
    <definedName name="_94년_3__생__산__액" localSheetId="39">#REF!</definedName>
    <definedName name="_94년_3__생__산__액" localSheetId="40">#REF!</definedName>
    <definedName name="_94년_3__생__산__액" localSheetId="41">#REF!</definedName>
    <definedName name="_94년_3__생__산__액" localSheetId="34">#REF!</definedName>
    <definedName name="_94년_3__생__산__액" localSheetId="16">#REF!</definedName>
    <definedName name="_94년_3__생__산__액">#REF!</definedName>
    <definedName name="_94년_4__생__산__액" localSheetId="12">#REF!</definedName>
    <definedName name="_94년_4__생__산__액" localSheetId="11">#REF!</definedName>
    <definedName name="_94년_4__생__산__액" localSheetId="38">#REF!</definedName>
    <definedName name="_94년_4__생__산__액" localSheetId="39">#REF!</definedName>
    <definedName name="_94년_4__생__산__액" localSheetId="40">#REF!</definedName>
    <definedName name="_94년_4__생__산__액" localSheetId="41">#REF!</definedName>
    <definedName name="_94년_4__생__산__액" localSheetId="34">#REF!</definedName>
    <definedName name="_94년_4__생__산__액" localSheetId="16">#REF!</definedName>
    <definedName name="_94년_4__생__산__액">#REF!</definedName>
    <definedName name="_Ａ４1">#N/A</definedName>
    <definedName name="_Ａ４2">#N/A</definedName>
    <definedName name="_BUS1" localSheetId="12">#REF!</definedName>
    <definedName name="_BUS1" localSheetId="11">#REF!</definedName>
    <definedName name="_BUS1" localSheetId="38">#REF!</definedName>
    <definedName name="_BUS1" localSheetId="39">#REF!</definedName>
    <definedName name="_BUS1" localSheetId="40">#REF!</definedName>
    <definedName name="_BUS1" localSheetId="41">#REF!</definedName>
    <definedName name="_BUS1" localSheetId="34">#REF!</definedName>
    <definedName name="_BUS1" localSheetId="16">#REF!</definedName>
    <definedName name="_BUS1">#REF!</definedName>
    <definedName name="_BUS2" localSheetId="12">#REF!</definedName>
    <definedName name="_BUS2" localSheetId="11">#REF!</definedName>
    <definedName name="_BUS2" localSheetId="38">#REF!</definedName>
    <definedName name="_BUS2" localSheetId="39">#REF!</definedName>
    <definedName name="_BUS2" localSheetId="40">#REF!</definedName>
    <definedName name="_BUS2" localSheetId="41">#REF!</definedName>
    <definedName name="_BUS2" localSheetId="34">#REF!</definedName>
    <definedName name="_BUS2" localSheetId="16">#REF!</definedName>
    <definedName name="_BUS2">#REF!</definedName>
    <definedName name="_BUS3" localSheetId="12">#REF!</definedName>
    <definedName name="_BUS3" localSheetId="11">#REF!</definedName>
    <definedName name="_BUS3" localSheetId="38">#REF!</definedName>
    <definedName name="_BUS3" localSheetId="39">#REF!</definedName>
    <definedName name="_BUS3" localSheetId="40">#REF!</definedName>
    <definedName name="_BUS3" localSheetId="41">#REF!</definedName>
    <definedName name="_BUS3" localSheetId="34">#REF!</definedName>
    <definedName name="_BUS3" localSheetId="16">#REF!</definedName>
    <definedName name="_BUS3">#REF!</definedName>
    <definedName name="_CBM2" localSheetId="12">#REF!</definedName>
    <definedName name="_CBM2" localSheetId="11">#REF!</definedName>
    <definedName name="_CBM2" localSheetId="38">#REF!</definedName>
    <definedName name="_CBM2" localSheetId="39">#REF!</definedName>
    <definedName name="_CBM2" localSheetId="40">#REF!</definedName>
    <definedName name="_CBM2" localSheetId="41">#REF!</definedName>
    <definedName name="_CBM2" localSheetId="34">#REF!</definedName>
    <definedName name="_CBM2" localSheetId="16">#REF!</definedName>
    <definedName name="_CBM2">#REF!</definedName>
    <definedName name="_CCC1"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C1"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C1"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C1"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C1"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CC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JR1" localSheetId="12">#REF!</definedName>
    <definedName name="_CJR1" localSheetId="11">#REF!</definedName>
    <definedName name="_CJR1" localSheetId="38">#REF!</definedName>
    <definedName name="_CJR1" localSheetId="39">#REF!</definedName>
    <definedName name="_CJR1" localSheetId="40">#REF!</definedName>
    <definedName name="_CJR1" localSheetId="41">#REF!</definedName>
    <definedName name="_CJR1" localSheetId="34">#REF!</definedName>
    <definedName name="_CJR1" localSheetId="16">#REF!</definedName>
    <definedName name="_CJR1">#REF!</definedName>
    <definedName name="_CJR2" localSheetId="12">#REF!</definedName>
    <definedName name="_CJR2" localSheetId="11">#REF!</definedName>
    <definedName name="_CJR2" localSheetId="38">#REF!</definedName>
    <definedName name="_CJR2" localSheetId="39">#REF!</definedName>
    <definedName name="_CJR2" localSheetId="40">#REF!</definedName>
    <definedName name="_CJR2" localSheetId="41">#REF!</definedName>
    <definedName name="_CJR2" localSheetId="34">#REF!</definedName>
    <definedName name="_CJR2" localSheetId="16">#REF!</definedName>
    <definedName name="_CJR2">#REF!</definedName>
    <definedName name="_CJR3" localSheetId="12">#REF!</definedName>
    <definedName name="_CJR3" localSheetId="11">#REF!</definedName>
    <definedName name="_CJR3" localSheetId="38">#REF!</definedName>
    <definedName name="_CJR3" localSheetId="39">#REF!</definedName>
    <definedName name="_CJR3" localSheetId="40">#REF!</definedName>
    <definedName name="_CJR3" localSheetId="41">#REF!</definedName>
    <definedName name="_CJR3" localSheetId="34">#REF!</definedName>
    <definedName name="_CJR3" localSheetId="16">#REF!</definedName>
    <definedName name="_CJR3">#REF!</definedName>
    <definedName name="_CJR4" localSheetId="12">#REF!</definedName>
    <definedName name="_CJR4" localSheetId="11">#REF!</definedName>
    <definedName name="_CJR4" localSheetId="38">#REF!</definedName>
    <definedName name="_CJR4" localSheetId="39">#REF!</definedName>
    <definedName name="_CJR4" localSheetId="40">#REF!</definedName>
    <definedName name="_CJR4" localSheetId="41">#REF!</definedName>
    <definedName name="_CJR4" localSheetId="34">#REF!</definedName>
    <definedName name="_CJR4" localSheetId="16">#REF!</definedName>
    <definedName name="_CJR4">#REF!</definedName>
    <definedName name="_CJR5" localSheetId="12">#REF!</definedName>
    <definedName name="_CJR5" localSheetId="11">#REF!</definedName>
    <definedName name="_CJR5" localSheetId="38">#REF!</definedName>
    <definedName name="_CJR5" localSheetId="39">#REF!</definedName>
    <definedName name="_CJR5" localSheetId="40">#REF!</definedName>
    <definedName name="_CJR5" localSheetId="41">#REF!</definedName>
    <definedName name="_CJR5" localSheetId="34">#REF!</definedName>
    <definedName name="_CJR5" localSheetId="16">#REF!</definedName>
    <definedName name="_CJR5">#REF!</definedName>
    <definedName name="_cur3" localSheetId="12">#REF!</definedName>
    <definedName name="_cur3" localSheetId="11">#REF!</definedName>
    <definedName name="_cur3" localSheetId="38">#REF!</definedName>
    <definedName name="_cur3" localSheetId="39">#REF!</definedName>
    <definedName name="_cur3" localSheetId="40">#REF!</definedName>
    <definedName name="_cur3" localSheetId="41">#REF!</definedName>
    <definedName name="_cur3" localSheetId="34">#REF!</definedName>
    <definedName name="_cur3" localSheetId="16">#REF!</definedName>
    <definedName name="_cur3">#REF!</definedName>
    <definedName name="_cur4" localSheetId="12">#REF!</definedName>
    <definedName name="_cur4" localSheetId="11">#REF!</definedName>
    <definedName name="_cur4" localSheetId="38">#REF!</definedName>
    <definedName name="_cur4" localSheetId="39">#REF!</definedName>
    <definedName name="_cur4" localSheetId="40">#REF!</definedName>
    <definedName name="_cur4" localSheetId="41">#REF!</definedName>
    <definedName name="_cur4" localSheetId="34">#REF!</definedName>
    <definedName name="_cur4" localSheetId="16">#REF!</definedName>
    <definedName name="_cur4">#REF!</definedName>
    <definedName name="_DAT1" localSheetId="33">#REF!</definedName>
    <definedName name="_DAT1" localSheetId="13">#REF!</definedName>
    <definedName name="_DAT1" localSheetId="12">#REF!</definedName>
    <definedName name="_DAT1" localSheetId="11">#REF!</definedName>
    <definedName name="_DAT1" localSheetId="38">#REF!</definedName>
    <definedName name="_DAT1" localSheetId="39">#REF!</definedName>
    <definedName name="_DAT1" localSheetId="40">#REF!</definedName>
    <definedName name="_DAT1" localSheetId="41">#REF!</definedName>
    <definedName name="_DAT1" localSheetId="34">#REF!</definedName>
    <definedName name="_DAT1" localSheetId="16">#REF!</definedName>
    <definedName name="_DAT1">#REF!</definedName>
    <definedName name="_DAT10" localSheetId="13">#REF!</definedName>
    <definedName name="_DAT10" localSheetId="12">#REF!</definedName>
    <definedName name="_DAT10" localSheetId="11">#REF!</definedName>
    <definedName name="_DAT10" localSheetId="16">#REF!</definedName>
    <definedName name="_DAT10">#REF!</definedName>
    <definedName name="_DAT11" localSheetId="33">#REF!</definedName>
    <definedName name="_DAT11" localSheetId="13">#REF!</definedName>
    <definedName name="_DAT11" localSheetId="12">#REF!</definedName>
    <definedName name="_DAT11" localSheetId="11">#REF!</definedName>
    <definedName name="_DAT11" localSheetId="38">#REF!</definedName>
    <definedName name="_DAT11" localSheetId="39">#REF!</definedName>
    <definedName name="_DAT11" localSheetId="40">#REF!</definedName>
    <definedName name="_DAT11" localSheetId="41">#REF!</definedName>
    <definedName name="_DAT11" localSheetId="34">#REF!</definedName>
    <definedName name="_DAT11" localSheetId="16">#REF!</definedName>
    <definedName name="_DAT11">#REF!</definedName>
    <definedName name="_DAT12" localSheetId="33">#REF!</definedName>
    <definedName name="_DAT12" localSheetId="13">#REF!</definedName>
    <definedName name="_DAT12" localSheetId="12">#REF!</definedName>
    <definedName name="_DAT12" localSheetId="11">#REF!</definedName>
    <definedName name="_DAT12" localSheetId="38">#REF!</definedName>
    <definedName name="_DAT12" localSheetId="39">#REF!</definedName>
    <definedName name="_DAT12" localSheetId="40">#REF!</definedName>
    <definedName name="_DAT12" localSheetId="41">#REF!</definedName>
    <definedName name="_DAT12" localSheetId="34">#REF!</definedName>
    <definedName name="_DAT12" localSheetId="16">#REF!</definedName>
    <definedName name="_DAT12">#REF!</definedName>
    <definedName name="_DAT13" localSheetId="33">#REF!</definedName>
    <definedName name="_DAT13" localSheetId="13">#REF!</definedName>
    <definedName name="_DAT13" localSheetId="12">#REF!</definedName>
    <definedName name="_DAT13" localSheetId="11">#REF!</definedName>
    <definedName name="_DAT13" localSheetId="38">#REF!</definedName>
    <definedName name="_DAT13" localSheetId="39">#REF!</definedName>
    <definedName name="_DAT13" localSheetId="40">#REF!</definedName>
    <definedName name="_DAT13" localSheetId="41">#REF!</definedName>
    <definedName name="_DAT13" localSheetId="34">#REF!</definedName>
    <definedName name="_DAT13" localSheetId="16">#REF!</definedName>
    <definedName name="_DAT13">#REF!</definedName>
    <definedName name="_DAT14" localSheetId="33">#REF!</definedName>
    <definedName name="_DAT14" localSheetId="13">#REF!</definedName>
    <definedName name="_DAT14" localSheetId="12">#REF!</definedName>
    <definedName name="_DAT14" localSheetId="11">#REF!</definedName>
    <definedName name="_DAT14" localSheetId="38">#REF!</definedName>
    <definedName name="_DAT14" localSheetId="39">#REF!</definedName>
    <definedName name="_DAT14" localSheetId="40">#REF!</definedName>
    <definedName name="_DAT14" localSheetId="41">#REF!</definedName>
    <definedName name="_DAT14" localSheetId="34">#REF!</definedName>
    <definedName name="_DAT14" localSheetId="16">#REF!</definedName>
    <definedName name="_DAT14">#REF!</definedName>
    <definedName name="_DAT15" localSheetId="33">#REF!</definedName>
    <definedName name="_DAT15" localSheetId="13">#REF!</definedName>
    <definedName name="_DAT15" localSheetId="12">#REF!</definedName>
    <definedName name="_DAT15" localSheetId="11">#REF!</definedName>
    <definedName name="_DAT15" localSheetId="38">#REF!</definedName>
    <definedName name="_DAT15" localSheetId="39">#REF!</definedName>
    <definedName name="_DAT15" localSheetId="40">#REF!</definedName>
    <definedName name="_DAT15" localSheetId="41">#REF!</definedName>
    <definedName name="_DAT15" localSheetId="34">#REF!</definedName>
    <definedName name="_DAT15" localSheetId="16">#REF!</definedName>
    <definedName name="_DAT15">#REF!</definedName>
    <definedName name="_DAT16" localSheetId="33">#REF!</definedName>
    <definedName name="_DAT16" localSheetId="13">#REF!</definedName>
    <definedName name="_DAT16" localSheetId="12">#REF!</definedName>
    <definedName name="_DAT16" localSheetId="11">#REF!</definedName>
    <definedName name="_DAT16" localSheetId="38">#REF!</definedName>
    <definedName name="_DAT16" localSheetId="39">#REF!</definedName>
    <definedName name="_DAT16" localSheetId="40">#REF!</definedName>
    <definedName name="_DAT16" localSheetId="41">#REF!</definedName>
    <definedName name="_DAT16" localSheetId="34">#REF!</definedName>
    <definedName name="_DAT16" localSheetId="16">#REF!</definedName>
    <definedName name="_DAT16">#REF!</definedName>
    <definedName name="_DAT17" localSheetId="33">#REF!</definedName>
    <definedName name="_DAT17" localSheetId="13">#REF!</definedName>
    <definedName name="_DAT17" localSheetId="12">#REF!</definedName>
    <definedName name="_DAT17" localSheetId="11">#REF!</definedName>
    <definedName name="_DAT17" localSheetId="38">#REF!</definedName>
    <definedName name="_DAT17" localSheetId="39">#REF!</definedName>
    <definedName name="_DAT17" localSheetId="40">#REF!</definedName>
    <definedName name="_DAT17" localSheetId="41">#REF!</definedName>
    <definedName name="_DAT17" localSheetId="34">#REF!</definedName>
    <definedName name="_DAT17" localSheetId="16">#REF!</definedName>
    <definedName name="_DAT17">#REF!</definedName>
    <definedName name="_DAT18" localSheetId="33">#REF!</definedName>
    <definedName name="_DAT18" localSheetId="13">#REF!</definedName>
    <definedName name="_DAT18" localSheetId="12">#REF!</definedName>
    <definedName name="_DAT18" localSheetId="11">#REF!</definedName>
    <definedName name="_DAT18" localSheetId="38">#REF!</definedName>
    <definedName name="_DAT18" localSheetId="39">#REF!</definedName>
    <definedName name="_DAT18" localSheetId="40">#REF!</definedName>
    <definedName name="_DAT18" localSheetId="41">#REF!</definedName>
    <definedName name="_DAT18" localSheetId="34">#REF!</definedName>
    <definedName name="_DAT18" localSheetId="16">#REF!</definedName>
    <definedName name="_DAT18">#REF!</definedName>
    <definedName name="_DAT19" localSheetId="33">#REF!</definedName>
    <definedName name="_DAT19" localSheetId="13">#REF!</definedName>
    <definedName name="_DAT19" localSheetId="12">#REF!</definedName>
    <definedName name="_DAT19" localSheetId="11">#REF!</definedName>
    <definedName name="_DAT19" localSheetId="38">#REF!</definedName>
    <definedName name="_DAT19" localSheetId="39">#REF!</definedName>
    <definedName name="_DAT19" localSheetId="40">#REF!</definedName>
    <definedName name="_DAT19" localSheetId="41">#REF!</definedName>
    <definedName name="_DAT19" localSheetId="34">#REF!</definedName>
    <definedName name="_DAT19" localSheetId="16">#REF!</definedName>
    <definedName name="_DAT19">#REF!</definedName>
    <definedName name="_DAT2" localSheetId="33">#REF!</definedName>
    <definedName name="_DAT2" localSheetId="13">#REF!</definedName>
    <definedName name="_DAT2" localSheetId="12">#REF!</definedName>
    <definedName name="_DAT2" localSheetId="11">#REF!</definedName>
    <definedName name="_DAT2" localSheetId="38">#REF!</definedName>
    <definedName name="_DAT2" localSheetId="39">#REF!</definedName>
    <definedName name="_DAT2" localSheetId="40">#REF!</definedName>
    <definedName name="_DAT2" localSheetId="41">#REF!</definedName>
    <definedName name="_DAT2" localSheetId="34">#REF!</definedName>
    <definedName name="_DAT2" localSheetId="16">#REF!</definedName>
    <definedName name="_DAT2">#REF!</definedName>
    <definedName name="_DAT20" localSheetId="33">#REF!</definedName>
    <definedName name="_DAT20" localSheetId="13">#REF!</definedName>
    <definedName name="_DAT20" localSheetId="12">#REF!</definedName>
    <definedName name="_DAT20" localSheetId="11">#REF!</definedName>
    <definedName name="_DAT20" localSheetId="38">#REF!</definedName>
    <definedName name="_DAT20" localSheetId="39">#REF!</definedName>
    <definedName name="_DAT20" localSheetId="40">#REF!</definedName>
    <definedName name="_DAT20" localSheetId="41">#REF!</definedName>
    <definedName name="_DAT20" localSheetId="34">#REF!</definedName>
    <definedName name="_DAT20" localSheetId="16">#REF!</definedName>
    <definedName name="_DAT20">#REF!</definedName>
    <definedName name="_DAT21" localSheetId="33">#REF!</definedName>
    <definedName name="_DAT21" localSheetId="13">#REF!</definedName>
    <definedName name="_DAT21" localSheetId="12">#REF!</definedName>
    <definedName name="_DAT21" localSheetId="11">#REF!</definedName>
    <definedName name="_DAT21" localSheetId="38">#REF!</definedName>
    <definedName name="_DAT21" localSheetId="39">#REF!</definedName>
    <definedName name="_DAT21" localSheetId="40">#REF!</definedName>
    <definedName name="_DAT21" localSheetId="41">#REF!</definedName>
    <definedName name="_DAT21" localSheetId="34">#REF!</definedName>
    <definedName name="_DAT21" localSheetId="16">#REF!</definedName>
    <definedName name="_DAT21">#REF!</definedName>
    <definedName name="_DAT22" localSheetId="33">#REF!</definedName>
    <definedName name="_DAT22" localSheetId="13">#REF!</definedName>
    <definedName name="_DAT22" localSheetId="12">#REF!</definedName>
    <definedName name="_DAT22" localSheetId="11">#REF!</definedName>
    <definedName name="_DAT22" localSheetId="38">#REF!</definedName>
    <definedName name="_DAT22" localSheetId="39">#REF!</definedName>
    <definedName name="_DAT22" localSheetId="40">#REF!</definedName>
    <definedName name="_DAT22" localSheetId="41">#REF!</definedName>
    <definedName name="_DAT22" localSheetId="34">#REF!</definedName>
    <definedName name="_DAT22" localSheetId="16">#REF!</definedName>
    <definedName name="_DAT22">#REF!</definedName>
    <definedName name="_DAT23" localSheetId="33">#REF!</definedName>
    <definedName name="_DAT23" localSheetId="13">#REF!</definedName>
    <definedName name="_DAT23" localSheetId="12">#REF!</definedName>
    <definedName name="_DAT23" localSheetId="11">#REF!</definedName>
    <definedName name="_DAT23" localSheetId="38">#REF!</definedName>
    <definedName name="_DAT23" localSheetId="39">#REF!</definedName>
    <definedName name="_DAT23" localSheetId="40">#REF!</definedName>
    <definedName name="_DAT23" localSheetId="41">#REF!</definedName>
    <definedName name="_DAT23" localSheetId="34">#REF!</definedName>
    <definedName name="_DAT23" localSheetId="16">#REF!</definedName>
    <definedName name="_DAT23">#REF!</definedName>
    <definedName name="_DAT24" localSheetId="33">#REF!</definedName>
    <definedName name="_DAT24" localSheetId="13">#REF!</definedName>
    <definedName name="_DAT24" localSheetId="12">#REF!</definedName>
    <definedName name="_DAT24" localSheetId="11">#REF!</definedName>
    <definedName name="_DAT24" localSheetId="38">#REF!</definedName>
    <definedName name="_DAT24" localSheetId="39">#REF!</definedName>
    <definedName name="_DAT24" localSheetId="40">#REF!</definedName>
    <definedName name="_DAT24" localSheetId="41">#REF!</definedName>
    <definedName name="_DAT24" localSheetId="34">#REF!</definedName>
    <definedName name="_DAT24" localSheetId="16">#REF!</definedName>
    <definedName name="_DAT24">#REF!</definedName>
    <definedName name="_DAT25" localSheetId="33">#REF!</definedName>
    <definedName name="_DAT25" localSheetId="13">#REF!</definedName>
    <definedName name="_DAT25" localSheetId="12">#REF!</definedName>
    <definedName name="_DAT25" localSheetId="11">#REF!</definedName>
    <definedName name="_DAT25" localSheetId="38">#REF!</definedName>
    <definedName name="_DAT25" localSheetId="39">#REF!</definedName>
    <definedName name="_DAT25" localSheetId="40">#REF!</definedName>
    <definedName name="_DAT25" localSheetId="41">#REF!</definedName>
    <definedName name="_DAT25" localSheetId="34">#REF!</definedName>
    <definedName name="_DAT25" localSheetId="16">#REF!</definedName>
    <definedName name="_DAT25">#REF!</definedName>
    <definedName name="_DAT26" localSheetId="33">#REF!</definedName>
    <definedName name="_DAT26" localSheetId="13">#REF!</definedName>
    <definedName name="_DAT26" localSheetId="12">#REF!</definedName>
    <definedName name="_DAT26" localSheetId="11">#REF!</definedName>
    <definedName name="_DAT26" localSheetId="38">#REF!</definedName>
    <definedName name="_DAT26" localSheetId="39">#REF!</definedName>
    <definedName name="_DAT26" localSheetId="40">#REF!</definedName>
    <definedName name="_DAT26" localSheetId="41">#REF!</definedName>
    <definedName name="_DAT26" localSheetId="34">#REF!</definedName>
    <definedName name="_DAT26" localSheetId="16">#REF!</definedName>
    <definedName name="_DAT26">#REF!</definedName>
    <definedName name="_DAT27" localSheetId="33">#REF!</definedName>
    <definedName name="_DAT27" localSheetId="13">#REF!</definedName>
    <definedName name="_DAT27" localSheetId="12">#REF!</definedName>
    <definedName name="_DAT27" localSheetId="11">#REF!</definedName>
    <definedName name="_DAT27" localSheetId="38">#REF!</definedName>
    <definedName name="_DAT27" localSheetId="39">#REF!</definedName>
    <definedName name="_DAT27" localSheetId="40">#REF!</definedName>
    <definedName name="_DAT27" localSheetId="41">#REF!</definedName>
    <definedName name="_DAT27" localSheetId="34">#REF!</definedName>
    <definedName name="_DAT27" localSheetId="16">#REF!</definedName>
    <definedName name="_DAT27">#REF!</definedName>
    <definedName name="_DAT28" localSheetId="33">#REF!</definedName>
    <definedName name="_DAT28" localSheetId="13">#REF!</definedName>
    <definedName name="_DAT28" localSheetId="12">#REF!</definedName>
    <definedName name="_DAT28" localSheetId="11">#REF!</definedName>
    <definedName name="_DAT28" localSheetId="38">#REF!</definedName>
    <definedName name="_DAT28" localSheetId="39">#REF!</definedName>
    <definedName name="_DAT28" localSheetId="40">#REF!</definedName>
    <definedName name="_DAT28" localSheetId="41">#REF!</definedName>
    <definedName name="_DAT28" localSheetId="34">#REF!</definedName>
    <definedName name="_DAT28" localSheetId="16">#REF!</definedName>
    <definedName name="_DAT28">#REF!</definedName>
    <definedName name="_DAT29" localSheetId="33">#REF!</definedName>
    <definedName name="_DAT29" localSheetId="13">#REF!</definedName>
    <definedName name="_DAT29" localSheetId="12">#REF!</definedName>
    <definedName name="_DAT29" localSheetId="11">#REF!</definedName>
    <definedName name="_DAT29" localSheetId="38">#REF!</definedName>
    <definedName name="_DAT29" localSheetId="39">#REF!</definedName>
    <definedName name="_DAT29" localSheetId="40">#REF!</definedName>
    <definedName name="_DAT29" localSheetId="41">#REF!</definedName>
    <definedName name="_DAT29" localSheetId="34">#REF!</definedName>
    <definedName name="_DAT29" localSheetId="16">#REF!</definedName>
    <definedName name="_DAT29">#REF!</definedName>
    <definedName name="_DAT3" localSheetId="33">#REF!</definedName>
    <definedName name="_DAT3" localSheetId="13">#REF!</definedName>
    <definedName name="_DAT3" localSheetId="12">#REF!</definedName>
    <definedName name="_DAT3" localSheetId="11">#REF!</definedName>
    <definedName name="_DAT3" localSheetId="38">#REF!</definedName>
    <definedName name="_DAT3" localSheetId="39">#REF!</definedName>
    <definedName name="_DAT3" localSheetId="40">#REF!</definedName>
    <definedName name="_DAT3" localSheetId="41">#REF!</definedName>
    <definedName name="_DAT3" localSheetId="34">#REF!</definedName>
    <definedName name="_DAT3" localSheetId="16">#REF!</definedName>
    <definedName name="_DAT3">#REF!</definedName>
    <definedName name="_DAT30" localSheetId="33">#REF!</definedName>
    <definedName name="_DAT30" localSheetId="13">#REF!</definedName>
    <definedName name="_DAT30" localSheetId="12">#REF!</definedName>
    <definedName name="_DAT30" localSheetId="11">#REF!</definedName>
    <definedName name="_DAT30" localSheetId="38">#REF!</definedName>
    <definedName name="_DAT30" localSheetId="39">#REF!</definedName>
    <definedName name="_DAT30" localSheetId="40">#REF!</definedName>
    <definedName name="_DAT30" localSheetId="41">#REF!</definedName>
    <definedName name="_DAT30" localSheetId="34">#REF!</definedName>
    <definedName name="_DAT30" localSheetId="16">#REF!</definedName>
    <definedName name="_DAT30">#REF!</definedName>
    <definedName name="_DAT31" localSheetId="33">#REF!</definedName>
    <definedName name="_DAT31" localSheetId="13">#REF!</definedName>
    <definedName name="_DAT31" localSheetId="12">#REF!</definedName>
    <definedName name="_DAT31" localSheetId="11">#REF!</definedName>
    <definedName name="_DAT31" localSheetId="38">#REF!</definedName>
    <definedName name="_DAT31" localSheetId="39">#REF!</definedName>
    <definedName name="_DAT31" localSheetId="40">#REF!</definedName>
    <definedName name="_DAT31" localSheetId="41">#REF!</definedName>
    <definedName name="_DAT31" localSheetId="34">#REF!</definedName>
    <definedName name="_DAT31" localSheetId="16">#REF!</definedName>
    <definedName name="_DAT31">#REF!</definedName>
    <definedName name="_DAT32" localSheetId="33">#REF!</definedName>
    <definedName name="_DAT32" localSheetId="13">#REF!</definedName>
    <definedName name="_DAT32" localSheetId="12">#REF!</definedName>
    <definedName name="_DAT32" localSheetId="11">#REF!</definedName>
    <definedName name="_DAT32" localSheetId="38">#REF!</definedName>
    <definedName name="_DAT32" localSheetId="39">#REF!</definedName>
    <definedName name="_DAT32" localSheetId="40">#REF!</definedName>
    <definedName name="_DAT32" localSheetId="41">#REF!</definedName>
    <definedName name="_DAT32" localSheetId="34">#REF!</definedName>
    <definedName name="_DAT32" localSheetId="16">#REF!</definedName>
    <definedName name="_DAT32">#REF!</definedName>
    <definedName name="_DAT33" localSheetId="33">#REF!</definedName>
    <definedName name="_DAT33" localSheetId="13">#REF!</definedName>
    <definedName name="_DAT33" localSheetId="12">#REF!</definedName>
    <definedName name="_DAT33" localSheetId="11">#REF!</definedName>
    <definedName name="_DAT33" localSheetId="38">#REF!</definedName>
    <definedName name="_DAT33" localSheetId="39">#REF!</definedName>
    <definedName name="_DAT33" localSheetId="40">#REF!</definedName>
    <definedName name="_DAT33" localSheetId="41">#REF!</definedName>
    <definedName name="_DAT33" localSheetId="34">#REF!</definedName>
    <definedName name="_DAT33" localSheetId="16">#REF!</definedName>
    <definedName name="_DAT33">#REF!</definedName>
    <definedName name="_DAT34" localSheetId="33">#REF!</definedName>
    <definedName name="_DAT34" localSheetId="13">#REF!</definedName>
    <definedName name="_DAT34" localSheetId="12">#REF!</definedName>
    <definedName name="_DAT34" localSheetId="11">#REF!</definedName>
    <definedName name="_DAT34" localSheetId="38">#REF!</definedName>
    <definedName name="_DAT34" localSheetId="39">#REF!</definedName>
    <definedName name="_DAT34" localSheetId="40">#REF!</definedName>
    <definedName name="_DAT34" localSheetId="41">#REF!</definedName>
    <definedName name="_DAT34" localSheetId="34">#REF!</definedName>
    <definedName name="_DAT34" localSheetId="16">#REF!</definedName>
    <definedName name="_DAT34">#REF!</definedName>
    <definedName name="_DAT35" localSheetId="33">#REF!</definedName>
    <definedName name="_DAT35" localSheetId="13">#REF!</definedName>
    <definedName name="_DAT35" localSheetId="12">#REF!</definedName>
    <definedName name="_DAT35" localSheetId="11">#REF!</definedName>
    <definedName name="_DAT35" localSheetId="38">#REF!</definedName>
    <definedName name="_DAT35" localSheetId="39">#REF!</definedName>
    <definedName name="_DAT35" localSheetId="40">#REF!</definedName>
    <definedName name="_DAT35" localSheetId="41">#REF!</definedName>
    <definedName name="_DAT35" localSheetId="34">#REF!</definedName>
    <definedName name="_DAT35" localSheetId="16">#REF!</definedName>
    <definedName name="_DAT35">#REF!</definedName>
    <definedName name="_DAT36" localSheetId="33">#REF!</definedName>
    <definedName name="_DAT36" localSheetId="13">#REF!</definedName>
    <definedName name="_DAT36" localSheetId="12">#REF!</definedName>
    <definedName name="_DAT36" localSheetId="11">#REF!</definedName>
    <definedName name="_DAT36" localSheetId="38">#REF!</definedName>
    <definedName name="_DAT36" localSheetId="39">#REF!</definedName>
    <definedName name="_DAT36" localSheetId="40">#REF!</definedName>
    <definedName name="_DAT36" localSheetId="41">#REF!</definedName>
    <definedName name="_DAT36" localSheetId="34">#REF!</definedName>
    <definedName name="_DAT36" localSheetId="16">#REF!</definedName>
    <definedName name="_DAT36">#REF!</definedName>
    <definedName name="_DAT37" localSheetId="33">#REF!</definedName>
    <definedName name="_DAT37" localSheetId="13">#REF!</definedName>
    <definedName name="_DAT37" localSheetId="12">#REF!</definedName>
    <definedName name="_DAT37" localSheetId="11">#REF!</definedName>
    <definedName name="_DAT37" localSheetId="38">#REF!</definedName>
    <definedName name="_DAT37" localSheetId="39">#REF!</definedName>
    <definedName name="_DAT37" localSheetId="40">#REF!</definedName>
    <definedName name="_DAT37" localSheetId="41">#REF!</definedName>
    <definedName name="_DAT37" localSheetId="34">#REF!</definedName>
    <definedName name="_DAT37" localSheetId="16">#REF!</definedName>
    <definedName name="_DAT37">#REF!</definedName>
    <definedName name="_DAT38" localSheetId="33">#REF!</definedName>
    <definedName name="_DAT38" localSheetId="13">#REF!</definedName>
    <definedName name="_DAT38" localSheetId="12">#REF!</definedName>
    <definedName name="_DAT38" localSheetId="11">#REF!</definedName>
    <definedName name="_DAT38" localSheetId="38">#REF!</definedName>
    <definedName name="_DAT38" localSheetId="39">#REF!</definedName>
    <definedName name="_DAT38" localSheetId="40">#REF!</definedName>
    <definedName name="_DAT38" localSheetId="41">#REF!</definedName>
    <definedName name="_DAT38" localSheetId="34">#REF!</definedName>
    <definedName name="_DAT38" localSheetId="16">#REF!</definedName>
    <definedName name="_DAT38">#REF!</definedName>
    <definedName name="_DAT39" localSheetId="33">#REF!</definedName>
    <definedName name="_DAT39" localSheetId="13">#REF!</definedName>
    <definedName name="_DAT39" localSheetId="12">#REF!</definedName>
    <definedName name="_DAT39" localSheetId="11">#REF!</definedName>
    <definedName name="_DAT39" localSheetId="38">#REF!</definedName>
    <definedName name="_DAT39" localSheetId="39">#REF!</definedName>
    <definedName name="_DAT39" localSheetId="40">#REF!</definedName>
    <definedName name="_DAT39" localSheetId="41">#REF!</definedName>
    <definedName name="_DAT39" localSheetId="34">#REF!</definedName>
    <definedName name="_DAT39" localSheetId="16">#REF!</definedName>
    <definedName name="_DAT39">#REF!</definedName>
    <definedName name="_DAT4" localSheetId="33">#REF!</definedName>
    <definedName name="_DAT4" localSheetId="13">#REF!</definedName>
    <definedName name="_DAT4" localSheetId="12">#REF!</definedName>
    <definedName name="_DAT4" localSheetId="11">#REF!</definedName>
    <definedName name="_DAT4" localSheetId="38">#REF!</definedName>
    <definedName name="_DAT4" localSheetId="39">#REF!</definedName>
    <definedName name="_DAT4" localSheetId="40">#REF!</definedName>
    <definedName name="_DAT4" localSheetId="41">#REF!</definedName>
    <definedName name="_DAT4" localSheetId="34">#REF!</definedName>
    <definedName name="_DAT4" localSheetId="16">#REF!</definedName>
    <definedName name="_DAT4">#REF!</definedName>
    <definedName name="_DAT40" localSheetId="33">#REF!</definedName>
    <definedName name="_DAT40" localSheetId="13">#REF!</definedName>
    <definedName name="_DAT40" localSheetId="12">#REF!</definedName>
    <definedName name="_DAT40" localSheetId="11">#REF!</definedName>
    <definedName name="_DAT40" localSheetId="38">#REF!</definedName>
    <definedName name="_DAT40" localSheetId="39">#REF!</definedName>
    <definedName name="_DAT40" localSheetId="40">#REF!</definedName>
    <definedName name="_DAT40" localSheetId="41">#REF!</definedName>
    <definedName name="_DAT40" localSheetId="34">#REF!</definedName>
    <definedName name="_DAT40" localSheetId="16">#REF!</definedName>
    <definedName name="_DAT40">#REF!</definedName>
    <definedName name="_DAT41" localSheetId="33">#REF!</definedName>
    <definedName name="_DAT41" localSheetId="13">#REF!</definedName>
    <definedName name="_DAT41" localSheetId="12">#REF!</definedName>
    <definedName name="_DAT41" localSheetId="11">#REF!</definedName>
    <definedName name="_DAT41" localSheetId="38">#REF!</definedName>
    <definedName name="_DAT41" localSheetId="39">#REF!</definedName>
    <definedName name="_DAT41" localSheetId="40">#REF!</definedName>
    <definedName name="_DAT41" localSheetId="41">#REF!</definedName>
    <definedName name="_DAT41" localSheetId="34">#REF!</definedName>
    <definedName name="_DAT41" localSheetId="16">#REF!</definedName>
    <definedName name="_DAT41">#REF!</definedName>
    <definedName name="_DAT42" localSheetId="33">#REF!</definedName>
    <definedName name="_DAT42" localSheetId="13">#REF!</definedName>
    <definedName name="_DAT42" localSheetId="12">#REF!</definedName>
    <definedName name="_DAT42" localSheetId="11">#REF!</definedName>
    <definedName name="_DAT42" localSheetId="38">#REF!</definedName>
    <definedName name="_DAT42" localSheetId="39">#REF!</definedName>
    <definedName name="_DAT42" localSheetId="40">#REF!</definedName>
    <definedName name="_DAT42" localSheetId="41">#REF!</definedName>
    <definedName name="_DAT42" localSheetId="34">#REF!</definedName>
    <definedName name="_DAT42" localSheetId="16">#REF!</definedName>
    <definedName name="_DAT42">#REF!</definedName>
    <definedName name="_DAT43" localSheetId="33">#REF!</definedName>
    <definedName name="_DAT43" localSheetId="13">#REF!</definedName>
    <definedName name="_DAT43" localSheetId="12">#REF!</definedName>
    <definedName name="_DAT43" localSheetId="11">#REF!</definedName>
    <definedName name="_DAT43" localSheetId="38">#REF!</definedName>
    <definedName name="_DAT43" localSheetId="39">#REF!</definedName>
    <definedName name="_DAT43" localSheetId="40">#REF!</definedName>
    <definedName name="_DAT43" localSheetId="41">#REF!</definedName>
    <definedName name="_DAT43" localSheetId="34">#REF!</definedName>
    <definedName name="_DAT43" localSheetId="16">#REF!</definedName>
    <definedName name="_DAT43">#REF!</definedName>
    <definedName name="_DAT44" localSheetId="33">#REF!</definedName>
    <definedName name="_DAT44" localSheetId="13">#REF!</definedName>
    <definedName name="_DAT44" localSheetId="12">#REF!</definedName>
    <definedName name="_DAT44" localSheetId="11">#REF!</definedName>
    <definedName name="_DAT44" localSheetId="38">#REF!</definedName>
    <definedName name="_DAT44" localSheetId="39">#REF!</definedName>
    <definedName name="_DAT44" localSheetId="40">#REF!</definedName>
    <definedName name="_DAT44" localSheetId="41">#REF!</definedName>
    <definedName name="_DAT44" localSheetId="34">#REF!</definedName>
    <definedName name="_DAT44" localSheetId="16">#REF!</definedName>
    <definedName name="_DAT44">#REF!</definedName>
    <definedName name="_DAT45" localSheetId="33">#REF!</definedName>
    <definedName name="_DAT45" localSheetId="13">#REF!</definedName>
    <definedName name="_DAT45" localSheetId="12">#REF!</definedName>
    <definedName name="_DAT45" localSheetId="11">#REF!</definedName>
    <definedName name="_DAT45" localSheetId="38">#REF!</definedName>
    <definedName name="_DAT45" localSheetId="39">#REF!</definedName>
    <definedName name="_DAT45" localSheetId="40">#REF!</definedName>
    <definedName name="_DAT45" localSheetId="41">#REF!</definedName>
    <definedName name="_DAT45" localSheetId="34">#REF!</definedName>
    <definedName name="_DAT45" localSheetId="16">#REF!</definedName>
    <definedName name="_DAT45">#REF!</definedName>
    <definedName name="_DAT46" localSheetId="33">#REF!</definedName>
    <definedName name="_DAT46" localSheetId="13">#REF!</definedName>
    <definedName name="_DAT46" localSheetId="12">#REF!</definedName>
    <definedName name="_DAT46" localSheetId="11">#REF!</definedName>
    <definedName name="_DAT46" localSheetId="38">#REF!</definedName>
    <definedName name="_DAT46" localSheetId="39">#REF!</definedName>
    <definedName name="_DAT46" localSheetId="40">#REF!</definedName>
    <definedName name="_DAT46" localSheetId="41">#REF!</definedName>
    <definedName name="_DAT46" localSheetId="34">#REF!</definedName>
    <definedName name="_DAT46" localSheetId="16">#REF!</definedName>
    <definedName name="_DAT46">#REF!</definedName>
    <definedName name="_DAT47" localSheetId="33">#REF!</definedName>
    <definedName name="_DAT47" localSheetId="13">#REF!</definedName>
    <definedName name="_DAT47" localSheetId="12">#REF!</definedName>
    <definedName name="_DAT47" localSheetId="11">#REF!</definedName>
    <definedName name="_DAT47" localSheetId="38">#REF!</definedName>
    <definedName name="_DAT47" localSheetId="39">#REF!</definedName>
    <definedName name="_DAT47" localSheetId="40">#REF!</definedName>
    <definedName name="_DAT47" localSheetId="41">#REF!</definedName>
    <definedName name="_DAT47" localSheetId="34">#REF!</definedName>
    <definedName name="_DAT47" localSheetId="16">#REF!</definedName>
    <definedName name="_DAT47">#REF!</definedName>
    <definedName name="_DAT48" localSheetId="33">#REF!</definedName>
    <definedName name="_DAT48" localSheetId="13">#REF!</definedName>
    <definedName name="_DAT48" localSheetId="12">#REF!</definedName>
    <definedName name="_DAT48" localSheetId="11">#REF!</definedName>
    <definedName name="_DAT48" localSheetId="38">#REF!</definedName>
    <definedName name="_DAT48" localSheetId="39">#REF!</definedName>
    <definedName name="_DAT48" localSheetId="40">#REF!</definedName>
    <definedName name="_DAT48" localSheetId="41">#REF!</definedName>
    <definedName name="_DAT48" localSheetId="34">#REF!</definedName>
    <definedName name="_DAT48" localSheetId="16">#REF!</definedName>
    <definedName name="_DAT48">#REF!</definedName>
    <definedName name="_DAT49" localSheetId="33">#REF!</definedName>
    <definedName name="_DAT49" localSheetId="13">#REF!</definedName>
    <definedName name="_DAT49" localSheetId="12">#REF!</definedName>
    <definedName name="_DAT49" localSheetId="11">#REF!</definedName>
    <definedName name="_DAT49" localSheetId="38">#REF!</definedName>
    <definedName name="_DAT49" localSheetId="39">#REF!</definedName>
    <definedName name="_DAT49" localSheetId="40">#REF!</definedName>
    <definedName name="_DAT49" localSheetId="41">#REF!</definedName>
    <definedName name="_DAT49" localSheetId="34">#REF!</definedName>
    <definedName name="_DAT49" localSheetId="16">#REF!</definedName>
    <definedName name="_DAT49">#REF!</definedName>
    <definedName name="_DAT5" localSheetId="33">#REF!</definedName>
    <definedName name="_DAT5" localSheetId="13">#REF!</definedName>
    <definedName name="_DAT5" localSheetId="12">#REF!</definedName>
    <definedName name="_DAT5" localSheetId="11">#REF!</definedName>
    <definedName name="_DAT5" localSheetId="38">#REF!</definedName>
    <definedName name="_DAT5" localSheetId="39">#REF!</definedName>
    <definedName name="_DAT5" localSheetId="40">#REF!</definedName>
    <definedName name="_DAT5" localSheetId="41">#REF!</definedName>
    <definedName name="_DAT5" localSheetId="34">#REF!</definedName>
    <definedName name="_DAT5" localSheetId="16">#REF!</definedName>
    <definedName name="_DAT5">#REF!</definedName>
    <definedName name="_DAT50" localSheetId="33">#REF!</definedName>
    <definedName name="_DAT50" localSheetId="13">#REF!</definedName>
    <definedName name="_DAT50" localSheetId="12">#REF!</definedName>
    <definedName name="_DAT50" localSheetId="11">#REF!</definedName>
    <definedName name="_DAT50" localSheetId="38">#REF!</definedName>
    <definedName name="_DAT50" localSheetId="39">#REF!</definedName>
    <definedName name="_DAT50" localSheetId="40">#REF!</definedName>
    <definedName name="_DAT50" localSheetId="41">#REF!</definedName>
    <definedName name="_DAT50" localSheetId="34">#REF!</definedName>
    <definedName name="_DAT50" localSheetId="16">#REF!</definedName>
    <definedName name="_DAT50">#REF!</definedName>
    <definedName name="_DAT51" localSheetId="33">#REF!</definedName>
    <definedName name="_DAT51" localSheetId="13">#REF!</definedName>
    <definedName name="_DAT51" localSheetId="12">#REF!</definedName>
    <definedName name="_DAT51" localSheetId="11">#REF!</definedName>
    <definedName name="_DAT51" localSheetId="38">#REF!</definedName>
    <definedName name="_DAT51" localSheetId="39">#REF!</definedName>
    <definedName name="_DAT51" localSheetId="40">#REF!</definedName>
    <definedName name="_DAT51" localSheetId="41">#REF!</definedName>
    <definedName name="_DAT51" localSheetId="34">#REF!</definedName>
    <definedName name="_DAT51" localSheetId="16">#REF!</definedName>
    <definedName name="_DAT51">#REF!</definedName>
    <definedName name="_DAT6" localSheetId="13">#REF!</definedName>
    <definedName name="_DAT6" localSheetId="12">#REF!</definedName>
    <definedName name="_DAT6" localSheetId="11">#REF!</definedName>
    <definedName name="_DAT6" localSheetId="16">#REF!</definedName>
    <definedName name="_DAT6">#REF!</definedName>
    <definedName name="_DAT7" localSheetId="13">#REF!</definedName>
    <definedName name="_DAT7" localSheetId="12">#REF!</definedName>
    <definedName name="_DAT7" localSheetId="11">#REF!</definedName>
    <definedName name="_DAT7" localSheetId="16">#REF!</definedName>
    <definedName name="_DAT7">#REF!</definedName>
    <definedName name="_DAT8" localSheetId="33">#REF!</definedName>
    <definedName name="_DAT8" localSheetId="13">#REF!</definedName>
    <definedName name="_DAT8" localSheetId="12">#REF!</definedName>
    <definedName name="_DAT8" localSheetId="11">#REF!</definedName>
    <definedName name="_DAT8" localSheetId="38">#REF!</definedName>
    <definedName name="_DAT8" localSheetId="39">#REF!</definedName>
    <definedName name="_DAT8" localSheetId="40">#REF!</definedName>
    <definedName name="_DAT8" localSheetId="41">#REF!</definedName>
    <definedName name="_DAT8" localSheetId="34">#REF!</definedName>
    <definedName name="_DAT8" localSheetId="16">#REF!</definedName>
    <definedName name="_DAT8">#REF!</definedName>
    <definedName name="_DAT9" localSheetId="33">#REF!</definedName>
    <definedName name="_DAT9" localSheetId="13">#REF!</definedName>
    <definedName name="_DAT9" localSheetId="12">#REF!</definedName>
    <definedName name="_DAT9" localSheetId="11">#REF!</definedName>
    <definedName name="_DAT9" localSheetId="38">#REF!</definedName>
    <definedName name="_DAT9" localSheetId="39">#REF!</definedName>
    <definedName name="_DAT9" localSheetId="40">#REF!</definedName>
    <definedName name="_DAT9" localSheetId="41">#REF!</definedName>
    <definedName name="_DAT9" localSheetId="34">#REF!</definedName>
    <definedName name="_DAT9" localSheetId="16">#REF!</definedName>
    <definedName name="_DAT9">#REF!</definedName>
    <definedName name="_EPP1" localSheetId="12">#REF!</definedName>
    <definedName name="_EPP1" localSheetId="11">#REF!</definedName>
    <definedName name="_EPP1" localSheetId="38">#REF!</definedName>
    <definedName name="_EPP1" localSheetId="39">#REF!</definedName>
    <definedName name="_EPP1" localSheetId="40">#REF!</definedName>
    <definedName name="_EPP1" localSheetId="41">#REF!</definedName>
    <definedName name="_EPP1" localSheetId="34">#REF!</definedName>
    <definedName name="_EPP1" localSheetId="16">#REF!</definedName>
    <definedName name="_EPP1">#REF!</definedName>
    <definedName name="_EPP2" localSheetId="12">#REF!</definedName>
    <definedName name="_EPP2" localSheetId="11">#REF!</definedName>
    <definedName name="_EPP2" localSheetId="38">#REF!</definedName>
    <definedName name="_EPP2" localSheetId="39">#REF!</definedName>
    <definedName name="_EPP2" localSheetId="40">#REF!</definedName>
    <definedName name="_EPP2" localSheetId="41">#REF!</definedName>
    <definedName name="_EPP2" localSheetId="34">#REF!</definedName>
    <definedName name="_EPP2" localSheetId="16">#REF!</definedName>
    <definedName name="_EPP2">#REF!</definedName>
    <definedName name="_EPP3" localSheetId="12">#REF!</definedName>
    <definedName name="_EPP3" localSheetId="11">#REF!</definedName>
    <definedName name="_EPP3" localSheetId="38">#REF!</definedName>
    <definedName name="_EPP3" localSheetId="39">#REF!</definedName>
    <definedName name="_EPP3" localSheetId="40">#REF!</definedName>
    <definedName name="_EPP3" localSheetId="41">#REF!</definedName>
    <definedName name="_EPP3" localSheetId="34">#REF!</definedName>
    <definedName name="_EPP3" localSheetId="16">#REF!</definedName>
    <definedName name="_EPP3">#REF!</definedName>
    <definedName name="_EPP4" localSheetId="12">#REF!</definedName>
    <definedName name="_EPP4" localSheetId="11">#REF!</definedName>
    <definedName name="_EPP4" localSheetId="38">#REF!</definedName>
    <definedName name="_EPP4" localSheetId="39">#REF!</definedName>
    <definedName name="_EPP4" localSheetId="40">#REF!</definedName>
    <definedName name="_EPP4" localSheetId="41">#REF!</definedName>
    <definedName name="_EPP4" localSheetId="34">#REF!</definedName>
    <definedName name="_EPP4" localSheetId="16">#REF!</definedName>
    <definedName name="_EPP4">#REF!</definedName>
    <definedName name="_EPP5" localSheetId="12">#REF!</definedName>
    <definedName name="_EPP5" localSheetId="11">#REF!</definedName>
    <definedName name="_EPP5" localSheetId="38">#REF!</definedName>
    <definedName name="_EPP5" localSheetId="39">#REF!</definedName>
    <definedName name="_EPP5" localSheetId="40">#REF!</definedName>
    <definedName name="_EPP5" localSheetId="41">#REF!</definedName>
    <definedName name="_EPP5" localSheetId="34">#REF!</definedName>
    <definedName name="_EPP5" localSheetId="16">#REF!</definedName>
    <definedName name="_EPP5">#REF!</definedName>
    <definedName name="_Fill" localSheetId="12" hidden="1">#REF!</definedName>
    <definedName name="_Fill" localSheetId="11"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localSheetId="34" hidden="1">#REF!</definedName>
    <definedName name="_Fill" localSheetId="16" hidden="1">#REF!</definedName>
    <definedName name="_Fill" hidden="1">#REF!</definedName>
    <definedName name="_xlnm._FilterDatabase" localSheetId="30" hidden="1">'73,74'!$A$1:$AA$421</definedName>
    <definedName name="_xlnm._FilterDatabase" localSheetId="32" hidden="1">'76_매입'!$A$1:$P$123</definedName>
    <definedName name="_xlnm._FilterDatabase" localSheetId="33" hidden="1">'AGING(中文)'!$A$7:$AX$7</definedName>
    <definedName name="_xlnm._FilterDatabase" localSheetId="17" hidden="1">AR_aging!$B$78:$C$78</definedName>
    <definedName name="_xlnm._FilterDatabase" localSheetId="13" hidden="1">#REF!</definedName>
    <definedName name="_xlnm._FilterDatabase" localSheetId="12" hidden="1">#REF!</definedName>
    <definedName name="_xlnm._FilterDatabase" localSheetId="8" hidden="1">#REF!</definedName>
    <definedName name="_xlnm._FilterDatabase" localSheetId="11" hidden="1">#REF!</definedName>
    <definedName name="_xlnm._FilterDatabase" localSheetId="38" hidden="1">'건설가계정(2012.12.31)'!$A$3:$I$179</definedName>
    <definedName name="_xlnm._FilterDatabase" localSheetId="39" hidden="1">'건설가계정(2013.12.31)'!$A$3:$K$127</definedName>
    <definedName name="_xlnm._FilterDatabase" localSheetId="40" hidden="1">'건설가계정(2014.12.31)'!$A$3:$K$154</definedName>
    <definedName name="_xlnm._FilterDatabase" localSheetId="41" hidden="1">'건설가계정(2015.06)'!$A$3:$K$145</definedName>
    <definedName name="_xlnm._FilterDatabase" localSheetId="19" hidden="1">#REF!</definedName>
    <definedName name="_xlnm._FilterDatabase" localSheetId="23" hidden="1">매입액!$B$308:$O$308</definedName>
    <definedName name="_xlnm._FilterDatabase" localSheetId="25" hidden="1">소송!$A$4:$H$5</definedName>
    <definedName name="_xlnm._FilterDatabase" localSheetId="34" hidden="1">외상매입금!$A$3:$H$595</definedName>
    <definedName name="_xlnm._FilterDatabase" localSheetId="35" hidden="1">'외상매입금-피벗'!$A$106:$B$106</definedName>
    <definedName name="_xlnm._FilterDatabase" localSheetId="16" hidden="1">#REF!</definedName>
    <definedName name="_xlnm._FilterDatabase" localSheetId="21" hidden="1">판매관리비!$B$44:$J$44</definedName>
    <definedName name="_xlnm._FilterDatabase" hidden="1">#REF!</definedName>
    <definedName name="_FWM1" localSheetId="12">#REF!</definedName>
    <definedName name="_FWM1" localSheetId="11">#REF!</definedName>
    <definedName name="_FWM1" localSheetId="38">#REF!</definedName>
    <definedName name="_FWM1" localSheetId="39">#REF!</definedName>
    <definedName name="_FWM1" localSheetId="40">#REF!</definedName>
    <definedName name="_FWM1" localSheetId="41">#REF!</definedName>
    <definedName name="_FWM1" localSheetId="34">#REF!</definedName>
    <definedName name="_FWM1" localSheetId="16">#REF!</definedName>
    <definedName name="_FWM1">#REF!</definedName>
    <definedName name="_FWM2" localSheetId="12">#REF!</definedName>
    <definedName name="_FWM2" localSheetId="11">#REF!</definedName>
    <definedName name="_FWM2" localSheetId="38">#REF!</definedName>
    <definedName name="_FWM2" localSheetId="39">#REF!</definedName>
    <definedName name="_FWM2" localSheetId="40">#REF!</definedName>
    <definedName name="_FWM2" localSheetId="41">#REF!</definedName>
    <definedName name="_FWM2" localSheetId="34">#REF!</definedName>
    <definedName name="_FWM2" localSheetId="16">#REF!</definedName>
    <definedName name="_FWM2">#REF!</definedName>
    <definedName name="_FWM3" localSheetId="12">#REF!</definedName>
    <definedName name="_FWM3" localSheetId="11">#REF!</definedName>
    <definedName name="_FWM3" localSheetId="38">#REF!</definedName>
    <definedName name="_FWM3" localSheetId="39">#REF!</definedName>
    <definedName name="_FWM3" localSheetId="40">#REF!</definedName>
    <definedName name="_FWM3" localSheetId="41">#REF!</definedName>
    <definedName name="_FWM3" localSheetId="34">#REF!</definedName>
    <definedName name="_FWM3" localSheetId="16">#REF!</definedName>
    <definedName name="_FWM3">#REF!</definedName>
    <definedName name="_FWM4" localSheetId="12">#REF!</definedName>
    <definedName name="_FWM4" localSheetId="11">#REF!</definedName>
    <definedName name="_FWM4" localSheetId="38">#REF!</definedName>
    <definedName name="_FWM4" localSheetId="39">#REF!</definedName>
    <definedName name="_FWM4" localSheetId="40">#REF!</definedName>
    <definedName name="_FWM4" localSheetId="41">#REF!</definedName>
    <definedName name="_FWM4" localSheetId="34">#REF!</definedName>
    <definedName name="_FWM4" localSheetId="16">#REF!</definedName>
    <definedName name="_FWM4">#REF!</definedName>
    <definedName name="_FWM5" localSheetId="12">#REF!</definedName>
    <definedName name="_FWM5" localSheetId="11">#REF!</definedName>
    <definedName name="_FWM5" localSheetId="38">#REF!</definedName>
    <definedName name="_FWM5" localSheetId="39">#REF!</definedName>
    <definedName name="_FWM5" localSheetId="40">#REF!</definedName>
    <definedName name="_FWM5" localSheetId="41">#REF!</definedName>
    <definedName name="_FWM5" localSheetId="34">#REF!</definedName>
    <definedName name="_FWM5" localSheetId="16">#REF!</definedName>
    <definedName name="_FWM5">#REF!</definedName>
    <definedName name="_GoA1">#N/A</definedName>
    <definedName name="_GRA1" localSheetId="12">#REF!</definedName>
    <definedName name="_GRA1" localSheetId="11">#REF!</definedName>
    <definedName name="_GRA1" localSheetId="38">#REF!</definedName>
    <definedName name="_GRA1" localSheetId="39">#REF!</definedName>
    <definedName name="_GRA1" localSheetId="40">#REF!</definedName>
    <definedName name="_GRA1" localSheetId="41">#REF!</definedName>
    <definedName name="_GRA1" localSheetId="34">#REF!</definedName>
    <definedName name="_GRA1" localSheetId="16">#REF!</definedName>
    <definedName name="_GRA1">#REF!</definedName>
    <definedName name="_GRA2" localSheetId="12">#REF!</definedName>
    <definedName name="_GRA2" localSheetId="11">#REF!</definedName>
    <definedName name="_GRA2" localSheetId="38">#REF!</definedName>
    <definedName name="_GRA2" localSheetId="39">#REF!</definedName>
    <definedName name="_GRA2" localSheetId="40">#REF!</definedName>
    <definedName name="_GRA2" localSheetId="41">#REF!</definedName>
    <definedName name="_GRA2" localSheetId="34">#REF!</definedName>
    <definedName name="_GRA2" localSheetId="16">#REF!</definedName>
    <definedName name="_GRA2">#REF!</definedName>
    <definedName name="_HJK1" localSheetId="12">#REF!</definedName>
    <definedName name="_HJK1" localSheetId="11">#REF!</definedName>
    <definedName name="_HJK1" localSheetId="38">#REF!</definedName>
    <definedName name="_HJK1" localSheetId="39">#REF!</definedName>
    <definedName name="_HJK1" localSheetId="40">#REF!</definedName>
    <definedName name="_HJK1" localSheetId="41">#REF!</definedName>
    <definedName name="_HJK1" localSheetId="34">#REF!</definedName>
    <definedName name="_HJK1" localSheetId="16">#REF!</definedName>
    <definedName name="_HJK1">#REF!</definedName>
    <definedName name="_HJK2" localSheetId="12">#REF!</definedName>
    <definedName name="_HJK2" localSheetId="11">#REF!</definedName>
    <definedName name="_HJK2" localSheetId="38">#REF!</definedName>
    <definedName name="_HJK2" localSheetId="39">#REF!</definedName>
    <definedName name="_HJK2" localSheetId="40">#REF!</definedName>
    <definedName name="_HJK2" localSheetId="41">#REF!</definedName>
    <definedName name="_HJK2" localSheetId="34">#REF!</definedName>
    <definedName name="_HJK2" localSheetId="16">#REF!</definedName>
    <definedName name="_HJK2">#REF!</definedName>
    <definedName name="_HJK3" localSheetId="12">#REF!</definedName>
    <definedName name="_HJK3" localSheetId="11">#REF!</definedName>
    <definedName name="_HJK3" localSheetId="38">#REF!</definedName>
    <definedName name="_HJK3" localSheetId="39">#REF!</definedName>
    <definedName name="_HJK3" localSheetId="40">#REF!</definedName>
    <definedName name="_HJK3" localSheetId="41">#REF!</definedName>
    <definedName name="_HJK3" localSheetId="34">#REF!</definedName>
    <definedName name="_HJK3" localSheetId="16">#REF!</definedName>
    <definedName name="_HJK3">#REF!</definedName>
    <definedName name="_HJK4" localSheetId="12">#REF!</definedName>
    <definedName name="_HJK4" localSheetId="11">#REF!</definedName>
    <definedName name="_HJK4" localSheetId="38">#REF!</definedName>
    <definedName name="_HJK4" localSheetId="39">#REF!</definedName>
    <definedName name="_HJK4" localSheetId="40">#REF!</definedName>
    <definedName name="_HJK4" localSheetId="41">#REF!</definedName>
    <definedName name="_HJK4" localSheetId="34">#REF!</definedName>
    <definedName name="_HJK4" localSheetId="16">#REF!</definedName>
    <definedName name="_HJK4">#REF!</definedName>
    <definedName name="_HJK5" localSheetId="12">#REF!</definedName>
    <definedName name="_HJK5" localSheetId="11">#REF!</definedName>
    <definedName name="_HJK5" localSheetId="38">#REF!</definedName>
    <definedName name="_HJK5" localSheetId="39">#REF!</definedName>
    <definedName name="_HJK5" localSheetId="40">#REF!</definedName>
    <definedName name="_HJK5" localSheetId="41">#REF!</definedName>
    <definedName name="_HJK5" localSheetId="34">#REF!</definedName>
    <definedName name="_HJK5" localSheetId="16">#REF!</definedName>
    <definedName name="_HJK5">#REF!</definedName>
    <definedName name="_HJK6" localSheetId="12">#REF!</definedName>
    <definedName name="_HJK6" localSheetId="11">#REF!</definedName>
    <definedName name="_HJK6" localSheetId="38">#REF!</definedName>
    <definedName name="_HJK6" localSheetId="39">#REF!</definedName>
    <definedName name="_HJK6" localSheetId="40">#REF!</definedName>
    <definedName name="_HJK6" localSheetId="41">#REF!</definedName>
    <definedName name="_HJK6" localSheetId="34">#REF!</definedName>
    <definedName name="_HJK6" localSheetId="16">#REF!</definedName>
    <definedName name="_HJK6">#REF!</definedName>
    <definedName name="_HJK7" localSheetId="12">#REF!</definedName>
    <definedName name="_HJK7" localSheetId="11">#REF!</definedName>
    <definedName name="_HJK7" localSheetId="38">#REF!</definedName>
    <definedName name="_HJK7" localSheetId="39">#REF!</definedName>
    <definedName name="_HJK7" localSheetId="40">#REF!</definedName>
    <definedName name="_HJK7" localSheetId="41">#REF!</definedName>
    <definedName name="_HJK7" localSheetId="34">#REF!</definedName>
    <definedName name="_HJK7" localSheetId="16">#REF!</definedName>
    <definedName name="_HJK7">#REF!</definedName>
    <definedName name="_HJK8" localSheetId="12">#REF!</definedName>
    <definedName name="_HJK8" localSheetId="11">#REF!</definedName>
    <definedName name="_HJK8" localSheetId="38">#REF!</definedName>
    <definedName name="_HJK8" localSheetId="39">#REF!</definedName>
    <definedName name="_HJK8" localSheetId="40">#REF!</definedName>
    <definedName name="_HJK8" localSheetId="41">#REF!</definedName>
    <definedName name="_HJK8" localSheetId="34">#REF!</definedName>
    <definedName name="_HJK8" localSheetId="16">#REF!</definedName>
    <definedName name="_HJK8">#REF!</definedName>
    <definedName name="_HPP1" localSheetId="12">#REF!</definedName>
    <definedName name="_HPP1" localSheetId="11">#REF!</definedName>
    <definedName name="_HPP1" localSheetId="38">#REF!</definedName>
    <definedName name="_HPP1" localSheetId="39">#REF!</definedName>
    <definedName name="_HPP1" localSheetId="40">#REF!</definedName>
    <definedName name="_HPP1" localSheetId="41">#REF!</definedName>
    <definedName name="_HPP1" localSheetId="34">#REF!</definedName>
    <definedName name="_HPP1" localSheetId="16">#REF!</definedName>
    <definedName name="_HPP1">#REF!</definedName>
    <definedName name="_HPP2" localSheetId="12">#REF!</definedName>
    <definedName name="_HPP2" localSheetId="11">#REF!</definedName>
    <definedName name="_HPP2" localSheetId="38">#REF!</definedName>
    <definedName name="_HPP2" localSheetId="39">#REF!</definedName>
    <definedName name="_HPP2" localSheetId="40">#REF!</definedName>
    <definedName name="_HPP2" localSheetId="41">#REF!</definedName>
    <definedName name="_HPP2" localSheetId="34">#REF!</definedName>
    <definedName name="_HPP2" localSheetId="16">#REF!</definedName>
    <definedName name="_HPP2">#REF!</definedName>
    <definedName name="_HPP3" localSheetId="12">#REF!</definedName>
    <definedName name="_HPP3" localSheetId="11">#REF!</definedName>
    <definedName name="_HPP3" localSheetId="38">#REF!</definedName>
    <definedName name="_HPP3" localSheetId="39">#REF!</definedName>
    <definedName name="_HPP3" localSheetId="40">#REF!</definedName>
    <definedName name="_HPP3" localSheetId="41">#REF!</definedName>
    <definedName name="_HPP3" localSheetId="34">#REF!</definedName>
    <definedName name="_HPP3" localSheetId="16">#REF!</definedName>
    <definedName name="_HPP3">#REF!</definedName>
    <definedName name="_iir7" localSheetId="12">#REF!</definedName>
    <definedName name="_iir7" localSheetId="11">#REF!</definedName>
    <definedName name="_iir7" localSheetId="38">#REF!</definedName>
    <definedName name="_iir7" localSheetId="39">#REF!</definedName>
    <definedName name="_iir7" localSheetId="40">#REF!</definedName>
    <definedName name="_iir7" localSheetId="41">#REF!</definedName>
    <definedName name="_iir7" localSheetId="34">#REF!</definedName>
    <definedName name="_iir7" localSheetId="16">#REF!</definedName>
    <definedName name="_iir7">#REF!</definedName>
    <definedName name="_JJ1" localSheetId="12">#REF!</definedName>
    <definedName name="_JJ1" localSheetId="11">#REF!</definedName>
    <definedName name="_JJ1" localSheetId="38">#REF!</definedName>
    <definedName name="_JJ1" localSheetId="39">#REF!</definedName>
    <definedName name="_JJ1" localSheetId="40">#REF!</definedName>
    <definedName name="_JJ1" localSheetId="41">#REF!</definedName>
    <definedName name="_JJ1" localSheetId="34">#REF!</definedName>
    <definedName name="_JJ1" localSheetId="16">#REF!</definedName>
    <definedName name="_JJ1">#REF!</definedName>
    <definedName name="_JJ2" localSheetId="12">#REF!</definedName>
    <definedName name="_JJ2" localSheetId="11">#REF!</definedName>
    <definedName name="_JJ2" localSheetId="38">#REF!</definedName>
    <definedName name="_JJ2" localSheetId="39">#REF!</definedName>
    <definedName name="_JJ2" localSheetId="40">#REF!</definedName>
    <definedName name="_JJ2" localSheetId="41">#REF!</definedName>
    <definedName name="_JJ2" localSheetId="34">#REF!</definedName>
    <definedName name="_JJ2" localSheetId="16">#REF!</definedName>
    <definedName name="_JJ2">#REF!</definedName>
    <definedName name="_JJ3" localSheetId="12">#REF!</definedName>
    <definedName name="_JJ3" localSheetId="11">#REF!</definedName>
    <definedName name="_JJ3" localSheetId="38">#REF!</definedName>
    <definedName name="_JJ3" localSheetId="39">#REF!</definedName>
    <definedName name="_JJ3" localSheetId="40">#REF!</definedName>
    <definedName name="_JJ3" localSheetId="41">#REF!</definedName>
    <definedName name="_JJ3" localSheetId="34">#REF!</definedName>
    <definedName name="_JJ3" localSheetId="16">#REF!</definedName>
    <definedName name="_JJ3">#REF!</definedName>
    <definedName name="_JJ4" localSheetId="12">#REF!</definedName>
    <definedName name="_JJ4" localSheetId="11">#REF!</definedName>
    <definedName name="_JJ4" localSheetId="38">#REF!</definedName>
    <definedName name="_JJ4" localSheetId="39">#REF!</definedName>
    <definedName name="_JJ4" localSheetId="40">#REF!</definedName>
    <definedName name="_JJ4" localSheetId="41">#REF!</definedName>
    <definedName name="_JJ4" localSheetId="34">#REF!</definedName>
    <definedName name="_JJ4" localSheetId="16">#REF!</definedName>
    <definedName name="_JJ4">#REF!</definedName>
    <definedName name="_JJ5" localSheetId="12">#REF!</definedName>
    <definedName name="_JJ5" localSheetId="11">#REF!</definedName>
    <definedName name="_JJ5" localSheetId="38">#REF!</definedName>
    <definedName name="_JJ5" localSheetId="39">#REF!</definedName>
    <definedName name="_JJ5" localSheetId="40">#REF!</definedName>
    <definedName name="_JJ5" localSheetId="41">#REF!</definedName>
    <definedName name="_JJ5" localSheetId="34">#REF!</definedName>
    <definedName name="_JJ5" localSheetId="16">#REF!</definedName>
    <definedName name="_JJ5">#REF!</definedName>
    <definedName name="_JJ6" localSheetId="12">#REF!</definedName>
    <definedName name="_JJ6" localSheetId="11">#REF!</definedName>
    <definedName name="_JJ6" localSheetId="38">#REF!</definedName>
    <definedName name="_JJ6" localSheetId="39">#REF!</definedName>
    <definedName name="_JJ6" localSheetId="40">#REF!</definedName>
    <definedName name="_JJ6" localSheetId="41">#REF!</definedName>
    <definedName name="_JJ6" localSheetId="34">#REF!</definedName>
    <definedName name="_JJ6" localSheetId="16">#REF!</definedName>
    <definedName name="_JJ6">#REF!</definedName>
    <definedName name="_JJ7" localSheetId="12">#REF!</definedName>
    <definedName name="_JJ7" localSheetId="11">#REF!</definedName>
    <definedName name="_JJ7" localSheetId="38">#REF!</definedName>
    <definedName name="_JJ7" localSheetId="39">#REF!</definedName>
    <definedName name="_JJ7" localSheetId="40">#REF!</definedName>
    <definedName name="_JJ7" localSheetId="41">#REF!</definedName>
    <definedName name="_JJ7" localSheetId="34">#REF!</definedName>
    <definedName name="_JJ7" localSheetId="16">#REF!</definedName>
    <definedName name="_JJ7">#REF!</definedName>
    <definedName name="_JK1" localSheetId="12">#REF!</definedName>
    <definedName name="_JK1" localSheetId="11">#REF!</definedName>
    <definedName name="_JK1" localSheetId="38">#REF!</definedName>
    <definedName name="_JK1" localSheetId="39">#REF!</definedName>
    <definedName name="_JK1" localSheetId="40">#REF!</definedName>
    <definedName name="_JK1" localSheetId="41">#REF!</definedName>
    <definedName name="_JK1" localSheetId="34">#REF!</definedName>
    <definedName name="_JK1" localSheetId="16">#REF!</definedName>
    <definedName name="_JK1">#REF!</definedName>
    <definedName name="_JK2" localSheetId="12">#REF!</definedName>
    <definedName name="_JK2" localSheetId="11">#REF!</definedName>
    <definedName name="_JK2" localSheetId="38">#REF!</definedName>
    <definedName name="_JK2" localSheetId="39">#REF!</definedName>
    <definedName name="_JK2" localSheetId="40">#REF!</definedName>
    <definedName name="_JK2" localSheetId="41">#REF!</definedName>
    <definedName name="_JK2" localSheetId="34">#REF!</definedName>
    <definedName name="_JK2" localSheetId="16">#REF!</definedName>
    <definedName name="_JK2">#REF!</definedName>
    <definedName name="_JK3" localSheetId="12">#REF!</definedName>
    <definedName name="_JK3" localSheetId="11">#REF!</definedName>
    <definedName name="_JK3" localSheetId="38">#REF!</definedName>
    <definedName name="_JK3" localSheetId="39">#REF!</definedName>
    <definedName name="_JK3" localSheetId="40">#REF!</definedName>
    <definedName name="_JK3" localSheetId="41">#REF!</definedName>
    <definedName name="_JK3" localSheetId="34">#REF!</definedName>
    <definedName name="_JK3" localSheetId="16">#REF!</definedName>
    <definedName name="_JK3">#REF!</definedName>
    <definedName name="_KDX3">#N/A</definedName>
    <definedName name="_Key1" localSheetId="33" hidden="1">#REF!</definedName>
    <definedName name="_Key1" localSheetId="13" hidden="1">'[2]98TURNCA'!#REF!</definedName>
    <definedName name="_Key1" localSheetId="12" hidden="1">'[2]98TURNCA'!#REF!</definedName>
    <definedName name="_Key1" localSheetId="11" hidden="1">'[2]98TURNCA'!#REF!</definedName>
    <definedName name="_Key1" localSheetId="38" hidden="1">#REF!</definedName>
    <definedName name="_Key1" localSheetId="39" hidden="1">#REF!</definedName>
    <definedName name="_Key1" localSheetId="40" hidden="1">#REF!</definedName>
    <definedName name="_Key1" localSheetId="41" hidden="1">#REF!</definedName>
    <definedName name="_Key1" localSheetId="34" hidden="1">#REF!</definedName>
    <definedName name="_Key1" localSheetId="16" hidden="1">'[2]98TURNCA'!#REF!</definedName>
    <definedName name="_Key1" hidden="1">'[2]98TURNCA'!#REF!</definedName>
    <definedName name="_Key2" localSheetId="12" hidden="1">#REF!</definedName>
    <definedName name="_Key2" localSheetId="11" hidden="1">#REF!</definedName>
    <definedName name="_Key2" localSheetId="38" hidden="1">#REF!</definedName>
    <definedName name="_Key2" localSheetId="39" hidden="1">#REF!</definedName>
    <definedName name="_Key2" localSheetId="40" hidden="1">#REF!</definedName>
    <definedName name="_Key2" localSheetId="41" hidden="1">#REF!</definedName>
    <definedName name="_Key2" localSheetId="34" hidden="1">#REF!</definedName>
    <definedName name="_Key2" localSheetId="16" hidden="1">#REF!</definedName>
    <definedName name="_Key2" hidden="1">#REF!</definedName>
    <definedName name="_Key55" localSheetId="12">#REF!</definedName>
    <definedName name="_Key55" localSheetId="11">#REF!</definedName>
    <definedName name="_Key55" localSheetId="38">#REF!</definedName>
    <definedName name="_Key55" localSheetId="39">#REF!</definedName>
    <definedName name="_Key55" localSheetId="40">#REF!</definedName>
    <definedName name="_Key55" localSheetId="41">#REF!</definedName>
    <definedName name="_Key55" localSheetId="34">#REF!</definedName>
    <definedName name="_Key55" localSheetId="16">#REF!</definedName>
    <definedName name="_Key55">#REF!</definedName>
    <definedName name="_LPS2" localSheetId="38" hidden="1">{#N/A,#N/A,FALSE,"단축1";#N/A,#N/A,FALSE,"단축2";#N/A,#N/A,FALSE,"단축3";#N/A,#N/A,FALSE,"장축";#N/A,#N/A,FALSE,"4WD"}</definedName>
    <definedName name="_LPS2" localSheetId="39" hidden="1">{#N/A,#N/A,FALSE,"단축1";#N/A,#N/A,FALSE,"단축2";#N/A,#N/A,FALSE,"단축3";#N/A,#N/A,FALSE,"장축";#N/A,#N/A,FALSE,"4WD"}</definedName>
    <definedName name="_LPS2" localSheetId="40" hidden="1">{#N/A,#N/A,FALSE,"단축1";#N/A,#N/A,FALSE,"단축2";#N/A,#N/A,FALSE,"단축3";#N/A,#N/A,FALSE,"장축";#N/A,#N/A,FALSE,"4WD"}</definedName>
    <definedName name="_LPS2" localSheetId="41" hidden="1">{#N/A,#N/A,FALSE,"단축1";#N/A,#N/A,FALSE,"단축2";#N/A,#N/A,FALSE,"단축3";#N/A,#N/A,FALSE,"장축";#N/A,#N/A,FALSE,"4WD"}</definedName>
    <definedName name="_LPS2" localSheetId="34" hidden="1">{#N/A,#N/A,FALSE,"단축1";#N/A,#N/A,FALSE,"단축2";#N/A,#N/A,FALSE,"단축3";#N/A,#N/A,FALSE,"장축";#N/A,#N/A,FALSE,"4WD"}</definedName>
    <definedName name="_LPS2" hidden="1">{#N/A,#N/A,FALSE,"단축1";#N/A,#N/A,FALSE,"단축2";#N/A,#N/A,FALSE,"단축3";#N/A,#N/A,FALSE,"장축";#N/A,#N/A,FALSE,"4WD"}</definedName>
    <definedName name="_LX25" localSheetId="12">#REF!</definedName>
    <definedName name="_LX25" localSheetId="11">#REF!</definedName>
    <definedName name="_LX25" localSheetId="38">#REF!</definedName>
    <definedName name="_LX25" localSheetId="39">#REF!</definedName>
    <definedName name="_LX25" localSheetId="40">#REF!</definedName>
    <definedName name="_LX25" localSheetId="41">#REF!</definedName>
    <definedName name="_LX25" localSheetId="34">#REF!</definedName>
    <definedName name="_LX25" localSheetId="16">#REF!</definedName>
    <definedName name="_LX25">#REF!</definedName>
    <definedName name="_MC1" localSheetId="12">#REF!</definedName>
    <definedName name="_MC1" localSheetId="11">#REF!</definedName>
    <definedName name="_MC1" localSheetId="38">#REF!</definedName>
    <definedName name="_MC1" localSheetId="39">#REF!</definedName>
    <definedName name="_MC1" localSheetId="40">#REF!</definedName>
    <definedName name="_MC1" localSheetId="41">#REF!</definedName>
    <definedName name="_MC1" localSheetId="34">#REF!</definedName>
    <definedName name="_MC1" localSheetId="16">#REF!</definedName>
    <definedName name="_MC1">#REF!</definedName>
    <definedName name="_MC2" localSheetId="12">#REF!</definedName>
    <definedName name="_MC2" localSheetId="11">#REF!</definedName>
    <definedName name="_MC2" localSheetId="38">#REF!</definedName>
    <definedName name="_MC2" localSheetId="39">#REF!</definedName>
    <definedName name="_MC2" localSheetId="40">#REF!</definedName>
    <definedName name="_MC2" localSheetId="41">#REF!</definedName>
    <definedName name="_MC2" localSheetId="34">#REF!</definedName>
    <definedName name="_MC2" localSheetId="16">#REF!</definedName>
    <definedName name="_MC2">#REF!</definedName>
    <definedName name="_MC3" localSheetId="12">#REF!</definedName>
    <definedName name="_MC3" localSheetId="11">#REF!</definedName>
    <definedName name="_MC3" localSheetId="38">#REF!</definedName>
    <definedName name="_MC3" localSheetId="39">#REF!</definedName>
    <definedName name="_MC3" localSheetId="40">#REF!</definedName>
    <definedName name="_MC3" localSheetId="41">#REF!</definedName>
    <definedName name="_MC3" localSheetId="34">#REF!</definedName>
    <definedName name="_MC3" localSheetId="16">#REF!</definedName>
    <definedName name="_MC3">#REF!</definedName>
    <definedName name="_MC4" localSheetId="12">#REF!</definedName>
    <definedName name="_MC4" localSheetId="11">#REF!</definedName>
    <definedName name="_MC4" localSheetId="38">#REF!</definedName>
    <definedName name="_MC4" localSheetId="39">#REF!</definedName>
    <definedName name="_MC4" localSheetId="40">#REF!</definedName>
    <definedName name="_MC4" localSheetId="41">#REF!</definedName>
    <definedName name="_MC4" localSheetId="34">#REF!</definedName>
    <definedName name="_MC4" localSheetId="16">#REF!</definedName>
    <definedName name="_MC4">#REF!</definedName>
    <definedName name="_MC5" localSheetId="12">#REF!</definedName>
    <definedName name="_MC5" localSheetId="11">#REF!</definedName>
    <definedName name="_MC5" localSheetId="38">#REF!</definedName>
    <definedName name="_MC5" localSheetId="39">#REF!</definedName>
    <definedName name="_MC5" localSheetId="40">#REF!</definedName>
    <definedName name="_MC5" localSheetId="41">#REF!</definedName>
    <definedName name="_MC5" localSheetId="34">#REF!</definedName>
    <definedName name="_MC5" localSheetId="16">#REF!</definedName>
    <definedName name="_MC5">#REF!</definedName>
    <definedName name="_MC6" localSheetId="12">#REF!</definedName>
    <definedName name="_MC6" localSheetId="11">#REF!</definedName>
    <definedName name="_MC6" localSheetId="38">#REF!</definedName>
    <definedName name="_MC6" localSheetId="39">#REF!</definedName>
    <definedName name="_MC6" localSheetId="40">#REF!</definedName>
    <definedName name="_MC6" localSheetId="41">#REF!</definedName>
    <definedName name="_MC6" localSheetId="34">#REF!</definedName>
    <definedName name="_MC6" localSheetId="16">#REF!</definedName>
    <definedName name="_MC6">#REF!</definedName>
    <definedName name="_MC7" localSheetId="12">#REF!</definedName>
    <definedName name="_MC7" localSheetId="11">#REF!</definedName>
    <definedName name="_MC7" localSheetId="38">#REF!</definedName>
    <definedName name="_MC7" localSheetId="39">#REF!</definedName>
    <definedName name="_MC7" localSheetId="40">#REF!</definedName>
    <definedName name="_MC7" localSheetId="41">#REF!</definedName>
    <definedName name="_MC7" localSheetId="34">#REF!</definedName>
    <definedName name="_MC7" localSheetId="16">#REF!</definedName>
    <definedName name="_MC7">#REF!</definedName>
    <definedName name="_MP1" localSheetId="12">#REF!</definedName>
    <definedName name="_MP1" localSheetId="11">#REF!</definedName>
    <definedName name="_MP1" localSheetId="38">#REF!</definedName>
    <definedName name="_MP1" localSheetId="39">#REF!</definedName>
    <definedName name="_MP1" localSheetId="40">#REF!</definedName>
    <definedName name="_MP1" localSheetId="41">#REF!</definedName>
    <definedName name="_MP1" localSheetId="34">#REF!</definedName>
    <definedName name="_MP1" localSheetId="16">#REF!</definedName>
    <definedName name="_MP1">#REF!</definedName>
    <definedName name="_MP2" localSheetId="12">#REF!</definedName>
    <definedName name="_MP2" localSheetId="11">#REF!</definedName>
    <definedName name="_MP2" localSheetId="38">#REF!</definedName>
    <definedName name="_MP2" localSheetId="39">#REF!</definedName>
    <definedName name="_MP2" localSheetId="40">#REF!</definedName>
    <definedName name="_MP2" localSheetId="41">#REF!</definedName>
    <definedName name="_MP2" localSheetId="34">#REF!</definedName>
    <definedName name="_MP2" localSheetId="16">#REF!</definedName>
    <definedName name="_MP2">#REF!</definedName>
    <definedName name="_MP3" localSheetId="12">#REF!</definedName>
    <definedName name="_MP3" localSheetId="11">#REF!</definedName>
    <definedName name="_MP3" localSheetId="38">#REF!</definedName>
    <definedName name="_MP3" localSheetId="39">#REF!</definedName>
    <definedName name="_MP3" localSheetId="40">#REF!</definedName>
    <definedName name="_MP3" localSheetId="41">#REF!</definedName>
    <definedName name="_MP3" localSheetId="34">#REF!</definedName>
    <definedName name="_MP3" localSheetId="16">#REF!</definedName>
    <definedName name="_MP3">#REF!</definedName>
    <definedName name="_MP4" localSheetId="12">#REF!</definedName>
    <definedName name="_MP4" localSheetId="11">#REF!</definedName>
    <definedName name="_MP4" localSheetId="38">#REF!</definedName>
    <definedName name="_MP4" localSheetId="39">#REF!</definedName>
    <definedName name="_MP4" localSheetId="40">#REF!</definedName>
    <definedName name="_MP4" localSheetId="41">#REF!</definedName>
    <definedName name="_MP4" localSheetId="34">#REF!</definedName>
    <definedName name="_MP4" localSheetId="16">#REF!</definedName>
    <definedName name="_MP4">#REF!</definedName>
    <definedName name="_MP5" localSheetId="12">#REF!</definedName>
    <definedName name="_MP5" localSheetId="11">#REF!</definedName>
    <definedName name="_MP5" localSheetId="38">#REF!</definedName>
    <definedName name="_MP5" localSheetId="39">#REF!</definedName>
    <definedName name="_MP5" localSheetId="40">#REF!</definedName>
    <definedName name="_MP5" localSheetId="41">#REF!</definedName>
    <definedName name="_MP5" localSheetId="34">#REF!</definedName>
    <definedName name="_MP5" localSheetId="16">#REF!</definedName>
    <definedName name="_MP5">#REF!</definedName>
    <definedName name="_mpv6">[3]DATA!$C$4:$AV$4</definedName>
    <definedName name="_MY1" localSheetId="12">#REF!</definedName>
    <definedName name="_MY1" localSheetId="11">#REF!</definedName>
    <definedName name="_MY1" localSheetId="38">#REF!</definedName>
    <definedName name="_MY1" localSheetId="39">#REF!</definedName>
    <definedName name="_MY1" localSheetId="40">#REF!</definedName>
    <definedName name="_MY1" localSheetId="41">#REF!</definedName>
    <definedName name="_MY1" localSheetId="34">#REF!</definedName>
    <definedName name="_MY1" localSheetId="16">#REF!</definedName>
    <definedName name="_MY1">#REF!</definedName>
    <definedName name="_MY2" localSheetId="12">#REF!</definedName>
    <definedName name="_MY2" localSheetId="11">#REF!</definedName>
    <definedName name="_MY2" localSheetId="38">#REF!</definedName>
    <definedName name="_MY2" localSheetId="39">#REF!</definedName>
    <definedName name="_MY2" localSheetId="40">#REF!</definedName>
    <definedName name="_MY2" localSheetId="41">#REF!</definedName>
    <definedName name="_MY2" localSheetId="34">#REF!</definedName>
    <definedName name="_MY2" localSheetId="16">#REF!</definedName>
    <definedName name="_MY2">#REF!</definedName>
    <definedName name="_MY3" localSheetId="12">#REF!</definedName>
    <definedName name="_MY3" localSheetId="11">#REF!</definedName>
    <definedName name="_MY3" localSheetId="38">#REF!</definedName>
    <definedName name="_MY3" localSheetId="39">#REF!</definedName>
    <definedName name="_MY3" localSheetId="40">#REF!</definedName>
    <definedName name="_MY3" localSheetId="41">#REF!</definedName>
    <definedName name="_MY3" localSheetId="34">#REF!</definedName>
    <definedName name="_MY3" localSheetId="16">#REF!</definedName>
    <definedName name="_MY3">#REF!</definedName>
    <definedName name="_MY4" localSheetId="12">#REF!</definedName>
    <definedName name="_MY4" localSheetId="11">#REF!</definedName>
    <definedName name="_MY4" localSheetId="38">#REF!</definedName>
    <definedName name="_MY4" localSheetId="39">#REF!</definedName>
    <definedName name="_MY4" localSheetId="40">#REF!</definedName>
    <definedName name="_MY4" localSheetId="41">#REF!</definedName>
    <definedName name="_MY4" localSheetId="34">#REF!</definedName>
    <definedName name="_MY4" localSheetId="16">#REF!</definedName>
    <definedName name="_MY4">#REF!</definedName>
    <definedName name="_MY7" localSheetId="12">#REF!</definedName>
    <definedName name="_MY7" localSheetId="11">#REF!</definedName>
    <definedName name="_MY7" localSheetId="38">#REF!</definedName>
    <definedName name="_MY7" localSheetId="39">#REF!</definedName>
    <definedName name="_MY7" localSheetId="40">#REF!</definedName>
    <definedName name="_MY7" localSheetId="41">#REF!</definedName>
    <definedName name="_MY7" localSheetId="34">#REF!</definedName>
    <definedName name="_MY7" localSheetId="16">#REF!</definedName>
    <definedName name="_MY7">#REF!</definedName>
    <definedName name="_NA11" localSheetId="38" hidden="1">{#N/A,#N/A,FALSE,"단축1";#N/A,#N/A,FALSE,"단축2";#N/A,#N/A,FALSE,"단축3";#N/A,#N/A,FALSE,"장축";#N/A,#N/A,FALSE,"4WD"}</definedName>
    <definedName name="_NA11" localSheetId="39" hidden="1">{#N/A,#N/A,FALSE,"단축1";#N/A,#N/A,FALSE,"단축2";#N/A,#N/A,FALSE,"단축3";#N/A,#N/A,FALSE,"장축";#N/A,#N/A,FALSE,"4WD"}</definedName>
    <definedName name="_NA11" localSheetId="40" hidden="1">{#N/A,#N/A,FALSE,"단축1";#N/A,#N/A,FALSE,"단축2";#N/A,#N/A,FALSE,"단축3";#N/A,#N/A,FALSE,"장축";#N/A,#N/A,FALSE,"4WD"}</definedName>
    <definedName name="_NA11" localSheetId="41" hidden="1">{#N/A,#N/A,FALSE,"단축1";#N/A,#N/A,FALSE,"단축2";#N/A,#N/A,FALSE,"단축3";#N/A,#N/A,FALSE,"장축";#N/A,#N/A,FALSE,"4WD"}</definedName>
    <definedName name="_NA11" localSheetId="34" hidden="1">{#N/A,#N/A,FALSE,"단축1";#N/A,#N/A,FALSE,"단축2";#N/A,#N/A,FALSE,"단축3";#N/A,#N/A,FALSE,"장축";#N/A,#N/A,FALSE,"4WD"}</definedName>
    <definedName name="_NA11" hidden="1">{#N/A,#N/A,FALSE,"단축1";#N/A,#N/A,FALSE,"단축2";#N/A,#N/A,FALSE,"단축3";#N/A,#N/A,FALSE,"장축";#N/A,#N/A,FALSE,"4WD"}</definedName>
    <definedName name="_NB1" localSheetId="12">#REF!</definedName>
    <definedName name="_NB1" localSheetId="11">#REF!</definedName>
    <definedName name="_NB1" localSheetId="38">#REF!</definedName>
    <definedName name="_NB1" localSheetId="39">#REF!</definedName>
    <definedName name="_NB1" localSheetId="40">#REF!</definedName>
    <definedName name="_NB1" localSheetId="41">#REF!</definedName>
    <definedName name="_NB1" localSheetId="34">#REF!</definedName>
    <definedName name="_NB1" localSheetId="16">#REF!</definedName>
    <definedName name="_NB1">#REF!</definedName>
    <definedName name="_NB2" localSheetId="12">#REF!</definedName>
    <definedName name="_NB2" localSheetId="11">#REF!</definedName>
    <definedName name="_NB2" localSheetId="38">#REF!</definedName>
    <definedName name="_NB2" localSheetId="39">#REF!</definedName>
    <definedName name="_NB2" localSheetId="40">#REF!</definedName>
    <definedName name="_NB2" localSheetId="41">#REF!</definedName>
    <definedName name="_NB2" localSheetId="34">#REF!</definedName>
    <definedName name="_NB2" localSheetId="16">#REF!</definedName>
    <definedName name="_NB2">#REF!</definedName>
    <definedName name="_NB3" localSheetId="12">#REF!</definedName>
    <definedName name="_NB3" localSheetId="11">#REF!</definedName>
    <definedName name="_NB3" localSheetId="38">#REF!</definedName>
    <definedName name="_NB3" localSheetId="39">#REF!</definedName>
    <definedName name="_NB3" localSheetId="40">#REF!</definedName>
    <definedName name="_NB3" localSheetId="41">#REF!</definedName>
    <definedName name="_NB3" localSheetId="34">#REF!</definedName>
    <definedName name="_NB3" localSheetId="16">#REF!</definedName>
    <definedName name="_NB3">#REF!</definedName>
    <definedName name="_NB4" localSheetId="12">#REF!</definedName>
    <definedName name="_NB4" localSheetId="11">#REF!</definedName>
    <definedName name="_NB4" localSheetId="38">#REF!</definedName>
    <definedName name="_NB4" localSheetId="39">#REF!</definedName>
    <definedName name="_NB4" localSheetId="40">#REF!</definedName>
    <definedName name="_NB4" localSheetId="41">#REF!</definedName>
    <definedName name="_NB4" localSheetId="34">#REF!</definedName>
    <definedName name="_NB4" localSheetId="16">#REF!</definedName>
    <definedName name="_NB4">#REF!</definedName>
    <definedName name="_NB5" localSheetId="12">#REF!</definedName>
    <definedName name="_NB5" localSheetId="11">#REF!</definedName>
    <definedName name="_NB5" localSheetId="38">#REF!</definedName>
    <definedName name="_NB5" localSheetId="39">#REF!</definedName>
    <definedName name="_NB5" localSheetId="40">#REF!</definedName>
    <definedName name="_NB5" localSheetId="41">#REF!</definedName>
    <definedName name="_NB5" localSheetId="34">#REF!</definedName>
    <definedName name="_NB5" localSheetId="16">#REF!</definedName>
    <definedName name="_NB5">#REF!</definedName>
    <definedName name="_NB6" localSheetId="12">#REF!</definedName>
    <definedName name="_NB6" localSheetId="11">#REF!</definedName>
    <definedName name="_NB6" localSheetId="38">#REF!</definedName>
    <definedName name="_NB6" localSheetId="39">#REF!</definedName>
    <definedName name="_NB6" localSheetId="40">#REF!</definedName>
    <definedName name="_NB6" localSheetId="41">#REF!</definedName>
    <definedName name="_NB6" localSheetId="34">#REF!</definedName>
    <definedName name="_NB6" localSheetId="16">#REF!</definedName>
    <definedName name="_NB6">#REF!</definedName>
    <definedName name="_NB7" localSheetId="12">#REF!</definedName>
    <definedName name="_NB7" localSheetId="11">#REF!</definedName>
    <definedName name="_NB7" localSheetId="38">#REF!</definedName>
    <definedName name="_NB7" localSheetId="39">#REF!</definedName>
    <definedName name="_NB7" localSheetId="40">#REF!</definedName>
    <definedName name="_NB7" localSheetId="41">#REF!</definedName>
    <definedName name="_NB7" localSheetId="34">#REF!</definedName>
    <definedName name="_NB7" localSheetId="16">#REF!</definedName>
    <definedName name="_NB7">#REF!</definedName>
    <definedName name="_NT1" localSheetId="12">#REF!</definedName>
    <definedName name="_NT1" localSheetId="11">#REF!</definedName>
    <definedName name="_NT1" localSheetId="38">#REF!</definedName>
    <definedName name="_NT1" localSheetId="39">#REF!</definedName>
    <definedName name="_NT1" localSheetId="40">#REF!</definedName>
    <definedName name="_NT1" localSheetId="41">#REF!</definedName>
    <definedName name="_NT1" localSheetId="34">#REF!</definedName>
    <definedName name="_NT1" localSheetId="16">#REF!</definedName>
    <definedName name="_NT1">#REF!</definedName>
    <definedName name="_NT2" localSheetId="12">#REF!</definedName>
    <definedName name="_NT2" localSheetId="11">#REF!</definedName>
    <definedName name="_NT2" localSheetId="38">#REF!</definedName>
    <definedName name="_NT2" localSheetId="39">#REF!</definedName>
    <definedName name="_NT2" localSheetId="40">#REF!</definedName>
    <definedName name="_NT2" localSheetId="41">#REF!</definedName>
    <definedName name="_NT2" localSheetId="34">#REF!</definedName>
    <definedName name="_NT2" localSheetId="16">#REF!</definedName>
    <definedName name="_NT2">#REF!</definedName>
    <definedName name="_NT3" localSheetId="12">#REF!</definedName>
    <definedName name="_NT3" localSheetId="11">#REF!</definedName>
    <definedName name="_NT3" localSheetId="38">#REF!</definedName>
    <definedName name="_NT3" localSheetId="39">#REF!</definedName>
    <definedName name="_NT3" localSheetId="40">#REF!</definedName>
    <definedName name="_NT3" localSheetId="41">#REF!</definedName>
    <definedName name="_NT3" localSheetId="34">#REF!</definedName>
    <definedName name="_NT3" localSheetId="16">#REF!</definedName>
    <definedName name="_NT3">#REF!</definedName>
    <definedName name="_Order1" hidden="1">255</definedName>
    <definedName name="_Order2" hidden="1">255</definedName>
    <definedName name="_Parse_Out" localSheetId="12" hidden="1">#REF!</definedName>
    <definedName name="_Parse_Out" localSheetId="11" hidden="1">#REF!</definedName>
    <definedName name="_Parse_Out" localSheetId="38" hidden="1">#REF!</definedName>
    <definedName name="_Parse_Out" localSheetId="39" hidden="1">#REF!</definedName>
    <definedName name="_Parse_Out" localSheetId="40" hidden="1">#REF!</definedName>
    <definedName name="_Parse_Out" localSheetId="41" hidden="1">#REF!</definedName>
    <definedName name="_Parse_Out" localSheetId="34" hidden="1">#REF!</definedName>
    <definedName name="_Parse_Out" localSheetId="16" hidden="1">#REF!</definedName>
    <definedName name="_Parse_Out" hidden="1">#REF!</definedName>
    <definedName name="_PH1" localSheetId="12">#REF!</definedName>
    <definedName name="_PH1" localSheetId="11">#REF!</definedName>
    <definedName name="_PH1" localSheetId="38">#REF!</definedName>
    <definedName name="_PH1" localSheetId="39">#REF!</definedName>
    <definedName name="_PH1" localSheetId="40">#REF!</definedName>
    <definedName name="_PH1" localSheetId="41">#REF!</definedName>
    <definedName name="_PH1" localSheetId="34">#REF!</definedName>
    <definedName name="_PH1" localSheetId="16">#REF!</definedName>
    <definedName name="_PH1">#REF!</definedName>
    <definedName name="_PH2" localSheetId="12">#REF!</definedName>
    <definedName name="_PH2" localSheetId="11">#REF!</definedName>
    <definedName name="_PH2" localSheetId="38">#REF!</definedName>
    <definedName name="_PH2" localSheetId="39">#REF!</definedName>
    <definedName name="_PH2" localSheetId="40">#REF!</definedName>
    <definedName name="_PH2" localSheetId="41">#REF!</definedName>
    <definedName name="_PH2" localSheetId="34">#REF!</definedName>
    <definedName name="_PH2" localSheetId="16">#REF!</definedName>
    <definedName name="_PH2">#REF!</definedName>
    <definedName name="_PH3" localSheetId="12">#REF!</definedName>
    <definedName name="_PH3" localSheetId="11">#REF!</definedName>
    <definedName name="_PH3" localSheetId="38">#REF!</definedName>
    <definedName name="_PH3" localSheetId="39">#REF!</definedName>
    <definedName name="_PH3" localSheetId="40">#REF!</definedName>
    <definedName name="_PH3" localSheetId="41">#REF!</definedName>
    <definedName name="_PH3" localSheetId="34">#REF!</definedName>
    <definedName name="_PH3" localSheetId="16">#REF!</definedName>
    <definedName name="_PH3">#REF!</definedName>
    <definedName name="_PJ1" localSheetId="12">#REF!</definedName>
    <definedName name="_PJ1" localSheetId="11">#REF!</definedName>
    <definedName name="_PJ1" localSheetId="38">#REF!</definedName>
    <definedName name="_PJ1" localSheetId="39">#REF!</definedName>
    <definedName name="_PJ1" localSheetId="40">#REF!</definedName>
    <definedName name="_PJ1" localSheetId="41">#REF!</definedName>
    <definedName name="_PJ1" localSheetId="34">#REF!</definedName>
    <definedName name="_PJ1" localSheetId="16">#REF!</definedName>
    <definedName name="_PJ1">#REF!</definedName>
    <definedName name="_PJ11" localSheetId="12">#REF!</definedName>
    <definedName name="_PJ11" localSheetId="11">#REF!</definedName>
    <definedName name="_PJ11" localSheetId="38">#REF!</definedName>
    <definedName name="_PJ11" localSheetId="39">#REF!</definedName>
    <definedName name="_PJ11" localSheetId="40">#REF!</definedName>
    <definedName name="_PJ11" localSheetId="41">#REF!</definedName>
    <definedName name="_PJ11" localSheetId="34">#REF!</definedName>
    <definedName name="_PJ11" localSheetId="16">#REF!</definedName>
    <definedName name="_PJ11">#REF!</definedName>
    <definedName name="_PJ2" localSheetId="12">#REF!</definedName>
    <definedName name="_PJ2" localSheetId="11">#REF!</definedName>
    <definedName name="_PJ2" localSheetId="38">#REF!</definedName>
    <definedName name="_PJ2" localSheetId="39">#REF!</definedName>
    <definedName name="_PJ2" localSheetId="40">#REF!</definedName>
    <definedName name="_PJ2" localSheetId="41">#REF!</definedName>
    <definedName name="_PJ2" localSheetId="34">#REF!</definedName>
    <definedName name="_PJ2" localSheetId="16">#REF!</definedName>
    <definedName name="_PJ2">#REF!</definedName>
    <definedName name="_PJ22" localSheetId="12">#REF!</definedName>
    <definedName name="_PJ22" localSheetId="11">#REF!</definedName>
    <definedName name="_PJ22" localSheetId="38">#REF!</definedName>
    <definedName name="_PJ22" localSheetId="39">#REF!</definedName>
    <definedName name="_PJ22" localSheetId="40">#REF!</definedName>
    <definedName name="_PJ22" localSheetId="41">#REF!</definedName>
    <definedName name="_PJ22" localSheetId="34">#REF!</definedName>
    <definedName name="_PJ22" localSheetId="16">#REF!</definedName>
    <definedName name="_PJ22">#REF!</definedName>
    <definedName name="_PJ3" localSheetId="12">#REF!</definedName>
    <definedName name="_PJ3" localSheetId="11">#REF!</definedName>
    <definedName name="_PJ3" localSheetId="38">#REF!</definedName>
    <definedName name="_PJ3" localSheetId="39">#REF!</definedName>
    <definedName name="_PJ3" localSheetId="40">#REF!</definedName>
    <definedName name="_PJ3" localSheetId="41">#REF!</definedName>
    <definedName name="_PJ3" localSheetId="34">#REF!</definedName>
    <definedName name="_PJ3" localSheetId="16">#REF!</definedName>
    <definedName name="_PJ3">#REF!</definedName>
    <definedName name="_PJ33" localSheetId="12">#REF!</definedName>
    <definedName name="_PJ33" localSheetId="11">#REF!</definedName>
    <definedName name="_PJ33" localSheetId="38">#REF!</definedName>
    <definedName name="_PJ33" localSheetId="39">#REF!</definedName>
    <definedName name="_PJ33" localSheetId="40">#REF!</definedName>
    <definedName name="_PJ33" localSheetId="41">#REF!</definedName>
    <definedName name="_PJ33" localSheetId="34">#REF!</definedName>
    <definedName name="_PJ33" localSheetId="16">#REF!</definedName>
    <definedName name="_PJ33">#REF!</definedName>
    <definedName name="_PLT1" localSheetId="12">#REF!</definedName>
    <definedName name="_PLT1" localSheetId="11">#REF!</definedName>
    <definedName name="_PLT1" localSheetId="38">#REF!</definedName>
    <definedName name="_PLT1" localSheetId="39">#REF!</definedName>
    <definedName name="_PLT1" localSheetId="40">#REF!</definedName>
    <definedName name="_PLT1" localSheetId="41">#REF!</definedName>
    <definedName name="_PLT1" localSheetId="34">#REF!</definedName>
    <definedName name="_PLT1" localSheetId="16">#REF!</definedName>
    <definedName name="_PLT1">#REF!</definedName>
    <definedName name="_PLT2" localSheetId="12">#REF!</definedName>
    <definedName name="_PLT2" localSheetId="11">#REF!</definedName>
    <definedName name="_PLT2" localSheetId="38">#REF!</definedName>
    <definedName name="_PLT2" localSheetId="39">#REF!</definedName>
    <definedName name="_PLT2" localSheetId="40">#REF!</definedName>
    <definedName name="_PLT2" localSheetId="41">#REF!</definedName>
    <definedName name="_PLT2" localSheetId="34">#REF!</definedName>
    <definedName name="_PLT2" localSheetId="16">#REF!</definedName>
    <definedName name="_PLT2">#REF!</definedName>
    <definedName name="_por1" localSheetId="12">#REF!</definedName>
    <definedName name="_por1" localSheetId="11">#REF!</definedName>
    <definedName name="_por1" localSheetId="38">#REF!</definedName>
    <definedName name="_por1" localSheetId="39">#REF!</definedName>
    <definedName name="_por1" localSheetId="40">#REF!</definedName>
    <definedName name="_por1" localSheetId="41">#REF!</definedName>
    <definedName name="_por1" localSheetId="34">#REF!</definedName>
    <definedName name="_por1" localSheetId="16">#REF!</definedName>
    <definedName name="_por1">#REF!</definedName>
    <definedName name="_PRG1" localSheetId="12">#REF!</definedName>
    <definedName name="_PRG1" localSheetId="11">#REF!</definedName>
    <definedName name="_PRG1" localSheetId="38">#REF!</definedName>
    <definedName name="_PRG1" localSheetId="39">#REF!</definedName>
    <definedName name="_PRG1" localSheetId="40">#REF!</definedName>
    <definedName name="_PRG1" localSheetId="41">#REF!</definedName>
    <definedName name="_PRG1" localSheetId="34">#REF!</definedName>
    <definedName name="_PRG1" localSheetId="16">#REF!</definedName>
    <definedName name="_PRG1">#REF!</definedName>
    <definedName name="_PRG2" localSheetId="12">#REF!</definedName>
    <definedName name="_PRG2" localSheetId="11">#REF!</definedName>
    <definedName name="_PRG2" localSheetId="38">#REF!</definedName>
    <definedName name="_PRG2" localSheetId="39">#REF!</definedName>
    <definedName name="_PRG2" localSheetId="40">#REF!</definedName>
    <definedName name="_PRG2" localSheetId="41">#REF!</definedName>
    <definedName name="_PRG2" localSheetId="34">#REF!</definedName>
    <definedName name="_PRG2" localSheetId="16">#REF!</definedName>
    <definedName name="_PRG2">#REF!</definedName>
    <definedName name="_RA2" localSheetId="12">#REF!</definedName>
    <definedName name="_RA2" localSheetId="11">#REF!</definedName>
    <definedName name="_RA2" localSheetId="38">#REF!</definedName>
    <definedName name="_RA2" localSheetId="39">#REF!</definedName>
    <definedName name="_RA2" localSheetId="40">#REF!</definedName>
    <definedName name="_RA2" localSheetId="41">#REF!</definedName>
    <definedName name="_RA2" localSheetId="34">#REF!</definedName>
    <definedName name="_RA2" localSheetId="16">#REF!</definedName>
    <definedName name="_RA2">#REF!</definedName>
    <definedName name="_SD1" localSheetId="12">#REF!</definedName>
    <definedName name="_SD1" localSheetId="11">#REF!</definedName>
    <definedName name="_SD1" localSheetId="38">#REF!</definedName>
    <definedName name="_SD1" localSheetId="39">#REF!</definedName>
    <definedName name="_SD1" localSheetId="40">#REF!</definedName>
    <definedName name="_SD1" localSheetId="41">#REF!</definedName>
    <definedName name="_SD1" localSheetId="34">#REF!</definedName>
    <definedName name="_SD1" localSheetId="16">#REF!</definedName>
    <definedName name="_SD1">#REF!</definedName>
    <definedName name="_SD2" localSheetId="12">#REF!</definedName>
    <definedName name="_SD2" localSheetId="11">#REF!</definedName>
    <definedName name="_SD2" localSheetId="38">#REF!</definedName>
    <definedName name="_SD2" localSheetId="39">#REF!</definedName>
    <definedName name="_SD2" localSheetId="40">#REF!</definedName>
    <definedName name="_SD2" localSheetId="41">#REF!</definedName>
    <definedName name="_SD2" localSheetId="34">#REF!</definedName>
    <definedName name="_SD2" localSheetId="16">#REF!</definedName>
    <definedName name="_SD2">#REF!</definedName>
    <definedName name="_SD3" localSheetId="12">#REF!</definedName>
    <definedName name="_SD3" localSheetId="11">#REF!</definedName>
    <definedName name="_SD3" localSheetId="38">#REF!</definedName>
    <definedName name="_SD3" localSheetId="39">#REF!</definedName>
    <definedName name="_SD3" localSheetId="40">#REF!</definedName>
    <definedName name="_SD3" localSheetId="41">#REF!</definedName>
    <definedName name="_SD3" localSheetId="34">#REF!</definedName>
    <definedName name="_SD3" localSheetId="16">#REF!</definedName>
    <definedName name="_SD3">#REF!</definedName>
    <definedName name="_SHT1" localSheetId="38" hidden="1">{#N/A,#N/A,FALSE,"신규dep";#N/A,#N/A,FALSE,"신규dep-금형상각후";#N/A,#N/A,FALSE,"신규dep-연구비상각후";#N/A,#N/A,FALSE,"신규dep-기계,공구상각후"}</definedName>
    <definedName name="_SHT1" localSheetId="39" hidden="1">{#N/A,#N/A,FALSE,"신규dep";#N/A,#N/A,FALSE,"신규dep-금형상각후";#N/A,#N/A,FALSE,"신규dep-연구비상각후";#N/A,#N/A,FALSE,"신규dep-기계,공구상각후"}</definedName>
    <definedName name="_SHT1" localSheetId="40" hidden="1">{#N/A,#N/A,FALSE,"신규dep";#N/A,#N/A,FALSE,"신규dep-금형상각후";#N/A,#N/A,FALSE,"신규dep-연구비상각후";#N/A,#N/A,FALSE,"신규dep-기계,공구상각후"}</definedName>
    <definedName name="_SHT1" localSheetId="41" hidden="1">{#N/A,#N/A,FALSE,"신규dep";#N/A,#N/A,FALSE,"신규dep-금형상각후";#N/A,#N/A,FALSE,"신규dep-연구비상각후";#N/A,#N/A,FALSE,"신규dep-기계,공구상각후"}</definedName>
    <definedName name="_SHT1" localSheetId="34"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J1" localSheetId="12">#REF!</definedName>
    <definedName name="_SJ1" localSheetId="11">#REF!</definedName>
    <definedName name="_SJ1" localSheetId="38">#REF!</definedName>
    <definedName name="_SJ1" localSheetId="39">#REF!</definedName>
    <definedName name="_SJ1" localSheetId="40">#REF!</definedName>
    <definedName name="_SJ1" localSheetId="41">#REF!</definedName>
    <definedName name="_SJ1" localSheetId="34">#REF!</definedName>
    <definedName name="_SJ1" localSheetId="16">#REF!</definedName>
    <definedName name="_SJ1">#REF!</definedName>
    <definedName name="_SJ2" localSheetId="12">#REF!</definedName>
    <definedName name="_SJ2" localSheetId="11">#REF!</definedName>
    <definedName name="_SJ2" localSheetId="38">#REF!</definedName>
    <definedName name="_SJ2" localSheetId="39">#REF!</definedName>
    <definedName name="_SJ2" localSheetId="40">#REF!</definedName>
    <definedName name="_SJ2" localSheetId="41">#REF!</definedName>
    <definedName name="_SJ2" localSheetId="34">#REF!</definedName>
    <definedName name="_SJ2" localSheetId="16">#REF!</definedName>
    <definedName name="_SJ2">#REF!</definedName>
    <definedName name="_SJ3" localSheetId="12">#REF!</definedName>
    <definedName name="_SJ3" localSheetId="11">#REF!</definedName>
    <definedName name="_SJ3" localSheetId="38">#REF!</definedName>
    <definedName name="_SJ3" localSheetId="39">#REF!</definedName>
    <definedName name="_SJ3" localSheetId="40">#REF!</definedName>
    <definedName name="_SJ3" localSheetId="41">#REF!</definedName>
    <definedName name="_SJ3" localSheetId="34">#REF!</definedName>
    <definedName name="_SJ3" localSheetId="16">#REF!</definedName>
    <definedName name="_SJ3">#REF!</definedName>
    <definedName name="_SJ4" localSheetId="12">#REF!</definedName>
    <definedName name="_SJ4" localSheetId="11">#REF!</definedName>
    <definedName name="_SJ4" localSheetId="38">#REF!</definedName>
    <definedName name="_SJ4" localSheetId="39">#REF!</definedName>
    <definedName name="_SJ4" localSheetId="40">#REF!</definedName>
    <definedName name="_SJ4" localSheetId="41">#REF!</definedName>
    <definedName name="_SJ4" localSheetId="34">#REF!</definedName>
    <definedName name="_SJ4" localSheetId="16">#REF!</definedName>
    <definedName name="_SJ4">#REF!</definedName>
    <definedName name="_Sort" localSheetId="33" hidden="1">#REF!</definedName>
    <definedName name="_Sort" localSheetId="13" hidden="1">'[2]98TURNCA'!#REF!</definedName>
    <definedName name="_Sort" localSheetId="12" hidden="1">'[2]98TURNCA'!#REF!</definedName>
    <definedName name="_Sort" localSheetId="11" hidden="1">'[2]98TURNCA'!#REF!</definedName>
    <definedName name="_Sort" localSheetId="38" hidden="1">#REF!</definedName>
    <definedName name="_Sort" localSheetId="39" hidden="1">#REF!</definedName>
    <definedName name="_Sort" localSheetId="40" hidden="1">#REF!</definedName>
    <definedName name="_Sort" localSheetId="41" hidden="1">#REF!</definedName>
    <definedName name="_Sort" localSheetId="34" hidden="1">#REF!</definedName>
    <definedName name="_Sort" localSheetId="16" hidden="1">'[2]98TURNCA'!#REF!</definedName>
    <definedName name="_Sort" hidden="1">'[2]98TURNCA'!#REF!</definedName>
    <definedName name="_Sort2" localSheetId="12" hidden="1">#REF!</definedName>
    <definedName name="_Sort2" localSheetId="11" hidden="1">#REF!</definedName>
    <definedName name="_Sort2" localSheetId="38" hidden="1">#REF!</definedName>
    <definedName name="_Sort2" localSheetId="39" hidden="1">#REF!</definedName>
    <definedName name="_Sort2" localSheetId="40" hidden="1">#REF!</definedName>
    <definedName name="_Sort2" localSheetId="41" hidden="1">#REF!</definedName>
    <definedName name="_Sort2" localSheetId="34" hidden="1">#REF!</definedName>
    <definedName name="_Sort2" localSheetId="16" hidden="1">#REF!</definedName>
    <definedName name="_Sort2" hidden="1">#REF!</definedName>
    <definedName name="_SUM1" localSheetId="38" hidden="1">{#N/A,#N/A,FALSE,"단축1";#N/A,#N/A,FALSE,"단축2";#N/A,#N/A,FALSE,"단축3";#N/A,#N/A,FALSE,"장축";#N/A,#N/A,FALSE,"4WD"}</definedName>
    <definedName name="_SUM1" localSheetId="39" hidden="1">{#N/A,#N/A,FALSE,"단축1";#N/A,#N/A,FALSE,"단축2";#N/A,#N/A,FALSE,"단축3";#N/A,#N/A,FALSE,"장축";#N/A,#N/A,FALSE,"4WD"}</definedName>
    <definedName name="_SUM1" localSheetId="40" hidden="1">{#N/A,#N/A,FALSE,"단축1";#N/A,#N/A,FALSE,"단축2";#N/A,#N/A,FALSE,"단축3";#N/A,#N/A,FALSE,"장축";#N/A,#N/A,FALSE,"4WD"}</definedName>
    <definedName name="_SUM1" localSheetId="41" hidden="1">{#N/A,#N/A,FALSE,"단축1";#N/A,#N/A,FALSE,"단축2";#N/A,#N/A,FALSE,"단축3";#N/A,#N/A,FALSE,"장축";#N/A,#N/A,FALSE,"4WD"}</definedName>
    <definedName name="_SUM1" localSheetId="34" hidden="1">{#N/A,#N/A,FALSE,"단축1";#N/A,#N/A,FALSE,"단축2";#N/A,#N/A,FALSE,"단축3";#N/A,#N/A,FALSE,"장축";#N/A,#N/A,FALSE,"4WD"}</definedName>
    <definedName name="_SUM1" hidden="1">{#N/A,#N/A,FALSE,"단축1";#N/A,#N/A,FALSE,"단축2";#N/A,#N/A,FALSE,"단축3";#N/A,#N/A,FALSE,"장축";#N/A,#N/A,FALSE,"4WD"}</definedName>
    <definedName name="_SZ1" localSheetId="12">#REF!</definedName>
    <definedName name="_SZ1" localSheetId="11">#REF!</definedName>
    <definedName name="_SZ1" localSheetId="38">#REF!</definedName>
    <definedName name="_SZ1" localSheetId="39">#REF!</definedName>
    <definedName name="_SZ1" localSheetId="40">#REF!</definedName>
    <definedName name="_SZ1" localSheetId="41">#REF!</definedName>
    <definedName name="_SZ1" localSheetId="34">#REF!</definedName>
    <definedName name="_SZ1" localSheetId="16">#REF!</definedName>
    <definedName name="_SZ1">#REF!</definedName>
    <definedName name="_SZ2" localSheetId="12">#REF!</definedName>
    <definedName name="_SZ2" localSheetId="11">#REF!</definedName>
    <definedName name="_SZ2" localSheetId="38">#REF!</definedName>
    <definedName name="_SZ2" localSheetId="39">#REF!</definedName>
    <definedName name="_SZ2" localSheetId="40">#REF!</definedName>
    <definedName name="_SZ2" localSheetId="41">#REF!</definedName>
    <definedName name="_SZ2" localSheetId="34">#REF!</definedName>
    <definedName name="_SZ2" localSheetId="16">#REF!</definedName>
    <definedName name="_SZ2">#REF!</definedName>
    <definedName name="_T67000" localSheetId="12">#REF!</definedName>
    <definedName name="_T67000" localSheetId="11">#REF!</definedName>
    <definedName name="_T67000" localSheetId="38">#REF!</definedName>
    <definedName name="_T67000" localSheetId="39">#REF!</definedName>
    <definedName name="_T67000" localSheetId="40">#REF!</definedName>
    <definedName name="_T67000" localSheetId="41">#REF!</definedName>
    <definedName name="_T67000" localSheetId="34">#REF!</definedName>
    <definedName name="_T67000" localSheetId="16">#REF!</definedName>
    <definedName name="_T67000">#REF!</definedName>
    <definedName name="_T70000" localSheetId="12">#REF!</definedName>
    <definedName name="_T70000" localSheetId="11">#REF!</definedName>
    <definedName name="_T70000" localSheetId="38">#REF!</definedName>
    <definedName name="_T70000" localSheetId="39">#REF!</definedName>
    <definedName name="_T70000" localSheetId="40">#REF!</definedName>
    <definedName name="_T70000" localSheetId="41">#REF!</definedName>
    <definedName name="_T70000" localSheetId="34">#REF!</definedName>
    <definedName name="_T70000" localSheetId="16">#REF!</definedName>
    <definedName name="_T70000">#REF!</definedName>
    <definedName name="_TOW1" localSheetId="12">#REF!</definedName>
    <definedName name="_TOW1" localSheetId="11">#REF!</definedName>
    <definedName name="_TOW1" localSheetId="38">#REF!</definedName>
    <definedName name="_TOW1" localSheetId="39">#REF!</definedName>
    <definedName name="_TOW1" localSheetId="40">#REF!</definedName>
    <definedName name="_TOW1" localSheetId="41">#REF!</definedName>
    <definedName name="_TOW1" localSheetId="34">#REF!</definedName>
    <definedName name="_TOW1" localSheetId="16">#REF!</definedName>
    <definedName name="_TOW1">#REF!</definedName>
    <definedName name="_TOW2" localSheetId="12">#REF!</definedName>
    <definedName name="_TOW2" localSheetId="11">#REF!</definedName>
    <definedName name="_TOW2" localSheetId="38">#REF!</definedName>
    <definedName name="_TOW2" localSheetId="39">#REF!</definedName>
    <definedName name="_TOW2" localSheetId="40">#REF!</definedName>
    <definedName name="_TOW2" localSheetId="41">#REF!</definedName>
    <definedName name="_TOW2" localSheetId="34">#REF!</definedName>
    <definedName name="_TOW2" localSheetId="16">#REF!</definedName>
    <definedName name="_TOW2">#REF!</definedName>
    <definedName name="_TTT1" localSheetId="12">#REF!</definedName>
    <definedName name="_TTT1" localSheetId="11">#REF!</definedName>
    <definedName name="_TTT1" localSheetId="38">#REF!</definedName>
    <definedName name="_TTT1" localSheetId="39">#REF!</definedName>
    <definedName name="_TTT1" localSheetId="40">#REF!</definedName>
    <definedName name="_TTT1" localSheetId="41">#REF!</definedName>
    <definedName name="_TTT1" localSheetId="34">#REF!</definedName>
    <definedName name="_TTT1" localSheetId="16">#REF!</definedName>
    <definedName name="_TTT1">#REF!</definedName>
    <definedName name="_UB1" localSheetId="12">#REF!</definedName>
    <definedName name="_UB1" localSheetId="11">#REF!</definedName>
    <definedName name="_UB1" localSheetId="38">#REF!</definedName>
    <definedName name="_UB1" localSheetId="39">#REF!</definedName>
    <definedName name="_UB1" localSheetId="40">#REF!</definedName>
    <definedName name="_UB1" localSheetId="41">#REF!</definedName>
    <definedName name="_UB1" localSheetId="34">#REF!</definedName>
    <definedName name="_UB1" localSheetId="16">#REF!</definedName>
    <definedName name="_UB1">#REF!</definedName>
    <definedName name="_UB10" localSheetId="12">#REF!</definedName>
    <definedName name="_UB10" localSheetId="11">#REF!</definedName>
    <definedName name="_UB10" localSheetId="38">#REF!</definedName>
    <definedName name="_UB10" localSheetId="39">#REF!</definedName>
    <definedName name="_UB10" localSheetId="40">#REF!</definedName>
    <definedName name="_UB10" localSheetId="41">#REF!</definedName>
    <definedName name="_UB10" localSheetId="34">#REF!</definedName>
    <definedName name="_UB10" localSheetId="16">#REF!</definedName>
    <definedName name="_UB10">#REF!</definedName>
    <definedName name="_UB2" localSheetId="12">#REF!</definedName>
    <definedName name="_UB2" localSheetId="11">#REF!</definedName>
    <definedName name="_UB2" localSheetId="38">#REF!</definedName>
    <definedName name="_UB2" localSheetId="39">#REF!</definedName>
    <definedName name="_UB2" localSheetId="40">#REF!</definedName>
    <definedName name="_UB2" localSheetId="41">#REF!</definedName>
    <definedName name="_UB2" localSheetId="34">#REF!</definedName>
    <definedName name="_UB2" localSheetId="16">#REF!</definedName>
    <definedName name="_UB2">#REF!</definedName>
    <definedName name="_UB3" localSheetId="12">#REF!</definedName>
    <definedName name="_UB3" localSheetId="11">#REF!</definedName>
    <definedName name="_UB3" localSheetId="38">#REF!</definedName>
    <definedName name="_UB3" localSheetId="39">#REF!</definedName>
    <definedName name="_UB3" localSheetId="40">#REF!</definedName>
    <definedName name="_UB3" localSheetId="41">#REF!</definedName>
    <definedName name="_UB3" localSheetId="34">#REF!</definedName>
    <definedName name="_UB3" localSheetId="16">#REF!</definedName>
    <definedName name="_UB3">#REF!</definedName>
    <definedName name="_UB4" localSheetId="12">#REF!</definedName>
    <definedName name="_UB4" localSheetId="11">#REF!</definedName>
    <definedName name="_UB4" localSheetId="38">#REF!</definedName>
    <definedName name="_UB4" localSheetId="39">#REF!</definedName>
    <definedName name="_UB4" localSheetId="40">#REF!</definedName>
    <definedName name="_UB4" localSheetId="41">#REF!</definedName>
    <definedName name="_UB4" localSheetId="34">#REF!</definedName>
    <definedName name="_UB4" localSheetId="16">#REF!</definedName>
    <definedName name="_UB4">#REF!</definedName>
    <definedName name="_UB5" localSheetId="12">#REF!</definedName>
    <definedName name="_UB5" localSheetId="11">#REF!</definedName>
    <definedName name="_UB5" localSheetId="38">#REF!</definedName>
    <definedName name="_UB5" localSheetId="39">#REF!</definedName>
    <definedName name="_UB5" localSheetId="40">#REF!</definedName>
    <definedName name="_UB5" localSheetId="41">#REF!</definedName>
    <definedName name="_UB5" localSheetId="34">#REF!</definedName>
    <definedName name="_UB5" localSheetId="16">#REF!</definedName>
    <definedName name="_UB5">#REF!</definedName>
    <definedName name="_UB6" localSheetId="12">#REF!</definedName>
    <definedName name="_UB6" localSheetId="11">#REF!</definedName>
    <definedName name="_UB6" localSheetId="38">#REF!</definedName>
    <definedName name="_UB6" localSheetId="39">#REF!</definedName>
    <definedName name="_UB6" localSheetId="40">#REF!</definedName>
    <definedName name="_UB6" localSheetId="41">#REF!</definedName>
    <definedName name="_UB6" localSheetId="34">#REF!</definedName>
    <definedName name="_UB6" localSheetId="16">#REF!</definedName>
    <definedName name="_UB6">#REF!</definedName>
    <definedName name="_UB7" localSheetId="12">#REF!</definedName>
    <definedName name="_UB7" localSheetId="11">#REF!</definedName>
    <definedName name="_UB7" localSheetId="38">#REF!</definedName>
    <definedName name="_UB7" localSheetId="39">#REF!</definedName>
    <definedName name="_UB7" localSheetId="40">#REF!</definedName>
    <definedName name="_UB7" localSheetId="41">#REF!</definedName>
    <definedName name="_UB7" localSheetId="34">#REF!</definedName>
    <definedName name="_UB7" localSheetId="16">#REF!</definedName>
    <definedName name="_UB7">#REF!</definedName>
    <definedName name="_UB8" localSheetId="12">#REF!</definedName>
    <definedName name="_UB8" localSheetId="11">#REF!</definedName>
    <definedName name="_UB8" localSheetId="38">#REF!</definedName>
    <definedName name="_UB8" localSheetId="39">#REF!</definedName>
    <definedName name="_UB8" localSheetId="40">#REF!</definedName>
    <definedName name="_UB8" localSheetId="41">#REF!</definedName>
    <definedName name="_UB8" localSheetId="34">#REF!</definedName>
    <definedName name="_UB8" localSheetId="16">#REF!</definedName>
    <definedName name="_UB8">#REF!</definedName>
    <definedName name="_UB9" localSheetId="12">#REF!</definedName>
    <definedName name="_UB9" localSheetId="11">#REF!</definedName>
    <definedName name="_UB9" localSheetId="38">#REF!</definedName>
    <definedName name="_UB9" localSheetId="39">#REF!</definedName>
    <definedName name="_UB9" localSheetId="40">#REF!</definedName>
    <definedName name="_UB9" localSheetId="41">#REF!</definedName>
    <definedName name="_UB9" localSheetId="34">#REF!</definedName>
    <definedName name="_UB9" localSheetId="16">#REF!</definedName>
    <definedName name="_UB9">#REF!</definedName>
    <definedName name="_V200">#N/A</definedName>
    <definedName name="_VY1" localSheetId="12">#REF!</definedName>
    <definedName name="_VY1" localSheetId="11">#REF!</definedName>
    <definedName name="_VY1" localSheetId="38">#REF!</definedName>
    <definedName name="_VY1" localSheetId="39">#REF!</definedName>
    <definedName name="_VY1" localSheetId="40">#REF!</definedName>
    <definedName name="_VY1" localSheetId="41">#REF!</definedName>
    <definedName name="_VY1" localSheetId="34">#REF!</definedName>
    <definedName name="_VY1" localSheetId="16">#REF!</definedName>
    <definedName name="_VY1">#REF!</definedName>
    <definedName name="_wrn1" localSheetId="38" hidden="1">{#N/A,#N/A,FALSE,"EXIT";#N/A,#N/A,FALSE,"Issues";#N/A,#N/A,FALSE,"Summary";#N/A,#N/A,FALSE,"Detail";#N/A,#N/A,FALSE,"Team Commit";#N/A,#N/A,FALSE,"Attendance"}</definedName>
    <definedName name="_wrn1" localSheetId="39" hidden="1">{#N/A,#N/A,FALSE,"EXIT";#N/A,#N/A,FALSE,"Issues";#N/A,#N/A,FALSE,"Summary";#N/A,#N/A,FALSE,"Detail";#N/A,#N/A,FALSE,"Team Commit";#N/A,#N/A,FALSE,"Attendance"}</definedName>
    <definedName name="_wrn1" localSheetId="40" hidden="1">{#N/A,#N/A,FALSE,"EXIT";#N/A,#N/A,FALSE,"Issues";#N/A,#N/A,FALSE,"Summary";#N/A,#N/A,FALSE,"Detail";#N/A,#N/A,FALSE,"Team Commit";#N/A,#N/A,FALSE,"Attendance"}</definedName>
    <definedName name="_wrn1" localSheetId="41" hidden="1">{#N/A,#N/A,FALSE,"EXIT";#N/A,#N/A,FALSE,"Issues";#N/A,#N/A,FALSE,"Summary";#N/A,#N/A,FALSE,"Detail";#N/A,#N/A,FALSE,"Team Commit";#N/A,#N/A,FALSE,"Attendance"}</definedName>
    <definedName name="_wrn1" localSheetId="34" hidden="1">{#N/A,#N/A,FALSE,"EXIT";#N/A,#N/A,FALSE,"Issues";#N/A,#N/A,FALSE,"Summary";#N/A,#N/A,FALSE,"Detail";#N/A,#N/A,FALSE,"Team Commit";#N/A,#N/A,FALSE,"Attendance"}</definedName>
    <definedName name="_wrn1" hidden="1">{#N/A,#N/A,FALSE,"EXIT";#N/A,#N/A,FALSE,"Issues";#N/A,#N/A,FALSE,"Summary";#N/A,#N/A,FALSE,"Detail";#N/A,#N/A,FALSE,"Team Commit";#N/A,#N/A,FALSE,"Attendance"}</definedName>
    <definedName name="_wrn2" localSheetId="38" hidden="1">{#N/A,#N/A,FALSE,"EXIT";#N/A,#N/A,FALSE,"Issue";#N/A,#N/A,FALSE,"Summary";#N/A,#N/A,FALSE,"Detail";#N/A,#N/A,FALSE,"Attendance"}</definedName>
    <definedName name="_wrn2" localSheetId="39" hidden="1">{#N/A,#N/A,FALSE,"EXIT";#N/A,#N/A,FALSE,"Issue";#N/A,#N/A,FALSE,"Summary";#N/A,#N/A,FALSE,"Detail";#N/A,#N/A,FALSE,"Attendance"}</definedName>
    <definedName name="_wrn2" localSheetId="40" hidden="1">{#N/A,#N/A,FALSE,"EXIT";#N/A,#N/A,FALSE,"Issue";#N/A,#N/A,FALSE,"Summary";#N/A,#N/A,FALSE,"Detail";#N/A,#N/A,FALSE,"Attendance"}</definedName>
    <definedName name="_wrn2" localSheetId="41" hidden="1">{#N/A,#N/A,FALSE,"EXIT";#N/A,#N/A,FALSE,"Issue";#N/A,#N/A,FALSE,"Summary";#N/A,#N/A,FALSE,"Detail";#N/A,#N/A,FALSE,"Attendance"}</definedName>
    <definedName name="_wrn2" localSheetId="34" hidden="1">{#N/A,#N/A,FALSE,"EXIT";#N/A,#N/A,FALSE,"Issue";#N/A,#N/A,FALSE,"Summary";#N/A,#N/A,FALSE,"Detail";#N/A,#N/A,FALSE,"Attendance"}</definedName>
    <definedName name="_wrn2" hidden="1">{#N/A,#N/A,FALSE,"EXIT";#N/A,#N/A,FALSE,"Issue";#N/A,#N/A,FALSE,"Summary";#N/A,#N/A,FALSE,"Detail";#N/A,#N/A,FALSE,"Attendance"}</definedName>
    <definedName name="_wrn3" localSheetId="38" hidden="1">{#N/A,#N/A,FALSE,"EXIT";#N/A,#N/A,FALSE,"Issue";#N/A,#N/A,FALSE,"Summary";#N/A,#N/A,FALSE,"Detail";#N/A,#N/A,FALSE,"Attendance"}</definedName>
    <definedName name="_wrn3" localSheetId="39" hidden="1">{#N/A,#N/A,FALSE,"EXIT";#N/A,#N/A,FALSE,"Issue";#N/A,#N/A,FALSE,"Summary";#N/A,#N/A,FALSE,"Detail";#N/A,#N/A,FALSE,"Attendance"}</definedName>
    <definedName name="_wrn3" localSheetId="40" hidden="1">{#N/A,#N/A,FALSE,"EXIT";#N/A,#N/A,FALSE,"Issue";#N/A,#N/A,FALSE,"Summary";#N/A,#N/A,FALSE,"Detail";#N/A,#N/A,FALSE,"Attendance"}</definedName>
    <definedName name="_wrn3" localSheetId="41" hidden="1">{#N/A,#N/A,FALSE,"EXIT";#N/A,#N/A,FALSE,"Issue";#N/A,#N/A,FALSE,"Summary";#N/A,#N/A,FALSE,"Detail";#N/A,#N/A,FALSE,"Attendance"}</definedName>
    <definedName name="_wrn3" localSheetId="34" hidden="1">{#N/A,#N/A,FALSE,"EXIT";#N/A,#N/A,FALSE,"Issue";#N/A,#N/A,FALSE,"Summary";#N/A,#N/A,FALSE,"Detail";#N/A,#N/A,FALSE,"Attendance"}</definedName>
    <definedName name="_wrn3" hidden="1">{#N/A,#N/A,FALSE,"EXIT";#N/A,#N/A,FALSE,"Issue";#N/A,#N/A,FALSE,"Summary";#N/A,#N/A,FALSE,"Detail";#N/A,#N/A,FALSE,"Attendance"}</definedName>
    <definedName name="_wrn4" localSheetId="38" hidden="1">{#N/A,#N/A,FALSE,"EXIT";#N/A,#N/A,FALSE,"Issues";#N/A,#N/A,FALSE,"Summary";#N/A,#N/A,FALSE,"Detail";#N/A,#N/A,FALSE,"Attendance"}</definedName>
    <definedName name="_wrn4" localSheetId="39" hidden="1">{#N/A,#N/A,FALSE,"EXIT";#N/A,#N/A,FALSE,"Issues";#N/A,#N/A,FALSE,"Summary";#N/A,#N/A,FALSE,"Detail";#N/A,#N/A,FALSE,"Attendance"}</definedName>
    <definedName name="_wrn4" localSheetId="40" hidden="1">{#N/A,#N/A,FALSE,"EXIT";#N/A,#N/A,FALSE,"Issues";#N/A,#N/A,FALSE,"Summary";#N/A,#N/A,FALSE,"Detail";#N/A,#N/A,FALSE,"Attendance"}</definedName>
    <definedName name="_wrn4" localSheetId="41" hidden="1">{#N/A,#N/A,FALSE,"EXIT";#N/A,#N/A,FALSE,"Issues";#N/A,#N/A,FALSE,"Summary";#N/A,#N/A,FALSE,"Detail";#N/A,#N/A,FALSE,"Attendance"}</definedName>
    <definedName name="_wrn4" localSheetId="34" hidden="1">{#N/A,#N/A,FALSE,"EXIT";#N/A,#N/A,FALSE,"Issues";#N/A,#N/A,FALSE,"Summary";#N/A,#N/A,FALSE,"Detail";#N/A,#N/A,FALSE,"Attendance"}</definedName>
    <definedName name="_wrn4" hidden="1">{#N/A,#N/A,FALSE,"EXIT";#N/A,#N/A,FALSE,"Issues";#N/A,#N/A,FALSE,"Summary";#N/A,#N/A,FALSE,"Detail";#N/A,#N/A,FALSE,"Attendance"}</definedName>
    <definedName name="_wrn5" localSheetId="38" hidden="1">{#N/A,#N/A,FALSE,"EXIT";#N/A,#N/A,FALSE,"Issues";#N/A,#N/A,FALSE,"Summary";#N/A,#N/A,FALSE,"Detail";#N/A,#N/A,FALSE,"Attendance"}</definedName>
    <definedName name="_wrn5" localSheetId="39" hidden="1">{#N/A,#N/A,FALSE,"EXIT";#N/A,#N/A,FALSE,"Issues";#N/A,#N/A,FALSE,"Summary";#N/A,#N/A,FALSE,"Detail";#N/A,#N/A,FALSE,"Attendance"}</definedName>
    <definedName name="_wrn5" localSheetId="40" hidden="1">{#N/A,#N/A,FALSE,"EXIT";#N/A,#N/A,FALSE,"Issues";#N/A,#N/A,FALSE,"Summary";#N/A,#N/A,FALSE,"Detail";#N/A,#N/A,FALSE,"Attendance"}</definedName>
    <definedName name="_wrn5" localSheetId="41" hidden="1">{#N/A,#N/A,FALSE,"EXIT";#N/A,#N/A,FALSE,"Issues";#N/A,#N/A,FALSE,"Summary";#N/A,#N/A,FALSE,"Detail";#N/A,#N/A,FALSE,"Attendance"}</definedName>
    <definedName name="_wrn5" localSheetId="34" hidden="1">{#N/A,#N/A,FALSE,"EXIT";#N/A,#N/A,FALSE,"Issues";#N/A,#N/A,FALSE,"Summary";#N/A,#N/A,FALSE,"Detail";#N/A,#N/A,FALSE,"Attendance"}</definedName>
    <definedName name="_wrn5" hidden="1">{#N/A,#N/A,FALSE,"EXIT";#N/A,#N/A,FALSE,"Issues";#N/A,#N/A,FALSE,"Summary";#N/A,#N/A,FALSE,"Detail";#N/A,#N/A,FALSE,"Attendance"}</definedName>
    <definedName name="_YY1" localSheetId="12">#REF!</definedName>
    <definedName name="_YY1" localSheetId="11">#REF!</definedName>
    <definedName name="_YY1" localSheetId="38">#REF!</definedName>
    <definedName name="_YY1" localSheetId="39">#REF!</definedName>
    <definedName name="_YY1" localSheetId="40">#REF!</definedName>
    <definedName name="_YY1" localSheetId="41">#REF!</definedName>
    <definedName name="_YY1" localSheetId="34">#REF!</definedName>
    <definedName name="_YY1" localSheetId="16">#REF!</definedName>
    <definedName name="_YY1">#REF!</definedName>
    <definedName name="_YY2" localSheetId="12">#REF!</definedName>
    <definedName name="_YY2" localSheetId="11">#REF!</definedName>
    <definedName name="_YY2" localSheetId="38">#REF!</definedName>
    <definedName name="_YY2" localSheetId="39">#REF!</definedName>
    <definedName name="_YY2" localSheetId="40">#REF!</definedName>
    <definedName name="_YY2" localSheetId="41">#REF!</definedName>
    <definedName name="_YY2" localSheetId="34">#REF!</definedName>
    <definedName name="_YY2" localSheetId="16">#REF!</definedName>
    <definedName name="_YY2">#REF!</definedName>
    <definedName name="_사업" localSheetId="12">#REF!</definedName>
    <definedName name="_사업" localSheetId="11">#REF!</definedName>
    <definedName name="_사업" localSheetId="38">#REF!</definedName>
    <definedName name="_사업" localSheetId="39">#REF!</definedName>
    <definedName name="_사업" localSheetId="40">#REF!</definedName>
    <definedName name="_사업" localSheetId="41">#REF!</definedName>
    <definedName name="_사업" localSheetId="34">#REF!</definedName>
    <definedName name="_사업" localSheetId="16">#REF!</definedName>
    <definedName name="_사업">#REF!</definedName>
    <definedName name="_운영" localSheetId="12">#REF!</definedName>
    <definedName name="_운영" localSheetId="11">#REF!</definedName>
    <definedName name="_운영" localSheetId="38">#REF!</definedName>
    <definedName name="_운영" localSheetId="39">#REF!</definedName>
    <definedName name="_운영" localSheetId="40">#REF!</definedName>
    <definedName name="_운영" localSheetId="41">#REF!</definedName>
    <definedName name="_운영" localSheetId="34">#REF!</definedName>
    <definedName name="_운영" localSheetId="16">#REF!</definedName>
    <definedName name="_운영">#REF!</definedName>
    <definedName name="¡§I¨I¨￡¡§I￠RA¡ER¡§uO￠R¡×uR" localSheetId="12">#REF!</definedName>
    <definedName name="¡§I¨I¨￡¡§I￠RA¡ER¡§uO￠R¡×uR" localSheetId="11">#REF!</definedName>
    <definedName name="¡§I¨I¨￡¡§I￠RA¡ER¡§uO￠R¡×uR" localSheetId="38">#REF!</definedName>
    <definedName name="¡§I¨I¨￡¡§I￠RA¡ER¡§uO￠R¡×uR" localSheetId="39">#REF!</definedName>
    <definedName name="¡§I¨I¨￡¡§I￠RA¡ER¡§uO￠R¡×uR" localSheetId="40">#REF!</definedName>
    <definedName name="¡§I¨I¨￡¡§I￠RA¡ER¡§uO￠R¡×uR" localSheetId="41">#REF!</definedName>
    <definedName name="¡§I¨I¨￡¡§I￠RA¡ER¡§uO￠R¡×uR" localSheetId="34">#REF!</definedName>
    <definedName name="¡§I¨I¨￡¡§I￠RA¡ER¡§uO￠R¡×uR" localSheetId="16">#REF!</definedName>
    <definedName name="¡§I¨I¨￡¡§I￠RA¡ER¡§uO￠R¡×uR">#REF!</definedName>
    <definedName name="¡§Io¡§I¡ERA¡ERiA" localSheetId="12">#REF!</definedName>
    <definedName name="¡§Io¡§I¡ERA¡ERiA" localSheetId="11">#REF!</definedName>
    <definedName name="¡§Io¡§I¡ERA¡ERiA" localSheetId="38">#REF!</definedName>
    <definedName name="¡§Io¡§I¡ERA¡ERiA" localSheetId="39">#REF!</definedName>
    <definedName name="¡§Io¡§I¡ERA¡ERiA" localSheetId="40">#REF!</definedName>
    <definedName name="¡§Io¡§I¡ERA¡ERiA" localSheetId="41">#REF!</definedName>
    <definedName name="¡§Io¡§I¡ERA¡ERiA" localSheetId="34">#REF!</definedName>
    <definedName name="¡§Io¡§I¡ERA¡ERiA" localSheetId="16">#REF!</definedName>
    <definedName name="¡§Io¡§I¡ERA¡ERiA">#REF!</definedName>
    <definedName name="¡§Io¡§I¡ERA¡ERiB" localSheetId="12">#REF!</definedName>
    <definedName name="¡§Io¡§I¡ERA¡ERiB" localSheetId="11">#REF!</definedName>
    <definedName name="¡§Io¡§I¡ERA¡ERiB" localSheetId="38">#REF!</definedName>
    <definedName name="¡§Io¡§I¡ERA¡ERiB" localSheetId="39">#REF!</definedName>
    <definedName name="¡§Io¡§I¡ERA¡ERiB" localSheetId="40">#REF!</definedName>
    <definedName name="¡§Io¡§I¡ERA¡ERiB" localSheetId="41">#REF!</definedName>
    <definedName name="¡§Io¡§I¡ERA¡ERiB" localSheetId="34">#REF!</definedName>
    <definedName name="¡§Io¡§I¡ERA¡ERiB" localSheetId="16">#REF!</definedName>
    <definedName name="¡§Io¡§I¡ERA¡ERiB">#REF!</definedName>
    <definedName name="¡E?AAI¡E?¨I¨￡" localSheetId="12">#REF!</definedName>
    <definedName name="¡E?AAI¡E?¨I¨￡" localSheetId="11">#REF!</definedName>
    <definedName name="¡E?AAI¡E?¨I¨￡" localSheetId="38">#REF!</definedName>
    <definedName name="¡E?AAI¡E?¨I¨￡" localSheetId="39">#REF!</definedName>
    <definedName name="¡E?AAI¡E?¨I¨￡" localSheetId="40">#REF!</definedName>
    <definedName name="¡E?AAI¡E?¨I¨￡" localSheetId="41">#REF!</definedName>
    <definedName name="¡E?AAI¡E?¨I¨￡" localSheetId="34">#REF!</definedName>
    <definedName name="¡E?AAI¡E?¨I¨￡" localSheetId="16">#REF!</definedName>
    <definedName name="¡E?AAI¡E?¨I¨￡">#REF!</definedName>
    <definedName name="¨Iⓒª¨I¡A￠R¨uO¡§uR" localSheetId="12">#REF!</definedName>
    <definedName name="¨Iⓒª¨I¡A￠R¨uO¡§uR" localSheetId="11">#REF!</definedName>
    <definedName name="¨Iⓒª¨I¡A￠R¨uO¡§uR" localSheetId="38">#REF!</definedName>
    <definedName name="¨Iⓒª¨I¡A￠R¨uO¡§uR" localSheetId="39">#REF!</definedName>
    <definedName name="¨Iⓒª¨I¡A￠R¨uO¡§uR" localSheetId="40">#REF!</definedName>
    <definedName name="¨Iⓒª¨I¡A￠R¨uO¡§uR" localSheetId="41">#REF!</definedName>
    <definedName name="¨Iⓒª¨I¡A￠R¨uO¡§uR" localSheetId="34">#REF!</definedName>
    <definedName name="¨Iⓒª¨I¡A￠R¨uO¡§uR" localSheetId="16">#REF!</definedName>
    <definedName name="¨Iⓒª¨I¡A￠R¨uO¡§uR">#REF!</definedName>
    <definedName name="¨Io¨I￠RA￠RiA" localSheetId="12">#REF!</definedName>
    <definedName name="¨Io¨I￠RA￠RiA" localSheetId="11">#REF!</definedName>
    <definedName name="¨Io¨I￠RA￠RiA" localSheetId="38">#REF!</definedName>
    <definedName name="¨Io¨I￠RA￠RiA" localSheetId="39">#REF!</definedName>
    <definedName name="¨Io¨I￠RA￠RiA" localSheetId="40">#REF!</definedName>
    <definedName name="¨Io¨I￠RA￠RiA" localSheetId="41">#REF!</definedName>
    <definedName name="¨Io¨I￠RA￠RiA" localSheetId="34">#REF!</definedName>
    <definedName name="¨Io¨I￠RA￠RiA" localSheetId="16">#REF!</definedName>
    <definedName name="¨Io¨I￠RA￠RiA">#REF!</definedName>
    <definedName name="¨Io¨I￠RA￠RiB" localSheetId="12">#REF!</definedName>
    <definedName name="¨Io¨I￠RA￠RiB" localSheetId="11">#REF!</definedName>
    <definedName name="¨Io¨I￠RA￠RiB" localSheetId="38">#REF!</definedName>
    <definedName name="¨Io¨I￠RA￠RiB" localSheetId="39">#REF!</definedName>
    <definedName name="¨Io¨I￠RA￠RiB" localSheetId="40">#REF!</definedName>
    <definedName name="¨Io¨I￠RA￠RiB" localSheetId="41">#REF!</definedName>
    <definedName name="¨Io¨I￠RA￠RiB" localSheetId="34">#REF!</definedName>
    <definedName name="¨Io¨I￠RA￠RiB" localSheetId="16">#REF!</definedName>
    <definedName name="¨Io¨I￠RA￠RiB">#REF!</definedName>
    <definedName name="´eE¸" localSheetId="12">#REF!</definedName>
    <definedName name="´eE¸" localSheetId="11">#REF!</definedName>
    <definedName name="´eE¸" localSheetId="38">#REF!</definedName>
    <definedName name="´eE¸" localSheetId="39">#REF!</definedName>
    <definedName name="´eE¸" localSheetId="40">#REF!</definedName>
    <definedName name="´eE¸" localSheetId="41">#REF!</definedName>
    <definedName name="´eE¸" localSheetId="34">#REF!</definedName>
    <definedName name="´eE¸" localSheetId="16">#REF!</definedName>
    <definedName name="´eE¸">#REF!</definedName>
    <definedName name="´ëÈ¸" localSheetId="12">#REF!</definedName>
    <definedName name="´ëÈ¸" localSheetId="11">#REF!</definedName>
    <definedName name="´ëÈ¸" localSheetId="38">#REF!</definedName>
    <definedName name="´ëÈ¸" localSheetId="39">#REF!</definedName>
    <definedName name="´ëÈ¸" localSheetId="40">#REF!</definedName>
    <definedName name="´ëÈ¸" localSheetId="41">#REF!</definedName>
    <definedName name="´ëÈ¸" localSheetId="34">#REF!</definedName>
    <definedName name="´ëÈ¸" localSheetId="16">#REF!</definedName>
    <definedName name="´ëÈ¸">#REF!</definedName>
    <definedName name="¸ð" localSheetId="12">#REF!</definedName>
    <definedName name="¸ð" localSheetId="11">#REF!</definedName>
    <definedName name="¸ð" localSheetId="38">#REF!</definedName>
    <definedName name="¸ð" localSheetId="39">#REF!</definedName>
    <definedName name="¸ð" localSheetId="40">#REF!</definedName>
    <definedName name="¸ð" localSheetId="41">#REF!</definedName>
    <definedName name="¸ð" localSheetId="34">#REF!</definedName>
    <definedName name="¸ð" localSheetId="16">#REF!</definedName>
    <definedName name="¸ð">#REF!</definedName>
    <definedName name="¿¹≫eAN°y½AÆR¼³ONLY" localSheetId="12">#REF!</definedName>
    <definedName name="¿¹≫eAN°y½AÆR¼³ONLY" localSheetId="11">#REF!</definedName>
    <definedName name="¿¹≫eAN°y½AÆR¼³ONLY" localSheetId="38">#REF!</definedName>
    <definedName name="¿¹≫eAN°y½AÆR¼³ONLY" localSheetId="39">#REF!</definedName>
    <definedName name="¿¹≫eAN°y½AÆR¼³ONLY" localSheetId="40">#REF!</definedName>
    <definedName name="¿¹≫eAN°y½AÆR¼³ONLY" localSheetId="41">#REF!</definedName>
    <definedName name="¿¹≫eAN°y½AÆR¼³ONLY" localSheetId="34">#REF!</definedName>
    <definedName name="¿¹≫eAN°y½AÆR¼³ONLY" localSheetId="16">#REF!</definedName>
    <definedName name="¿¹≫eAN°y½AÆR¼³ONLY">#REF!</definedName>
    <definedName name="¿AAI¿ø" localSheetId="12">#REF!</definedName>
    <definedName name="¿AAI¿ø" localSheetId="11">#REF!</definedName>
    <definedName name="¿AAI¿ø" localSheetId="38">#REF!</definedName>
    <definedName name="¿AAI¿ø" localSheetId="39">#REF!</definedName>
    <definedName name="¿AAI¿ø" localSheetId="40">#REF!</definedName>
    <definedName name="¿AAI¿ø" localSheetId="41">#REF!</definedName>
    <definedName name="¿AAI¿ø" localSheetId="34">#REF!</definedName>
    <definedName name="¿AAI¿ø" localSheetId="16">#REF!</definedName>
    <definedName name="¿AAI¿ø">#REF!</definedName>
    <definedName name="¿ÀÀÎ¿ø" localSheetId="12">#REF!</definedName>
    <definedName name="¿ÀÀÎ¿ø" localSheetId="11">#REF!</definedName>
    <definedName name="¿ÀÀÎ¿ø" localSheetId="38">#REF!</definedName>
    <definedName name="¿ÀÀÎ¿ø" localSheetId="39">#REF!</definedName>
    <definedName name="¿ÀÀÎ¿ø" localSheetId="40">#REF!</definedName>
    <definedName name="¿ÀÀÎ¿ø" localSheetId="41">#REF!</definedName>
    <definedName name="¿ÀÀÎ¿ø" localSheetId="34">#REF!</definedName>
    <definedName name="¿ÀÀÎ¿ø" localSheetId="16">#REF!</definedName>
    <definedName name="¿ÀÀÎ¿ø">#REF!</definedName>
    <definedName name="￠?AAI￠?ⓒª" localSheetId="12">#REF!</definedName>
    <definedName name="￠?AAI￠?ⓒª" localSheetId="11">#REF!</definedName>
    <definedName name="￠?AAI￠?ⓒª" localSheetId="38">#REF!</definedName>
    <definedName name="￠?AAI￠?ⓒª" localSheetId="39">#REF!</definedName>
    <definedName name="￠?AAI￠?ⓒª" localSheetId="40">#REF!</definedName>
    <definedName name="￠?AAI￠?ⓒª" localSheetId="41">#REF!</definedName>
    <definedName name="￠?AAI￠?ⓒª" localSheetId="34">#REF!</definedName>
    <definedName name="￠?AAI￠?ⓒª" localSheetId="16">#REF!</definedName>
    <definedName name="￠?AAI￠?ⓒª">#REF!</definedName>
    <definedName name="￠RE?AAI￠RE?¡§I¡§¡I" localSheetId="12">#REF!</definedName>
    <definedName name="￠RE?AAI￠RE?¡§I¡§¡I" localSheetId="11">#REF!</definedName>
    <definedName name="￠RE?AAI￠RE?¡§I¡§¡I" localSheetId="38">#REF!</definedName>
    <definedName name="￠RE?AAI￠RE?¡§I¡§¡I" localSheetId="39">#REF!</definedName>
    <definedName name="￠RE?AAI￠RE?¡§I¡§¡I" localSheetId="40">#REF!</definedName>
    <definedName name="￠RE?AAI￠RE?¡§I¡§¡I" localSheetId="41">#REF!</definedName>
    <definedName name="￠RE?AAI￠RE?¡§I¡§¡I" localSheetId="34">#REF!</definedName>
    <definedName name="￠RE?AAI￠RE?¡§I¡§¡I" localSheetId="16">#REF!</definedName>
    <definedName name="￠RE?AAI￠RE?¡§I¡§¡I">#REF!</definedName>
    <definedName name="￡A￡´" localSheetId="12">#REF!</definedName>
    <definedName name="￡A￡´" localSheetId="11">#REF!</definedName>
    <definedName name="￡A￡´" localSheetId="38">#REF!</definedName>
    <definedName name="￡A￡´" localSheetId="39">#REF!</definedName>
    <definedName name="￡A￡´" localSheetId="40">#REF!</definedName>
    <definedName name="￡A￡´" localSheetId="41">#REF!</definedName>
    <definedName name="￡A￡´" localSheetId="34">#REF!</definedName>
    <definedName name="￡A￡´" localSheetId="16">#REF!</definedName>
    <definedName name="￡A￡´">#REF!</definedName>
    <definedName name="¤·¤≪¤¤¤·¤≪¤¤" localSheetId="12">#REF!</definedName>
    <definedName name="¤·¤≪¤¤¤·¤≪¤¤" localSheetId="11">#REF!</definedName>
    <definedName name="¤·¤≪¤¤¤·¤≪¤¤" localSheetId="38">#REF!</definedName>
    <definedName name="¤·¤≪¤¤¤·¤≪¤¤" localSheetId="39">#REF!</definedName>
    <definedName name="¤·¤≪¤¤¤·¤≪¤¤" localSheetId="40">#REF!</definedName>
    <definedName name="¤·¤≪¤¤¤·¤≪¤¤" localSheetId="41">#REF!</definedName>
    <definedName name="¤·¤≪¤¤¤·¤≪¤¤" localSheetId="34">#REF!</definedName>
    <definedName name="¤·¤≪¤¤¤·¤≪¤¤" localSheetId="16">#REF!</definedName>
    <definedName name="¤·¤≪¤¤¤·¤≪¤¤">#REF!</definedName>
    <definedName name="【95年" localSheetId="12">#REF!</definedName>
    <definedName name="【95年" localSheetId="11">#REF!</definedName>
    <definedName name="【95年" localSheetId="38">#REF!</definedName>
    <definedName name="【95年" localSheetId="39">#REF!</definedName>
    <definedName name="【95年" localSheetId="40">#REF!</definedName>
    <definedName name="【95年" localSheetId="41">#REF!</definedName>
    <definedName name="【95年" localSheetId="34">#REF!</definedName>
    <definedName name="【95年" localSheetId="16">#REF!</definedName>
    <definedName name="【95年">#REF!</definedName>
    <definedName name="\0" localSheetId="12">#REF!</definedName>
    <definedName name="\0" localSheetId="11">#REF!</definedName>
    <definedName name="\0" localSheetId="38">#REF!</definedName>
    <definedName name="\0" localSheetId="39">#REF!</definedName>
    <definedName name="\0" localSheetId="40">#REF!</definedName>
    <definedName name="\0" localSheetId="41">#REF!</definedName>
    <definedName name="\0" localSheetId="34">#REF!</definedName>
    <definedName name="\0" localSheetId="16">#REF!</definedName>
    <definedName name="\0">#REF!</definedName>
    <definedName name="\a" localSheetId="12">#REF!</definedName>
    <definedName name="\a" localSheetId="11">#REF!</definedName>
    <definedName name="\a" localSheetId="38">#REF!</definedName>
    <definedName name="\a" localSheetId="39">#REF!</definedName>
    <definedName name="\a" localSheetId="40">#REF!</definedName>
    <definedName name="\a" localSheetId="41">#REF!</definedName>
    <definedName name="\a" localSheetId="34">#REF!</definedName>
    <definedName name="\a" localSheetId="16">#REF!</definedName>
    <definedName name="\a">#REF!</definedName>
    <definedName name="\ADD">#N/A</definedName>
    <definedName name="\APP_MAIN">#N/A</definedName>
    <definedName name="\B" localSheetId="33">#REF!</definedName>
    <definedName name="\B" localSheetId="38">#REF!</definedName>
    <definedName name="\B" localSheetId="39">#REF!</definedName>
    <definedName name="\B" localSheetId="40">#REF!</definedName>
    <definedName name="\B" localSheetId="41">#REF!</definedName>
    <definedName name="\B" localSheetId="34">#REF!</definedName>
    <definedName name="\b">#N/A</definedName>
    <definedName name="\h" localSheetId="12">#REF!</definedName>
    <definedName name="\h" localSheetId="11">#REF!</definedName>
    <definedName name="\h" localSheetId="38">#REF!</definedName>
    <definedName name="\h" localSheetId="39">#REF!</definedName>
    <definedName name="\h" localSheetId="40">#REF!</definedName>
    <definedName name="\h" localSheetId="41">#REF!</definedName>
    <definedName name="\h" localSheetId="34">#REF!</definedName>
    <definedName name="\h" localSheetId="16">#REF!</definedName>
    <definedName name="\h">#REF!</definedName>
    <definedName name="\QQ" localSheetId="12">#REF!</definedName>
    <definedName name="\QQ" localSheetId="11">#REF!</definedName>
    <definedName name="\QQ" localSheetId="38">#REF!</definedName>
    <definedName name="\QQ" localSheetId="39">#REF!</definedName>
    <definedName name="\QQ" localSheetId="40">#REF!</definedName>
    <definedName name="\QQ" localSheetId="41">#REF!</definedName>
    <definedName name="\QQ" localSheetId="34">#REF!</definedName>
    <definedName name="\QQ" localSheetId="16">#REF!</definedName>
    <definedName name="\QQ">#REF!</definedName>
    <definedName name="\W" localSheetId="12">#REF!</definedName>
    <definedName name="\W" localSheetId="11">#REF!</definedName>
    <definedName name="\W" localSheetId="38">#REF!</definedName>
    <definedName name="\W" localSheetId="39">#REF!</definedName>
    <definedName name="\W" localSheetId="40">#REF!</definedName>
    <definedName name="\W" localSheetId="41">#REF!</definedName>
    <definedName name="\W" localSheetId="34">#REF!</definedName>
    <definedName name="\W" localSheetId="16">#REF!</definedName>
    <definedName name="\W">#REF!</definedName>
    <definedName name="\x" localSheetId="12">#REF!</definedName>
    <definedName name="\x" localSheetId="11">#REF!</definedName>
    <definedName name="\x" localSheetId="38">#REF!</definedName>
    <definedName name="\x" localSheetId="39">#REF!</definedName>
    <definedName name="\x" localSheetId="40">#REF!</definedName>
    <definedName name="\x" localSheetId="41">#REF!</definedName>
    <definedName name="\x" localSheetId="34">#REF!</definedName>
    <definedName name="\x" localSheetId="16">#REF!</definedName>
    <definedName name="\x">#REF!</definedName>
    <definedName name="\Y" localSheetId="12">#REF!</definedName>
    <definedName name="\Y" localSheetId="11">#REF!</definedName>
    <definedName name="\Y" localSheetId="38">#REF!</definedName>
    <definedName name="\Y" localSheetId="39">#REF!</definedName>
    <definedName name="\Y" localSheetId="40">#REF!</definedName>
    <definedName name="\Y" localSheetId="41">#REF!</definedName>
    <definedName name="\Y" localSheetId="34">#REF!</definedName>
    <definedName name="\Y" localSheetId="16">#REF!</definedName>
    <definedName name="\Y">#REF!</definedName>
    <definedName name="\z" localSheetId="33">#REF!</definedName>
    <definedName name="\z" localSheetId="38">#REF!</definedName>
    <definedName name="\z" localSheetId="39">#REF!</definedName>
    <definedName name="\z" localSheetId="40">#REF!</definedName>
    <definedName name="\z" localSheetId="41">#REF!</definedName>
    <definedName name="\z" localSheetId="34">#REF!</definedName>
    <definedName name="\z">#N/A</definedName>
    <definedName name="√">"SQRT"</definedName>
    <definedName name="○" localSheetId="12">#REF!</definedName>
    <definedName name="○" localSheetId="11">#REF!</definedName>
    <definedName name="○" localSheetId="38">#REF!</definedName>
    <definedName name="○" localSheetId="39">#REF!</definedName>
    <definedName name="○" localSheetId="40">#REF!</definedName>
    <definedName name="○" localSheetId="41">#REF!</definedName>
    <definedName name="○" localSheetId="34">#REF!</definedName>
    <definedName name="○" localSheetId="16">#REF!</definedName>
    <definedName name="○">#REF!</definedName>
    <definedName name="●" localSheetId="12">#REF!</definedName>
    <definedName name="●" localSheetId="11">#REF!</definedName>
    <definedName name="●" localSheetId="38">#REF!</definedName>
    <definedName name="●" localSheetId="39">#REF!</definedName>
    <definedName name="●" localSheetId="40">#REF!</definedName>
    <definedName name="●" localSheetId="41">#REF!</definedName>
    <definedName name="●" localSheetId="34">#REF!</definedName>
    <definedName name="●" localSheetId="16">#REF!</definedName>
    <definedName name="●">#REF!</definedName>
    <definedName name="↑" localSheetId="12">#REF!</definedName>
    <definedName name="↑" localSheetId="11">#REF!</definedName>
    <definedName name="↑" localSheetId="38">#REF!</definedName>
    <definedName name="↑" localSheetId="39">#REF!</definedName>
    <definedName name="↑" localSheetId="40">#REF!</definedName>
    <definedName name="↑" localSheetId="41">#REF!</definedName>
    <definedName name="↑" localSheetId="34">#REF!</definedName>
    <definedName name="↑" localSheetId="16">#REF!</definedName>
    <definedName name="↑">#REF!</definedName>
    <definedName name="·" localSheetId="12">#REF!</definedName>
    <definedName name="·" localSheetId="11">#REF!</definedName>
    <definedName name="·" localSheetId="38">#REF!</definedName>
    <definedName name="·" localSheetId="39">#REF!</definedName>
    <definedName name="·" localSheetId="40">#REF!</definedName>
    <definedName name="·" localSheetId="41">#REF!</definedName>
    <definedName name="·" localSheetId="34">#REF!</definedName>
    <definedName name="·" localSheetId="16">#REF!</definedName>
    <definedName name="·">#REF!</definedName>
    <definedName name="¾u´o¤§¤¸" localSheetId="12">#REF!</definedName>
    <definedName name="¾u´o¤§¤¸" localSheetId="11">#REF!</definedName>
    <definedName name="¾u´o¤§¤¸" localSheetId="38">#REF!</definedName>
    <definedName name="¾u´o¤§¤¸" localSheetId="39">#REF!</definedName>
    <definedName name="¾u´o¤§¤¸" localSheetId="40">#REF!</definedName>
    <definedName name="¾u´o¤§¤¸" localSheetId="41">#REF!</definedName>
    <definedName name="¾u´o¤§¤¸" localSheetId="34">#REF!</definedName>
    <definedName name="¾u´o¤§¤¸" localSheetId="16">#REF!</definedName>
    <definedName name="¾u´o¤§¤¸">#REF!</definedName>
    <definedName name="¹æA≫A" localSheetId="12">#REF!</definedName>
    <definedName name="¹æA≫A" localSheetId="11">#REF!</definedName>
    <definedName name="¹æA≫A" localSheetId="38">#REF!</definedName>
    <definedName name="¹æA≫A" localSheetId="39">#REF!</definedName>
    <definedName name="¹æA≫A" localSheetId="40">#REF!</definedName>
    <definedName name="¹æA≫A" localSheetId="41">#REF!</definedName>
    <definedName name="¹æA≫A" localSheetId="34">#REF!</definedName>
    <definedName name="¹æA≫A" localSheetId="16">#REF!</definedName>
    <definedName name="¹æA≫A">#REF!</definedName>
    <definedName name="¹æA≫B" localSheetId="12">#REF!</definedName>
    <definedName name="¹æA≫B" localSheetId="11">#REF!</definedName>
    <definedName name="¹æA≫B" localSheetId="38">#REF!</definedName>
    <definedName name="¹æA≫B" localSheetId="39">#REF!</definedName>
    <definedName name="¹æA≫B" localSheetId="40">#REF!</definedName>
    <definedName name="¹æA≫B" localSheetId="41">#REF!</definedName>
    <definedName name="¹æA≫B" localSheetId="34">#REF!</definedName>
    <definedName name="¹æA≫B" localSheetId="16">#REF!</definedName>
    <definedName name="¹æA≫B">#REF!</definedName>
    <definedName name="¹IAO°i" localSheetId="12">#REF!</definedName>
    <definedName name="¹IAO°i" localSheetId="11">#REF!</definedName>
    <definedName name="¹IAO°i" localSheetId="38">#REF!</definedName>
    <definedName name="¹IAO°i" localSheetId="39">#REF!</definedName>
    <definedName name="¹IAO°i" localSheetId="40">#REF!</definedName>
    <definedName name="¹IAO°i" localSheetId="41">#REF!</definedName>
    <definedName name="¹IAO°i" localSheetId="34">#REF!</definedName>
    <definedName name="¹IAO°i" localSheetId="16">#REF!</definedName>
    <definedName name="¹IAO°i">#REF!</definedName>
    <definedName name="³²±O¼R" localSheetId="12">#REF!</definedName>
    <definedName name="³²±O¼R" localSheetId="11">#REF!</definedName>
    <definedName name="³²±O¼R" localSheetId="38">#REF!</definedName>
    <definedName name="³²±O¼R" localSheetId="39">#REF!</definedName>
    <definedName name="³²±O¼R" localSheetId="40">#REF!</definedName>
    <definedName name="³²±O¼R" localSheetId="41">#REF!</definedName>
    <definedName name="³²±O¼R" localSheetId="34">#REF!</definedName>
    <definedName name="³²±O¼R" localSheetId="16">#REF!</definedName>
    <definedName name="³²±O¼R">#REF!</definedName>
    <definedName name="ⅡⅢⅣⅤⅥ_" localSheetId="12">#REF!</definedName>
    <definedName name="ⅡⅢⅣⅤⅥ_" localSheetId="11">#REF!</definedName>
    <definedName name="ⅡⅢⅣⅤⅥ_" localSheetId="38">#REF!</definedName>
    <definedName name="ⅡⅢⅣⅤⅥ_" localSheetId="39">#REF!</definedName>
    <definedName name="ⅡⅢⅣⅤⅥ_" localSheetId="40">#REF!</definedName>
    <definedName name="ⅡⅢⅣⅤⅥ_" localSheetId="41">#REF!</definedName>
    <definedName name="ⅡⅢⅣⅤⅥ_" localSheetId="34">#REF!</definedName>
    <definedName name="ⅡⅢⅣⅤⅥ_" localSheetId="16">#REF!</definedName>
    <definedName name="ⅡⅢⅣⅤⅥ_">#REF!</definedName>
    <definedName name="A" localSheetId="12">#REF!</definedName>
    <definedName name="A" localSheetId="11">#REF!</definedName>
    <definedName name="A" localSheetId="38">#REF!</definedName>
    <definedName name="A" localSheetId="39">#REF!</definedName>
    <definedName name="A" localSheetId="40">#REF!</definedName>
    <definedName name="A" localSheetId="41">#REF!</definedName>
    <definedName name="A" localSheetId="34">#REF!</definedName>
    <definedName name="A" localSheetId="16">#REF!</definedName>
    <definedName name="A">#REF!</definedName>
    <definedName name="A1_00근거" localSheetId="38" hidden="1">{#N/A,#N/A,FALSE,"단축1";#N/A,#N/A,FALSE,"단축2";#N/A,#N/A,FALSE,"단축3";#N/A,#N/A,FALSE,"장축";#N/A,#N/A,FALSE,"4WD"}</definedName>
    <definedName name="A1_00근거" localSheetId="39" hidden="1">{#N/A,#N/A,FALSE,"단축1";#N/A,#N/A,FALSE,"단축2";#N/A,#N/A,FALSE,"단축3";#N/A,#N/A,FALSE,"장축";#N/A,#N/A,FALSE,"4WD"}</definedName>
    <definedName name="A1_00근거" localSheetId="40" hidden="1">{#N/A,#N/A,FALSE,"단축1";#N/A,#N/A,FALSE,"단축2";#N/A,#N/A,FALSE,"단축3";#N/A,#N/A,FALSE,"장축";#N/A,#N/A,FALSE,"4WD"}</definedName>
    <definedName name="A1_00근거" localSheetId="41" hidden="1">{#N/A,#N/A,FALSE,"단축1";#N/A,#N/A,FALSE,"단축2";#N/A,#N/A,FALSE,"단축3";#N/A,#N/A,FALSE,"장축";#N/A,#N/A,FALSE,"4WD"}</definedName>
    <definedName name="A1_00근거" localSheetId="34" hidden="1">{#N/A,#N/A,FALSE,"단축1";#N/A,#N/A,FALSE,"단축2";#N/A,#N/A,FALSE,"단축3";#N/A,#N/A,FALSE,"장축";#N/A,#N/A,FALSE,"4WD"}</definedName>
    <definedName name="A1_00근거" hidden="1">{#N/A,#N/A,FALSE,"단축1";#N/A,#N/A,FALSE,"단축2";#N/A,#N/A,FALSE,"단축3";#N/A,#N/A,FALSE,"장축";#N/A,#N/A,FALSE,"4WD"}</definedName>
    <definedName name="aaa" localSheetId="12">BlankMacro1</definedName>
    <definedName name="aaa" localSheetId="11">BlankMacro1</definedName>
    <definedName name="aaa" localSheetId="38">BlankMacro1</definedName>
    <definedName name="aaa" localSheetId="39">BlankMacro1</definedName>
    <definedName name="aaa" localSheetId="40">BlankMacro1</definedName>
    <definedName name="aaa" localSheetId="41">BlankMacro1</definedName>
    <definedName name="aaa" localSheetId="34">BlankMacro1</definedName>
    <definedName name="aaa" localSheetId="16">BlankMacro1</definedName>
    <definedName name="aaa">BlankMacro1</definedName>
    <definedName name="AAAA" localSheetId="38" hidden="1">{#N/A,#N/A,FALSE,"단축1";#N/A,#N/A,FALSE,"단축2";#N/A,#N/A,FALSE,"단축3";#N/A,#N/A,FALSE,"장축";#N/A,#N/A,FALSE,"4WD"}</definedName>
    <definedName name="AAAA" localSheetId="39" hidden="1">{#N/A,#N/A,FALSE,"단축1";#N/A,#N/A,FALSE,"단축2";#N/A,#N/A,FALSE,"단축3";#N/A,#N/A,FALSE,"장축";#N/A,#N/A,FALSE,"4WD"}</definedName>
    <definedName name="AAAA" localSheetId="40" hidden="1">{#N/A,#N/A,FALSE,"단축1";#N/A,#N/A,FALSE,"단축2";#N/A,#N/A,FALSE,"단축3";#N/A,#N/A,FALSE,"장축";#N/A,#N/A,FALSE,"4WD"}</definedName>
    <definedName name="AAAA" localSheetId="41" hidden="1">{#N/A,#N/A,FALSE,"단축1";#N/A,#N/A,FALSE,"단축2";#N/A,#N/A,FALSE,"단축3";#N/A,#N/A,FALSE,"장축";#N/A,#N/A,FALSE,"4WD"}</definedName>
    <definedName name="AAAA" localSheetId="34" hidden="1">{#N/A,#N/A,FALSE,"단축1";#N/A,#N/A,FALSE,"단축2";#N/A,#N/A,FALSE,"단축3";#N/A,#N/A,FALSE,"장축";#N/A,#N/A,FALSE,"4WD"}</definedName>
    <definedName name="AAAA" hidden="1">{#N/A,#N/A,FALSE,"단축1";#N/A,#N/A,FALSE,"단축2";#N/A,#N/A,FALSE,"단축3";#N/A,#N/A,FALSE,"장축";#N/A,#N/A,FALSE,"4WD"}</definedName>
    <definedName name="AAAA.XLS" localSheetId="12">#REF!</definedName>
    <definedName name="AAAA.XLS" localSheetId="11">#REF!</definedName>
    <definedName name="AAAA.XLS" localSheetId="38">#REF!</definedName>
    <definedName name="AAAA.XLS" localSheetId="39">#REF!</definedName>
    <definedName name="AAAA.XLS" localSheetId="40">#REF!</definedName>
    <definedName name="AAAA.XLS" localSheetId="41">#REF!</definedName>
    <definedName name="AAAA.XLS" localSheetId="34">#REF!</definedName>
    <definedName name="AAAA.XLS" localSheetId="16">#REF!</definedName>
    <definedName name="AAAA.XLS">#REF!</definedName>
    <definedName name="AAAAA" localSheetId="38" hidden="1">{#N/A,#N/A,TRUE,"일정"}</definedName>
    <definedName name="AAAAA" localSheetId="39" hidden="1">{#N/A,#N/A,TRUE,"일정"}</definedName>
    <definedName name="AAAAA" localSheetId="40" hidden="1">{#N/A,#N/A,TRUE,"일정"}</definedName>
    <definedName name="AAAAA" localSheetId="41" hidden="1">{#N/A,#N/A,TRUE,"일정"}</definedName>
    <definedName name="AAAAA" localSheetId="34" hidden="1">{#N/A,#N/A,TRUE,"일정"}</definedName>
    <definedName name="AAAAA" hidden="1">{#N/A,#N/A,TRUE,"일정"}</definedName>
    <definedName name="AAAAAAAA" localSheetId="12">[0]!BlankMacro1</definedName>
    <definedName name="AAAAAAAA" localSheetId="11">[0]!BlankMacro1</definedName>
    <definedName name="AAAAAAAA" localSheetId="38">[0]!BlankMacro1</definedName>
    <definedName name="AAAAAAAA" localSheetId="39">[0]!BlankMacro1</definedName>
    <definedName name="AAAAAAAA" localSheetId="40">[0]!BlankMacro1</definedName>
    <definedName name="AAAAAAAA" localSheetId="41">[0]!BlankMacro1</definedName>
    <definedName name="AAAAAAAA" localSheetId="34">[0]!BlankMacro1</definedName>
    <definedName name="AAAAAAAA" localSheetId="16">[0]!BlankMacro1</definedName>
    <definedName name="AAAAAAAA">[0]!BlankMacro1</definedName>
    <definedName name="aaaaaaaaaa" localSheetId="38" hidden="1">{#N/A,#N/A,TRUE,"이사님";#N/A,#N/A,TRUE,"이사님"}</definedName>
    <definedName name="aaaaaaaaaa" localSheetId="39" hidden="1">{#N/A,#N/A,TRUE,"이사님";#N/A,#N/A,TRUE,"이사님"}</definedName>
    <definedName name="aaaaaaaaaa" localSheetId="40" hidden="1">{#N/A,#N/A,TRUE,"이사님";#N/A,#N/A,TRUE,"이사님"}</definedName>
    <definedName name="aaaaaaaaaa" localSheetId="41" hidden="1">{#N/A,#N/A,TRUE,"이사님";#N/A,#N/A,TRUE,"이사님"}</definedName>
    <definedName name="aaaaaaaaaa" localSheetId="34" hidden="1">{#N/A,#N/A,TRUE,"이사님";#N/A,#N/A,TRUE,"이사님"}</definedName>
    <definedName name="aaaaaaaaaa" hidden="1">{#N/A,#N/A,TRUE,"이사님";#N/A,#N/A,TRUE,"이사님"}</definedName>
    <definedName name="aaaaaaaaaaaaaaaaaaaa">#N/A</definedName>
    <definedName name="AAL" localSheetId="12">#REF!</definedName>
    <definedName name="AAL" localSheetId="11">#REF!</definedName>
    <definedName name="AAL" localSheetId="38">#REF!</definedName>
    <definedName name="AAL" localSheetId="39">#REF!</definedName>
    <definedName name="AAL" localSheetId="40">#REF!</definedName>
    <definedName name="AAL" localSheetId="41">#REF!</definedName>
    <definedName name="AAL" localSheetId="34">#REF!</definedName>
    <definedName name="AAL" localSheetId="16">#REF!</definedName>
    <definedName name="AAL">#REF!</definedName>
    <definedName name="AAP" localSheetId="12">#REF!</definedName>
    <definedName name="AAP" localSheetId="11">#REF!</definedName>
    <definedName name="AAP" localSheetId="38">#REF!</definedName>
    <definedName name="AAP" localSheetId="39">#REF!</definedName>
    <definedName name="AAP" localSheetId="40">#REF!</definedName>
    <definedName name="AAP" localSheetId="41">#REF!</definedName>
    <definedName name="AAP" localSheetId="34">#REF!</definedName>
    <definedName name="AAP" localSheetId="16">#REF!</definedName>
    <definedName name="AAP">#REF!</definedName>
    <definedName name="ab" localSheetId="12">#REF!</definedName>
    <definedName name="ab" localSheetId="11">#REF!</definedName>
    <definedName name="ab" localSheetId="38">#REF!</definedName>
    <definedName name="ab" localSheetId="39">#REF!</definedName>
    <definedName name="ab" localSheetId="40">#REF!</definedName>
    <definedName name="ab" localSheetId="41">#REF!</definedName>
    <definedName name="ab" localSheetId="34">#REF!</definedName>
    <definedName name="ab" localSheetId="16">#REF!</definedName>
    <definedName name="ab">#REF!</definedName>
    <definedName name="abcd" localSheetId="12">#REF!</definedName>
    <definedName name="abcd" localSheetId="11">#REF!</definedName>
    <definedName name="abcd" localSheetId="38">#REF!</definedName>
    <definedName name="abcd" localSheetId="39">#REF!</definedName>
    <definedName name="abcd" localSheetId="40">#REF!</definedName>
    <definedName name="abcd" localSheetId="41">#REF!</definedName>
    <definedName name="abcd" localSheetId="34">#REF!</definedName>
    <definedName name="abcd" localSheetId="16">#REF!</definedName>
    <definedName name="abcd">#REF!</definedName>
    <definedName name="ABDD" localSheetId="38" hidden="1">{#N/A,#N/A,FALSE,"단축1";#N/A,#N/A,FALSE,"단축2";#N/A,#N/A,FALSE,"단축3";#N/A,#N/A,FALSE,"장축";#N/A,#N/A,FALSE,"4WD"}</definedName>
    <definedName name="ABDD" localSheetId="39" hidden="1">{#N/A,#N/A,FALSE,"단축1";#N/A,#N/A,FALSE,"단축2";#N/A,#N/A,FALSE,"단축3";#N/A,#N/A,FALSE,"장축";#N/A,#N/A,FALSE,"4WD"}</definedName>
    <definedName name="ABDD" localSheetId="40" hidden="1">{#N/A,#N/A,FALSE,"단축1";#N/A,#N/A,FALSE,"단축2";#N/A,#N/A,FALSE,"단축3";#N/A,#N/A,FALSE,"장축";#N/A,#N/A,FALSE,"4WD"}</definedName>
    <definedName name="ABDD" localSheetId="41" hidden="1">{#N/A,#N/A,FALSE,"단축1";#N/A,#N/A,FALSE,"단축2";#N/A,#N/A,FALSE,"단축3";#N/A,#N/A,FALSE,"장축";#N/A,#N/A,FALSE,"4WD"}</definedName>
    <definedName name="ABDD" localSheetId="34" hidden="1">{#N/A,#N/A,FALSE,"단축1";#N/A,#N/A,FALSE,"단축2";#N/A,#N/A,FALSE,"단축3";#N/A,#N/A,FALSE,"장축";#N/A,#N/A,FALSE,"4WD"}</definedName>
    <definedName name="ABDD" hidden="1">{#N/A,#N/A,FALSE,"단축1";#N/A,#N/A,FALSE,"단축2";#N/A,#N/A,FALSE,"단축3";#N/A,#N/A,FALSE,"장축";#N/A,#N/A,FALSE,"4WD"}</definedName>
    <definedName name="ABL" localSheetId="12">#REF!</definedName>
    <definedName name="ABL" localSheetId="11">#REF!</definedName>
    <definedName name="ABL" localSheetId="38">#REF!</definedName>
    <definedName name="ABL" localSheetId="39">#REF!</definedName>
    <definedName name="ABL" localSheetId="40">#REF!</definedName>
    <definedName name="ABL" localSheetId="41">#REF!</definedName>
    <definedName name="ABL" localSheetId="34">#REF!</definedName>
    <definedName name="ABL" localSheetId="16">#REF!</definedName>
    <definedName name="ABL">#REF!</definedName>
    <definedName name="ABP" localSheetId="12">#REF!</definedName>
    <definedName name="ABP" localSheetId="11">#REF!</definedName>
    <definedName name="ABP" localSheetId="38">#REF!</definedName>
    <definedName name="ABP" localSheetId="39">#REF!</definedName>
    <definedName name="ABP" localSheetId="40">#REF!</definedName>
    <definedName name="ABP" localSheetId="41">#REF!</definedName>
    <definedName name="ABP" localSheetId="34">#REF!</definedName>
    <definedName name="ABP" localSheetId="16">#REF!</definedName>
    <definedName name="ABP">#REF!</definedName>
    <definedName name="ABS" localSheetId="12">#REF!</definedName>
    <definedName name="ABS" localSheetId="11">#REF!</definedName>
    <definedName name="ABS" localSheetId="38">#REF!</definedName>
    <definedName name="ABS" localSheetId="39">#REF!</definedName>
    <definedName name="ABS" localSheetId="40">#REF!</definedName>
    <definedName name="ABS" localSheetId="41">#REF!</definedName>
    <definedName name="ABS" localSheetId="34">#REF!</definedName>
    <definedName name="ABS" localSheetId="16">#REF!</definedName>
    <definedName name="ABS">#REF!</definedName>
    <definedName name="ACB" localSheetId="38" hidden="1">{#N/A,#N/A,FALSE,"단축1";#N/A,#N/A,FALSE,"단축2";#N/A,#N/A,FALSE,"단축3";#N/A,#N/A,FALSE,"장축";#N/A,#N/A,FALSE,"4WD"}</definedName>
    <definedName name="ACB" localSheetId="39" hidden="1">{#N/A,#N/A,FALSE,"단축1";#N/A,#N/A,FALSE,"단축2";#N/A,#N/A,FALSE,"단축3";#N/A,#N/A,FALSE,"장축";#N/A,#N/A,FALSE,"4WD"}</definedName>
    <definedName name="ACB" localSheetId="40" hidden="1">{#N/A,#N/A,FALSE,"단축1";#N/A,#N/A,FALSE,"단축2";#N/A,#N/A,FALSE,"단축3";#N/A,#N/A,FALSE,"장축";#N/A,#N/A,FALSE,"4WD"}</definedName>
    <definedName name="ACB" localSheetId="41" hidden="1">{#N/A,#N/A,FALSE,"단축1";#N/A,#N/A,FALSE,"단축2";#N/A,#N/A,FALSE,"단축3";#N/A,#N/A,FALSE,"장축";#N/A,#N/A,FALSE,"4WD"}</definedName>
    <definedName name="ACB" localSheetId="34" hidden="1">{#N/A,#N/A,FALSE,"단축1";#N/A,#N/A,FALSE,"단축2";#N/A,#N/A,FALSE,"단축3";#N/A,#N/A,FALSE,"장축";#N/A,#N/A,FALSE,"4WD"}</definedName>
    <definedName name="ACB" hidden="1">{#N/A,#N/A,FALSE,"단축1";#N/A,#N/A,FALSE,"단축2";#N/A,#N/A,FALSE,"단축3";#N/A,#N/A,FALSE,"장축";#N/A,#N/A,FALSE,"4WD"}</definedName>
    <definedName name="acc" localSheetId="38" hidden="1">{#N/A,#N/A,FALSE,"EXIT";#N/A,#N/A,FALSE,"Issues";#N/A,#N/A,FALSE,"Summary";#N/A,#N/A,FALSE,"Detail";#N/A,#N/A,FALSE,"Attendance"}</definedName>
    <definedName name="acc" localSheetId="39" hidden="1">{#N/A,#N/A,FALSE,"EXIT";#N/A,#N/A,FALSE,"Issues";#N/A,#N/A,FALSE,"Summary";#N/A,#N/A,FALSE,"Detail";#N/A,#N/A,FALSE,"Attendance"}</definedName>
    <definedName name="acc" localSheetId="40" hidden="1">{#N/A,#N/A,FALSE,"EXIT";#N/A,#N/A,FALSE,"Issues";#N/A,#N/A,FALSE,"Summary";#N/A,#N/A,FALSE,"Detail";#N/A,#N/A,FALSE,"Attendance"}</definedName>
    <definedName name="acc" localSheetId="41" hidden="1">{#N/A,#N/A,FALSE,"EXIT";#N/A,#N/A,FALSE,"Issues";#N/A,#N/A,FALSE,"Summary";#N/A,#N/A,FALSE,"Detail";#N/A,#N/A,FALSE,"Attendance"}</definedName>
    <definedName name="acc" localSheetId="34" hidden="1">{#N/A,#N/A,FALSE,"EXIT";#N/A,#N/A,FALSE,"Issues";#N/A,#N/A,FALSE,"Summary";#N/A,#N/A,FALSE,"Detail";#N/A,#N/A,FALSE,"Attendance"}</definedName>
    <definedName name="acc" hidden="1">{#N/A,#N/A,FALSE,"EXIT";#N/A,#N/A,FALSE,"Issues";#N/A,#N/A,FALSE,"Summary";#N/A,#N/A,FALSE,"Detail";#N/A,#N/A,FALSE,"Attendance"}</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L" localSheetId="12">#REF!</definedName>
    <definedName name="ACL" localSheetId="11">#REF!</definedName>
    <definedName name="ACL" localSheetId="38">#REF!</definedName>
    <definedName name="ACL" localSheetId="39">#REF!</definedName>
    <definedName name="ACL" localSheetId="40">#REF!</definedName>
    <definedName name="ACL" localSheetId="41">#REF!</definedName>
    <definedName name="ACL" localSheetId="34">#REF!</definedName>
    <definedName name="ACL" localSheetId="16">#REF!</definedName>
    <definedName name="ACL">#REF!</definedName>
    <definedName name="ACON" localSheetId="38" hidden="1">{#N/A,#N/A,TRUE,"일정"}</definedName>
    <definedName name="ACON" localSheetId="39" hidden="1">{#N/A,#N/A,TRUE,"일정"}</definedName>
    <definedName name="ACON" localSheetId="40" hidden="1">{#N/A,#N/A,TRUE,"일정"}</definedName>
    <definedName name="ACON" localSheetId="41" hidden="1">{#N/A,#N/A,TRUE,"일정"}</definedName>
    <definedName name="ACON" localSheetId="34" hidden="1">{#N/A,#N/A,TRUE,"일정"}</definedName>
    <definedName name="ACON" hidden="1">{#N/A,#N/A,TRUE,"일정"}</definedName>
    <definedName name="ACP" localSheetId="12">#REF!</definedName>
    <definedName name="ACP" localSheetId="11">#REF!</definedName>
    <definedName name="ACP" localSheetId="38">#REF!</definedName>
    <definedName name="ACP" localSheetId="39">#REF!</definedName>
    <definedName name="ACP" localSheetId="40">#REF!</definedName>
    <definedName name="ACP" localSheetId="41">#REF!</definedName>
    <definedName name="ACP" localSheetId="34">#REF!</definedName>
    <definedName name="ACP" localSheetId="16">#REF!</definedName>
    <definedName name="ACP">#REF!</definedName>
    <definedName name="AD" localSheetId="12">#REF!</definedName>
    <definedName name="AD" localSheetId="11">#REF!</definedName>
    <definedName name="AD" localSheetId="38">#REF!</definedName>
    <definedName name="AD" localSheetId="39">#REF!</definedName>
    <definedName name="AD" localSheetId="40">#REF!</definedName>
    <definedName name="AD" localSheetId="41">#REF!</definedName>
    <definedName name="AD" localSheetId="34">#REF!</definedName>
    <definedName name="AD" localSheetId="16">#REF!</definedName>
    <definedName name="AD">#REF!</definedName>
    <definedName name="adfds" localSheetId="38" hidden="1">{#N/A,#N/A,FALSE,"단축1";#N/A,#N/A,FALSE,"단축2";#N/A,#N/A,FALSE,"단축3";#N/A,#N/A,FALSE,"장축";#N/A,#N/A,FALSE,"4WD"}</definedName>
    <definedName name="adfds" localSheetId="39" hidden="1">{#N/A,#N/A,FALSE,"단축1";#N/A,#N/A,FALSE,"단축2";#N/A,#N/A,FALSE,"단축3";#N/A,#N/A,FALSE,"장축";#N/A,#N/A,FALSE,"4WD"}</definedName>
    <definedName name="adfds" localSheetId="40" hidden="1">{#N/A,#N/A,FALSE,"단축1";#N/A,#N/A,FALSE,"단축2";#N/A,#N/A,FALSE,"단축3";#N/A,#N/A,FALSE,"장축";#N/A,#N/A,FALSE,"4WD"}</definedName>
    <definedName name="adfds" localSheetId="41" hidden="1">{#N/A,#N/A,FALSE,"단축1";#N/A,#N/A,FALSE,"단축2";#N/A,#N/A,FALSE,"단축3";#N/A,#N/A,FALSE,"장축";#N/A,#N/A,FALSE,"4WD"}</definedName>
    <definedName name="adfds" localSheetId="34" hidden="1">{#N/A,#N/A,FALSE,"단축1";#N/A,#N/A,FALSE,"단축2";#N/A,#N/A,FALSE,"단축3";#N/A,#N/A,FALSE,"장축";#N/A,#N/A,FALSE,"4WD"}</definedName>
    <definedName name="adfds" hidden="1">{#N/A,#N/A,FALSE,"단축1";#N/A,#N/A,FALSE,"단축2";#N/A,#N/A,FALSE,"단축3";#N/A,#N/A,FALSE,"장축";#N/A,#N/A,FALSE,"4WD"}</definedName>
    <definedName name="ADH">#N/A</definedName>
    <definedName name="ADL" localSheetId="12">#REF!</definedName>
    <definedName name="ADL" localSheetId="11">#REF!</definedName>
    <definedName name="ADL" localSheetId="38">#REF!</definedName>
    <definedName name="ADL" localSheetId="39">#REF!</definedName>
    <definedName name="ADL" localSheetId="40">#REF!</definedName>
    <definedName name="ADL" localSheetId="41">#REF!</definedName>
    <definedName name="ADL" localSheetId="34">#REF!</definedName>
    <definedName name="ADL" localSheetId="16">#REF!</definedName>
    <definedName name="ADL">#REF!</definedName>
    <definedName name="ADP" localSheetId="12">#REF!</definedName>
    <definedName name="ADP" localSheetId="11">#REF!</definedName>
    <definedName name="ADP" localSheetId="38">#REF!</definedName>
    <definedName name="ADP" localSheetId="39">#REF!</definedName>
    <definedName name="ADP" localSheetId="40">#REF!</definedName>
    <definedName name="ADP" localSheetId="41">#REF!</definedName>
    <definedName name="ADP" localSheetId="34">#REF!</definedName>
    <definedName name="ADP" localSheetId="16">#REF!</definedName>
    <definedName name="ADP">#REF!</definedName>
    <definedName name="ADSDF" localSheetId="38" hidden="1">{#N/A,#N/A,TRUE,"Y생산";#N/A,#N/A,TRUE,"Y판매";#N/A,#N/A,TRUE,"Y총물량";#N/A,#N/A,TRUE,"Y능력";#N/A,#N/A,TRUE,"YKD"}</definedName>
    <definedName name="ADSDF" localSheetId="39" hidden="1">{#N/A,#N/A,TRUE,"Y생산";#N/A,#N/A,TRUE,"Y판매";#N/A,#N/A,TRUE,"Y총물량";#N/A,#N/A,TRUE,"Y능력";#N/A,#N/A,TRUE,"YKD"}</definedName>
    <definedName name="ADSDF" localSheetId="40" hidden="1">{#N/A,#N/A,TRUE,"Y생산";#N/A,#N/A,TRUE,"Y판매";#N/A,#N/A,TRUE,"Y총물량";#N/A,#N/A,TRUE,"Y능력";#N/A,#N/A,TRUE,"YKD"}</definedName>
    <definedName name="ADSDF" localSheetId="41" hidden="1">{#N/A,#N/A,TRUE,"Y생산";#N/A,#N/A,TRUE,"Y판매";#N/A,#N/A,TRUE,"Y총물량";#N/A,#N/A,TRUE,"Y능력";#N/A,#N/A,TRUE,"YKD"}</definedName>
    <definedName name="ADSDF" localSheetId="34" hidden="1">{#N/A,#N/A,TRUE,"Y생산";#N/A,#N/A,TRUE,"Y판매";#N/A,#N/A,TRUE,"Y총물량";#N/A,#N/A,TRUE,"Y능력";#N/A,#N/A,TRUE,"YKD"}</definedName>
    <definedName name="ADSDF" hidden="1">{#N/A,#N/A,TRUE,"Y생산";#N/A,#N/A,TRUE,"Y판매";#N/A,#N/A,TRUE,"Y총물량";#N/A,#N/A,TRUE,"Y능력";#N/A,#N/A,TRUE,"YKD"}</definedName>
    <definedName name="ADSGHJHGJ" localSheetId="38" hidden="1">{#N/A,#N/A,FALSE,"단축1";#N/A,#N/A,FALSE,"단축2";#N/A,#N/A,FALSE,"단축3";#N/A,#N/A,FALSE,"장축";#N/A,#N/A,FALSE,"4WD"}</definedName>
    <definedName name="ADSGHJHGJ" localSheetId="39" hidden="1">{#N/A,#N/A,FALSE,"단축1";#N/A,#N/A,FALSE,"단축2";#N/A,#N/A,FALSE,"단축3";#N/A,#N/A,FALSE,"장축";#N/A,#N/A,FALSE,"4WD"}</definedName>
    <definedName name="ADSGHJHGJ" localSheetId="40" hidden="1">{#N/A,#N/A,FALSE,"단축1";#N/A,#N/A,FALSE,"단축2";#N/A,#N/A,FALSE,"단축3";#N/A,#N/A,FALSE,"장축";#N/A,#N/A,FALSE,"4WD"}</definedName>
    <definedName name="ADSGHJHGJ" localSheetId="41" hidden="1">{#N/A,#N/A,FALSE,"단축1";#N/A,#N/A,FALSE,"단축2";#N/A,#N/A,FALSE,"단축3";#N/A,#N/A,FALSE,"장축";#N/A,#N/A,FALSE,"4WD"}</definedName>
    <definedName name="ADSGHJHGJ" localSheetId="34" hidden="1">{#N/A,#N/A,FALSE,"단축1";#N/A,#N/A,FALSE,"단축2";#N/A,#N/A,FALSE,"단축3";#N/A,#N/A,FALSE,"장축";#N/A,#N/A,FALSE,"4WD"}</definedName>
    <definedName name="ADSGHJHGJ" hidden="1">{#N/A,#N/A,FALSE,"단축1";#N/A,#N/A,FALSE,"단축2";#N/A,#N/A,FALSE,"단축3";#N/A,#N/A,FALSE,"장축";#N/A,#N/A,FALSE,"4WD"}</definedName>
    <definedName name="ADX">#N/A</definedName>
    <definedName name="AE" localSheetId="12">#REF!</definedName>
    <definedName name="AE" localSheetId="11">#REF!</definedName>
    <definedName name="AE" localSheetId="38">#REF!</definedName>
    <definedName name="AE" localSheetId="39">#REF!</definedName>
    <definedName name="AE" localSheetId="40">#REF!</definedName>
    <definedName name="AE" localSheetId="41">#REF!</definedName>
    <definedName name="AE" localSheetId="34">#REF!</definedName>
    <definedName name="AE" localSheetId="16">#REF!</definedName>
    <definedName name="AE">#REF!</definedName>
    <definedName name="AF" localSheetId="12">#REF!</definedName>
    <definedName name="AF" localSheetId="11">#REF!</definedName>
    <definedName name="AF" localSheetId="38">#REF!</definedName>
    <definedName name="AF" localSheetId="39">#REF!</definedName>
    <definedName name="AF" localSheetId="40">#REF!</definedName>
    <definedName name="AF" localSheetId="41">#REF!</definedName>
    <definedName name="AF" localSheetId="34">#REF!</definedName>
    <definedName name="AF" localSheetId="16">#REF!</definedName>
    <definedName name="AF">#REF!</definedName>
    <definedName name="AGRP기대효과" localSheetId="12">#REF!</definedName>
    <definedName name="AGRP기대효과" localSheetId="11">#REF!</definedName>
    <definedName name="AGRP기대효과" localSheetId="38">#REF!</definedName>
    <definedName name="AGRP기대효과" localSheetId="39">#REF!</definedName>
    <definedName name="AGRP기대효과" localSheetId="40">#REF!</definedName>
    <definedName name="AGRP기대효과" localSheetId="41">#REF!</definedName>
    <definedName name="AGRP기대효과" localSheetId="34">#REF!</definedName>
    <definedName name="AGRP기대효과" localSheetId="16">#REF!</definedName>
    <definedName name="AGRP기대효과">#REF!</definedName>
    <definedName name="AI¿ø3" localSheetId="12">#REF!</definedName>
    <definedName name="AI¿ø3" localSheetId="11">#REF!</definedName>
    <definedName name="AI¿ø3" localSheetId="38">#REF!</definedName>
    <definedName name="AI¿ø3" localSheetId="39">#REF!</definedName>
    <definedName name="AI¿ø3" localSheetId="40">#REF!</definedName>
    <definedName name="AI¿ø3" localSheetId="41">#REF!</definedName>
    <definedName name="AI¿ø3" localSheetId="34">#REF!</definedName>
    <definedName name="AI¿ø3" localSheetId="16">#REF!</definedName>
    <definedName name="AI¿ø3">#REF!</definedName>
    <definedName name="AK" localSheetId="38" hidden="1">{#N/A,#N/A,FALSE,"단축1";#N/A,#N/A,FALSE,"단축2";#N/A,#N/A,FALSE,"단축3";#N/A,#N/A,FALSE,"장축";#N/A,#N/A,FALSE,"4WD"}</definedName>
    <definedName name="AK" localSheetId="39" hidden="1">{#N/A,#N/A,FALSE,"단축1";#N/A,#N/A,FALSE,"단축2";#N/A,#N/A,FALSE,"단축3";#N/A,#N/A,FALSE,"장축";#N/A,#N/A,FALSE,"4WD"}</definedName>
    <definedName name="AK" localSheetId="40" hidden="1">{#N/A,#N/A,FALSE,"단축1";#N/A,#N/A,FALSE,"단축2";#N/A,#N/A,FALSE,"단축3";#N/A,#N/A,FALSE,"장축";#N/A,#N/A,FALSE,"4WD"}</definedName>
    <definedName name="AK" localSheetId="41" hidden="1">{#N/A,#N/A,FALSE,"단축1";#N/A,#N/A,FALSE,"단축2";#N/A,#N/A,FALSE,"단축3";#N/A,#N/A,FALSE,"장축";#N/A,#N/A,FALSE,"4WD"}</definedName>
    <definedName name="AK" localSheetId="34" hidden="1">{#N/A,#N/A,FALSE,"단축1";#N/A,#N/A,FALSE,"단축2";#N/A,#N/A,FALSE,"단축3";#N/A,#N/A,FALSE,"장축";#N/A,#N/A,FALSE,"4WD"}</definedName>
    <definedName name="AK" hidden="1">{#N/A,#N/A,FALSE,"단축1";#N/A,#N/A,FALSE,"단축2";#N/A,#N/A,FALSE,"단축3";#N/A,#N/A,FALSE,"장축";#N/A,#N/A,FALSE,"4WD"}</definedName>
    <definedName name="ALL" localSheetId="12">#REF!</definedName>
    <definedName name="ALL" localSheetId="11">#REF!</definedName>
    <definedName name="ALL" localSheetId="38">#REF!</definedName>
    <definedName name="ALL" localSheetId="39">#REF!</definedName>
    <definedName name="ALL" localSheetId="40">#REF!</definedName>
    <definedName name="ALL" localSheetId="41">#REF!</definedName>
    <definedName name="ALL" localSheetId="34">#REF!</definedName>
    <definedName name="ALL" localSheetId="16">#REF!</definedName>
    <definedName name="ALL">#REF!</definedName>
    <definedName name="ALTSS" localSheetId="12">#REF!</definedName>
    <definedName name="ALTSS" localSheetId="11">#REF!</definedName>
    <definedName name="ALTSS" localSheetId="38">#REF!</definedName>
    <definedName name="ALTSS" localSheetId="39">#REF!</definedName>
    <definedName name="ALTSS" localSheetId="40">#REF!</definedName>
    <definedName name="ALTSS" localSheetId="41">#REF!</definedName>
    <definedName name="ALTSS" localSheetId="34">#REF!</definedName>
    <definedName name="ALTSS" localSheetId="16">#REF!</definedName>
    <definedName name="ALTSS">#REF!</definedName>
    <definedName name="AMECH" localSheetId="38" hidden="1">{#N/A,#N/A,FALSE,"단축1";#N/A,#N/A,FALSE,"단축2";#N/A,#N/A,FALSE,"단축3";#N/A,#N/A,FALSE,"장축";#N/A,#N/A,FALSE,"4WD"}</definedName>
    <definedName name="AMECH" localSheetId="39" hidden="1">{#N/A,#N/A,FALSE,"단축1";#N/A,#N/A,FALSE,"단축2";#N/A,#N/A,FALSE,"단축3";#N/A,#N/A,FALSE,"장축";#N/A,#N/A,FALSE,"4WD"}</definedName>
    <definedName name="AMECH" localSheetId="40" hidden="1">{#N/A,#N/A,FALSE,"단축1";#N/A,#N/A,FALSE,"단축2";#N/A,#N/A,FALSE,"단축3";#N/A,#N/A,FALSE,"장축";#N/A,#N/A,FALSE,"4WD"}</definedName>
    <definedName name="AMECH" localSheetId="41" hidden="1">{#N/A,#N/A,FALSE,"단축1";#N/A,#N/A,FALSE,"단축2";#N/A,#N/A,FALSE,"단축3";#N/A,#N/A,FALSE,"장축";#N/A,#N/A,FALSE,"4WD"}</definedName>
    <definedName name="AMECH" localSheetId="34" hidden="1">{#N/A,#N/A,FALSE,"단축1";#N/A,#N/A,FALSE,"단축2";#N/A,#N/A,FALSE,"단축3";#N/A,#N/A,FALSE,"장축";#N/A,#N/A,FALSE,"4WD"}</definedName>
    <definedName name="AMECH" hidden="1">{#N/A,#N/A,FALSE,"단축1";#N/A,#N/A,FALSE,"단축2";#N/A,#N/A,FALSE,"단축3";#N/A,#N/A,FALSE,"장축";#N/A,#N/A,FALSE,"4WD"}</definedName>
    <definedName name="AoAUºn" localSheetId="12">#REF!</definedName>
    <definedName name="AoAUºn" localSheetId="11">#REF!</definedName>
    <definedName name="AoAUºn" localSheetId="38">#REF!</definedName>
    <definedName name="AoAUºn" localSheetId="39">#REF!</definedName>
    <definedName name="AoAUºn" localSheetId="40">#REF!</definedName>
    <definedName name="AoAUºn" localSheetId="41">#REF!</definedName>
    <definedName name="AoAUºn" localSheetId="34">#REF!</definedName>
    <definedName name="AoAUºn" localSheetId="16">#REF!</definedName>
    <definedName name="AoAUºn">#REF!</definedName>
    <definedName name="AOH" localSheetId="12">#REF!</definedName>
    <definedName name="AOH" localSheetId="11">#REF!</definedName>
    <definedName name="AOH" localSheetId="38">#REF!</definedName>
    <definedName name="AOH" localSheetId="39">#REF!</definedName>
    <definedName name="AOH" localSheetId="40">#REF!</definedName>
    <definedName name="AOH" localSheetId="41">#REF!</definedName>
    <definedName name="AOH" localSheetId="34">#REF!</definedName>
    <definedName name="AOH" localSheetId="16">#REF!</definedName>
    <definedName name="AOH">#REF!</definedName>
    <definedName name="AP" localSheetId="12">#REF!</definedName>
    <definedName name="AP" localSheetId="11">#REF!</definedName>
    <definedName name="AP" localSheetId="38">#REF!</definedName>
    <definedName name="AP" localSheetId="39">#REF!</definedName>
    <definedName name="AP" localSheetId="40">#REF!</definedName>
    <definedName name="AP" localSheetId="41">#REF!</definedName>
    <definedName name="AP" localSheetId="34">#REF!</definedName>
    <definedName name="AP" localSheetId="16">#REF!</definedName>
    <definedName name="AP">#REF!</definedName>
    <definedName name="AS.BB" localSheetId="12">#REF!</definedName>
    <definedName name="AS.BB" localSheetId="11">#REF!</definedName>
    <definedName name="AS.BB" localSheetId="38">#REF!</definedName>
    <definedName name="AS.BB" localSheetId="39">#REF!</definedName>
    <definedName name="AS.BB" localSheetId="40">#REF!</definedName>
    <definedName name="AS.BB" localSheetId="41">#REF!</definedName>
    <definedName name="AS.BB" localSheetId="34">#REF!</definedName>
    <definedName name="AS.BB" localSheetId="16">#REF!</definedName>
    <definedName name="AS.BB">#REF!</definedName>
    <definedName name="AS2DocOpenMode" hidden="1">"AS2DocumentEdit"</definedName>
    <definedName name="ASADS" localSheetId="38" hidden="1">{#N/A,#N/A,FALSE,"단축1";#N/A,#N/A,FALSE,"단축2";#N/A,#N/A,FALSE,"단축3";#N/A,#N/A,FALSE,"장축";#N/A,#N/A,FALSE,"4WD"}</definedName>
    <definedName name="ASADS" localSheetId="39" hidden="1">{#N/A,#N/A,FALSE,"단축1";#N/A,#N/A,FALSE,"단축2";#N/A,#N/A,FALSE,"단축3";#N/A,#N/A,FALSE,"장축";#N/A,#N/A,FALSE,"4WD"}</definedName>
    <definedName name="ASADS" localSheetId="40" hidden="1">{#N/A,#N/A,FALSE,"단축1";#N/A,#N/A,FALSE,"단축2";#N/A,#N/A,FALSE,"단축3";#N/A,#N/A,FALSE,"장축";#N/A,#N/A,FALSE,"4WD"}</definedName>
    <definedName name="ASADS" localSheetId="41" hidden="1">{#N/A,#N/A,FALSE,"단축1";#N/A,#N/A,FALSE,"단축2";#N/A,#N/A,FALSE,"단축3";#N/A,#N/A,FALSE,"장축";#N/A,#N/A,FALSE,"4WD"}</definedName>
    <definedName name="ASADS" localSheetId="34" hidden="1">{#N/A,#N/A,FALSE,"단축1";#N/A,#N/A,FALSE,"단축2";#N/A,#N/A,FALSE,"단축3";#N/A,#N/A,FALSE,"장축";#N/A,#N/A,FALSE,"4WD"}</definedName>
    <definedName name="ASADS" hidden="1">{#N/A,#N/A,FALSE,"단축1";#N/A,#N/A,FALSE,"단축2";#N/A,#N/A,FALSE,"단축3";#N/A,#N/A,FALSE,"장축";#N/A,#N/A,FALSE,"4WD"}</definedName>
    <definedName name="ASAS">#N/A</definedName>
    <definedName name="ASDF" localSheetId="33">#N/A</definedName>
    <definedName name="asdf" localSheetId="13">#REF!</definedName>
    <definedName name="asdf" localSheetId="12">#REF!</definedName>
    <definedName name="asdf" localSheetId="11">#REF!</definedName>
    <definedName name="ASDF" localSheetId="38">#N/A</definedName>
    <definedName name="ASDF" localSheetId="39">#N/A</definedName>
    <definedName name="ASDF" localSheetId="40">#N/A</definedName>
    <definedName name="ASDF" localSheetId="41">#N/A</definedName>
    <definedName name="ASDF" localSheetId="34">#N/A</definedName>
    <definedName name="asdf" localSheetId="16">#REF!</definedName>
    <definedName name="asdf">#REF!</definedName>
    <definedName name="ASDS">#N/A</definedName>
    <definedName name="ASDSAD" localSheetId="38" hidden="1">{#N/A,#N/A,FALSE,"단축1";#N/A,#N/A,FALSE,"단축2";#N/A,#N/A,FALSE,"단축3";#N/A,#N/A,FALSE,"장축";#N/A,#N/A,FALSE,"4WD"}</definedName>
    <definedName name="ASDSAD" localSheetId="39" hidden="1">{#N/A,#N/A,FALSE,"단축1";#N/A,#N/A,FALSE,"단축2";#N/A,#N/A,FALSE,"단축3";#N/A,#N/A,FALSE,"장축";#N/A,#N/A,FALSE,"4WD"}</definedName>
    <definedName name="ASDSAD" localSheetId="40" hidden="1">{#N/A,#N/A,FALSE,"단축1";#N/A,#N/A,FALSE,"단축2";#N/A,#N/A,FALSE,"단축3";#N/A,#N/A,FALSE,"장축";#N/A,#N/A,FALSE,"4WD"}</definedName>
    <definedName name="ASDSAD" localSheetId="41" hidden="1">{#N/A,#N/A,FALSE,"단축1";#N/A,#N/A,FALSE,"단축2";#N/A,#N/A,FALSE,"단축3";#N/A,#N/A,FALSE,"장축";#N/A,#N/A,FALSE,"4WD"}</definedName>
    <definedName name="ASDSAD" localSheetId="34" hidden="1">{#N/A,#N/A,FALSE,"단축1";#N/A,#N/A,FALSE,"단축2";#N/A,#N/A,FALSE,"단축3";#N/A,#N/A,FALSE,"장축";#N/A,#N/A,FALSE,"4WD"}</definedName>
    <definedName name="ASDSAD" hidden="1">{#N/A,#N/A,FALSE,"단축1";#N/A,#N/A,FALSE,"단축2";#N/A,#N/A,FALSE,"단축3";#N/A,#N/A,FALSE,"장축";#N/A,#N/A,FALSE,"4WD"}</definedName>
    <definedName name="ASE">#N/A</definedName>
    <definedName name="ASKLDJGF" localSheetId="12">#REF!</definedName>
    <definedName name="ASKLDJGF" localSheetId="11">#REF!</definedName>
    <definedName name="ASKLDJGF" localSheetId="38">#REF!</definedName>
    <definedName name="ASKLDJGF" localSheetId="39">#REF!</definedName>
    <definedName name="ASKLDJGF" localSheetId="40">#REF!</definedName>
    <definedName name="ASKLDJGF" localSheetId="41">#REF!</definedName>
    <definedName name="ASKLDJGF" localSheetId="34">#REF!</definedName>
    <definedName name="ASKLDJGF" localSheetId="16">#REF!</definedName>
    <definedName name="ASKLDJGF">#REF!</definedName>
    <definedName name="ASRS" localSheetId="12">#REF!</definedName>
    <definedName name="ASRS" localSheetId="11">#REF!</definedName>
    <definedName name="ASRS" localSheetId="38">#REF!</definedName>
    <definedName name="ASRS" localSheetId="39">#REF!</definedName>
    <definedName name="ASRS" localSheetId="40">#REF!</definedName>
    <definedName name="ASRS" localSheetId="41">#REF!</definedName>
    <definedName name="ASRS" localSheetId="34">#REF!</definedName>
    <definedName name="ASRS" localSheetId="16">#REF!</definedName>
    <definedName name="ASRS">#REF!</definedName>
    <definedName name="ASSA" localSheetId="38" hidden="1">{#N/A,#N/A,FALSE,"단축1";#N/A,#N/A,FALSE,"단축2";#N/A,#N/A,FALSE,"단축3";#N/A,#N/A,FALSE,"장축";#N/A,#N/A,FALSE,"4WD"}</definedName>
    <definedName name="ASSA" localSheetId="39" hidden="1">{#N/A,#N/A,FALSE,"단축1";#N/A,#N/A,FALSE,"단축2";#N/A,#N/A,FALSE,"단축3";#N/A,#N/A,FALSE,"장축";#N/A,#N/A,FALSE,"4WD"}</definedName>
    <definedName name="ASSA" localSheetId="40" hidden="1">{#N/A,#N/A,FALSE,"단축1";#N/A,#N/A,FALSE,"단축2";#N/A,#N/A,FALSE,"단축3";#N/A,#N/A,FALSE,"장축";#N/A,#N/A,FALSE,"4WD"}</definedName>
    <definedName name="ASSA" localSheetId="41" hidden="1">{#N/A,#N/A,FALSE,"단축1";#N/A,#N/A,FALSE,"단축2";#N/A,#N/A,FALSE,"단축3";#N/A,#N/A,FALSE,"장축";#N/A,#N/A,FALSE,"4WD"}</definedName>
    <definedName name="ASSA" localSheetId="34" hidden="1">{#N/A,#N/A,FALSE,"단축1";#N/A,#N/A,FALSE,"단축2";#N/A,#N/A,FALSE,"단축3";#N/A,#N/A,FALSE,"장축";#N/A,#N/A,FALSE,"4WD"}</definedName>
    <definedName name="ASSA" hidden="1">{#N/A,#N/A,FALSE,"단축1";#N/A,#N/A,FALSE,"단축2";#N/A,#N/A,FALSE,"단축3";#N/A,#N/A,FALSE,"장축";#N/A,#N/A,FALSE,"4WD"}</definedName>
    <definedName name="ASSSS" localSheetId="38" hidden="1">{#N/A,#N/A,FALSE,"단축1";#N/A,#N/A,FALSE,"단축2";#N/A,#N/A,FALSE,"단축3";#N/A,#N/A,FALSE,"장축";#N/A,#N/A,FALSE,"4WD"}</definedName>
    <definedName name="ASSSS" localSheetId="39" hidden="1">{#N/A,#N/A,FALSE,"단축1";#N/A,#N/A,FALSE,"단축2";#N/A,#N/A,FALSE,"단축3";#N/A,#N/A,FALSE,"장축";#N/A,#N/A,FALSE,"4WD"}</definedName>
    <definedName name="ASSSS" localSheetId="40" hidden="1">{#N/A,#N/A,FALSE,"단축1";#N/A,#N/A,FALSE,"단축2";#N/A,#N/A,FALSE,"단축3";#N/A,#N/A,FALSE,"장축";#N/A,#N/A,FALSE,"4WD"}</definedName>
    <definedName name="ASSSS" localSheetId="41" hidden="1">{#N/A,#N/A,FALSE,"단축1";#N/A,#N/A,FALSE,"단축2";#N/A,#N/A,FALSE,"단축3";#N/A,#N/A,FALSE,"장축";#N/A,#N/A,FALSE,"4WD"}</definedName>
    <definedName name="ASSSS" localSheetId="34" hidden="1">{#N/A,#N/A,FALSE,"단축1";#N/A,#N/A,FALSE,"단축2";#N/A,#N/A,FALSE,"단축3";#N/A,#N/A,FALSE,"장축";#N/A,#N/A,FALSE,"4WD"}</definedName>
    <definedName name="ASSSS" hidden="1">{#N/A,#N/A,FALSE,"단축1";#N/A,#N/A,FALSE,"단축2";#N/A,#N/A,FALSE,"단축3";#N/A,#N/A,FALSE,"장축";#N/A,#N/A,FALSE,"4WD"}</definedName>
    <definedName name="ASSY" localSheetId="38" hidden="1">{#N/A,#N/A,FALSE,"단축1";#N/A,#N/A,FALSE,"단축2";#N/A,#N/A,FALSE,"단축3";#N/A,#N/A,FALSE,"장축";#N/A,#N/A,FALSE,"4WD"}</definedName>
    <definedName name="ASSY" localSheetId="39" hidden="1">{#N/A,#N/A,FALSE,"단축1";#N/A,#N/A,FALSE,"단축2";#N/A,#N/A,FALSE,"단축3";#N/A,#N/A,FALSE,"장축";#N/A,#N/A,FALSE,"4WD"}</definedName>
    <definedName name="ASSY" localSheetId="40" hidden="1">{#N/A,#N/A,FALSE,"단축1";#N/A,#N/A,FALSE,"단축2";#N/A,#N/A,FALSE,"단축3";#N/A,#N/A,FALSE,"장축";#N/A,#N/A,FALSE,"4WD"}</definedName>
    <definedName name="ASSY" localSheetId="41" hidden="1">{#N/A,#N/A,FALSE,"단축1";#N/A,#N/A,FALSE,"단축2";#N/A,#N/A,FALSE,"단축3";#N/A,#N/A,FALSE,"장축";#N/A,#N/A,FALSE,"4WD"}</definedName>
    <definedName name="ASSY" localSheetId="34" hidden="1">{#N/A,#N/A,FALSE,"단축1";#N/A,#N/A,FALSE,"단축2";#N/A,#N/A,FALSE,"단축3";#N/A,#N/A,FALSE,"장축";#N/A,#N/A,FALSE,"4WD"}</definedName>
    <definedName name="ASSY" hidden="1">{#N/A,#N/A,FALSE,"단축1";#N/A,#N/A,FALSE,"단축2";#N/A,#N/A,FALSE,"단축3";#N/A,#N/A,FALSE,"장축";#N/A,#N/A,FALSE,"4WD"}</definedName>
    <definedName name="ASSY2">#N/A</definedName>
    <definedName name="ASTA" localSheetId="12">#REF!</definedName>
    <definedName name="ASTA" localSheetId="11">#REF!</definedName>
    <definedName name="ASTA" localSheetId="38">#REF!</definedName>
    <definedName name="ASTA" localSheetId="39">#REF!</definedName>
    <definedName name="ASTA" localSheetId="40">#REF!</definedName>
    <definedName name="ASTA" localSheetId="41">#REF!</definedName>
    <definedName name="ASTA" localSheetId="34">#REF!</definedName>
    <definedName name="ASTA" localSheetId="16">#REF!</definedName>
    <definedName name="ASTA">#REF!</definedName>
    <definedName name="ASTL" localSheetId="12">#REF!</definedName>
    <definedName name="ASTL" localSheetId="11">#REF!</definedName>
    <definedName name="ASTL" localSheetId="38">#REF!</definedName>
    <definedName name="ASTL" localSheetId="39">#REF!</definedName>
    <definedName name="ASTL" localSheetId="40">#REF!</definedName>
    <definedName name="ASTL" localSheetId="41">#REF!</definedName>
    <definedName name="ASTL" localSheetId="34">#REF!</definedName>
    <definedName name="ASTL" localSheetId="16">#REF!</definedName>
    <definedName name="ASTL">#REF!</definedName>
    <definedName name="ASTR" localSheetId="12">#REF!</definedName>
    <definedName name="ASTR" localSheetId="11">#REF!</definedName>
    <definedName name="ASTR" localSheetId="38">#REF!</definedName>
    <definedName name="ASTR" localSheetId="39">#REF!</definedName>
    <definedName name="ASTR" localSheetId="40">#REF!</definedName>
    <definedName name="ASTR" localSheetId="41">#REF!</definedName>
    <definedName name="ASTR" localSheetId="34">#REF!</definedName>
    <definedName name="ASTR" localSheetId="16">#REF!</definedName>
    <definedName name="ASTR">#REF!</definedName>
    <definedName name="ASTX" localSheetId="12">#REF!</definedName>
    <definedName name="ASTX" localSheetId="11">#REF!</definedName>
    <definedName name="ASTX" localSheetId="38">#REF!</definedName>
    <definedName name="ASTX" localSheetId="39">#REF!</definedName>
    <definedName name="ASTX" localSheetId="40">#REF!</definedName>
    <definedName name="ASTX" localSheetId="41">#REF!</definedName>
    <definedName name="ASTX" localSheetId="34">#REF!</definedName>
    <definedName name="ASTX" localSheetId="16">#REF!</definedName>
    <definedName name="ASTX">#REF!</definedName>
    <definedName name="ATAR" localSheetId="12">#REF!</definedName>
    <definedName name="ATAR" localSheetId="11">#REF!</definedName>
    <definedName name="ATAR" localSheetId="38">#REF!</definedName>
    <definedName name="ATAR" localSheetId="39">#REF!</definedName>
    <definedName name="ATAR" localSheetId="40">#REF!</definedName>
    <definedName name="ATAR" localSheetId="41">#REF!</definedName>
    <definedName name="ATAR" localSheetId="34">#REF!</definedName>
    <definedName name="ATAR" localSheetId="16">#REF!</definedName>
    <definedName name="ATAR">#REF!</definedName>
    <definedName name="AttendanceForm" localSheetId="12">#REF!</definedName>
    <definedName name="AttendanceForm" localSheetId="11">#REF!</definedName>
    <definedName name="AttendanceForm" localSheetId="38">#REF!</definedName>
    <definedName name="AttendanceForm" localSheetId="39">#REF!</definedName>
    <definedName name="AttendanceForm" localSheetId="40">#REF!</definedName>
    <definedName name="AttendanceForm" localSheetId="41">#REF!</definedName>
    <definedName name="AttendanceForm" localSheetId="34">#REF!</definedName>
    <definedName name="AttendanceForm" localSheetId="16">#REF!</definedName>
    <definedName name="AttendanceForm">#REF!</definedName>
    <definedName name="AU" localSheetId="12">#REF!</definedName>
    <definedName name="AU" localSheetId="11">#REF!</definedName>
    <definedName name="AU" localSheetId="38">#REF!</definedName>
    <definedName name="AU" localSheetId="39">#REF!</definedName>
    <definedName name="AU" localSheetId="40">#REF!</definedName>
    <definedName name="AU" localSheetId="41">#REF!</definedName>
    <definedName name="AU" localSheetId="34">#REF!</definedName>
    <definedName name="AU" localSheetId="16">#REF!</definedName>
    <definedName name="AU">#REF!</definedName>
    <definedName name="aut" localSheetId="12">#REF!</definedName>
    <definedName name="aut" localSheetId="11">#REF!</definedName>
    <definedName name="aut" localSheetId="38">#REF!</definedName>
    <definedName name="aut" localSheetId="39">#REF!</definedName>
    <definedName name="aut" localSheetId="40">#REF!</definedName>
    <definedName name="aut" localSheetId="41">#REF!</definedName>
    <definedName name="aut" localSheetId="34">#REF!</definedName>
    <definedName name="aut" localSheetId="16">#REF!</definedName>
    <definedName name="aut">#REF!</definedName>
    <definedName name="AV" localSheetId="38" hidden="1">{#N/A,#N/A,FALSE,"96자동차사 계획";#N/A,#N/A,FALSE,"96자동차사 계획"}</definedName>
    <definedName name="AV" localSheetId="39" hidden="1">{#N/A,#N/A,FALSE,"96자동차사 계획";#N/A,#N/A,FALSE,"96자동차사 계획"}</definedName>
    <definedName name="AV" localSheetId="40" hidden="1">{#N/A,#N/A,FALSE,"96자동차사 계획";#N/A,#N/A,FALSE,"96자동차사 계획"}</definedName>
    <definedName name="AV" localSheetId="41" hidden="1">{#N/A,#N/A,FALSE,"96자동차사 계획";#N/A,#N/A,FALSE,"96자동차사 계획"}</definedName>
    <definedName name="AV" localSheetId="34" hidden="1">{#N/A,#N/A,FALSE,"96자동차사 계획";#N/A,#N/A,FALSE,"96자동차사 계획"}</definedName>
    <definedName name="AV" hidden="1">{#N/A,#N/A,FALSE,"96자동차사 계획";#N/A,#N/A,FALSE,"96자동차사 계획"}</definedName>
    <definedName name="AVV" localSheetId="38" hidden="1">{#N/A,#N/A,FALSE,"96자동차사 계획";#N/A,#N/A,FALSE,"96자동차사 계획"}</definedName>
    <definedName name="AVV" localSheetId="39" hidden="1">{#N/A,#N/A,FALSE,"96자동차사 계획";#N/A,#N/A,FALSE,"96자동차사 계획"}</definedName>
    <definedName name="AVV" localSheetId="40" hidden="1">{#N/A,#N/A,FALSE,"96자동차사 계획";#N/A,#N/A,FALSE,"96자동차사 계획"}</definedName>
    <definedName name="AVV" localSheetId="41" hidden="1">{#N/A,#N/A,FALSE,"96자동차사 계획";#N/A,#N/A,FALSE,"96자동차사 계획"}</definedName>
    <definedName name="AVV" localSheetId="34" hidden="1">{#N/A,#N/A,FALSE,"96자동차사 계획";#N/A,#N/A,FALSE,"96자동차사 계획"}</definedName>
    <definedName name="AVV" hidden="1">{#N/A,#N/A,FALSE,"96자동차사 계획";#N/A,#N/A,FALSE,"96자동차사 계획"}</definedName>
    <definedName name="awc" localSheetId="12">#REF!</definedName>
    <definedName name="awc" localSheetId="11">#REF!</definedName>
    <definedName name="awc" localSheetId="38">#REF!</definedName>
    <definedName name="awc" localSheetId="39">#REF!</definedName>
    <definedName name="awc" localSheetId="40">#REF!</definedName>
    <definedName name="awc" localSheetId="41">#REF!</definedName>
    <definedName name="awc" localSheetId="34">#REF!</definedName>
    <definedName name="awc" localSheetId="16">#REF!</definedName>
    <definedName name="awc">#REF!</definedName>
    <definedName name="ax" localSheetId="12">#REF!</definedName>
    <definedName name="ax" localSheetId="11">#REF!</definedName>
    <definedName name="ax" localSheetId="38">#REF!</definedName>
    <definedName name="ax" localSheetId="39">#REF!</definedName>
    <definedName name="ax" localSheetId="40">#REF!</definedName>
    <definedName name="ax" localSheetId="41">#REF!</definedName>
    <definedName name="ax" localSheetId="34">#REF!</definedName>
    <definedName name="ax" localSheetId="16">#REF!</definedName>
    <definedName name="ax">#REF!</definedName>
    <definedName name="A행" localSheetId="12">#REF!</definedName>
    <definedName name="A행" localSheetId="11">#REF!</definedName>
    <definedName name="A행" localSheetId="38">#REF!</definedName>
    <definedName name="A행" localSheetId="39">#REF!</definedName>
    <definedName name="A행" localSheetId="40">#REF!</definedName>
    <definedName name="A행" localSheetId="41">#REF!</definedName>
    <definedName name="A행" localSheetId="34">#REF!</definedName>
    <definedName name="A행" localSheetId="16">#REF!</definedName>
    <definedName name="A행">#REF!</definedName>
    <definedName name="B" localSheetId="12">#REF!</definedName>
    <definedName name="B" localSheetId="11">#REF!</definedName>
    <definedName name="B" localSheetId="38">#REF!</definedName>
    <definedName name="B" localSheetId="39">#REF!</definedName>
    <definedName name="B" localSheetId="40">#REF!</definedName>
    <definedName name="B" localSheetId="41">#REF!</definedName>
    <definedName name="B" localSheetId="34">#REF!</definedName>
    <definedName name="B" localSheetId="16">#REF!</definedName>
    <definedName name="B">#REF!</definedName>
    <definedName name="b23RTDKDK" localSheetId="12">#REF!</definedName>
    <definedName name="b23RTDKDK" localSheetId="11">#REF!</definedName>
    <definedName name="b23RTDKDK" localSheetId="38">#REF!</definedName>
    <definedName name="b23RTDKDK" localSheetId="39">#REF!</definedName>
    <definedName name="b23RTDKDK" localSheetId="40">#REF!</definedName>
    <definedName name="b23RTDKDK" localSheetId="41">#REF!</definedName>
    <definedName name="b23RTDKDK" localSheetId="34">#REF!</definedName>
    <definedName name="b23RTDKDK" localSheetId="16">#REF!</definedName>
    <definedName name="b23RTDKDK">#REF!</definedName>
    <definedName name="BA" localSheetId="12">#REF!</definedName>
    <definedName name="BA" localSheetId="11">#REF!</definedName>
    <definedName name="BA" localSheetId="38">#REF!</definedName>
    <definedName name="BA" localSheetId="39">#REF!</definedName>
    <definedName name="BA" localSheetId="40">#REF!</definedName>
    <definedName name="BA" localSheetId="41">#REF!</definedName>
    <definedName name="BA" localSheetId="34">#REF!</definedName>
    <definedName name="BA" localSheetId="16">#REF!</definedName>
    <definedName name="BA">#REF!</definedName>
    <definedName name="baijongsuk" localSheetId="12">#REF!</definedName>
    <definedName name="baijongsuk" localSheetId="11">#REF!</definedName>
    <definedName name="baijongsuk" localSheetId="38">#REF!</definedName>
    <definedName name="baijongsuk" localSheetId="39">#REF!</definedName>
    <definedName name="baijongsuk" localSheetId="40">#REF!</definedName>
    <definedName name="baijongsuk" localSheetId="41">#REF!</definedName>
    <definedName name="baijongsuk" localSheetId="34">#REF!</definedName>
    <definedName name="baijongsuk" localSheetId="16">#REF!</definedName>
    <definedName name="baijongsuk">#REF!</definedName>
    <definedName name="BAL" localSheetId="12">#REF!</definedName>
    <definedName name="BAL" localSheetId="11">#REF!</definedName>
    <definedName name="BAL" localSheetId="38">#REF!</definedName>
    <definedName name="BAL" localSheetId="39">#REF!</definedName>
    <definedName name="BAL" localSheetId="40">#REF!</definedName>
    <definedName name="BAL" localSheetId="41">#REF!</definedName>
    <definedName name="BAL" localSheetId="34">#REF!</definedName>
    <definedName name="BAL" localSheetId="16">#REF!</definedName>
    <definedName name="BAL">#REF!</definedName>
    <definedName name="BAP" localSheetId="12">#REF!</definedName>
    <definedName name="BAP" localSheetId="11">#REF!</definedName>
    <definedName name="BAP" localSheetId="38">#REF!</definedName>
    <definedName name="BAP" localSheetId="39">#REF!</definedName>
    <definedName name="BAP" localSheetId="40">#REF!</definedName>
    <definedName name="BAP" localSheetId="41">#REF!</definedName>
    <definedName name="BAP" localSheetId="34">#REF!</definedName>
    <definedName name="BAP" localSheetId="16">#REF!</definedName>
    <definedName name="BAP">#REF!</definedName>
    <definedName name="BB">[4]Sheet4!$A:$IV</definedName>
    <definedName name="bbb" localSheetId="12">#REF!</definedName>
    <definedName name="bbb" localSheetId="11">#REF!</definedName>
    <definedName name="bbb" localSheetId="38">#REF!</definedName>
    <definedName name="bbb" localSheetId="39">#REF!</definedName>
    <definedName name="bbb" localSheetId="40">#REF!</definedName>
    <definedName name="bbb" localSheetId="41">#REF!</definedName>
    <definedName name="bbb" localSheetId="34">#REF!</definedName>
    <definedName name="bbb" localSheetId="16">#REF!</definedName>
    <definedName name="bbb">#REF!</definedName>
    <definedName name="BBL" localSheetId="12">#REF!</definedName>
    <definedName name="BBL" localSheetId="11">#REF!</definedName>
    <definedName name="BBL" localSheetId="38">#REF!</definedName>
    <definedName name="BBL" localSheetId="39">#REF!</definedName>
    <definedName name="BBL" localSheetId="40">#REF!</definedName>
    <definedName name="BBL" localSheetId="41">#REF!</definedName>
    <definedName name="BBL" localSheetId="34">#REF!</definedName>
    <definedName name="BBL" localSheetId="16">#REF!</definedName>
    <definedName name="BBL">#REF!</definedName>
    <definedName name="BBP" localSheetId="12">#REF!</definedName>
    <definedName name="BBP" localSheetId="11">#REF!</definedName>
    <definedName name="BBP" localSheetId="38">#REF!</definedName>
    <definedName name="BBP" localSheetId="39">#REF!</definedName>
    <definedName name="BBP" localSheetId="40">#REF!</definedName>
    <definedName name="BBP" localSheetId="41">#REF!</definedName>
    <definedName name="BBP" localSheetId="34">#REF!</definedName>
    <definedName name="BBP" localSheetId="16">#REF!</definedName>
    <definedName name="BBP">#REF!</definedName>
    <definedName name="bc" localSheetId="12">#REF!</definedName>
    <definedName name="bc" localSheetId="11">#REF!</definedName>
    <definedName name="bc" localSheetId="38">#REF!</definedName>
    <definedName name="bc" localSheetId="39">#REF!</definedName>
    <definedName name="bc" localSheetId="40">#REF!</definedName>
    <definedName name="bc" localSheetId="41">#REF!</definedName>
    <definedName name="bc" localSheetId="34">#REF!</definedName>
    <definedName name="bc" localSheetId="16">#REF!</definedName>
    <definedName name="bc">#REF!</definedName>
    <definedName name="BCL" localSheetId="12">#REF!</definedName>
    <definedName name="BCL" localSheetId="11">#REF!</definedName>
    <definedName name="BCL" localSheetId="38">#REF!</definedName>
    <definedName name="BCL" localSheetId="39">#REF!</definedName>
    <definedName name="BCL" localSheetId="40">#REF!</definedName>
    <definedName name="BCL" localSheetId="41">#REF!</definedName>
    <definedName name="BCL" localSheetId="34">#REF!</definedName>
    <definedName name="BCL" localSheetId="16">#REF!</definedName>
    <definedName name="BCL">#REF!</definedName>
    <definedName name="BCP" localSheetId="12">#REF!</definedName>
    <definedName name="BCP" localSheetId="11">#REF!</definedName>
    <definedName name="BCP" localSheetId="38">#REF!</definedName>
    <definedName name="BCP" localSheetId="39">#REF!</definedName>
    <definedName name="BCP" localSheetId="40">#REF!</definedName>
    <definedName name="BCP" localSheetId="41">#REF!</definedName>
    <definedName name="BCP" localSheetId="34">#REF!</definedName>
    <definedName name="BCP" localSheetId="16">#REF!</definedName>
    <definedName name="BCP">#REF!</definedName>
    <definedName name="BD" localSheetId="12">#REF!</definedName>
    <definedName name="BD" localSheetId="11">#REF!</definedName>
    <definedName name="BD" localSheetId="38">#REF!</definedName>
    <definedName name="BD" localSheetId="39">#REF!</definedName>
    <definedName name="BD" localSheetId="40">#REF!</definedName>
    <definedName name="BD" localSheetId="41">#REF!</definedName>
    <definedName name="BD" localSheetId="34">#REF!</definedName>
    <definedName name="BD" localSheetId="16">#REF!</definedName>
    <definedName name="BD">#REF!</definedName>
    <definedName name="BDL" localSheetId="12">#REF!</definedName>
    <definedName name="BDL" localSheetId="11">#REF!</definedName>
    <definedName name="BDL" localSheetId="38">#REF!</definedName>
    <definedName name="BDL" localSheetId="39">#REF!</definedName>
    <definedName name="BDL" localSheetId="40">#REF!</definedName>
    <definedName name="BDL" localSheetId="41">#REF!</definedName>
    <definedName name="BDL" localSheetId="34">#REF!</definedName>
    <definedName name="BDL" localSheetId="16">#REF!</definedName>
    <definedName name="BDL">#REF!</definedName>
    <definedName name="BDP" localSheetId="12">#REF!</definedName>
    <definedName name="BDP" localSheetId="11">#REF!</definedName>
    <definedName name="BDP" localSheetId="38">#REF!</definedName>
    <definedName name="BDP" localSheetId="39">#REF!</definedName>
    <definedName name="BDP" localSheetId="40">#REF!</definedName>
    <definedName name="BDP" localSheetId="41">#REF!</definedName>
    <definedName name="BDP" localSheetId="34">#REF!</definedName>
    <definedName name="BDP" localSheetId="16">#REF!</definedName>
    <definedName name="BDP">#REF!</definedName>
    <definedName name="Beginning_balance" localSheetId="12">#REF!</definedName>
    <definedName name="Beginning_balance" localSheetId="11">#REF!</definedName>
    <definedName name="Beginning_balance" localSheetId="38">#REF!</definedName>
    <definedName name="Beginning_balance" localSheetId="39">#REF!</definedName>
    <definedName name="Beginning_balance" localSheetId="40">#REF!</definedName>
    <definedName name="Beginning_balance" localSheetId="41">#REF!</definedName>
    <definedName name="Beginning_balance" localSheetId="34">#REF!</definedName>
    <definedName name="Beginning_balance" localSheetId="16">#REF!</definedName>
    <definedName name="Beginning_balance">#REF!</definedName>
    <definedName name="BL" localSheetId="12">#REF!</definedName>
    <definedName name="BL" localSheetId="11">#REF!</definedName>
    <definedName name="BL" localSheetId="38">#REF!</definedName>
    <definedName name="BL" localSheetId="39">#REF!</definedName>
    <definedName name="BL" localSheetId="40">#REF!</definedName>
    <definedName name="BL" localSheetId="41">#REF!</definedName>
    <definedName name="BL" localSheetId="34">#REF!</definedName>
    <definedName name="BL" localSheetId="16">#REF!</definedName>
    <definedName name="BL">#REF!</definedName>
    <definedName name="BLOCK" localSheetId="12">#REF!</definedName>
    <definedName name="BLOCK" localSheetId="11">#REF!</definedName>
    <definedName name="BLOCK" localSheetId="38">#REF!</definedName>
    <definedName name="BLOCK" localSheetId="39">#REF!</definedName>
    <definedName name="BLOCK" localSheetId="40">#REF!</definedName>
    <definedName name="BLOCK" localSheetId="41">#REF!</definedName>
    <definedName name="BLOCK" localSheetId="34">#REF!</definedName>
    <definedName name="BLOCK" localSheetId="16">#REF!</definedName>
    <definedName name="BLOCK">#REF!</definedName>
    <definedName name="BL가중치" localSheetId="12">#REF!</definedName>
    <definedName name="BL가중치" localSheetId="11">#REF!</definedName>
    <definedName name="BL가중치" localSheetId="38">#REF!</definedName>
    <definedName name="BL가중치" localSheetId="39">#REF!</definedName>
    <definedName name="BL가중치" localSheetId="40">#REF!</definedName>
    <definedName name="BL가중치" localSheetId="41">#REF!</definedName>
    <definedName name="BL가중치" localSheetId="34">#REF!</definedName>
    <definedName name="BL가중치" localSheetId="16">#REF!</definedName>
    <definedName name="BL가중치">#REF!</definedName>
    <definedName name="BNB" localSheetId="12">#REF!</definedName>
    <definedName name="BNB" localSheetId="11">#REF!</definedName>
    <definedName name="BNB" localSheetId="38">#REF!</definedName>
    <definedName name="BNB" localSheetId="39">#REF!</definedName>
    <definedName name="BNB" localSheetId="40">#REF!</definedName>
    <definedName name="BNB" localSheetId="41">#REF!</definedName>
    <definedName name="BNB" localSheetId="34">#REF!</definedName>
    <definedName name="BNB" localSheetId="16">#REF!</definedName>
    <definedName name="BNB">#REF!</definedName>
    <definedName name="BottomRow" localSheetId="12">#REF!</definedName>
    <definedName name="BottomRow" localSheetId="11">#REF!</definedName>
    <definedName name="BottomRow" localSheetId="38">#REF!</definedName>
    <definedName name="BottomRow" localSheetId="39">#REF!</definedName>
    <definedName name="BottomRow" localSheetId="40">#REF!</definedName>
    <definedName name="BottomRow" localSheetId="41">#REF!</definedName>
    <definedName name="BottomRow" localSheetId="34">#REF!</definedName>
    <definedName name="BottomRow" localSheetId="16">#REF!</definedName>
    <definedName name="BottomRow">#REF!</definedName>
    <definedName name="BRKT_ASST" localSheetId="12">#REF!</definedName>
    <definedName name="BRKT_ASST" localSheetId="11">#REF!</definedName>
    <definedName name="BRKT_ASST" localSheetId="38">#REF!</definedName>
    <definedName name="BRKT_ASST" localSheetId="39">#REF!</definedName>
    <definedName name="BRKT_ASST" localSheetId="40">#REF!</definedName>
    <definedName name="BRKT_ASST" localSheetId="41">#REF!</definedName>
    <definedName name="BRKT_ASST" localSheetId="34">#REF!</definedName>
    <definedName name="BRKT_ASST" localSheetId="16">#REF!</definedName>
    <definedName name="BRKT_ASST">#REF!</definedName>
    <definedName name="brougham" localSheetId="12">#REF!</definedName>
    <definedName name="brougham" localSheetId="11">#REF!</definedName>
    <definedName name="brougham" localSheetId="38">#REF!</definedName>
    <definedName name="brougham" localSheetId="39">#REF!</definedName>
    <definedName name="brougham" localSheetId="40">#REF!</definedName>
    <definedName name="brougham" localSheetId="41">#REF!</definedName>
    <definedName name="brougham" localSheetId="34">#REF!</definedName>
    <definedName name="brougham" localSheetId="16">#REF!</definedName>
    <definedName name="brougham">#REF!</definedName>
    <definedName name="bRTDKDK" localSheetId="12">#REF!</definedName>
    <definedName name="bRTDKDK" localSheetId="11">#REF!</definedName>
    <definedName name="bRTDKDK" localSheetId="38">#REF!</definedName>
    <definedName name="bRTDKDK" localSheetId="39">#REF!</definedName>
    <definedName name="bRTDKDK" localSheetId="40">#REF!</definedName>
    <definedName name="bRTDKDK" localSheetId="41">#REF!</definedName>
    <definedName name="bRTDKDK" localSheetId="34">#REF!</definedName>
    <definedName name="bRTDKDK" localSheetId="16">#REF!</definedName>
    <definedName name="bRTDKDK">#REF!</definedName>
    <definedName name="BSTA" localSheetId="12">#REF!</definedName>
    <definedName name="BSTA" localSheetId="11">#REF!</definedName>
    <definedName name="BSTA" localSheetId="38">#REF!</definedName>
    <definedName name="BSTA" localSheetId="39">#REF!</definedName>
    <definedName name="BSTA" localSheetId="40">#REF!</definedName>
    <definedName name="BSTA" localSheetId="41">#REF!</definedName>
    <definedName name="BSTA" localSheetId="34">#REF!</definedName>
    <definedName name="BSTA" localSheetId="16">#REF!</definedName>
    <definedName name="BSTA">#REF!</definedName>
    <definedName name="BSTL" localSheetId="12">#REF!</definedName>
    <definedName name="BSTL" localSheetId="11">#REF!</definedName>
    <definedName name="BSTL" localSheetId="38">#REF!</definedName>
    <definedName name="BSTL" localSheetId="39">#REF!</definedName>
    <definedName name="BSTL" localSheetId="40">#REF!</definedName>
    <definedName name="BSTL" localSheetId="41">#REF!</definedName>
    <definedName name="BSTL" localSheetId="34">#REF!</definedName>
    <definedName name="BSTL" localSheetId="16">#REF!</definedName>
    <definedName name="BSTL">#REF!</definedName>
    <definedName name="BSTR" localSheetId="12">#REF!</definedName>
    <definedName name="BSTR" localSheetId="11">#REF!</definedName>
    <definedName name="BSTR" localSheetId="38">#REF!</definedName>
    <definedName name="BSTR" localSheetId="39">#REF!</definedName>
    <definedName name="BSTR" localSheetId="40">#REF!</definedName>
    <definedName name="BSTR" localSheetId="41">#REF!</definedName>
    <definedName name="BSTR" localSheetId="34">#REF!</definedName>
    <definedName name="BSTR" localSheetId="16">#REF!</definedName>
    <definedName name="BSTR">#REF!</definedName>
    <definedName name="BSTX" localSheetId="12">#REF!</definedName>
    <definedName name="BSTX" localSheetId="11">#REF!</definedName>
    <definedName name="BSTX" localSheetId="38">#REF!</definedName>
    <definedName name="BSTX" localSheetId="39">#REF!</definedName>
    <definedName name="BSTX" localSheetId="40">#REF!</definedName>
    <definedName name="BSTX" localSheetId="41">#REF!</definedName>
    <definedName name="BSTX" localSheetId="34">#REF!</definedName>
    <definedName name="BSTX" localSheetId="16">#REF!</definedName>
    <definedName name="BSTX">#REF!</definedName>
    <definedName name="btn체크리스트_Click">#N/A</definedName>
    <definedName name="btn초화면_Click">#N/A</definedName>
    <definedName name="btw_01" localSheetId="12">#REF!,#REF!,#REF!,#REF!,#REF!,#REF!,#REF!,#REF!,#REF!</definedName>
    <definedName name="btw_01" localSheetId="11">#REF!,#REF!,#REF!,#REF!,#REF!,#REF!,#REF!,#REF!,#REF!</definedName>
    <definedName name="btw_01" localSheetId="38">#REF!,#REF!,#REF!,#REF!,#REF!,#REF!,#REF!,#REF!,#REF!</definedName>
    <definedName name="btw_01" localSheetId="39">#REF!,#REF!,#REF!,#REF!,#REF!,#REF!,#REF!,#REF!,#REF!</definedName>
    <definedName name="btw_01" localSheetId="40">#REF!,#REF!,#REF!,#REF!,#REF!,#REF!,#REF!,#REF!,#REF!</definedName>
    <definedName name="btw_01" localSheetId="41">#REF!,#REF!,#REF!,#REF!,#REF!,#REF!,#REF!,#REF!,#REF!</definedName>
    <definedName name="btw_01" localSheetId="34">#REF!,#REF!,#REF!,#REF!,#REF!,#REF!,#REF!,#REF!,#REF!</definedName>
    <definedName name="btw_01" localSheetId="16">#REF!,#REF!,#REF!,#REF!,#REF!,#REF!,#REF!,#REF!,#REF!</definedName>
    <definedName name="btw_01">#REF!,#REF!,#REF!,#REF!,#REF!,#REF!,#REF!,#REF!,#REF!</definedName>
    <definedName name="btw_03" localSheetId="12">#REF!,#REF!,#REF!,#REF!,#REF!</definedName>
    <definedName name="btw_03" localSheetId="11">#REF!,#REF!,#REF!,#REF!,#REF!</definedName>
    <definedName name="btw_03" localSheetId="38">#REF!,#REF!,#REF!,#REF!,#REF!</definedName>
    <definedName name="btw_03" localSheetId="39">#REF!,#REF!,#REF!,#REF!,#REF!</definedName>
    <definedName name="btw_03" localSheetId="40">#REF!,#REF!,#REF!,#REF!,#REF!</definedName>
    <definedName name="btw_03" localSheetId="41">#REF!,#REF!,#REF!,#REF!,#REF!</definedName>
    <definedName name="btw_03" localSheetId="34">#REF!,#REF!,#REF!,#REF!,#REF!</definedName>
    <definedName name="btw_03" localSheetId="16">#REF!,#REF!,#REF!,#REF!,#REF!</definedName>
    <definedName name="btw_03">#REF!,#REF!,#REF!,#REF!,#REF!</definedName>
    <definedName name="btw_1" localSheetId="12">#REF!,#REF!</definedName>
    <definedName name="btw_1" localSheetId="11">#REF!,#REF!</definedName>
    <definedName name="btw_1" localSheetId="38">#REF!,#REF!</definedName>
    <definedName name="btw_1" localSheetId="39">#REF!,#REF!</definedName>
    <definedName name="btw_1" localSheetId="40">#REF!,#REF!</definedName>
    <definedName name="btw_1" localSheetId="41">#REF!,#REF!</definedName>
    <definedName name="btw_1" localSheetId="34">#REF!,#REF!</definedName>
    <definedName name="btw_1" localSheetId="16">#REF!,#REF!</definedName>
    <definedName name="btw_1">#REF!,#REF!</definedName>
    <definedName name="btw_100_1" localSheetId="12">#REF!,#REF!,#REF!,#REF!,#REF!</definedName>
    <definedName name="btw_100_1" localSheetId="11">#REF!,#REF!,#REF!,#REF!,#REF!</definedName>
    <definedName name="btw_100_1" localSheetId="38">#REF!,#REF!,#REF!,#REF!,#REF!</definedName>
    <definedName name="btw_100_1" localSheetId="39">#REF!,#REF!,#REF!,#REF!,#REF!</definedName>
    <definedName name="btw_100_1" localSheetId="40">#REF!,#REF!,#REF!,#REF!,#REF!</definedName>
    <definedName name="btw_100_1" localSheetId="41">#REF!,#REF!,#REF!,#REF!,#REF!</definedName>
    <definedName name="btw_100_1" localSheetId="34">#REF!,#REF!,#REF!,#REF!,#REF!</definedName>
    <definedName name="btw_100_1" localSheetId="16">#REF!,#REF!,#REF!,#REF!,#REF!</definedName>
    <definedName name="btw_100_1">#REF!,#REF!,#REF!,#REF!,#REF!</definedName>
    <definedName name="btw_110_1" localSheetId="12">#REF!,#REF!,#REF!,#REF!,#REF!,#REF!</definedName>
    <definedName name="btw_110_1" localSheetId="11">#REF!,#REF!,#REF!,#REF!,#REF!,#REF!</definedName>
    <definedName name="btw_110_1" localSheetId="38">#REF!,#REF!,#REF!,#REF!,#REF!,#REF!</definedName>
    <definedName name="btw_110_1" localSheetId="39">#REF!,#REF!,#REF!,#REF!,#REF!,#REF!</definedName>
    <definedName name="btw_110_1" localSheetId="40">#REF!,#REF!,#REF!,#REF!,#REF!,#REF!</definedName>
    <definedName name="btw_110_1" localSheetId="41">#REF!,#REF!,#REF!,#REF!,#REF!,#REF!</definedName>
    <definedName name="btw_110_1" localSheetId="34">#REF!,#REF!,#REF!,#REF!,#REF!,#REF!</definedName>
    <definedName name="btw_110_1" localSheetId="16">#REF!,#REF!,#REF!,#REF!,#REF!,#REF!</definedName>
    <definedName name="btw_110_1">#REF!,#REF!,#REF!,#REF!,#REF!,#REF!</definedName>
    <definedName name="btw_120b_1" localSheetId="12">#REF!,#REF!,#REF!,#REF!,#REF!,#REF!</definedName>
    <definedName name="btw_120b_1" localSheetId="11">#REF!,#REF!,#REF!,#REF!,#REF!,#REF!</definedName>
    <definedName name="btw_120b_1" localSheetId="38">#REF!,#REF!,#REF!,#REF!,#REF!,#REF!</definedName>
    <definedName name="btw_120b_1" localSheetId="39">#REF!,#REF!,#REF!,#REF!,#REF!,#REF!</definedName>
    <definedName name="btw_120b_1" localSheetId="40">#REF!,#REF!,#REF!,#REF!,#REF!,#REF!</definedName>
    <definedName name="btw_120b_1" localSheetId="41">#REF!,#REF!,#REF!,#REF!,#REF!,#REF!</definedName>
    <definedName name="btw_120b_1" localSheetId="34">#REF!,#REF!,#REF!,#REF!,#REF!,#REF!</definedName>
    <definedName name="btw_120b_1" localSheetId="16">#REF!,#REF!,#REF!,#REF!,#REF!,#REF!</definedName>
    <definedName name="btw_120b_1">#REF!,#REF!,#REF!,#REF!,#REF!,#REF!</definedName>
    <definedName name="btw_50_1" localSheetId="12">#REF!,#REF!,#REF!,#REF!,#REF!,#REF!</definedName>
    <definedName name="btw_50_1" localSheetId="11">#REF!,#REF!,#REF!,#REF!,#REF!,#REF!</definedName>
    <definedName name="btw_50_1" localSheetId="38">#REF!,#REF!,#REF!,#REF!,#REF!,#REF!</definedName>
    <definedName name="btw_50_1" localSheetId="39">#REF!,#REF!,#REF!,#REF!,#REF!,#REF!</definedName>
    <definedName name="btw_50_1" localSheetId="40">#REF!,#REF!,#REF!,#REF!,#REF!,#REF!</definedName>
    <definedName name="btw_50_1" localSheetId="41">#REF!,#REF!,#REF!,#REF!,#REF!,#REF!</definedName>
    <definedName name="btw_50_1" localSheetId="34">#REF!,#REF!,#REF!,#REF!,#REF!,#REF!</definedName>
    <definedName name="btw_50_1" localSheetId="16">#REF!,#REF!,#REF!,#REF!,#REF!,#REF!</definedName>
    <definedName name="btw_50_1">#REF!,#REF!,#REF!,#REF!,#REF!,#REF!</definedName>
    <definedName name="BUTTON_N" localSheetId="12">#REF!</definedName>
    <definedName name="BUTTON_N" localSheetId="11">#REF!</definedName>
    <definedName name="BUTTON_N" localSheetId="38">#REF!</definedName>
    <definedName name="BUTTON_N" localSheetId="39">#REF!</definedName>
    <definedName name="BUTTON_N" localSheetId="40">#REF!</definedName>
    <definedName name="BUTTON_N" localSheetId="41">#REF!</definedName>
    <definedName name="BUTTON_N" localSheetId="34">#REF!</definedName>
    <definedName name="BUTTON_N" localSheetId="16">#REF!</definedName>
    <definedName name="BUTTON_N">#REF!</definedName>
    <definedName name="BUTTON_T" localSheetId="12">#REF!</definedName>
    <definedName name="BUTTON_T" localSheetId="11">#REF!</definedName>
    <definedName name="BUTTON_T" localSheetId="38">#REF!</definedName>
    <definedName name="BUTTON_T" localSheetId="39">#REF!</definedName>
    <definedName name="BUTTON_T" localSheetId="40">#REF!</definedName>
    <definedName name="BUTTON_T" localSheetId="41">#REF!</definedName>
    <definedName name="BUTTON_T" localSheetId="34">#REF!</definedName>
    <definedName name="BUTTON_T" localSheetId="16">#REF!</definedName>
    <definedName name="BUTTON_T">#REF!</definedName>
    <definedName name="CA" localSheetId="12">#REF!</definedName>
    <definedName name="CA" localSheetId="11">#REF!</definedName>
    <definedName name="CA" localSheetId="38">#REF!</definedName>
    <definedName name="CA" localSheetId="39">#REF!</definedName>
    <definedName name="CA" localSheetId="40">#REF!</definedName>
    <definedName name="CA" localSheetId="41">#REF!</definedName>
    <definedName name="CA" localSheetId="34">#REF!</definedName>
    <definedName name="CA" localSheetId="16">#REF!</definedName>
    <definedName name="CA">#REF!</definedName>
    <definedName name="CAD" localSheetId="12">#REF!</definedName>
    <definedName name="CAD" localSheetId="11">#REF!</definedName>
    <definedName name="CAD" localSheetId="38">#REF!</definedName>
    <definedName name="CAD" localSheetId="39">#REF!</definedName>
    <definedName name="CAD" localSheetId="40">#REF!</definedName>
    <definedName name="CAD" localSheetId="41">#REF!</definedName>
    <definedName name="CAD" localSheetId="34">#REF!</definedName>
    <definedName name="CAD" localSheetId="16">#REF!</definedName>
    <definedName name="CAD">#REF!</definedName>
    <definedName name="CAE해석" localSheetId="38" hidden="1">{#N/A,#N/A,FALSE,"단축1";#N/A,#N/A,FALSE,"단축2";#N/A,#N/A,FALSE,"단축3";#N/A,#N/A,FALSE,"장축";#N/A,#N/A,FALSE,"4WD"}</definedName>
    <definedName name="CAE해석" localSheetId="39" hidden="1">{#N/A,#N/A,FALSE,"단축1";#N/A,#N/A,FALSE,"단축2";#N/A,#N/A,FALSE,"단축3";#N/A,#N/A,FALSE,"장축";#N/A,#N/A,FALSE,"4WD"}</definedName>
    <definedName name="CAE해석" localSheetId="40" hidden="1">{#N/A,#N/A,FALSE,"단축1";#N/A,#N/A,FALSE,"단축2";#N/A,#N/A,FALSE,"단축3";#N/A,#N/A,FALSE,"장축";#N/A,#N/A,FALSE,"4WD"}</definedName>
    <definedName name="CAE해석" localSheetId="41" hidden="1">{#N/A,#N/A,FALSE,"단축1";#N/A,#N/A,FALSE,"단축2";#N/A,#N/A,FALSE,"단축3";#N/A,#N/A,FALSE,"장축";#N/A,#N/A,FALSE,"4WD"}</definedName>
    <definedName name="CAE해석" localSheetId="34" hidden="1">{#N/A,#N/A,FALSE,"단축1";#N/A,#N/A,FALSE,"단축2";#N/A,#N/A,FALSE,"단축3";#N/A,#N/A,FALSE,"장축";#N/A,#N/A,FALSE,"4WD"}</definedName>
    <definedName name="CAE해석" hidden="1">{#N/A,#N/A,FALSE,"단축1";#N/A,#N/A,FALSE,"단축2";#N/A,#N/A,FALSE,"단축3";#N/A,#N/A,FALSE,"장축";#N/A,#N/A,FALSE,"4WD"}</definedName>
    <definedName name="CAL" localSheetId="12">#REF!</definedName>
    <definedName name="CAL" localSheetId="11">#REF!</definedName>
    <definedName name="CAL" localSheetId="38">#REF!</definedName>
    <definedName name="CAL" localSheetId="39">#REF!</definedName>
    <definedName name="CAL" localSheetId="40">#REF!</definedName>
    <definedName name="CAL" localSheetId="41">#REF!</definedName>
    <definedName name="CAL" localSheetId="34">#REF!</definedName>
    <definedName name="CAL" localSheetId="16">#REF!</definedName>
    <definedName name="CAL">#REF!</definedName>
    <definedName name="can" localSheetId="12">#REF!</definedName>
    <definedName name="can" localSheetId="11">#REF!</definedName>
    <definedName name="can" localSheetId="38">#REF!</definedName>
    <definedName name="can" localSheetId="39">#REF!</definedName>
    <definedName name="can" localSheetId="40">#REF!</definedName>
    <definedName name="can" localSheetId="41">#REF!</definedName>
    <definedName name="can" localSheetId="34">#REF!</definedName>
    <definedName name="can" localSheetId="16">#REF!</definedName>
    <definedName name="can">#REF!</definedName>
    <definedName name="CAP" localSheetId="12">#REF!</definedName>
    <definedName name="CAP" localSheetId="11">#REF!</definedName>
    <definedName name="CAP" localSheetId="38">#REF!</definedName>
    <definedName name="CAP" localSheetId="39">#REF!</definedName>
    <definedName name="CAP" localSheetId="40">#REF!</definedName>
    <definedName name="CAP" localSheetId="41">#REF!</definedName>
    <definedName name="CAP" localSheetId="34">#REF!</definedName>
    <definedName name="CAP" localSheetId="16">#REF!</definedName>
    <definedName name="CAP">#REF!</definedName>
    <definedName name="CAPA" localSheetId="38" hidden="1">{#N/A,#N/A,FALSE,"인원";#N/A,#N/A,FALSE,"비용2";#N/A,#N/A,FALSE,"비용1";#N/A,#N/A,FALSE,"비용";#N/A,#N/A,FALSE,"보증2";#N/A,#N/A,FALSE,"보증1";#N/A,#N/A,FALSE,"보증";#N/A,#N/A,FALSE,"손익1";#N/A,#N/A,FALSE,"손익";#N/A,#N/A,FALSE,"부서별매출";#N/A,#N/A,FALSE,"매출"}</definedName>
    <definedName name="CAPA" localSheetId="39" hidden="1">{#N/A,#N/A,FALSE,"인원";#N/A,#N/A,FALSE,"비용2";#N/A,#N/A,FALSE,"비용1";#N/A,#N/A,FALSE,"비용";#N/A,#N/A,FALSE,"보증2";#N/A,#N/A,FALSE,"보증1";#N/A,#N/A,FALSE,"보증";#N/A,#N/A,FALSE,"손익1";#N/A,#N/A,FALSE,"손익";#N/A,#N/A,FALSE,"부서별매출";#N/A,#N/A,FALSE,"매출"}</definedName>
    <definedName name="CAPA" localSheetId="40" hidden="1">{#N/A,#N/A,FALSE,"인원";#N/A,#N/A,FALSE,"비용2";#N/A,#N/A,FALSE,"비용1";#N/A,#N/A,FALSE,"비용";#N/A,#N/A,FALSE,"보증2";#N/A,#N/A,FALSE,"보증1";#N/A,#N/A,FALSE,"보증";#N/A,#N/A,FALSE,"손익1";#N/A,#N/A,FALSE,"손익";#N/A,#N/A,FALSE,"부서별매출";#N/A,#N/A,FALSE,"매출"}</definedName>
    <definedName name="CAPA" localSheetId="41" hidden="1">{#N/A,#N/A,FALSE,"인원";#N/A,#N/A,FALSE,"비용2";#N/A,#N/A,FALSE,"비용1";#N/A,#N/A,FALSE,"비용";#N/A,#N/A,FALSE,"보증2";#N/A,#N/A,FALSE,"보증1";#N/A,#N/A,FALSE,"보증";#N/A,#N/A,FALSE,"손익1";#N/A,#N/A,FALSE,"손익";#N/A,#N/A,FALSE,"부서별매출";#N/A,#N/A,FALSE,"매출"}</definedName>
    <definedName name="CAPA" localSheetId="34"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RRIER" localSheetId="38" hidden="1">{#N/A,#N/A,FALSE,"단축1";#N/A,#N/A,FALSE,"단축2";#N/A,#N/A,FALSE,"단축3";#N/A,#N/A,FALSE,"장축";#N/A,#N/A,FALSE,"4WD"}</definedName>
    <definedName name="CARRIER" localSheetId="39" hidden="1">{#N/A,#N/A,FALSE,"단축1";#N/A,#N/A,FALSE,"단축2";#N/A,#N/A,FALSE,"단축3";#N/A,#N/A,FALSE,"장축";#N/A,#N/A,FALSE,"4WD"}</definedName>
    <definedName name="CARRIER" localSheetId="40" hidden="1">{#N/A,#N/A,FALSE,"단축1";#N/A,#N/A,FALSE,"단축2";#N/A,#N/A,FALSE,"단축3";#N/A,#N/A,FALSE,"장축";#N/A,#N/A,FALSE,"4WD"}</definedName>
    <definedName name="CARRIER" localSheetId="41" hidden="1">{#N/A,#N/A,FALSE,"단축1";#N/A,#N/A,FALSE,"단축2";#N/A,#N/A,FALSE,"단축3";#N/A,#N/A,FALSE,"장축";#N/A,#N/A,FALSE,"4WD"}</definedName>
    <definedName name="CARRIER" localSheetId="34" hidden="1">{#N/A,#N/A,FALSE,"단축1";#N/A,#N/A,FALSE,"단축2";#N/A,#N/A,FALSE,"단축3";#N/A,#N/A,FALSE,"장축";#N/A,#N/A,FALSE,"4WD"}</definedName>
    <definedName name="CARRIER" hidden="1">{#N/A,#N/A,FALSE,"단축1";#N/A,#N/A,FALSE,"단축2";#N/A,#N/A,FALSE,"단축3";#N/A,#N/A,FALSE,"장축";#N/A,#N/A,FALSE,"4WD"}</definedName>
    <definedName name="CASE" localSheetId="38" hidden="1">{#N/A,#N/A,FALSE,"단축1";#N/A,#N/A,FALSE,"단축2";#N/A,#N/A,FALSE,"단축3";#N/A,#N/A,FALSE,"장축";#N/A,#N/A,FALSE,"4WD"}</definedName>
    <definedName name="CASE" localSheetId="39" hidden="1">{#N/A,#N/A,FALSE,"단축1";#N/A,#N/A,FALSE,"단축2";#N/A,#N/A,FALSE,"단축3";#N/A,#N/A,FALSE,"장축";#N/A,#N/A,FALSE,"4WD"}</definedName>
    <definedName name="CASE" localSheetId="40" hidden="1">{#N/A,#N/A,FALSE,"단축1";#N/A,#N/A,FALSE,"단축2";#N/A,#N/A,FALSE,"단축3";#N/A,#N/A,FALSE,"장축";#N/A,#N/A,FALSE,"4WD"}</definedName>
    <definedName name="CASE" localSheetId="41" hidden="1">{#N/A,#N/A,FALSE,"단축1";#N/A,#N/A,FALSE,"단축2";#N/A,#N/A,FALSE,"단축3";#N/A,#N/A,FALSE,"장축";#N/A,#N/A,FALSE,"4WD"}</definedName>
    <definedName name="CASE" localSheetId="34" hidden="1">{#N/A,#N/A,FALSE,"단축1";#N/A,#N/A,FALSE,"단축2";#N/A,#N/A,FALSE,"단축3";#N/A,#N/A,FALSE,"장축";#N/A,#N/A,FALSE,"4WD"}</definedName>
    <definedName name="CASE" hidden="1">{#N/A,#N/A,FALSE,"단축1";#N/A,#N/A,FALSE,"단축2";#N/A,#N/A,FALSE,"단축3";#N/A,#N/A,FALSE,"장축";#N/A,#N/A,FALSE,"4WD"}</definedName>
    <definedName name="CB" localSheetId="12">#REF!</definedName>
    <definedName name="CB" localSheetId="11">#REF!</definedName>
    <definedName name="CB" localSheetId="38">#REF!</definedName>
    <definedName name="CB" localSheetId="39">#REF!</definedName>
    <definedName name="CB" localSheetId="40">#REF!</definedName>
    <definedName name="CB" localSheetId="41">#REF!</definedName>
    <definedName name="CB" localSheetId="34">#REF!</definedName>
    <definedName name="CB" localSheetId="16">#REF!</definedName>
    <definedName name="CB">#REF!</definedName>
    <definedName name="CBL" localSheetId="12">#REF!</definedName>
    <definedName name="CBL" localSheetId="11">#REF!</definedName>
    <definedName name="CBL" localSheetId="38">#REF!</definedName>
    <definedName name="CBL" localSheetId="39">#REF!</definedName>
    <definedName name="CBL" localSheetId="40">#REF!</definedName>
    <definedName name="CBL" localSheetId="41">#REF!</definedName>
    <definedName name="CBL" localSheetId="34">#REF!</definedName>
    <definedName name="CBL" localSheetId="16">#REF!</definedName>
    <definedName name="CBL">#REF!</definedName>
    <definedName name="cbm" localSheetId="12">#REF!</definedName>
    <definedName name="cbm" localSheetId="11">#REF!</definedName>
    <definedName name="cbm" localSheetId="38">#REF!</definedName>
    <definedName name="cbm" localSheetId="39">#REF!</definedName>
    <definedName name="cbm" localSheetId="40">#REF!</definedName>
    <definedName name="cbm" localSheetId="41">#REF!</definedName>
    <definedName name="cbm" localSheetId="34">#REF!</definedName>
    <definedName name="cbm" localSheetId="16">#REF!</definedName>
    <definedName name="cbm">#REF!</definedName>
    <definedName name="CBM_40FT" localSheetId="12">#REF!</definedName>
    <definedName name="CBM_40FT" localSheetId="11">#REF!</definedName>
    <definedName name="CBM_40FT" localSheetId="38">#REF!</definedName>
    <definedName name="CBM_40FT" localSheetId="39">#REF!</definedName>
    <definedName name="CBM_40FT" localSheetId="40">#REF!</definedName>
    <definedName name="CBM_40FT" localSheetId="41">#REF!</definedName>
    <definedName name="CBM_40FT" localSheetId="34">#REF!</definedName>
    <definedName name="CBM_40FT" localSheetId="16">#REF!</definedName>
    <definedName name="CBM_40FT">#REF!</definedName>
    <definedName name="CBMT" localSheetId="12">#REF!</definedName>
    <definedName name="CBMT" localSheetId="11">#REF!</definedName>
    <definedName name="CBMT" localSheetId="38">#REF!</definedName>
    <definedName name="CBMT" localSheetId="39">#REF!</definedName>
    <definedName name="CBMT" localSheetId="40">#REF!</definedName>
    <definedName name="CBMT" localSheetId="41">#REF!</definedName>
    <definedName name="CBMT" localSheetId="34">#REF!</definedName>
    <definedName name="CBMT" localSheetId="16">#REF!</definedName>
    <definedName name="CBMT">#REF!</definedName>
    <definedName name="CBP" localSheetId="12">#REF!</definedName>
    <definedName name="CBP" localSheetId="11">#REF!</definedName>
    <definedName name="CBP" localSheetId="38">#REF!</definedName>
    <definedName name="CBP" localSheetId="39">#REF!</definedName>
    <definedName name="CBP" localSheetId="40">#REF!</definedName>
    <definedName name="CBP" localSheetId="41">#REF!</definedName>
    <definedName name="CBP" localSheetId="34">#REF!</definedName>
    <definedName name="CBP" localSheetId="16">#REF!</definedName>
    <definedName name="CBP">#REF!</definedName>
    <definedName name="CC.QQ" localSheetId="12">#REF!</definedName>
    <definedName name="CC.QQ" localSheetId="11">#REF!</definedName>
    <definedName name="CC.QQ" localSheetId="38">#REF!</definedName>
    <definedName name="CC.QQ" localSheetId="39">#REF!</definedName>
    <definedName name="CC.QQ" localSheetId="40">#REF!</definedName>
    <definedName name="CC.QQ" localSheetId="41">#REF!</definedName>
    <definedName name="CC.QQ" localSheetId="34">#REF!</definedName>
    <definedName name="CC.QQ" localSheetId="16">#REF!</definedName>
    <definedName name="CC.QQ">#REF!</definedName>
    <definedName name="CCAR" localSheetId="12">#REF!</definedName>
    <definedName name="CCAR" localSheetId="11">#REF!</definedName>
    <definedName name="CCAR" localSheetId="38">#REF!</definedName>
    <definedName name="CCAR" localSheetId="39">#REF!</definedName>
    <definedName name="CCAR" localSheetId="40">#REF!</definedName>
    <definedName name="CCAR" localSheetId="41">#REF!</definedName>
    <definedName name="CCAR" localSheetId="34">#REF!</definedName>
    <definedName name="CCAR" localSheetId="16">#REF!</definedName>
    <definedName name="CCAR">#REF!</definedName>
    <definedName name="ccc" localSheetId="12">#REF!</definedName>
    <definedName name="ccc" localSheetId="11">#REF!</definedName>
    <definedName name="ccc" localSheetId="38">#REF!</definedName>
    <definedName name="ccc" localSheetId="39">#REF!</definedName>
    <definedName name="ccc" localSheetId="40">#REF!</definedName>
    <definedName name="ccc" localSheetId="41">#REF!</definedName>
    <definedName name="ccc" localSheetId="34">#REF!</definedName>
    <definedName name="ccc" localSheetId="16">#REF!</definedName>
    <definedName name="ccc">#REF!</definedName>
    <definedName name="CCCC">#N/A</definedName>
    <definedName name="cccddd" localSheetId="38" hidden="1">{#N/A,#N/A,FALSE,"단축1";#N/A,#N/A,FALSE,"단축2";#N/A,#N/A,FALSE,"단축3";#N/A,#N/A,FALSE,"장축";#N/A,#N/A,FALSE,"4WD"}</definedName>
    <definedName name="cccddd" localSheetId="39" hidden="1">{#N/A,#N/A,FALSE,"단축1";#N/A,#N/A,FALSE,"단축2";#N/A,#N/A,FALSE,"단축3";#N/A,#N/A,FALSE,"장축";#N/A,#N/A,FALSE,"4WD"}</definedName>
    <definedName name="cccddd" localSheetId="40" hidden="1">{#N/A,#N/A,FALSE,"단축1";#N/A,#N/A,FALSE,"단축2";#N/A,#N/A,FALSE,"단축3";#N/A,#N/A,FALSE,"장축";#N/A,#N/A,FALSE,"4WD"}</definedName>
    <definedName name="cccddd" localSheetId="41" hidden="1">{#N/A,#N/A,FALSE,"단축1";#N/A,#N/A,FALSE,"단축2";#N/A,#N/A,FALSE,"단축3";#N/A,#N/A,FALSE,"장축";#N/A,#N/A,FALSE,"4WD"}</definedName>
    <definedName name="cccddd" localSheetId="34" hidden="1">{#N/A,#N/A,FALSE,"단축1";#N/A,#N/A,FALSE,"단축2";#N/A,#N/A,FALSE,"단축3";#N/A,#N/A,FALSE,"장축";#N/A,#N/A,FALSE,"4WD"}</definedName>
    <definedName name="cccddd" hidden="1">{#N/A,#N/A,FALSE,"단축1";#N/A,#N/A,FALSE,"단축2";#N/A,#N/A,FALSE,"단축3";#N/A,#N/A,FALSE,"장축";#N/A,#N/A,FALSE,"4WD"}</definedName>
    <definedName name="CCL" localSheetId="12">#REF!</definedName>
    <definedName name="CCL" localSheetId="11">#REF!</definedName>
    <definedName name="CCL" localSheetId="38">#REF!</definedName>
    <definedName name="CCL" localSheetId="39">#REF!</definedName>
    <definedName name="CCL" localSheetId="40">#REF!</definedName>
    <definedName name="CCL" localSheetId="41">#REF!</definedName>
    <definedName name="CCL" localSheetId="34">#REF!</definedName>
    <definedName name="CCL" localSheetId="16">#REF!</definedName>
    <definedName name="CCL">#REF!</definedName>
    <definedName name="CCP" localSheetId="12">#REF!</definedName>
    <definedName name="CCP" localSheetId="11">#REF!</definedName>
    <definedName name="CCP" localSheetId="38">#REF!</definedName>
    <definedName name="CCP" localSheetId="39">#REF!</definedName>
    <definedName name="CCP" localSheetId="40">#REF!</definedName>
    <definedName name="CCP" localSheetId="41">#REF!</definedName>
    <definedName name="CCP" localSheetId="34">#REF!</definedName>
    <definedName name="CCP" localSheetId="16">#REF!</definedName>
    <definedName name="CCP">#REF!</definedName>
    <definedName name="CD" localSheetId="12">#REF!</definedName>
    <definedName name="CD" localSheetId="11">#REF!</definedName>
    <definedName name="CD" localSheetId="38">#REF!</definedName>
    <definedName name="CD" localSheetId="39">#REF!</definedName>
    <definedName name="CD" localSheetId="40">#REF!</definedName>
    <definedName name="CD" localSheetId="41">#REF!</definedName>
    <definedName name="CD" localSheetId="34">#REF!</definedName>
    <definedName name="CD" localSheetId="16">#REF!</definedName>
    <definedName name="CD">#REF!</definedName>
    <definedName name="CDL" localSheetId="12">#REF!</definedName>
    <definedName name="CDL" localSheetId="11">#REF!</definedName>
    <definedName name="CDL" localSheetId="38">#REF!</definedName>
    <definedName name="CDL" localSheetId="39">#REF!</definedName>
    <definedName name="CDL" localSheetId="40">#REF!</definedName>
    <definedName name="CDL" localSheetId="41">#REF!</definedName>
    <definedName name="CDL" localSheetId="34">#REF!</definedName>
    <definedName name="CDL" localSheetId="16">#REF!</definedName>
    <definedName name="CDL">#REF!</definedName>
    <definedName name="CDP" localSheetId="12">#REF!</definedName>
    <definedName name="CDP" localSheetId="11">#REF!</definedName>
    <definedName name="CDP" localSheetId="38">#REF!</definedName>
    <definedName name="CDP" localSheetId="39">#REF!</definedName>
    <definedName name="CDP" localSheetId="40">#REF!</definedName>
    <definedName name="CDP" localSheetId="41">#REF!</definedName>
    <definedName name="CDP" localSheetId="34">#REF!</definedName>
    <definedName name="CDP" localSheetId="16">#REF!</definedName>
    <definedName name="CDP">#REF!</definedName>
    <definedName name="CFPRPRLKLKRTDK" localSheetId="12">#REF!</definedName>
    <definedName name="CFPRPRLKLKRTDK" localSheetId="11">#REF!</definedName>
    <definedName name="CFPRPRLKLKRTDK" localSheetId="38">#REF!</definedName>
    <definedName name="CFPRPRLKLKRTDK" localSheetId="39">#REF!</definedName>
    <definedName name="CFPRPRLKLKRTDK" localSheetId="40">#REF!</definedName>
    <definedName name="CFPRPRLKLKRTDK" localSheetId="41">#REF!</definedName>
    <definedName name="CFPRPRLKLKRTDK" localSheetId="34">#REF!</definedName>
    <definedName name="CFPRPRLKLKRTDK" localSheetId="16">#REF!</definedName>
    <definedName name="CFPRPRLKLKRTDK">#REF!</definedName>
    <definedName name="CFprprprrkrkrkrkpdpddkdkdkdkdkd" localSheetId="12">#REF!</definedName>
    <definedName name="CFprprprrkrkrkrkpdpddkdkdkdkdkd" localSheetId="11">#REF!</definedName>
    <definedName name="CFprprprrkrkrkrkpdpddkdkdkdkdkd" localSheetId="38">#REF!</definedName>
    <definedName name="CFprprprrkrkrkrkpdpddkdkdkdkdkd" localSheetId="39">#REF!</definedName>
    <definedName name="CFprprprrkrkrkrkpdpddkdkdkdkdkd" localSheetId="40">#REF!</definedName>
    <definedName name="CFprprprrkrkrkrkpdpddkdkdkdkdkd" localSheetId="41">#REF!</definedName>
    <definedName name="CFprprprrkrkrkrkpdpddkdkdkdkdkd" localSheetId="34">#REF!</definedName>
    <definedName name="CFprprprrkrkrkrkpdpddkdkdkdkdkd" localSheetId="16">#REF!</definedName>
    <definedName name="CFprprprrkrkrkrkpdpddkdkdkdkdkd">#REF!</definedName>
    <definedName name="CHA" localSheetId="12">#REF!</definedName>
    <definedName name="CHA" localSheetId="11">#REF!</definedName>
    <definedName name="CHA" localSheetId="38">#REF!</definedName>
    <definedName name="CHA" localSheetId="39">#REF!</definedName>
    <definedName name="CHA" localSheetId="40">#REF!</definedName>
    <definedName name="CHA" localSheetId="41">#REF!</definedName>
    <definedName name="CHA" localSheetId="34">#REF!</definedName>
    <definedName name="CHA" localSheetId="16">#REF!</definedName>
    <definedName name="CHA">#REF!</definedName>
    <definedName name="CHART" localSheetId="12">#REF!</definedName>
    <definedName name="CHART" localSheetId="11">#REF!</definedName>
    <definedName name="CHART" localSheetId="38">#REF!</definedName>
    <definedName name="CHART" localSheetId="39">#REF!</definedName>
    <definedName name="CHART" localSheetId="40">#REF!</definedName>
    <definedName name="CHART" localSheetId="41">#REF!</definedName>
    <definedName name="CHART" localSheetId="34">#REF!</definedName>
    <definedName name="CHART" localSheetId="16">#REF!</definedName>
    <definedName name="CHART">#REF!</definedName>
    <definedName name="CHATR" localSheetId="12">#REF!</definedName>
    <definedName name="CHATR" localSheetId="11">#REF!</definedName>
    <definedName name="CHATR" localSheetId="38">#REF!</definedName>
    <definedName name="CHATR" localSheetId="39">#REF!</definedName>
    <definedName name="CHATR" localSheetId="40">#REF!</definedName>
    <definedName name="CHATR" localSheetId="41">#REF!</definedName>
    <definedName name="CHATR" localSheetId="34">#REF!</definedName>
    <definedName name="CHATR" localSheetId="16">#REF!</definedName>
    <definedName name="CHATR">#REF!</definedName>
    <definedName name="Check">#N/A</definedName>
    <definedName name="check151">#N/A</definedName>
    <definedName name="checka">#N/A</definedName>
    <definedName name="checkb">#N/A</definedName>
    <definedName name="CheckBox14_Click">#N/A</definedName>
    <definedName name="CheckBox14_Click1">#N/A</definedName>
    <definedName name="CheckBox15_Click">#N/A</definedName>
    <definedName name="ci" localSheetId="38" hidden="1">{#N/A,#N/A,FALSE,"단축1";#N/A,#N/A,FALSE,"단축2";#N/A,#N/A,FALSE,"단축3";#N/A,#N/A,FALSE,"장축";#N/A,#N/A,FALSE,"4WD"}</definedName>
    <definedName name="ci" localSheetId="39" hidden="1">{#N/A,#N/A,FALSE,"단축1";#N/A,#N/A,FALSE,"단축2";#N/A,#N/A,FALSE,"단축3";#N/A,#N/A,FALSE,"장축";#N/A,#N/A,FALSE,"4WD"}</definedName>
    <definedName name="ci" localSheetId="40" hidden="1">{#N/A,#N/A,FALSE,"단축1";#N/A,#N/A,FALSE,"단축2";#N/A,#N/A,FALSE,"단축3";#N/A,#N/A,FALSE,"장축";#N/A,#N/A,FALSE,"4WD"}</definedName>
    <definedName name="ci" localSheetId="41" hidden="1">{#N/A,#N/A,FALSE,"단축1";#N/A,#N/A,FALSE,"단축2";#N/A,#N/A,FALSE,"단축3";#N/A,#N/A,FALSE,"장축";#N/A,#N/A,FALSE,"4WD"}</definedName>
    <definedName name="ci" localSheetId="34" hidden="1">{#N/A,#N/A,FALSE,"단축1";#N/A,#N/A,FALSE,"단축2";#N/A,#N/A,FALSE,"단축3";#N/A,#N/A,FALSE,"장축";#N/A,#N/A,FALSE,"4WD"}</definedName>
    <definedName name="ci" hidden="1">{#N/A,#N/A,FALSE,"단축1";#N/A,#N/A,FALSE,"단축2";#N/A,#N/A,FALSE,"단축3";#N/A,#N/A,FALSE,"장축";#N/A,#N/A,FALSE,"4WD"}</definedName>
    <definedName name="CIF" localSheetId="12">#REF!</definedName>
    <definedName name="CIF" localSheetId="11">#REF!</definedName>
    <definedName name="CIF" localSheetId="38">#REF!</definedName>
    <definedName name="CIF" localSheetId="39">#REF!</definedName>
    <definedName name="CIF" localSheetId="40">#REF!</definedName>
    <definedName name="CIF" localSheetId="41">#REF!</definedName>
    <definedName name="CIF" localSheetId="34">#REF!</definedName>
    <definedName name="CIF" localSheetId="16">#REF!</definedName>
    <definedName name="CIF">#REF!</definedName>
    <definedName name="CJAQN" localSheetId="12">#REF!</definedName>
    <definedName name="CJAQN" localSheetId="11">#REF!</definedName>
    <definedName name="CJAQN" localSheetId="38">#REF!</definedName>
    <definedName name="CJAQN" localSheetId="39">#REF!</definedName>
    <definedName name="CJAQN" localSheetId="40">#REF!</definedName>
    <definedName name="CJAQN" localSheetId="41">#REF!</definedName>
    <definedName name="CJAQN" localSheetId="34">#REF!</definedName>
    <definedName name="CJAQN" localSheetId="16">#REF!</definedName>
    <definedName name="CJAQN">#REF!</definedName>
    <definedName name="ckc" localSheetId="12">#REF!</definedName>
    <definedName name="ckc" localSheetId="11">#REF!</definedName>
    <definedName name="ckc" localSheetId="38">#REF!</definedName>
    <definedName name="ckc" localSheetId="39">#REF!</definedName>
    <definedName name="ckc" localSheetId="40">#REF!</definedName>
    <definedName name="ckc" localSheetId="41">#REF!</definedName>
    <definedName name="ckc" localSheetId="34">#REF!</definedName>
    <definedName name="ckc" localSheetId="16">#REF!</definedName>
    <definedName name="ckc">#REF!</definedName>
    <definedName name="CKWHD">#N/A</definedName>
    <definedName name="CLAIM">3</definedName>
    <definedName name="CLDLRTDK" localSheetId="12">#REF!</definedName>
    <definedName name="CLDLRTDK" localSheetId="11">#REF!</definedName>
    <definedName name="CLDLRTDK" localSheetId="38">#REF!</definedName>
    <definedName name="CLDLRTDK" localSheetId="39">#REF!</definedName>
    <definedName name="CLDLRTDK" localSheetId="40">#REF!</definedName>
    <definedName name="CLDLRTDK" localSheetId="41">#REF!</definedName>
    <definedName name="CLDLRTDK" localSheetId="34">#REF!</definedName>
    <definedName name="CLDLRTDK" localSheetId="16">#REF!</definedName>
    <definedName name="CLDLRTDK">#REF!</definedName>
    <definedName name="ClearData">#N/A</definedName>
    <definedName name="CNFGRKBS18TBTB2DKDKRT" localSheetId="12">#REF!</definedName>
    <definedName name="CNFGRKBS18TBTB2DKDKRT" localSheetId="11">#REF!</definedName>
    <definedName name="CNFGRKBS18TBTB2DKDKRT" localSheetId="38">#REF!</definedName>
    <definedName name="CNFGRKBS18TBTB2DKDKRT" localSheetId="39">#REF!</definedName>
    <definedName name="CNFGRKBS18TBTB2DKDKRT" localSheetId="40">#REF!</definedName>
    <definedName name="CNFGRKBS18TBTB2DKDKRT" localSheetId="41">#REF!</definedName>
    <definedName name="CNFGRKBS18TBTB2DKDKRT" localSheetId="34">#REF!</definedName>
    <definedName name="CNFGRKBS18TBTB2DKDKRT" localSheetId="16">#REF!</definedName>
    <definedName name="CNFGRKBS18TBTB2DKDKRT">#REF!</definedName>
    <definedName name="CNFGRKBS18TBTB2RTDKDKRT" localSheetId="12">#REF!</definedName>
    <definedName name="CNFGRKBS18TBTB2RTDKDKRT" localSheetId="11">#REF!</definedName>
    <definedName name="CNFGRKBS18TBTB2RTDKDKRT" localSheetId="38">#REF!</definedName>
    <definedName name="CNFGRKBS18TBTB2RTDKDKRT" localSheetId="39">#REF!</definedName>
    <definedName name="CNFGRKBS18TBTB2RTDKDKRT" localSheetId="40">#REF!</definedName>
    <definedName name="CNFGRKBS18TBTB2RTDKDKRT" localSheetId="41">#REF!</definedName>
    <definedName name="CNFGRKBS18TBTB2RTDKDKRT" localSheetId="34">#REF!</definedName>
    <definedName name="CNFGRKBS18TBTB2RTDKDKRT" localSheetId="16">#REF!</definedName>
    <definedName name="CNFGRKBS18TBTB2RTDKDKRT">#REF!</definedName>
    <definedName name="CNFGTBTB1RT" localSheetId="12">#REF!</definedName>
    <definedName name="CNFGTBTB1RT" localSheetId="11">#REF!</definedName>
    <definedName name="CNFGTBTB1RT" localSheetId="38">#REF!</definedName>
    <definedName name="CNFGTBTB1RT" localSheetId="39">#REF!</definedName>
    <definedName name="CNFGTBTB1RT" localSheetId="40">#REF!</definedName>
    <definedName name="CNFGTBTB1RT" localSheetId="41">#REF!</definedName>
    <definedName name="CNFGTBTB1RT" localSheetId="34">#REF!</definedName>
    <definedName name="CNFGTBTB1RT" localSheetId="16">#REF!</definedName>
    <definedName name="CNFGTBTB1RT">#REF!</definedName>
    <definedName name="CNFGTBTB2RTDKDKDK" localSheetId="12">#REF!</definedName>
    <definedName name="CNFGTBTB2RTDKDKDK" localSheetId="11">#REF!</definedName>
    <definedName name="CNFGTBTB2RTDKDKDK" localSheetId="38">#REF!</definedName>
    <definedName name="CNFGTBTB2RTDKDKDK" localSheetId="39">#REF!</definedName>
    <definedName name="CNFGTBTB2RTDKDKDK" localSheetId="40">#REF!</definedName>
    <definedName name="CNFGTBTB2RTDKDKDK" localSheetId="41">#REF!</definedName>
    <definedName name="CNFGTBTB2RTDKDKDK" localSheetId="34">#REF!</definedName>
    <definedName name="CNFGTBTB2RTDKDKDK" localSheetId="16">#REF!</definedName>
    <definedName name="CNFGTBTB2RTDKDKDK">#REF!</definedName>
    <definedName name="CNRTCLDLRTDK" localSheetId="12">#REF!</definedName>
    <definedName name="CNRTCLDLRTDK" localSheetId="11">#REF!</definedName>
    <definedName name="CNRTCLDLRTDK" localSheetId="38">#REF!</definedName>
    <definedName name="CNRTCLDLRTDK" localSheetId="39">#REF!</definedName>
    <definedName name="CNRTCLDLRTDK" localSheetId="40">#REF!</definedName>
    <definedName name="CNRTCLDLRTDK" localSheetId="41">#REF!</definedName>
    <definedName name="CNRTCLDLRTDK" localSheetId="34">#REF!</definedName>
    <definedName name="CNRTCLDLRTDK" localSheetId="16">#REF!</definedName>
    <definedName name="CNRTCLDLRTDK">#REF!</definedName>
    <definedName name="ⓒoⓒ¡A¡iA" localSheetId="12">#REF!</definedName>
    <definedName name="ⓒoⓒ¡A¡iA" localSheetId="11">#REF!</definedName>
    <definedName name="ⓒoⓒ¡A¡iA" localSheetId="38">#REF!</definedName>
    <definedName name="ⓒoⓒ¡A¡iA" localSheetId="39">#REF!</definedName>
    <definedName name="ⓒoⓒ¡A¡iA" localSheetId="40">#REF!</definedName>
    <definedName name="ⓒoⓒ¡A¡iA" localSheetId="41">#REF!</definedName>
    <definedName name="ⓒoⓒ¡A¡iA" localSheetId="34">#REF!</definedName>
    <definedName name="ⓒoⓒ¡A¡iA" localSheetId="16">#REF!</definedName>
    <definedName name="ⓒoⓒ¡A¡iA">#REF!</definedName>
    <definedName name="ⓒoⓒ¡A¡iB" localSheetId="12">#REF!</definedName>
    <definedName name="ⓒoⓒ¡A¡iB" localSheetId="11">#REF!</definedName>
    <definedName name="ⓒoⓒ¡A¡iB" localSheetId="38">#REF!</definedName>
    <definedName name="ⓒoⓒ¡A¡iB" localSheetId="39">#REF!</definedName>
    <definedName name="ⓒoⓒ¡A¡iB" localSheetId="40">#REF!</definedName>
    <definedName name="ⓒoⓒ¡A¡iB" localSheetId="41">#REF!</definedName>
    <definedName name="ⓒoⓒ¡A¡iB" localSheetId="34">#REF!</definedName>
    <definedName name="ⓒoⓒ¡A¡iB" localSheetId="16">#REF!</definedName>
    <definedName name="ⓒoⓒ¡A¡iB">#REF!</definedName>
    <definedName name="ⓒøⓒ÷¡¾O¨uR" localSheetId="12">#REF!</definedName>
    <definedName name="ⓒøⓒ÷¡¾O¨uR" localSheetId="11">#REF!</definedName>
    <definedName name="ⓒøⓒ÷¡¾O¨uR" localSheetId="38">#REF!</definedName>
    <definedName name="ⓒøⓒ÷¡¾O¨uR" localSheetId="39">#REF!</definedName>
    <definedName name="ⓒøⓒ÷¡¾O¨uR" localSheetId="40">#REF!</definedName>
    <definedName name="ⓒøⓒ÷¡¾O¨uR" localSheetId="41">#REF!</definedName>
    <definedName name="ⓒøⓒ÷¡¾O¨uR" localSheetId="34">#REF!</definedName>
    <definedName name="ⓒøⓒ÷¡¾O¨uR" localSheetId="16">#REF!</definedName>
    <definedName name="ⓒøⓒ÷¡¾O¨uR">#REF!</definedName>
    <definedName name="ⓒoⓒ￢" localSheetId="12">#REF!</definedName>
    <definedName name="ⓒoⓒ￢" localSheetId="11">#REF!</definedName>
    <definedName name="ⓒoⓒ￢" localSheetId="38">#REF!</definedName>
    <definedName name="ⓒoⓒ￢" localSheetId="39">#REF!</definedName>
    <definedName name="ⓒoⓒ￢" localSheetId="40">#REF!</definedName>
    <definedName name="ⓒoⓒ￢" localSheetId="41">#REF!</definedName>
    <definedName name="ⓒoⓒ￢" localSheetId="34">#REF!</definedName>
    <definedName name="ⓒoⓒ￢" localSheetId="16">#REF!</definedName>
    <definedName name="ⓒoⓒ￢">#REF!</definedName>
    <definedName name="CODE" localSheetId="12">#REF!</definedName>
    <definedName name="CODE" localSheetId="11">#REF!</definedName>
    <definedName name="CODE" localSheetId="38">#REF!</definedName>
    <definedName name="CODE" localSheetId="39">#REF!</definedName>
    <definedName name="CODE" localSheetId="40">#REF!</definedName>
    <definedName name="CODE" localSheetId="41">#REF!</definedName>
    <definedName name="CODE" localSheetId="34">#REF!</definedName>
    <definedName name="CODE" localSheetId="16">#REF!</definedName>
    <definedName name="CODE">#REF!</definedName>
    <definedName name="CODE1" localSheetId="12">#REF!</definedName>
    <definedName name="CODE1" localSheetId="11">#REF!</definedName>
    <definedName name="CODE1" localSheetId="38">#REF!</definedName>
    <definedName name="CODE1" localSheetId="39">#REF!</definedName>
    <definedName name="CODE1" localSheetId="40">#REF!</definedName>
    <definedName name="CODE1" localSheetId="41">#REF!</definedName>
    <definedName name="CODE1" localSheetId="34">#REF!</definedName>
    <definedName name="CODE1" localSheetId="16">#REF!</definedName>
    <definedName name="CODE1">#REF!</definedName>
    <definedName name="CODE2" localSheetId="12">#REF!</definedName>
    <definedName name="CODE2" localSheetId="11">#REF!</definedName>
    <definedName name="CODE2" localSheetId="38">#REF!</definedName>
    <definedName name="CODE2" localSheetId="39">#REF!</definedName>
    <definedName name="CODE2" localSheetId="40">#REF!</definedName>
    <definedName name="CODE2" localSheetId="41">#REF!</definedName>
    <definedName name="CODE2" localSheetId="34">#REF!</definedName>
    <definedName name="CODE2" localSheetId="16">#REF!</definedName>
    <definedName name="CODE2">#REF!</definedName>
    <definedName name="CODE3" localSheetId="12">#REF!</definedName>
    <definedName name="CODE3" localSheetId="11">#REF!</definedName>
    <definedName name="CODE3" localSheetId="38">#REF!</definedName>
    <definedName name="CODE3" localSheetId="39">#REF!</definedName>
    <definedName name="CODE3" localSheetId="40">#REF!</definedName>
    <definedName name="CODE3" localSheetId="41">#REF!</definedName>
    <definedName name="CODE3" localSheetId="34">#REF!</definedName>
    <definedName name="CODE3" localSheetId="16">#REF!</definedName>
    <definedName name="CODE3">#REF!</definedName>
    <definedName name="CODE4" localSheetId="12">#REF!</definedName>
    <definedName name="CODE4" localSheetId="11">#REF!</definedName>
    <definedName name="CODE4" localSheetId="38">#REF!</definedName>
    <definedName name="CODE4" localSheetId="39">#REF!</definedName>
    <definedName name="CODE4" localSheetId="40">#REF!</definedName>
    <definedName name="CODE4" localSheetId="41">#REF!</definedName>
    <definedName name="CODE4" localSheetId="34">#REF!</definedName>
    <definedName name="CODE4" localSheetId="16">#REF!</definedName>
    <definedName name="CODE4">#REF!</definedName>
    <definedName name="CODE5" localSheetId="12">#REF!</definedName>
    <definedName name="CODE5" localSheetId="11">#REF!</definedName>
    <definedName name="CODE5" localSheetId="38">#REF!</definedName>
    <definedName name="CODE5" localSheetId="39">#REF!</definedName>
    <definedName name="CODE5" localSheetId="40">#REF!</definedName>
    <definedName name="CODE5" localSheetId="41">#REF!</definedName>
    <definedName name="CODE5" localSheetId="34">#REF!</definedName>
    <definedName name="CODE5" localSheetId="16">#REF!</definedName>
    <definedName name="CODE5">#REF!</definedName>
    <definedName name="CODE6" localSheetId="12">#REF!</definedName>
    <definedName name="CODE6" localSheetId="11">#REF!</definedName>
    <definedName name="CODE6" localSheetId="38">#REF!</definedName>
    <definedName name="CODE6" localSheetId="39">#REF!</definedName>
    <definedName name="CODE6" localSheetId="40">#REF!</definedName>
    <definedName name="CODE6" localSheetId="41">#REF!</definedName>
    <definedName name="CODE6" localSheetId="34">#REF!</definedName>
    <definedName name="CODE6" localSheetId="16">#REF!</definedName>
    <definedName name="CODE6">#REF!</definedName>
    <definedName name="CODE7" localSheetId="12">#REF!</definedName>
    <definedName name="CODE7" localSheetId="11">#REF!</definedName>
    <definedName name="CODE7" localSheetId="38">#REF!</definedName>
    <definedName name="CODE7" localSheetId="39">#REF!</definedName>
    <definedName name="CODE7" localSheetId="40">#REF!</definedName>
    <definedName name="CODE7" localSheetId="41">#REF!</definedName>
    <definedName name="CODE7" localSheetId="34">#REF!</definedName>
    <definedName name="CODE7" localSheetId="16">#REF!</definedName>
    <definedName name="CODE7">#REF!</definedName>
    <definedName name="CODE8" localSheetId="12">#REF!</definedName>
    <definedName name="CODE8" localSheetId="11">#REF!</definedName>
    <definedName name="CODE8" localSheetId="38">#REF!</definedName>
    <definedName name="CODE8" localSheetId="39">#REF!</definedName>
    <definedName name="CODE8" localSheetId="40">#REF!</definedName>
    <definedName name="CODE8" localSheetId="41">#REF!</definedName>
    <definedName name="CODE8" localSheetId="34">#REF!</definedName>
    <definedName name="CODE8" localSheetId="16">#REF!</definedName>
    <definedName name="CODE8">#REF!</definedName>
    <definedName name="CODE9" localSheetId="12">#REF!</definedName>
    <definedName name="CODE9" localSheetId="11">#REF!</definedName>
    <definedName name="CODE9" localSheetId="38">#REF!</definedName>
    <definedName name="CODE9" localSheetId="39">#REF!</definedName>
    <definedName name="CODE9" localSheetId="40">#REF!</definedName>
    <definedName name="CODE9" localSheetId="41">#REF!</definedName>
    <definedName name="CODE9" localSheetId="34">#REF!</definedName>
    <definedName name="CODE9" localSheetId="16">#REF!</definedName>
    <definedName name="CODE9">#REF!</definedName>
    <definedName name="ⓒoIAO¡Æi" localSheetId="12">#REF!</definedName>
    <definedName name="ⓒoIAO¡Æi" localSheetId="11">#REF!</definedName>
    <definedName name="ⓒoIAO¡Æi" localSheetId="38">#REF!</definedName>
    <definedName name="ⓒoIAO¡Æi" localSheetId="39">#REF!</definedName>
    <definedName name="ⓒoIAO¡Æi" localSheetId="40">#REF!</definedName>
    <definedName name="ⓒoIAO¡Æi" localSheetId="41">#REF!</definedName>
    <definedName name="ⓒoIAO¡Æi" localSheetId="34">#REF!</definedName>
    <definedName name="ⓒoIAO¡Æi" localSheetId="16">#REF!</definedName>
    <definedName name="ⓒoIAO¡Æi">#REF!</definedName>
    <definedName name="com" localSheetId="12">#REF!</definedName>
    <definedName name="com" localSheetId="11">#REF!</definedName>
    <definedName name="com" localSheetId="38">#REF!</definedName>
    <definedName name="com" localSheetId="39">#REF!</definedName>
    <definedName name="com" localSheetId="40">#REF!</definedName>
    <definedName name="com" localSheetId="41">#REF!</definedName>
    <definedName name="com" localSheetId="34">#REF!</definedName>
    <definedName name="com" localSheetId="16">#REF!</definedName>
    <definedName name="com">#REF!</definedName>
    <definedName name="COMP_NO">[5]Config!$B$3</definedName>
    <definedName name="Completion_Date" localSheetId="12">#REF!</definedName>
    <definedName name="Completion_Date" localSheetId="11">#REF!</definedName>
    <definedName name="Completion_Date" localSheetId="38">#REF!</definedName>
    <definedName name="Completion_Date" localSheetId="39">#REF!</definedName>
    <definedName name="Completion_Date" localSheetId="40">#REF!</definedName>
    <definedName name="Completion_Date" localSheetId="41">#REF!</definedName>
    <definedName name="Completion_Date" localSheetId="34">#REF!</definedName>
    <definedName name="Completion_Date" localSheetId="16">#REF!</definedName>
    <definedName name="Completion_Date">#REF!</definedName>
    <definedName name="con" localSheetId="12">#REF!</definedName>
    <definedName name="con" localSheetId="11">#REF!</definedName>
    <definedName name="con" localSheetId="38">#REF!</definedName>
    <definedName name="con" localSheetId="39">#REF!</definedName>
    <definedName name="con" localSheetId="40">#REF!</definedName>
    <definedName name="con" localSheetId="41">#REF!</definedName>
    <definedName name="con" localSheetId="34">#REF!</definedName>
    <definedName name="con" localSheetId="16">#REF!</definedName>
    <definedName name="con">#REF!</definedName>
    <definedName name="CONT" localSheetId="12">#REF!</definedName>
    <definedName name="CONT" localSheetId="11">#REF!</definedName>
    <definedName name="CONT" localSheetId="38">#REF!</definedName>
    <definedName name="CONT" localSheetId="39">#REF!</definedName>
    <definedName name="CONT" localSheetId="40">#REF!</definedName>
    <definedName name="CONT" localSheetId="41">#REF!</definedName>
    <definedName name="CONT" localSheetId="34">#REF!</definedName>
    <definedName name="CONT" localSheetId="16">#REF!</definedName>
    <definedName name="CONT">#REF!</definedName>
    <definedName name="ContextID" localSheetId="12">#REF!</definedName>
    <definedName name="ContextID" localSheetId="11">#REF!</definedName>
    <definedName name="ContextID" localSheetId="38">#REF!</definedName>
    <definedName name="ContextID" localSheetId="39">#REF!</definedName>
    <definedName name="ContextID" localSheetId="40">#REF!</definedName>
    <definedName name="ContextID" localSheetId="41">#REF!</definedName>
    <definedName name="ContextID" localSheetId="34">#REF!</definedName>
    <definedName name="ContextID" localSheetId="16">#REF!</definedName>
    <definedName name="ContextID">#REF!</definedName>
    <definedName name="COPY" localSheetId="38" hidden="1">{#N/A,#N/A,FALSE,"단축1";#N/A,#N/A,FALSE,"단축2";#N/A,#N/A,FALSE,"단축3";#N/A,#N/A,FALSE,"장축";#N/A,#N/A,FALSE,"4WD"}</definedName>
    <definedName name="COPY" localSheetId="39" hidden="1">{#N/A,#N/A,FALSE,"단축1";#N/A,#N/A,FALSE,"단축2";#N/A,#N/A,FALSE,"단축3";#N/A,#N/A,FALSE,"장축";#N/A,#N/A,FALSE,"4WD"}</definedName>
    <definedName name="COPY" localSheetId="40" hidden="1">{#N/A,#N/A,FALSE,"단축1";#N/A,#N/A,FALSE,"단축2";#N/A,#N/A,FALSE,"단축3";#N/A,#N/A,FALSE,"장축";#N/A,#N/A,FALSE,"4WD"}</definedName>
    <definedName name="COPY" localSheetId="41" hidden="1">{#N/A,#N/A,FALSE,"단축1";#N/A,#N/A,FALSE,"단축2";#N/A,#N/A,FALSE,"단축3";#N/A,#N/A,FALSE,"장축";#N/A,#N/A,FALSE,"4WD"}</definedName>
    <definedName name="COPY" localSheetId="34" hidden="1">{#N/A,#N/A,FALSE,"단축1";#N/A,#N/A,FALSE,"단축2";#N/A,#N/A,FALSE,"단축3";#N/A,#N/A,FALSE,"장축";#N/A,#N/A,FALSE,"4WD"}</definedName>
    <definedName name="COPY" hidden="1">{#N/A,#N/A,FALSE,"단축1";#N/A,#N/A,FALSE,"단축2";#N/A,#N/A,FALSE,"단축3";#N/A,#N/A,FALSE,"장축";#N/A,#N/A,FALSE,"4WD"}</definedName>
    <definedName name="COPY1" localSheetId="38" hidden="1">{#N/A,#N/A,FALSE,"단축1";#N/A,#N/A,FALSE,"단축2";#N/A,#N/A,FALSE,"단축3";#N/A,#N/A,FALSE,"장축";#N/A,#N/A,FALSE,"4WD"}</definedName>
    <definedName name="COPY1" localSheetId="39" hidden="1">{#N/A,#N/A,FALSE,"단축1";#N/A,#N/A,FALSE,"단축2";#N/A,#N/A,FALSE,"단축3";#N/A,#N/A,FALSE,"장축";#N/A,#N/A,FALSE,"4WD"}</definedName>
    <definedName name="COPY1" localSheetId="40" hidden="1">{#N/A,#N/A,FALSE,"단축1";#N/A,#N/A,FALSE,"단축2";#N/A,#N/A,FALSE,"단축3";#N/A,#N/A,FALSE,"장축";#N/A,#N/A,FALSE,"4WD"}</definedName>
    <definedName name="COPY1" localSheetId="41" hidden="1">{#N/A,#N/A,FALSE,"단축1";#N/A,#N/A,FALSE,"단축2";#N/A,#N/A,FALSE,"단축3";#N/A,#N/A,FALSE,"장축";#N/A,#N/A,FALSE,"4WD"}</definedName>
    <definedName name="COPY1" localSheetId="34" hidden="1">{#N/A,#N/A,FALSE,"단축1";#N/A,#N/A,FALSE,"단축2";#N/A,#N/A,FALSE,"단축3";#N/A,#N/A,FALSE,"장축";#N/A,#N/A,FALSE,"4WD"}</definedName>
    <definedName name="COPY1" hidden="1">{#N/A,#N/A,FALSE,"단축1";#N/A,#N/A,FALSE,"단축2";#N/A,#N/A,FALSE,"단축3";#N/A,#N/A,FALSE,"장축";#N/A,#N/A,FALSE,"4WD"}</definedName>
    <definedName name="COUNTA_AP">[5]AP!$A$2</definedName>
    <definedName name="COUNTA_AR">[5]AR!$A$2</definedName>
    <definedName name="COUNTA_CF">[5]CF!$A$2</definedName>
    <definedName name="COUNTA_CH">[5]CH!$A$2</definedName>
    <definedName name="COUNTA_ES">[5]ES!$A$2</definedName>
    <definedName name="COUNTA_EX">[5]EX!$A$2</definedName>
    <definedName name="COUNTA_FA">[5]FA!$A$2</definedName>
    <definedName name="COUNTA_FD">[5]FD!$A$2</definedName>
    <definedName name="COUNTA_IC">[5]IC!$A$2</definedName>
    <definedName name="COUNTA_ID">[5]ID!$A$2</definedName>
    <definedName name="COUNTA_IH">[5]IH!$A$2</definedName>
    <definedName name="COUNTA_PU">[5]PU!$A$2</definedName>
    <definedName name="COUNTA_RE">[5]RE!$A$2</definedName>
    <definedName name="COUNTA_SA">[5]SA!$A$2</definedName>
    <definedName name="COUNTA_TA">[5]TA!$A$2</definedName>
    <definedName name="Cover">#N/A</definedName>
    <definedName name="CPAD" localSheetId="38" hidden="1">{#N/A,#N/A,FALSE,"단축1";#N/A,#N/A,FALSE,"단축2";#N/A,#N/A,FALSE,"단축3";#N/A,#N/A,FALSE,"장축";#N/A,#N/A,FALSE,"4WD"}</definedName>
    <definedName name="CPAD" localSheetId="39" hidden="1">{#N/A,#N/A,FALSE,"단축1";#N/A,#N/A,FALSE,"단축2";#N/A,#N/A,FALSE,"단축3";#N/A,#N/A,FALSE,"장축";#N/A,#N/A,FALSE,"4WD"}</definedName>
    <definedName name="CPAD" localSheetId="40" hidden="1">{#N/A,#N/A,FALSE,"단축1";#N/A,#N/A,FALSE,"단축2";#N/A,#N/A,FALSE,"단축3";#N/A,#N/A,FALSE,"장축";#N/A,#N/A,FALSE,"4WD"}</definedName>
    <definedName name="CPAD" localSheetId="41" hidden="1">{#N/A,#N/A,FALSE,"단축1";#N/A,#N/A,FALSE,"단축2";#N/A,#N/A,FALSE,"단축3";#N/A,#N/A,FALSE,"장축";#N/A,#N/A,FALSE,"4WD"}</definedName>
    <definedName name="CPAD" localSheetId="34" hidden="1">{#N/A,#N/A,FALSE,"단축1";#N/A,#N/A,FALSE,"단축2";#N/A,#N/A,FALSE,"단축3";#N/A,#N/A,FALSE,"장축";#N/A,#N/A,FALSE,"4WD"}</definedName>
    <definedName name="CPAD" hidden="1">{#N/A,#N/A,FALSE,"단축1";#N/A,#N/A,FALSE,"단축2";#N/A,#N/A,FALSE,"단축3";#N/A,#N/A,FALSE,"장축";#N/A,#N/A,FALSE,"4WD"}</definedName>
    <definedName name="create_xla">1</definedName>
    <definedName name="_xlnm.Criteria">'[6]Tbom-tot'!$D$310</definedName>
    <definedName name="CRK" localSheetId="38" hidden="1">{#N/A,#N/A,FALSE,"단축1";#N/A,#N/A,FALSE,"단축2";#N/A,#N/A,FALSE,"단축3";#N/A,#N/A,FALSE,"장축";#N/A,#N/A,FALSE,"4WD"}</definedName>
    <definedName name="CRK" localSheetId="39" hidden="1">{#N/A,#N/A,FALSE,"단축1";#N/A,#N/A,FALSE,"단축2";#N/A,#N/A,FALSE,"단축3";#N/A,#N/A,FALSE,"장축";#N/A,#N/A,FALSE,"4WD"}</definedName>
    <definedName name="CRK" localSheetId="40" hidden="1">{#N/A,#N/A,FALSE,"단축1";#N/A,#N/A,FALSE,"단축2";#N/A,#N/A,FALSE,"단축3";#N/A,#N/A,FALSE,"장축";#N/A,#N/A,FALSE,"4WD"}</definedName>
    <definedName name="CRK" localSheetId="41" hidden="1">{#N/A,#N/A,FALSE,"단축1";#N/A,#N/A,FALSE,"단축2";#N/A,#N/A,FALSE,"단축3";#N/A,#N/A,FALSE,"장축";#N/A,#N/A,FALSE,"4WD"}</definedName>
    <definedName name="CRK" localSheetId="34" hidden="1">{#N/A,#N/A,FALSE,"단축1";#N/A,#N/A,FALSE,"단축2";#N/A,#N/A,FALSE,"단축3";#N/A,#N/A,FALSE,"장축";#N/A,#N/A,FALSE,"4WD"}</definedName>
    <definedName name="CRK" hidden="1">{#N/A,#N/A,FALSE,"단축1";#N/A,#N/A,FALSE,"단축2";#N/A,#N/A,FALSE,"단축3";#N/A,#N/A,FALSE,"장축";#N/A,#N/A,FALSE,"4WD"}</definedName>
    <definedName name="CRTC" localSheetId="12">#REF!</definedName>
    <definedName name="CRTC" localSheetId="11">#REF!</definedName>
    <definedName name="CRTC" localSheetId="38">#REF!</definedName>
    <definedName name="CRTC" localSheetId="39">#REF!</definedName>
    <definedName name="CRTC" localSheetId="40">#REF!</definedName>
    <definedName name="CRTC" localSheetId="41">#REF!</definedName>
    <definedName name="CRTC" localSheetId="34">#REF!</definedName>
    <definedName name="CRTC" localSheetId="16">#REF!</definedName>
    <definedName name="CRTC">#REF!</definedName>
    <definedName name="CSTA" localSheetId="12">#REF!</definedName>
    <definedName name="CSTA" localSheetId="11">#REF!</definedName>
    <definedName name="CSTA" localSheetId="38">#REF!</definedName>
    <definedName name="CSTA" localSheetId="39">#REF!</definedName>
    <definedName name="CSTA" localSheetId="40">#REF!</definedName>
    <definedName name="CSTA" localSheetId="41">#REF!</definedName>
    <definedName name="CSTA" localSheetId="34">#REF!</definedName>
    <definedName name="CSTA" localSheetId="16">#REF!</definedName>
    <definedName name="CSTA">#REF!</definedName>
    <definedName name="CSTL" localSheetId="12">#REF!</definedName>
    <definedName name="CSTL" localSheetId="11">#REF!</definedName>
    <definedName name="CSTL" localSheetId="38">#REF!</definedName>
    <definedName name="CSTL" localSheetId="39">#REF!</definedName>
    <definedName name="CSTL" localSheetId="40">#REF!</definedName>
    <definedName name="CSTL" localSheetId="41">#REF!</definedName>
    <definedName name="CSTL" localSheetId="34">#REF!</definedName>
    <definedName name="CSTL" localSheetId="16">#REF!</definedName>
    <definedName name="CSTL">#REF!</definedName>
    <definedName name="CSTR" localSheetId="12">#REF!</definedName>
    <definedName name="CSTR" localSheetId="11">#REF!</definedName>
    <definedName name="CSTR" localSheetId="38">#REF!</definedName>
    <definedName name="CSTR" localSheetId="39">#REF!</definedName>
    <definedName name="CSTR" localSheetId="40">#REF!</definedName>
    <definedName name="CSTR" localSheetId="41">#REF!</definedName>
    <definedName name="CSTR" localSheetId="34">#REF!</definedName>
    <definedName name="CSTR" localSheetId="16">#REF!</definedName>
    <definedName name="CSTR">#REF!</definedName>
    <definedName name="CSTX" localSheetId="12">#REF!</definedName>
    <definedName name="CSTX" localSheetId="11">#REF!</definedName>
    <definedName name="CSTX" localSheetId="38">#REF!</definedName>
    <definedName name="CSTX" localSheetId="39">#REF!</definedName>
    <definedName name="CSTX" localSheetId="40">#REF!</definedName>
    <definedName name="CSTX" localSheetId="41">#REF!</definedName>
    <definedName name="CSTX" localSheetId="34">#REF!</definedName>
    <definedName name="CSTX" localSheetId="16">#REF!</definedName>
    <definedName name="CSTX">#REF!</definedName>
    <definedName name="CURT" localSheetId="12">#REF!</definedName>
    <definedName name="CURT" localSheetId="11">#REF!</definedName>
    <definedName name="CURT" localSheetId="38">#REF!</definedName>
    <definedName name="CURT" localSheetId="39">#REF!</definedName>
    <definedName name="CURT" localSheetId="40">#REF!</definedName>
    <definedName name="CURT" localSheetId="41">#REF!</definedName>
    <definedName name="CURT" localSheetId="34">#REF!</definedName>
    <definedName name="CURT" localSheetId="16">#REF!</definedName>
    <definedName name="CURT">#REF!</definedName>
    <definedName name="CVBX" localSheetId="12">#REF!</definedName>
    <definedName name="CVBX" localSheetId="11">#REF!</definedName>
    <definedName name="CVBX" localSheetId="38">#REF!</definedName>
    <definedName name="CVBX" localSheetId="39">#REF!</definedName>
    <definedName name="CVBX" localSheetId="40">#REF!</definedName>
    <definedName name="CVBX" localSheetId="41">#REF!</definedName>
    <definedName name="CVBX" localSheetId="34">#REF!</definedName>
    <definedName name="CVBX" localSheetId="16">#REF!</definedName>
    <definedName name="CVBX">#REF!</definedName>
    <definedName name="CYCLE" localSheetId="12">#REF!</definedName>
    <definedName name="CYCLE" localSheetId="11">#REF!</definedName>
    <definedName name="CYCLE" localSheetId="38">#REF!</definedName>
    <definedName name="CYCLE" localSheetId="39">#REF!</definedName>
    <definedName name="CYCLE" localSheetId="40">#REF!</definedName>
    <definedName name="CYCLE" localSheetId="41">#REF!</definedName>
    <definedName name="CYCLE" localSheetId="34">#REF!</definedName>
    <definedName name="CYCLE" localSheetId="16">#REF!</definedName>
    <definedName name="CYCLE">#REF!</definedName>
    <definedName name="d" localSheetId="12">#REF!</definedName>
    <definedName name="d" localSheetId="11">#REF!</definedName>
    <definedName name="d" localSheetId="38">#REF!</definedName>
    <definedName name="d" localSheetId="39">#REF!</definedName>
    <definedName name="d" localSheetId="40">#REF!</definedName>
    <definedName name="d" localSheetId="41">#REF!</definedName>
    <definedName name="d" localSheetId="34">#REF!</definedName>
    <definedName name="d" localSheetId="16">#REF!</definedName>
    <definedName name="d">#REF!</definedName>
    <definedName name="DA" localSheetId="12">#REF!</definedName>
    <definedName name="DA" localSheetId="11">#REF!</definedName>
    <definedName name="DA" localSheetId="38">#REF!</definedName>
    <definedName name="DA" localSheetId="39">#REF!</definedName>
    <definedName name="DA" localSheetId="40">#REF!</definedName>
    <definedName name="DA" localSheetId="41">#REF!</definedName>
    <definedName name="DA" localSheetId="34">#REF!</definedName>
    <definedName name="DA" localSheetId="16">#REF!</definedName>
    <definedName name="DA">#REF!</definedName>
    <definedName name="DANE" localSheetId="12">#REF!</definedName>
    <definedName name="DANE" localSheetId="11">#REF!</definedName>
    <definedName name="DANE" localSheetId="38">#REF!</definedName>
    <definedName name="DANE" localSheetId="39">#REF!</definedName>
    <definedName name="DANE" localSheetId="40">#REF!</definedName>
    <definedName name="DANE" localSheetId="41">#REF!</definedName>
    <definedName name="DANE" localSheetId="34">#REF!</definedName>
    <definedName name="DANE" localSheetId="16">#REF!</definedName>
    <definedName name="DANE">#REF!</definedName>
    <definedName name="DANE4" localSheetId="12">#REF!</definedName>
    <definedName name="DANE4" localSheetId="11">#REF!</definedName>
    <definedName name="DANE4" localSheetId="38">#REF!</definedName>
    <definedName name="DANE4" localSheetId="39">#REF!</definedName>
    <definedName name="DANE4" localSheetId="40">#REF!</definedName>
    <definedName name="DANE4" localSheetId="41">#REF!</definedName>
    <definedName name="DANE4" localSheetId="34">#REF!</definedName>
    <definedName name="DANE4" localSheetId="16">#REF!</definedName>
    <definedName name="DANE4">#REF!</definedName>
    <definedName name="DANE5" localSheetId="12">#REF!</definedName>
    <definedName name="DANE5" localSheetId="11">#REF!</definedName>
    <definedName name="DANE5" localSheetId="38">#REF!</definedName>
    <definedName name="DANE5" localSheetId="39">#REF!</definedName>
    <definedName name="DANE5" localSheetId="40">#REF!</definedName>
    <definedName name="DANE5" localSheetId="41">#REF!</definedName>
    <definedName name="DANE5" localSheetId="34">#REF!</definedName>
    <definedName name="DANE5" localSheetId="16">#REF!</definedName>
    <definedName name="DANE5">#REF!</definedName>
    <definedName name="DANE6" localSheetId="12">#REF!</definedName>
    <definedName name="DANE6" localSheetId="11">#REF!</definedName>
    <definedName name="DANE6" localSheetId="38">#REF!</definedName>
    <definedName name="DANE6" localSheetId="39">#REF!</definedName>
    <definedName name="DANE6" localSheetId="40">#REF!</definedName>
    <definedName name="DANE6" localSheetId="41">#REF!</definedName>
    <definedName name="DANE6" localSheetId="34">#REF!</definedName>
    <definedName name="DANE6" localSheetId="16">#REF!</definedName>
    <definedName name="DANE6">#REF!</definedName>
    <definedName name="DANE7" localSheetId="12">#REF!</definedName>
    <definedName name="DANE7" localSheetId="11">#REF!</definedName>
    <definedName name="DANE7" localSheetId="38">#REF!</definedName>
    <definedName name="DANE7" localSheetId="39">#REF!</definedName>
    <definedName name="DANE7" localSheetId="40">#REF!</definedName>
    <definedName name="DANE7" localSheetId="41">#REF!</definedName>
    <definedName name="DANE7" localSheetId="34">#REF!</definedName>
    <definedName name="DANE7" localSheetId="16">#REF!</definedName>
    <definedName name="DANE7">#REF!</definedName>
    <definedName name="DANE8" localSheetId="12">#REF!</definedName>
    <definedName name="DANE8" localSheetId="11">#REF!</definedName>
    <definedName name="DANE8" localSheetId="38">#REF!</definedName>
    <definedName name="DANE8" localSheetId="39">#REF!</definedName>
    <definedName name="DANE8" localSheetId="40">#REF!</definedName>
    <definedName name="DANE8" localSheetId="41">#REF!</definedName>
    <definedName name="DANE8" localSheetId="34">#REF!</definedName>
    <definedName name="DANE8" localSheetId="16">#REF!</definedName>
    <definedName name="DANE8">#REF!</definedName>
    <definedName name="data" localSheetId="12">#REF!</definedName>
    <definedName name="data" localSheetId="11">#REF!</definedName>
    <definedName name="data" localSheetId="38">#REF!</definedName>
    <definedName name="data" localSheetId="39">#REF!</definedName>
    <definedName name="data" localSheetId="40">#REF!</definedName>
    <definedName name="data" localSheetId="41">#REF!</definedName>
    <definedName name="data" localSheetId="34">#REF!</definedName>
    <definedName name="data" localSheetId="16">#REF!</definedName>
    <definedName name="data">#REF!</definedName>
    <definedName name="DATA1" localSheetId="12">#REF!</definedName>
    <definedName name="DATA1" localSheetId="11">#REF!</definedName>
    <definedName name="DATA1" localSheetId="38">#REF!</definedName>
    <definedName name="DATA1" localSheetId="39">#REF!</definedName>
    <definedName name="DATA1" localSheetId="40">#REF!</definedName>
    <definedName name="DATA1" localSheetId="41">#REF!</definedName>
    <definedName name="DATA1" localSheetId="34">#REF!</definedName>
    <definedName name="DATA1" localSheetId="16">#REF!</definedName>
    <definedName name="DATA1">#REF!</definedName>
    <definedName name="DATA11" localSheetId="12">#REF!</definedName>
    <definedName name="DATA11" localSheetId="11">#REF!</definedName>
    <definedName name="DATA11" localSheetId="38">#REF!</definedName>
    <definedName name="DATA11" localSheetId="39">#REF!</definedName>
    <definedName name="DATA11" localSheetId="40">#REF!</definedName>
    <definedName name="DATA11" localSheetId="41">#REF!</definedName>
    <definedName name="DATA11" localSheetId="34">#REF!</definedName>
    <definedName name="DATA11" localSheetId="16">#REF!</definedName>
    <definedName name="DATA11">#REF!</definedName>
    <definedName name="DATA2" localSheetId="33">#REF!</definedName>
    <definedName name="DATA2" localSheetId="38">#REF!</definedName>
    <definedName name="DATA2" localSheetId="39">#REF!</definedName>
    <definedName name="DATA2" localSheetId="40">#REF!</definedName>
    <definedName name="DATA2" localSheetId="41">#REF!</definedName>
    <definedName name="DATA2" localSheetId="34">#REF!</definedName>
    <definedName name="DATA2">#N/A</definedName>
    <definedName name="data3" localSheetId="12">#REF!</definedName>
    <definedName name="data3" localSheetId="11">#REF!</definedName>
    <definedName name="data3" localSheetId="38">#REF!</definedName>
    <definedName name="data3" localSheetId="39">#REF!</definedName>
    <definedName name="data3" localSheetId="40">#REF!</definedName>
    <definedName name="data3" localSheetId="41">#REF!</definedName>
    <definedName name="data3" localSheetId="34">#REF!</definedName>
    <definedName name="data3" localSheetId="16">#REF!</definedName>
    <definedName name="data3">#REF!</definedName>
    <definedName name="data4" localSheetId="12">#REF!</definedName>
    <definedName name="data4" localSheetId="11">#REF!</definedName>
    <definedName name="data4" localSheetId="38">#REF!</definedName>
    <definedName name="data4" localSheetId="39">#REF!</definedName>
    <definedName name="data4" localSheetId="40">#REF!</definedName>
    <definedName name="data4" localSheetId="41">#REF!</definedName>
    <definedName name="data4" localSheetId="34">#REF!</definedName>
    <definedName name="data4" localSheetId="16">#REF!</definedName>
    <definedName name="data4">#REF!</definedName>
    <definedName name="_xlnm.Database" localSheetId="33">#REF!</definedName>
    <definedName name="_xlnm.Database" localSheetId="13">#REF!</definedName>
    <definedName name="_xlnm.Database" localSheetId="12">#REF!</definedName>
    <definedName name="_xlnm.Database" localSheetId="8">#REF!</definedName>
    <definedName name="_xlnm.Database" localSheetId="11">#REF!</definedName>
    <definedName name="_xlnm.Database" localSheetId="38">#REF!</definedName>
    <definedName name="_xlnm.Database" localSheetId="39">#REF!</definedName>
    <definedName name="_xlnm.Database" localSheetId="40">#REF!</definedName>
    <definedName name="_xlnm.Database" localSheetId="41">#REF!</definedName>
    <definedName name="_xlnm.Database" localSheetId="19">#REF!</definedName>
    <definedName name="_xlnm.Database" localSheetId="34">#REF!</definedName>
    <definedName name="_xlnm.Database" localSheetId="16">#REF!</definedName>
    <definedName name="_xlnm.Database">#REF!</definedName>
    <definedName name="database1" localSheetId="12">#REF!</definedName>
    <definedName name="database1" localSheetId="11">#REF!</definedName>
    <definedName name="database1" localSheetId="38">#REF!</definedName>
    <definedName name="database1" localSheetId="39">#REF!</definedName>
    <definedName name="database1" localSheetId="40">#REF!</definedName>
    <definedName name="database1" localSheetId="41">#REF!</definedName>
    <definedName name="database1" localSheetId="34">#REF!</definedName>
    <definedName name="database1" localSheetId="16">#REF!</definedName>
    <definedName name="database1">#REF!</definedName>
    <definedName name="database2" localSheetId="12">#REF!</definedName>
    <definedName name="database2" localSheetId="11">#REF!</definedName>
    <definedName name="database2" localSheetId="38">#REF!</definedName>
    <definedName name="database2" localSheetId="39">#REF!</definedName>
    <definedName name="database2" localSheetId="40">#REF!</definedName>
    <definedName name="database2" localSheetId="41">#REF!</definedName>
    <definedName name="database2" localSheetId="34">#REF!</definedName>
    <definedName name="database2" localSheetId="16">#REF!</definedName>
    <definedName name="database2">#REF!</definedName>
    <definedName name="database3" localSheetId="12">#REF!</definedName>
    <definedName name="database3" localSheetId="11">#REF!</definedName>
    <definedName name="database3" localSheetId="38">#REF!</definedName>
    <definedName name="database3" localSheetId="39">#REF!</definedName>
    <definedName name="database3" localSheetId="40">#REF!</definedName>
    <definedName name="database3" localSheetId="41">#REF!</definedName>
    <definedName name="database3" localSheetId="34">#REF!</definedName>
    <definedName name="database3" localSheetId="16">#REF!</definedName>
    <definedName name="database3">#REF!</definedName>
    <definedName name="database4" localSheetId="12">#REF!</definedName>
    <definedName name="database4" localSheetId="11">#REF!</definedName>
    <definedName name="database4" localSheetId="38">#REF!</definedName>
    <definedName name="database4" localSheetId="39">#REF!</definedName>
    <definedName name="database4" localSheetId="40">#REF!</definedName>
    <definedName name="database4" localSheetId="41">#REF!</definedName>
    <definedName name="database4" localSheetId="34">#REF!</definedName>
    <definedName name="database4" localSheetId="16">#REF!</definedName>
    <definedName name="database4">#REF!</definedName>
    <definedName name="datanase" localSheetId="12">#REF!</definedName>
    <definedName name="datanase" localSheetId="11">#REF!</definedName>
    <definedName name="datanase" localSheetId="38">#REF!</definedName>
    <definedName name="datanase" localSheetId="39">#REF!</definedName>
    <definedName name="datanase" localSheetId="40">#REF!</definedName>
    <definedName name="datanase" localSheetId="41">#REF!</definedName>
    <definedName name="datanase" localSheetId="34">#REF!</definedName>
    <definedName name="datanase" localSheetId="16">#REF!</definedName>
    <definedName name="datanase">#REF!</definedName>
    <definedName name="DATA오류">"Dialog Frame 1"</definedName>
    <definedName name="date1" localSheetId="12">#REF!</definedName>
    <definedName name="date1" localSheetId="11">#REF!</definedName>
    <definedName name="date1" localSheetId="38">#REF!</definedName>
    <definedName name="date1" localSheetId="39">#REF!</definedName>
    <definedName name="date1" localSheetId="40">#REF!</definedName>
    <definedName name="date1" localSheetId="41">#REF!</definedName>
    <definedName name="date1" localSheetId="34">#REF!</definedName>
    <definedName name="date1" localSheetId="16">#REF!</definedName>
    <definedName name="date1">#REF!</definedName>
    <definedName name="DATEE" localSheetId="12">#REF!</definedName>
    <definedName name="DATEE" localSheetId="11">#REF!</definedName>
    <definedName name="DATEE" localSheetId="38">#REF!</definedName>
    <definedName name="DATEE" localSheetId="39">#REF!</definedName>
    <definedName name="DATEE" localSheetId="40">#REF!</definedName>
    <definedName name="DATEE" localSheetId="41">#REF!</definedName>
    <definedName name="DATEE" localSheetId="34">#REF!</definedName>
    <definedName name="DATEE" localSheetId="16">#REF!</definedName>
    <definedName name="DATEE">#REF!</definedName>
    <definedName name="dd" localSheetId="12">#REF!</definedName>
    <definedName name="dd" localSheetId="11">#REF!</definedName>
    <definedName name="dd" localSheetId="38">#REF!</definedName>
    <definedName name="dd" localSheetId="39">#REF!</definedName>
    <definedName name="dd" localSheetId="40">#REF!</definedName>
    <definedName name="dd" localSheetId="41">#REF!</definedName>
    <definedName name="dd" localSheetId="34">#REF!</definedName>
    <definedName name="dd" localSheetId="16">#REF!</definedName>
    <definedName name="dd">#REF!</definedName>
    <definedName name="DDATE" localSheetId="12">#REF!</definedName>
    <definedName name="DDATE" localSheetId="11">#REF!</definedName>
    <definedName name="DDATE" localSheetId="38">#REF!</definedName>
    <definedName name="DDATE" localSheetId="39">#REF!</definedName>
    <definedName name="DDATE" localSheetId="40">#REF!</definedName>
    <definedName name="DDATE" localSheetId="41">#REF!</definedName>
    <definedName name="DDATE" localSheetId="34">#REF!</definedName>
    <definedName name="DDATE" localSheetId="16">#REF!</definedName>
    <definedName name="DDATE">#REF!</definedName>
    <definedName name="DDC" localSheetId="12">#REF!</definedName>
    <definedName name="DDC" localSheetId="11">#REF!</definedName>
    <definedName name="DDC" localSheetId="38">#REF!</definedName>
    <definedName name="DDC" localSheetId="39">#REF!</definedName>
    <definedName name="DDC" localSheetId="40">#REF!</definedName>
    <definedName name="DDC" localSheetId="41">#REF!</definedName>
    <definedName name="DDC" localSheetId="34">#REF!</definedName>
    <definedName name="DDC" localSheetId="16">#REF!</definedName>
    <definedName name="DDC">#REF!</definedName>
    <definedName name="ddd" localSheetId="12">#REF!</definedName>
    <definedName name="ddd" localSheetId="11">#REF!</definedName>
    <definedName name="ddd" localSheetId="38">#REF!</definedName>
    <definedName name="ddd" localSheetId="39">#REF!</definedName>
    <definedName name="ddd" localSheetId="40">#REF!</definedName>
    <definedName name="ddd" localSheetId="41">#REF!</definedName>
    <definedName name="ddd" localSheetId="34">#REF!</definedName>
    <definedName name="ddd" localSheetId="16">#REF!</definedName>
    <definedName name="ddd">#REF!</definedName>
    <definedName name="dddd" localSheetId="12">#REF!</definedName>
    <definedName name="dddd" localSheetId="11">#REF!</definedName>
    <definedName name="dddd" localSheetId="38">#REF!</definedName>
    <definedName name="dddd" localSheetId="39">#REF!</definedName>
    <definedName name="dddd" localSheetId="40">#REF!</definedName>
    <definedName name="dddd" localSheetId="41">#REF!</definedName>
    <definedName name="dddd" localSheetId="34">#REF!</definedName>
    <definedName name="dddd" localSheetId="16">#REF!</definedName>
    <definedName name="dddd">#REF!</definedName>
    <definedName name="DDDDD" localSheetId="38" hidden="1">{#N/A,#N/A,FALSE,"단축1";#N/A,#N/A,FALSE,"단축2";#N/A,#N/A,FALSE,"단축3";#N/A,#N/A,FALSE,"장축";#N/A,#N/A,FALSE,"4WD"}</definedName>
    <definedName name="DDDDD" localSheetId="39" hidden="1">{#N/A,#N/A,FALSE,"단축1";#N/A,#N/A,FALSE,"단축2";#N/A,#N/A,FALSE,"단축3";#N/A,#N/A,FALSE,"장축";#N/A,#N/A,FALSE,"4WD"}</definedName>
    <definedName name="DDDDD" localSheetId="40" hidden="1">{#N/A,#N/A,FALSE,"단축1";#N/A,#N/A,FALSE,"단축2";#N/A,#N/A,FALSE,"단축3";#N/A,#N/A,FALSE,"장축";#N/A,#N/A,FALSE,"4WD"}</definedName>
    <definedName name="DDDDD" localSheetId="41" hidden="1">{#N/A,#N/A,FALSE,"단축1";#N/A,#N/A,FALSE,"단축2";#N/A,#N/A,FALSE,"단축3";#N/A,#N/A,FALSE,"장축";#N/A,#N/A,FALSE,"4WD"}</definedName>
    <definedName name="DDDDD" localSheetId="34" hidden="1">{#N/A,#N/A,FALSE,"단축1";#N/A,#N/A,FALSE,"단축2";#N/A,#N/A,FALSE,"단축3";#N/A,#N/A,FALSE,"장축";#N/A,#N/A,FALSE,"4WD"}</definedName>
    <definedName name="DDDDD" hidden="1">{#N/A,#N/A,FALSE,"단축1";#N/A,#N/A,FALSE,"단축2";#N/A,#N/A,FALSE,"단축3";#N/A,#N/A,FALSE,"장축";#N/A,#N/A,FALSE,"4WD"}</definedName>
    <definedName name="dddddf" localSheetId="38" hidden="1">{#N/A,#N/A,FALSE,"단축1";#N/A,#N/A,FALSE,"단축2";#N/A,#N/A,FALSE,"단축3";#N/A,#N/A,FALSE,"장축";#N/A,#N/A,FALSE,"4WD"}</definedName>
    <definedName name="dddddf" localSheetId="39" hidden="1">{#N/A,#N/A,FALSE,"단축1";#N/A,#N/A,FALSE,"단축2";#N/A,#N/A,FALSE,"단축3";#N/A,#N/A,FALSE,"장축";#N/A,#N/A,FALSE,"4WD"}</definedName>
    <definedName name="dddddf" localSheetId="40" hidden="1">{#N/A,#N/A,FALSE,"단축1";#N/A,#N/A,FALSE,"단축2";#N/A,#N/A,FALSE,"단축3";#N/A,#N/A,FALSE,"장축";#N/A,#N/A,FALSE,"4WD"}</definedName>
    <definedName name="dddddf" localSheetId="41" hidden="1">{#N/A,#N/A,FALSE,"단축1";#N/A,#N/A,FALSE,"단축2";#N/A,#N/A,FALSE,"단축3";#N/A,#N/A,FALSE,"장축";#N/A,#N/A,FALSE,"4WD"}</definedName>
    <definedName name="dddddf" localSheetId="34" hidden="1">{#N/A,#N/A,FALSE,"단축1";#N/A,#N/A,FALSE,"단축2";#N/A,#N/A,FALSE,"단축3";#N/A,#N/A,FALSE,"장축";#N/A,#N/A,FALSE,"4WD"}</definedName>
    <definedName name="dddddf" hidden="1">{#N/A,#N/A,FALSE,"단축1";#N/A,#N/A,FALSE,"단축2";#N/A,#N/A,FALSE,"단축3";#N/A,#N/A,FALSE,"장축";#N/A,#N/A,FALSE,"4WD"}</definedName>
    <definedName name="DE" localSheetId="12">#REF!</definedName>
    <definedName name="DE" localSheetId="11">#REF!</definedName>
    <definedName name="DE" localSheetId="38">#REF!</definedName>
    <definedName name="DE" localSheetId="39">#REF!</definedName>
    <definedName name="DE" localSheetId="40">#REF!</definedName>
    <definedName name="DE" localSheetId="41">#REF!</definedName>
    <definedName name="DE" localSheetId="34">#REF!</definedName>
    <definedName name="DE" localSheetId="16">#REF!</definedName>
    <definedName name="DE">#REF!</definedName>
    <definedName name="DEC.GH" localSheetId="12">#REF!</definedName>
    <definedName name="DEC.GH" localSheetId="11">#REF!</definedName>
    <definedName name="DEC.GH" localSheetId="38">#REF!</definedName>
    <definedName name="DEC.GH" localSheetId="39">#REF!</definedName>
    <definedName name="DEC.GH" localSheetId="40">#REF!</definedName>
    <definedName name="DEC.GH" localSheetId="41">#REF!</definedName>
    <definedName name="DEC.GH" localSheetId="34">#REF!</definedName>
    <definedName name="DEC.GH" localSheetId="16">#REF!</definedName>
    <definedName name="DEC.GH">#REF!</definedName>
    <definedName name="dek" localSheetId="12">#REF!</definedName>
    <definedName name="dek" localSheetId="11">#REF!</definedName>
    <definedName name="dek" localSheetId="38">#REF!</definedName>
    <definedName name="dek" localSheetId="39">#REF!</definedName>
    <definedName name="dek" localSheetId="40">#REF!</definedName>
    <definedName name="dek" localSheetId="41">#REF!</definedName>
    <definedName name="dek" localSheetId="34">#REF!</definedName>
    <definedName name="dek" localSheetId="16">#REF!</definedName>
    <definedName name="dek">#REF!</definedName>
    <definedName name="DEL" localSheetId="12">#REF!</definedName>
    <definedName name="DEL" localSheetId="11">#REF!</definedName>
    <definedName name="DEL" localSheetId="38">#REF!</definedName>
    <definedName name="DEL" localSheetId="39">#REF!</definedName>
    <definedName name="DEL" localSheetId="40">#REF!</definedName>
    <definedName name="DEL" localSheetId="41">#REF!</definedName>
    <definedName name="DEL" localSheetId="34">#REF!</definedName>
    <definedName name="DEL" localSheetId="16">#REF!</definedName>
    <definedName name="DEL">#REF!</definedName>
    <definedName name="DeleteRows">#N/A</definedName>
    <definedName name="DeleteTaktLine">#N/A</definedName>
    <definedName name="Deliverables" localSheetId="12">#REF!</definedName>
    <definedName name="Deliverables" localSheetId="11">#REF!</definedName>
    <definedName name="Deliverables" localSheetId="38">#REF!</definedName>
    <definedName name="Deliverables" localSheetId="39">#REF!</definedName>
    <definedName name="Deliverables" localSheetId="40">#REF!</definedName>
    <definedName name="Deliverables" localSheetId="41">#REF!</definedName>
    <definedName name="Deliverables" localSheetId="34">#REF!</definedName>
    <definedName name="Deliverables" localSheetId="16">#REF!</definedName>
    <definedName name="Deliverables">#REF!</definedName>
    <definedName name="Delivery" localSheetId="12">#REF!</definedName>
    <definedName name="Delivery" localSheetId="11">#REF!</definedName>
    <definedName name="Delivery" localSheetId="38">#REF!</definedName>
    <definedName name="Delivery" localSheetId="39">#REF!</definedName>
    <definedName name="Delivery" localSheetId="40">#REF!</definedName>
    <definedName name="Delivery" localSheetId="41">#REF!</definedName>
    <definedName name="Delivery" localSheetId="34">#REF!</definedName>
    <definedName name="Delivery" localSheetId="16">#REF!</definedName>
    <definedName name="Delivery">#REF!</definedName>
    <definedName name="DELL" localSheetId="12">#REF!</definedName>
    <definedName name="DELL" localSheetId="11">#REF!</definedName>
    <definedName name="DELL" localSheetId="38">#REF!</definedName>
    <definedName name="DELL" localSheetId="39">#REF!</definedName>
    <definedName name="DELL" localSheetId="40">#REF!</definedName>
    <definedName name="DELL" localSheetId="41">#REF!</definedName>
    <definedName name="DELL" localSheetId="34">#REF!</definedName>
    <definedName name="DELL" localSheetId="16">#REF!</definedName>
    <definedName name="DELL">#REF!</definedName>
    <definedName name="DEPT" localSheetId="12">#REF!</definedName>
    <definedName name="DEPT" localSheetId="11">#REF!</definedName>
    <definedName name="DEPT" localSheetId="38">#REF!</definedName>
    <definedName name="DEPT" localSheetId="39">#REF!</definedName>
    <definedName name="DEPT" localSheetId="40">#REF!</definedName>
    <definedName name="DEPT" localSheetId="41">#REF!</definedName>
    <definedName name="DEPT" localSheetId="34">#REF!</definedName>
    <definedName name="DEPT" localSheetId="16">#REF!</definedName>
    <definedName name="DEPT">#REF!</definedName>
    <definedName name="DET" localSheetId="12">#REF!</definedName>
    <definedName name="DET" localSheetId="11">#REF!</definedName>
    <definedName name="DET" localSheetId="38">#REF!</definedName>
    <definedName name="DET" localSheetId="39">#REF!</definedName>
    <definedName name="DET" localSheetId="40">#REF!</definedName>
    <definedName name="DET" localSheetId="41">#REF!</definedName>
    <definedName name="DET" localSheetId="34">#REF!</definedName>
    <definedName name="DET" localSheetId="16">#REF!</definedName>
    <definedName name="DET">#REF!</definedName>
    <definedName name="DetailForm" localSheetId="12">#REF!</definedName>
    <definedName name="DetailForm" localSheetId="11">#REF!</definedName>
    <definedName name="DetailForm" localSheetId="38">#REF!</definedName>
    <definedName name="DetailForm" localSheetId="39">#REF!</definedName>
    <definedName name="DetailForm" localSheetId="40">#REF!</definedName>
    <definedName name="DetailForm" localSheetId="41">#REF!</definedName>
    <definedName name="DetailForm" localSheetId="34">#REF!</definedName>
    <definedName name="DetailForm" localSheetId="16">#REF!</definedName>
    <definedName name="DetailForm">#REF!</definedName>
    <definedName name="DF">#N/A</definedName>
    <definedName name="DFF" localSheetId="38" hidden="1">{#N/A,#N/A,FALSE,"단축1";#N/A,#N/A,FALSE,"단축2";#N/A,#N/A,FALSE,"단축3";#N/A,#N/A,FALSE,"장축";#N/A,#N/A,FALSE,"4WD"}</definedName>
    <definedName name="DFF" localSheetId="39" hidden="1">{#N/A,#N/A,FALSE,"단축1";#N/A,#N/A,FALSE,"단축2";#N/A,#N/A,FALSE,"단축3";#N/A,#N/A,FALSE,"장축";#N/A,#N/A,FALSE,"4WD"}</definedName>
    <definedName name="DFF" localSheetId="40" hidden="1">{#N/A,#N/A,FALSE,"단축1";#N/A,#N/A,FALSE,"단축2";#N/A,#N/A,FALSE,"단축3";#N/A,#N/A,FALSE,"장축";#N/A,#N/A,FALSE,"4WD"}</definedName>
    <definedName name="DFF" localSheetId="41" hidden="1">{#N/A,#N/A,FALSE,"단축1";#N/A,#N/A,FALSE,"단축2";#N/A,#N/A,FALSE,"단축3";#N/A,#N/A,FALSE,"장축";#N/A,#N/A,FALSE,"4WD"}</definedName>
    <definedName name="DFF" localSheetId="34" hidden="1">{#N/A,#N/A,FALSE,"단축1";#N/A,#N/A,FALSE,"단축2";#N/A,#N/A,FALSE,"단축3";#N/A,#N/A,FALSE,"장축";#N/A,#N/A,FALSE,"4WD"}</definedName>
    <definedName name="DFF" hidden="1">{#N/A,#N/A,FALSE,"단축1";#N/A,#N/A,FALSE,"단축2";#N/A,#N/A,FALSE,"단축3";#N/A,#N/A,FALSE,"장축";#N/A,#N/A,FALSE,"4WD"}</definedName>
    <definedName name="DFR" localSheetId="12">#REF!</definedName>
    <definedName name="DFR" localSheetId="11">#REF!</definedName>
    <definedName name="DFR" localSheetId="38">#REF!</definedName>
    <definedName name="DFR" localSheetId="39">#REF!</definedName>
    <definedName name="DFR" localSheetId="40">#REF!</definedName>
    <definedName name="DFR" localSheetId="41">#REF!</definedName>
    <definedName name="DFR" localSheetId="34">#REF!</definedName>
    <definedName name="DFR" localSheetId="16">#REF!</definedName>
    <definedName name="DFR">#REF!</definedName>
    <definedName name="DGF" localSheetId="38" hidden="1">{#N/A,#N/A,FALSE,"단축1";#N/A,#N/A,FALSE,"단축2";#N/A,#N/A,FALSE,"단축3";#N/A,#N/A,FALSE,"장축";#N/A,#N/A,FALSE,"4WD"}</definedName>
    <definedName name="DGF" localSheetId="39" hidden="1">{#N/A,#N/A,FALSE,"단축1";#N/A,#N/A,FALSE,"단축2";#N/A,#N/A,FALSE,"단축3";#N/A,#N/A,FALSE,"장축";#N/A,#N/A,FALSE,"4WD"}</definedName>
    <definedName name="DGF" localSheetId="40" hidden="1">{#N/A,#N/A,FALSE,"단축1";#N/A,#N/A,FALSE,"단축2";#N/A,#N/A,FALSE,"단축3";#N/A,#N/A,FALSE,"장축";#N/A,#N/A,FALSE,"4WD"}</definedName>
    <definedName name="DGF" localSheetId="41" hidden="1">{#N/A,#N/A,FALSE,"단축1";#N/A,#N/A,FALSE,"단축2";#N/A,#N/A,FALSE,"단축3";#N/A,#N/A,FALSE,"장축";#N/A,#N/A,FALSE,"4WD"}</definedName>
    <definedName name="DGF" localSheetId="34" hidden="1">{#N/A,#N/A,FALSE,"단축1";#N/A,#N/A,FALSE,"단축2";#N/A,#N/A,FALSE,"단축3";#N/A,#N/A,FALSE,"장축";#N/A,#N/A,FALSE,"4WD"}</definedName>
    <definedName name="DGF" hidden="1">{#N/A,#N/A,FALSE,"단축1";#N/A,#N/A,FALSE,"단축2";#N/A,#N/A,FALSE,"단축3";#N/A,#N/A,FALSE,"장축";#N/A,#N/A,FALSE,"4WD"}</definedName>
    <definedName name="DH" localSheetId="12">#REF!</definedName>
    <definedName name="DH" localSheetId="11">#REF!</definedName>
    <definedName name="DH" localSheetId="38">#REF!</definedName>
    <definedName name="DH" localSheetId="39">#REF!</definedName>
    <definedName name="DH" localSheetId="40">#REF!</definedName>
    <definedName name="DH" localSheetId="41">#REF!</definedName>
    <definedName name="DH" localSheetId="34">#REF!</definedName>
    <definedName name="DH" localSheetId="16">#REF!</definedName>
    <definedName name="DH">#REF!</definedName>
    <definedName name="DHF" localSheetId="12">#REF!</definedName>
    <definedName name="DHF" localSheetId="11">#REF!</definedName>
    <definedName name="DHF" localSheetId="38">#REF!</definedName>
    <definedName name="DHF" localSheetId="39">#REF!</definedName>
    <definedName name="DHF" localSheetId="40">#REF!</definedName>
    <definedName name="DHF" localSheetId="41">#REF!</definedName>
    <definedName name="DHF" localSheetId="34">#REF!</definedName>
    <definedName name="DHF" localSheetId="16">#REF!</definedName>
    <definedName name="DHF">#REF!</definedName>
    <definedName name="DJ" localSheetId="38" hidden="1">{#N/A,#N/A,FALSE,"단축1";#N/A,#N/A,FALSE,"단축2";#N/A,#N/A,FALSE,"단축3";#N/A,#N/A,FALSE,"장축";#N/A,#N/A,FALSE,"4WD"}</definedName>
    <definedName name="DJ" localSheetId="39" hidden="1">{#N/A,#N/A,FALSE,"단축1";#N/A,#N/A,FALSE,"단축2";#N/A,#N/A,FALSE,"단축3";#N/A,#N/A,FALSE,"장축";#N/A,#N/A,FALSE,"4WD"}</definedName>
    <definedName name="DJ" localSheetId="40" hidden="1">{#N/A,#N/A,FALSE,"단축1";#N/A,#N/A,FALSE,"단축2";#N/A,#N/A,FALSE,"단축3";#N/A,#N/A,FALSE,"장축";#N/A,#N/A,FALSE,"4WD"}</definedName>
    <definedName name="DJ" localSheetId="41" hidden="1">{#N/A,#N/A,FALSE,"단축1";#N/A,#N/A,FALSE,"단축2";#N/A,#N/A,FALSE,"단축3";#N/A,#N/A,FALSE,"장축";#N/A,#N/A,FALSE,"4WD"}</definedName>
    <definedName name="DJ" localSheetId="34" hidden="1">{#N/A,#N/A,FALSE,"단축1";#N/A,#N/A,FALSE,"단축2";#N/A,#N/A,FALSE,"단축3";#N/A,#N/A,FALSE,"장축";#N/A,#N/A,FALSE,"4WD"}</definedName>
    <definedName name="DJ" hidden="1">{#N/A,#N/A,FALSE,"단축1";#N/A,#N/A,FALSE,"단축2";#N/A,#N/A,FALSE,"단축3";#N/A,#N/A,FALSE,"장축";#N/A,#N/A,FALSE,"4WD"}</definedName>
    <definedName name="DKDKfg18TBTB2RT" localSheetId="12">#REF!</definedName>
    <definedName name="DKDKfg18TBTB2RT" localSheetId="11">#REF!</definedName>
    <definedName name="DKDKfg18TBTB2RT" localSheetId="38">#REF!</definedName>
    <definedName name="DKDKfg18TBTB2RT" localSheetId="39">#REF!</definedName>
    <definedName name="DKDKfg18TBTB2RT" localSheetId="40">#REF!</definedName>
    <definedName name="DKDKfg18TBTB2RT" localSheetId="41">#REF!</definedName>
    <definedName name="DKDKfg18TBTB2RT" localSheetId="34">#REF!</definedName>
    <definedName name="DKDKfg18TBTB2RT" localSheetId="16">#REF!</definedName>
    <definedName name="DKDKfg18TBTB2RT">#REF!</definedName>
    <definedName name="DKDKFG8TBTB2RT" localSheetId="12">#REF!</definedName>
    <definedName name="DKDKFG8TBTB2RT" localSheetId="11">#REF!</definedName>
    <definedName name="DKDKFG8TBTB2RT" localSheetId="38">#REF!</definedName>
    <definedName name="DKDKFG8TBTB2RT" localSheetId="39">#REF!</definedName>
    <definedName name="DKDKFG8TBTB2RT" localSheetId="40">#REF!</definedName>
    <definedName name="DKDKFG8TBTB2RT" localSheetId="41">#REF!</definedName>
    <definedName name="DKDKFG8TBTB2RT" localSheetId="34">#REF!</definedName>
    <definedName name="DKDKFG8TBTB2RT" localSheetId="16">#REF!</definedName>
    <definedName name="DKDKFG8TBTB2RT">#REF!</definedName>
    <definedName name="DL" localSheetId="12">#REF!</definedName>
    <definedName name="DL" localSheetId="11">#REF!</definedName>
    <definedName name="DL" localSheetId="38">#REF!</definedName>
    <definedName name="DL" localSheetId="39">#REF!</definedName>
    <definedName name="DL" localSheetId="40">#REF!</definedName>
    <definedName name="DL" localSheetId="41">#REF!</definedName>
    <definedName name="DL" localSheetId="34">#REF!</definedName>
    <definedName name="DL" localSheetId="16">#REF!</definedName>
    <definedName name="DL">#REF!</definedName>
    <definedName name="DLDL" localSheetId="38" hidden="1">{#N/A,#N/A,FALSE,"단축1";#N/A,#N/A,FALSE,"단축2";#N/A,#N/A,FALSE,"단축3";#N/A,#N/A,FALSE,"장축";#N/A,#N/A,FALSE,"4WD"}</definedName>
    <definedName name="DLDL" localSheetId="39" hidden="1">{#N/A,#N/A,FALSE,"단축1";#N/A,#N/A,FALSE,"단축2";#N/A,#N/A,FALSE,"단축3";#N/A,#N/A,FALSE,"장축";#N/A,#N/A,FALSE,"4WD"}</definedName>
    <definedName name="DLDL" localSheetId="40" hidden="1">{#N/A,#N/A,FALSE,"단축1";#N/A,#N/A,FALSE,"단축2";#N/A,#N/A,FALSE,"단축3";#N/A,#N/A,FALSE,"장축";#N/A,#N/A,FALSE,"4WD"}</definedName>
    <definedName name="DLDL" localSheetId="41" hidden="1">{#N/A,#N/A,FALSE,"단축1";#N/A,#N/A,FALSE,"단축2";#N/A,#N/A,FALSE,"단축3";#N/A,#N/A,FALSE,"장축";#N/A,#N/A,FALSE,"4WD"}</definedName>
    <definedName name="DLDL" localSheetId="34" hidden="1">{#N/A,#N/A,FALSE,"단축1";#N/A,#N/A,FALSE,"단축2";#N/A,#N/A,FALSE,"단축3";#N/A,#N/A,FALSE,"장축";#N/A,#N/A,FALSE,"4WD"}</definedName>
    <definedName name="DLDL" hidden="1">{#N/A,#N/A,FALSE,"단축1";#N/A,#N/A,FALSE,"단축2";#N/A,#N/A,FALSE,"단축3";#N/A,#N/A,FALSE,"장축";#N/A,#N/A,FALSE,"4WD"}</definedName>
    <definedName name="DLL" localSheetId="12">#REF!</definedName>
    <definedName name="DLL" localSheetId="11">#REF!</definedName>
    <definedName name="DLL" localSheetId="38">#REF!</definedName>
    <definedName name="DLL" localSheetId="39">#REF!</definedName>
    <definedName name="DLL" localSheetId="40">#REF!</definedName>
    <definedName name="DLL" localSheetId="41">#REF!</definedName>
    <definedName name="DLL" localSheetId="34">#REF!</definedName>
    <definedName name="DLL" localSheetId="16">#REF!</definedName>
    <definedName name="DLL">#REF!</definedName>
    <definedName name="DM" localSheetId="12">#REF!</definedName>
    <definedName name="DM" localSheetId="11">#REF!</definedName>
    <definedName name="DM" localSheetId="38">#REF!</definedName>
    <definedName name="DM" localSheetId="39">#REF!</definedName>
    <definedName name="DM" localSheetId="40">#REF!</definedName>
    <definedName name="DM" localSheetId="41">#REF!</definedName>
    <definedName name="DM" localSheetId="34">#REF!</definedName>
    <definedName name="DM" localSheetId="16">#REF!</definedName>
    <definedName name="DM">#REF!</definedName>
    <definedName name="DOL" localSheetId="12">#REF!</definedName>
    <definedName name="DOL" localSheetId="11">#REF!</definedName>
    <definedName name="DOL" localSheetId="38">#REF!</definedName>
    <definedName name="DOL" localSheetId="39">#REF!</definedName>
    <definedName name="DOL" localSheetId="40">#REF!</definedName>
    <definedName name="DOL" localSheetId="41">#REF!</definedName>
    <definedName name="DOL" localSheetId="34">#REF!</definedName>
    <definedName name="DOL" localSheetId="16">#REF!</definedName>
    <definedName name="DOL">#REF!</definedName>
    <definedName name="DOLLAR" localSheetId="12">#REF!</definedName>
    <definedName name="DOLLAR" localSheetId="11">#REF!</definedName>
    <definedName name="DOLLAR" localSheetId="38">#REF!</definedName>
    <definedName name="DOLLAR" localSheetId="39">#REF!</definedName>
    <definedName name="DOLLAR" localSheetId="40">#REF!</definedName>
    <definedName name="DOLLAR" localSheetId="41">#REF!</definedName>
    <definedName name="DOLLAR" localSheetId="34">#REF!</definedName>
    <definedName name="DOLLAR" localSheetId="16">#REF!</definedName>
    <definedName name="DOLLAR">#REF!</definedName>
    <definedName name="DOM">#N/A</definedName>
    <definedName name="DOMUSAGER">#N/A</definedName>
    <definedName name="DOMUSA저장">#N/A</definedName>
    <definedName name="DOM전장">#N/A</definedName>
    <definedName name="done" localSheetId="38" hidden="1">{#N/A,#N/A,FALSE,"EXIT";#N/A,#N/A,FALSE,"Issue";#N/A,#N/A,FALSE,"Summary";#N/A,#N/A,FALSE,"Detail";#N/A,#N/A,FALSE,"Attendance"}</definedName>
    <definedName name="done" localSheetId="39" hidden="1">{#N/A,#N/A,FALSE,"EXIT";#N/A,#N/A,FALSE,"Issue";#N/A,#N/A,FALSE,"Summary";#N/A,#N/A,FALSE,"Detail";#N/A,#N/A,FALSE,"Attendance"}</definedName>
    <definedName name="done" localSheetId="40" hidden="1">{#N/A,#N/A,FALSE,"EXIT";#N/A,#N/A,FALSE,"Issue";#N/A,#N/A,FALSE,"Summary";#N/A,#N/A,FALSE,"Detail";#N/A,#N/A,FALSE,"Attendance"}</definedName>
    <definedName name="done" localSheetId="41" hidden="1">{#N/A,#N/A,FALSE,"EXIT";#N/A,#N/A,FALSE,"Issue";#N/A,#N/A,FALSE,"Summary";#N/A,#N/A,FALSE,"Detail";#N/A,#N/A,FALSE,"Attendance"}</definedName>
    <definedName name="done" localSheetId="34" hidden="1">{#N/A,#N/A,FALSE,"EXIT";#N/A,#N/A,FALSE,"Issue";#N/A,#N/A,FALSE,"Summary";#N/A,#N/A,FALSE,"Detail";#N/A,#N/A,FALSE,"Attendance"}</definedName>
    <definedName name="done" hidden="1">{#N/A,#N/A,FALSE,"EXIT";#N/A,#N/A,FALSE,"Issue";#N/A,#N/A,FALSE,"Summary";#N/A,#N/A,FALSE,"Detail";#N/A,#N/A,FALSE,"Attendance"}</definedName>
    <definedName name="done1" localSheetId="38" hidden="1">{#N/A,#N/A,FALSE,"EXIT";#N/A,#N/A,FALSE,"Issue";#N/A,#N/A,FALSE,"Summary";#N/A,#N/A,FALSE,"Detail";#N/A,#N/A,FALSE,"Attendance"}</definedName>
    <definedName name="done1" localSheetId="39" hidden="1">{#N/A,#N/A,FALSE,"EXIT";#N/A,#N/A,FALSE,"Issue";#N/A,#N/A,FALSE,"Summary";#N/A,#N/A,FALSE,"Detail";#N/A,#N/A,FALSE,"Attendance"}</definedName>
    <definedName name="done1" localSheetId="40" hidden="1">{#N/A,#N/A,FALSE,"EXIT";#N/A,#N/A,FALSE,"Issue";#N/A,#N/A,FALSE,"Summary";#N/A,#N/A,FALSE,"Detail";#N/A,#N/A,FALSE,"Attendance"}</definedName>
    <definedName name="done1" localSheetId="41" hidden="1">{#N/A,#N/A,FALSE,"EXIT";#N/A,#N/A,FALSE,"Issue";#N/A,#N/A,FALSE,"Summary";#N/A,#N/A,FALSE,"Detail";#N/A,#N/A,FALSE,"Attendance"}</definedName>
    <definedName name="done1" localSheetId="34" hidden="1">{#N/A,#N/A,FALSE,"EXIT";#N/A,#N/A,FALSE,"Issue";#N/A,#N/A,FALSE,"Summary";#N/A,#N/A,FALSE,"Detail";#N/A,#N/A,FALSE,"Attendance"}</definedName>
    <definedName name="done1" hidden="1">{#N/A,#N/A,FALSE,"EXIT";#N/A,#N/A,FALSE,"Issue";#N/A,#N/A,FALSE,"Summary";#N/A,#N/A,FALSE,"Detail";#N/A,#N/A,FALSE,"Attendance"}</definedName>
    <definedName name="donec" localSheetId="38" hidden="1">{#N/A,#N/A,FALSE,"EXIT";#N/A,#N/A,FALSE,"Issue";#N/A,#N/A,FALSE,"Summary";#N/A,#N/A,FALSE,"Detail";#N/A,#N/A,FALSE,"Attendance"}</definedName>
    <definedName name="donec" localSheetId="39" hidden="1">{#N/A,#N/A,FALSE,"EXIT";#N/A,#N/A,FALSE,"Issue";#N/A,#N/A,FALSE,"Summary";#N/A,#N/A,FALSE,"Detail";#N/A,#N/A,FALSE,"Attendance"}</definedName>
    <definedName name="donec" localSheetId="40" hidden="1">{#N/A,#N/A,FALSE,"EXIT";#N/A,#N/A,FALSE,"Issue";#N/A,#N/A,FALSE,"Summary";#N/A,#N/A,FALSE,"Detail";#N/A,#N/A,FALSE,"Attendance"}</definedName>
    <definedName name="donec" localSheetId="41" hidden="1">{#N/A,#N/A,FALSE,"EXIT";#N/A,#N/A,FALSE,"Issue";#N/A,#N/A,FALSE,"Summary";#N/A,#N/A,FALSE,"Detail";#N/A,#N/A,FALSE,"Attendance"}</definedName>
    <definedName name="donec" localSheetId="34" hidden="1">{#N/A,#N/A,FALSE,"EXIT";#N/A,#N/A,FALSE,"Issue";#N/A,#N/A,FALSE,"Summary";#N/A,#N/A,FALSE,"Detail";#N/A,#N/A,FALSE,"Attendance"}</definedName>
    <definedName name="donec" hidden="1">{#N/A,#N/A,FALSE,"EXIT";#N/A,#N/A,FALSE,"Issue";#N/A,#N/A,FALSE,"Summary";#N/A,#N/A,FALSE,"Detail";#N/A,#N/A,FALSE,"Attendance"}</definedName>
    <definedName name="door">#N/A</definedName>
    <definedName name="DPA검증향상종합">#N/A</definedName>
    <definedName name="Draft">'[7]GEN Inputs'!$D$16</definedName>
    <definedName name="DRAW" localSheetId="12">#REF!</definedName>
    <definedName name="DRAW" localSheetId="11">#REF!</definedName>
    <definedName name="DRAW" localSheetId="38">#REF!</definedName>
    <definedName name="DRAW" localSheetId="39">#REF!</definedName>
    <definedName name="DRAW" localSheetId="40">#REF!</definedName>
    <definedName name="DRAW" localSheetId="41">#REF!</definedName>
    <definedName name="DRAW" localSheetId="34">#REF!</definedName>
    <definedName name="DRAW" localSheetId="16">#REF!</definedName>
    <definedName name="DRAW">#REF!</definedName>
    <definedName name="DRIVEABILITY" localSheetId="38" hidden="1">{#N/A,#N/A,FALSE,"단축1";#N/A,#N/A,FALSE,"단축2";#N/A,#N/A,FALSE,"단축3";#N/A,#N/A,FALSE,"장축";#N/A,#N/A,FALSE,"4WD"}</definedName>
    <definedName name="DRIVEABILITY" localSheetId="39" hidden="1">{#N/A,#N/A,FALSE,"단축1";#N/A,#N/A,FALSE,"단축2";#N/A,#N/A,FALSE,"단축3";#N/A,#N/A,FALSE,"장축";#N/A,#N/A,FALSE,"4WD"}</definedName>
    <definedName name="DRIVEABILITY" localSheetId="40" hidden="1">{#N/A,#N/A,FALSE,"단축1";#N/A,#N/A,FALSE,"단축2";#N/A,#N/A,FALSE,"단축3";#N/A,#N/A,FALSE,"장축";#N/A,#N/A,FALSE,"4WD"}</definedName>
    <definedName name="DRIVEABILITY" localSheetId="41" hidden="1">{#N/A,#N/A,FALSE,"단축1";#N/A,#N/A,FALSE,"단축2";#N/A,#N/A,FALSE,"단축3";#N/A,#N/A,FALSE,"장축";#N/A,#N/A,FALSE,"4WD"}</definedName>
    <definedName name="DRIVEABILITY" localSheetId="34" hidden="1">{#N/A,#N/A,FALSE,"단축1";#N/A,#N/A,FALSE,"단축2";#N/A,#N/A,FALSE,"단축3";#N/A,#N/A,FALSE,"장축";#N/A,#N/A,FALSE,"4WD"}</definedName>
    <definedName name="DRIVEABILITY" hidden="1">{#N/A,#N/A,FALSE,"단축1";#N/A,#N/A,FALSE,"단축2";#N/A,#N/A,FALSE,"단축3";#N/A,#N/A,FALSE,"장축";#N/A,#N/A,FALSE,"4WD"}</definedName>
    <definedName name="drop71">#N/A</definedName>
    <definedName name="dropa">#N/A</definedName>
    <definedName name="DropDown7_Change">#N/A</definedName>
    <definedName name="DS" localSheetId="38" hidden="1">{#N/A,#N/A,FALSE,"96자동차사 계획";#N/A,#N/A,FALSE,"96자동차사 계획"}</definedName>
    <definedName name="DS" localSheetId="39" hidden="1">{#N/A,#N/A,FALSE,"96자동차사 계획";#N/A,#N/A,FALSE,"96자동차사 계획"}</definedName>
    <definedName name="DS" localSheetId="40" hidden="1">{#N/A,#N/A,FALSE,"96자동차사 계획";#N/A,#N/A,FALSE,"96자동차사 계획"}</definedName>
    <definedName name="DS" localSheetId="41" hidden="1">{#N/A,#N/A,FALSE,"96자동차사 계획";#N/A,#N/A,FALSE,"96자동차사 계획"}</definedName>
    <definedName name="DS" localSheetId="34" hidden="1">{#N/A,#N/A,FALSE,"96자동차사 계획";#N/A,#N/A,FALSE,"96자동차사 계획"}</definedName>
    <definedName name="DS" hidden="1">{#N/A,#N/A,FALSE,"96자동차사 계획";#N/A,#N/A,FALSE,"96자동차사 계획"}</definedName>
    <definedName name="DSA" localSheetId="12">#REF!</definedName>
    <definedName name="DSA" localSheetId="11">#REF!</definedName>
    <definedName name="DSA" localSheetId="38">#REF!</definedName>
    <definedName name="DSA" localSheetId="39">#REF!</definedName>
    <definedName name="DSA" localSheetId="40">#REF!</definedName>
    <definedName name="DSA" localSheetId="41">#REF!</definedName>
    <definedName name="DSA" localSheetId="34">#REF!</definedName>
    <definedName name="DSA" localSheetId="16">#REF!</definedName>
    <definedName name="DSA">#REF!</definedName>
    <definedName name="DSDS" localSheetId="38" hidden="1">{#N/A,#N/A,FALSE,"단축1";#N/A,#N/A,FALSE,"단축2";#N/A,#N/A,FALSE,"단축3";#N/A,#N/A,FALSE,"장축";#N/A,#N/A,FALSE,"4WD"}</definedName>
    <definedName name="DSDS" localSheetId="39" hidden="1">{#N/A,#N/A,FALSE,"단축1";#N/A,#N/A,FALSE,"단축2";#N/A,#N/A,FALSE,"단축3";#N/A,#N/A,FALSE,"장축";#N/A,#N/A,FALSE,"4WD"}</definedName>
    <definedName name="DSDS" localSheetId="40" hidden="1">{#N/A,#N/A,FALSE,"단축1";#N/A,#N/A,FALSE,"단축2";#N/A,#N/A,FALSE,"단축3";#N/A,#N/A,FALSE,"장축";#N/A,#N/A,FALSE,"4WD"}</definedName>
    <definedName name="DSDS" localSheetId="41" hidden="1">{#N/A,#N/A,FALSE,"단축1";#N/A,#N/A,FALSE,"단축2";#N/A,#N/A,FALSE,"단축3";#N/A,#N/A,FALSE,"장축";#N/A,#N/A,FALSE,"4WD"}</definedName>
    <definedName name="DSDS" localSheetId="34" hidden="1">{#N/A,#N/A,FALSE,"단축1";#N/A,#N/A,FALSE,"단축2";#N/A,#N/A,FALSE,"단축3";#N/A,#N/A,FALSE,"장축";#N/A,#N/A,FALSE,"4WD"}</definedName>
    <definedName name="DSDS" hidden="1">{#N/A,#N/A,FALSE,"단축1";#N/A,#N/A,FALSE,"단축2";#N/A,#N/A,FALSE,"단축3";#N/A,#N/A,FALSE,"장축";#N/A,#N/A,FALSE,"4WD"}</definedName>
    <definedName name="DSGDS" localSheetId="12">#REF!</definedName>
    <definedName name="DSGDS" localSheetId="11">#REF!</definedName>
    <definedName name="DSGDS" localSheetId="38">#REF!</definedName>
    <definedName name="DSGDS" localSheetId="39">#REF!</definedName>
    <definedName name="DSGDS" localSheetId="40">#REF!</definedName>
    <definedName name="DSGDS" localSheetId="41">#REF!</definedName>
    <definedName name="DSGDS" localSheetId="34">#REF!</definedName>
    <definedName name="DSGDS" localSheetId="16">#REF!</definedName>
    <definedName name="DSGDS">#REF!</definedName>
    <definedName name="DW" localSheetId="12">#REF!</definedName>
    <definedName name="DW" localSheetId="11">#REF!</definedName>
    <definedName name="DW" localSheetId="38">#REF!</definedName>
    <definedName name="DW" localSheetId="39">#REF!</definedName>
    <definedName name="DW" localSheetId="40">#REF!</definedName>
    <definedName name="DW" localSheetId="41">#REF!</definedName>
    <definedName name="DW" localSheetId="34">#REF!</definedName>
    <definedName name="DW" localSheetId="16">#REF!</definedName>
    <definedName name="DW">#REF!</definedName>
    <definedName name="DWMC1" localSheetId="12">#REF!</definedName>
    <definedName name="DWMC1" localSheetId="11">#REF!</definedName>
    <definedName name="DWMC1" localSheetId="38">#REF!</definedName>
    <definedName name="DWMC1" localSheetId="39">#REF!</definedName>
    <definedName name="DWMC1" localSheetId="40">#REF!</definedName>
    <definedName name="DWMC1" localSheetId="41">#REF!</definedName>
    <definedName name="DWMC1" localSheetId="34">#REF!</definedName>
    <definedName name="DWMC1" localSheetId="16">#REF!</definedName>
    <definedName name="DWMC1">#REF!</definedName>
    <definedName name="DWMC10" localSheetId="12">#REF!</definedName>
    <definedName name="DWMC10" localSheetId="11">#REF!</definedName>
    <definedName name="DWMC10" localSheetId="38">#REF!</definedName>
    <definedName name="DWMC10" localSheetId="39">#REF!</definedName>
    <definedName name="DWMC10" localSheetId="40">#REF!</definedName>
    <definedName name="DWMC10" localSheetId="41">#REF!</definedName>
    <definedName name="DWMC10" localSheetId="34">#REF!</definedName>
    <definedName name="DWMC10" localSheetId="16">#REF!</definedName>
    <definedName name="DWMC10">#REF!</definedName>
    <definedName name="DWMC11" localSheetId="12">#REF!</definedName>
    <definedName name="DWMC11" localSheetId="11">#REF!</definedName>
    <definedName name="DWMC11" localSheetId="38">#REF!</definedName>
    <definedName name="DWMC11" localSheetId="39">#REF!</definedName>
    <definedName name="DWMC11" localSheetId="40">#REF!</definedName>
    <definedName name="DWMC11" localSheetId="41">#REF!</definedName>
    <definedName name="DWMC11" localSheetId="34">#REF!</definedName>
    <definedName name="DWMC11" localSheetId="16">#REF!</definedName>
    <definedName name="DWMC11">#REF!</definedName>
    <definedName name="DWMC12" localSheetId="12">#REF!</definedName>
    <definedName name="DWMC12" localSheetId="11">#REF!</definedName>
    <definedName name="DWMC12" localSheetId="38">#REF!</definedName>
    <definedName name="DWMC12" localSheetId="39">#REF!</definedName>
    <definedName name="DWMC12" localSheetId="40">#REF!</definedName>
    <definedName name="DWMC12" localSheetId="41">#REF!</definedName>
    <definedName name="DWMC12" localSheetId="34">#REF!</definedName>
    <definedName name="DWMC12" localSheetId="16">#REF!</definedName>
    <definedName name="DWMC12">#REF!</definedName>
    <definedName name="DWMC2" localSheetId="12">#REF!</definedName>
    <definedName name="DWMC2" localSheetId="11">#REF!</definedName>
    <definedName name="DWMC2" localSheetId="38">#REF!</definedName>
    <definedName name="DWMC2" localSheetId="39">#REF!</definedName>
    <definedName name="DWMC2" localSheetId="40">#REF!</definedName>
    <definedName name="DWMC2" localSheetId="41">#REF!</definedName>
    <definedName name="DWMC2" localSheetId="34">#REF!</definedName>
    <definedName name="DWMC2" localSheetId="16">#REF!</definedName>
    <definedName name="DWMC2">#REF!</definedName>
    <definedName name="DWMC3" localSheetId="12">#REF!</definedName>
    <definedName name="DWMC3" localSheetId="11">#REF!</definedName>
    <definedName name="DWMC3" localSheetId="38">#REF!</definedName>
    <definedName name="DWMC3" localSheetId="39">#REF!</definedName>
    <definedName name="DWMC3" localSheetId="40">#REF!</definedName>
    <definedName name="DWMC3" localSheetId="41">#REF!</definedName>
    <definedName name="DWMC3" localSheetId="34">#REF!</definedName>
    <definedName name="DWMC3" localSheetId="16">#REF!</definedName>
    <definedName name="DWMC3">#REF!</definedName>
    <definedName name="DWMC4" localSheetId="12">#REF!</definedName>
    <definedName name="DWMC4" localSheetId="11">#REF!</definedName>
    <definedName name="DWMC4" localSheetId="38">#REF!</definedName>
    <definedName name="DWMC4" localSheetId="39">#REF!</definedName>
    <definedName name="DWMC4" localSheetId="40">#REF!</definedName>
    <definedName name="DWMC4" localSheetId="41">#REF!</definedName>
    <definedName name="DWMC4" localSheetId="34">#REF!</definedName>
    <definedName name="DWMC4" localSheetId="16">#REF!</definedName>
    <definedName name="DWMC4">#REF!</definedName>
    <definedName name="DWMC5" localSheetId="12">#REF!</definedName>
    <definedName name="DWMC5" localSheetId="11">#REF!</definedName>
    <definedName name="DWMC5" localSheetId="38">#REF!</definedName>
    <definedName name="DWMC5" localSheetId="39">#REF!</definedName>
    <definedName name="DWMC5" localSheetId="40">#REF!</definedName>
    <definedName name="DWMC5" localSheetId="41">#REF!</definedName>
    <definedName name="DWMC5" localSheetId="34">#REF!</definedName>
    <definedName name="DWMC5" localSheetId="16">#REF!</definedName>
    <definedName name="DWMC5">#REF!</definedName>
    <definedName name="DWMC6" localSheetId="12">#REF!</definedName>
    <definedName name="DWMC6" localSheetId="11">#REF!</definedName>
    <definedName name="DWMC6" localSheetId="38">#REF!</definedName>
    <definedName name="DWMC6" localSheetId="39">#REF!</definedName>
    <definedName name="DWMC6" localSheetId="40">#REF!</definedName>
    <definedName name="DWMC6" localSheetId="41">#REF!</definedName>
    <definedName name="DWMC6" localSheetId="34">#REF!</definedName>
    <definedName name="DWMC6" localSheetId="16">#REF!</definedName>
    <definedName name="DWMC6">#REF!</definedName>
    <definedName name="DWMC7" localSheetId="12">#REF!</definedName>
    <definedName name="DWMC7" localSheetId="11">#REF!</definedName>
    <definedName name="DWMC7" localSheetId="38">#REF!</definedName>
    <definedName name="DWMC7" localSheetId="39">#REF!</definedName>
    <definedName name="DWMC7" localSheetId="40">#REF!</definedName>
    <definedName name="DWMC7" localSheetId="41">#REF!</definedName>
    <definedName name="DWMC7" localSheetId="34">#REF!</definedName>
    <definedName name="DWMC7" localSheetId="16">#REF!</definedName>
    <definedName name="DWMC7">#REF!</definedName>
    <definedName name="DWMC8" localSheetId="12">#REF!</definedName>
    <definedName name="DWMC8" localSheetId="11">#REF!</definedName>
    <definedName name="DWMC8" localSheetId="38">#REF!</definedName>
    <definedName name="DWMC8" localSheetId="39">#REF!</definedName>
    <definedName name="DWMC8" localSheetId="40">#REF!</definedName>
    <definedName name="DWMC8" localSheetId="41">#REF!</definedName>
    <definedName name="DWMC8" localSheetId="34">#REF!</definedName>
    <definedName name="DWMC8" localSheetId="16">#REF!</definedName>
    <definedName name="DWMC8">#REF!</definedName>
    <definedName name="DWMC9" localSheetId="12">#REF!</definedName>
    <definedName name="DWMC9" localSheetId="11">#REF!</definedName>
    <definedName name="DWMC9" localSheetId="38">#REF!</definedName>
    <definedName name="DWMC9" localSheetId="39">#REF!</definedName>
    <definedName name="DWMC9" localSheetId="40">#REF!</definedName>
    <definedName name="DWMC9" localSheetId="41">#REF!</definedName>
    <definedName name="DWMC9" localSheetId="34">#REF!</definedName>
    <definedName name="DWMC9" localSheetId="16">#REF!</definedName>
    <definedName name="DWMC9">#REF!</definedName>
    <definedName name="E" localSheetId="12">#REF!</definedName>
    <definedName name="E" localSheetId="11">#REF!</definedName>
    <definedName name="E" localSheetId="38">#REF!</definedName>
    <definedName name="E" localSheetId="39">#REF!</definedName>
    <definedName name="E" localSheetId="40">#REF!</definedName>
    <definedName name="E" localSheetId="41">#REF!</definedName>
    <definedName name="E" localSheetId="34">#REF!</definedName>
    <definedName name="E" localSheetId="16">#REF!</definedName>
    <definedName name="E">#REF!</definedName>
    <definedName name="EAACP" localSheetId="12">#REF!</definedName>
    <definedName name="EAACP" localSheetId="11">#REF!</definedName>
    <definedName name="EAACP" localSheetId="38">#REF!</definedName>
    <definedName name="EAACP" localSheetId="39">#REF!</definedName>
    <definedName name="EAACP" localSheetId="40">#REF!</definedName>
    <definedName name="EAACP" localSheetId="41">#REF!</definedName>
    <definedName name="EAACP" localSheetId="34">#REF!</definedName>
    <definedName name="EAACP" localSheetId="16">#REF!</definedName>
    <definedName name="EAACP">#REF!</definedName>
    <definedName name="ED3__회훈_71.4_신창_4.9" localSheetId="12">#REF!</definedName>
    <definedName name="ED3__회훈_71.4_신창_4.9" localSheetId="11">#REF!</definedName>
    <definedName name="ED3__회훈_71.4_신창_4.9" localSheetId="38">#REF!</definedName>
    <definedName name="ED3__회훈_71.4_신창_4.9" localSheetId="39">#REF!</definedName>
    <definedName name="ED3__회훈_71.4_신창_4.9" localSheetId="40">#REF!</definedName>
    <definedName name="ED3__회훈_71.4_신창_4.9" localSheetId="41">#REF!</definedName>
    <definedName name="ED3__회훈_71.4_신창_4.9" localSheetId="34">#REF!</definedName>
    <definedName name="ED3__회훈_71.4_신창_4.9" localSheetId="16">#REF!</definedName>
    <definedName name="ED3__회훈_71.4_신창_4.9">#REF!</definedName>
    <definedName name="eee" localSheetId="12">#REF!</definedName>
    <definedName name="eee" localSheetId="11">#REF!</definedName>
    <definedName name="eee" localSheetId="38">#REF!</definedName>
    <definedName name="eee" localSheetId="39">#REF!</definedName>
    <definedName name="eee" localSheetId="40">#REF!</definedName>
    <definedName name="eee" localSheetId="41">#REF!</definedName>
    <definedName name="eee" localSheetId="34">#REF!</definedName>
    <definedName name="eee" localSheetId="16">#REF!</definedName>
    <definedName name="eee">#REF!</definedName>
    <definedName name="EEEEEE" localSheetId="12">[0]!BlankMacro1</definedName>
    <definedName name="EEEEEE" localSheetId="11">[0]!BlankMacro1</definedName>
    <definedName name="EEEEEE" localSheetId="38">[0]!BlankMacro1</definedName>
    <definedName name="EEEEEE" localSheetId="39">[0]!BlankMacro1</definedName>
    <definedName name="EEEEEE" localSheetId="40">[0]!BlankMacro1</definedName>
    <definedName name="EEEEEE" localSheetId="41">[0]!BlankMacro1</definedName>
    <definedName name="EEEEEE" localSheetId="34">[0]!BlankMacro1</definedName>
    <definedName name="EEEEEE" localSheetId="16">[0]!BlankMacro1</definedName>
    <definedName name="EEEEEE">[0]!BlankMacro1</definedName>
    <definedName name="EEM" localSheetId="38" hidden="1">{#N/A,#N/A,TRUE,"Y생산";#N/A,#N/A,TRUE,"Y판매";#N/A,#N/A,TRUE,"Y총물량";#N/A,#N/A,TRUE,"Y능력";#N/A,#N/A,TRUE,"YKD"}</definedName>
    <definedName name="EEM" localSheetId="39" hidden="1">{#N/A,#N/A,TRUE,"Y생산";#N/A,#N/A,TRUE,"Y판매";#N/A,#N/A,TRUE,"Y총물량";#N/A,#N/A,TRUE,"Y능력";#N/A,#N/A,TRUE,"YKD"}</definedName>
    <definedName name="EEM" localSheetId="40" hidden="1">{#N/A,#N/A,TRUE,"Y생산";#N/A,#N/A,TRUE,"Y판매";#N/A,#N/A,TRUE,"Y총물량";#N/A,#N/A,TRUE,"Y능력";#N/A,#N/A,TRUE,"YKD"}</definedName>
    <definedName name="EEM" localSheetId="41" hidden="1">{#N/A,#N/A,TRUE,"Y생산";#N/A,#N/A,TRUE,"Y판매";#N/A,#N/A,TRUE,"Y총물량";#N/A,#N/A,TRUE,"Y능력";#N/A,#N/A,TRUE,"YKD"}</definedName>
    <definedName name="EEM" localSheetId="34" hidden="1">{#N/A,#N/A,TRUE,"Y생산";#N/A,#N/A,TRUE,"Y판매";#N/A,#N/A,TRUE,"Y총물량";#N/A,#N/A,TRUE,"Y능력";#N/A,#N/A,TRUE,"YKD"}</definedName>
    <definedName name="EEM" hidden="1">{#N/A,#N/A,TRUE,"Y생산";#N/A,#N/A,TRUE,"Y판매";#N/A,#N/A,TRUE,"Y총물량";#N/A,#N/A,TRUE,"Y능력";#N/A,#N/A,TRUE,"YKD"}</definedName>
    <definedName name="EF" localSheetId="12">#REF!</definedName>
    <definedName name="EF" localSheetId="11">#REF!</definedName>
    <definedName name="EF" localSheetId="38">#REF!</definedName>
    <definedName name="EF" localSheetId="39">#REF!</definedName>
    <definedName name="EF" localSheetId="40">#REF!</definedName>
    <definedName name="EF" localSheetId="41">#REF!</definedName>
    <definedName name="EF" localSheetId="34">#REF!</definedName>
    <definedName name="EF" localSheetId="16">#REF!</definedName>
    <definedName name="EF">#REF!</definedName>
    <definedName name="EFPROSESS" localSheetId="12">#REF!</definedName>
    <definedName name="EFPROSESS" localSheetId="11">#REF!</definedName>
    <definedName name="EFPROSESS" localSheetId="38">#REF!</definedName>
    <definedName name="EFPROSESS" localSheetId="39">#REF!</definedName>
    <definedName name="EFPROSESS" localSheetId="40">#REF!</definedName>
    <definedName name="EFPROSESS" localSheetId="41">#REF!</definedName>
    <definedName name="EFPROSESS" localSheetId="34">#REF!</definedName>
    <definedName name="EFPROSESS" localSheetId="16">#REF!</definedName>
    <definedName name="EFPROSESS">#REF!</definedName>
    <definedName name="EGAWB" localSheetId="12">#REF!</definedName>
    <definedName name="EGAWB" localSheetId="11">#REF!</definedName>
    <definedName name="EGAWB" localSheetId="38">#REF!</definedName>
    <definedName name="EGAWB" localSheetId="39">#REF!</definedName>
    <definedName name="EGAWB" localSheetId="40">#REF!</definedName>
    <definedName name="EGAWB" localSheetId="41">#REF!</definedName>
    <definedName name="EGAWB" localSheetId="34">#REF!</definedName>
    <definedName name="EGAWB" localSheetId="16">#REF!</definedName>
    <definedName name="EGAWB">#REF!</definedName>
    <definedName name="EI" localSheetId="12">#REF!</definedName>
    <definedName name="EI" localSheetId="11">#REF!</definedName>
    <definedName name="EI" localSheetId="38">#REF!</definedName>
    <definedName name="EI" localSheetId="39">#REF!</definedName>
    <definedName name="EI" localSheetId="40">#REF!</definedName>
    <definedName name="EI" localSheetId="41">#REF!</definedName>
    <definedName name="EI" localSheetId="34">#REF!</definedName>
    <definedName name="EI" localSheetId="16">#REF!</definedName>
    <definedName name="EI">#REF!</definedName>
    <definedName name="Engy13_에너지_사용실적_List" localSheetId="12">#REF!</definedName>
    <definedName name="Engy13_에너지_사용실적_List" localSheetId="11">#REF!</definedName>
    <definedName name="Engy13_에너지_사용실적_List" localSheetId="38">#REF!</definedName>
    <definedName name="Engy13_에너지_사용실적_List" localSheetId="39">#REF!</definedName>
    <definedName name="Engy13_에너지_사용실적_List" localSheetId="40">#REF!</definedName>
    <definedName name="Engy13_에너지_사용실적_List" localSheetId="41">#REF!</definedName>
    <definedName name="Engy13_에너지_사용실적_List" localSheetId="34">#REF!</definedName>
    <definedName name="Engy13_에너지_사용실적_List" localSheetId="16">#REF!</definedName>
    <definedName name="Engy13_에너지_사용실적_List">#REF!</definedName>
    <definedName name="EO" localSheetId="12">#REF!</definedName>
    <definedName name="EO" localSheetId="11">#REF!</definedName>
    <definedName name="EO" localSheetId="38">#REF!</definedName>
    <definedName name="EO" localSheetId="39">#REF!</definedName>
    <definedName name="EO" localSheetId="40">#REF!</definedName>
    <definedName name="EO" localSheetId="41">#REF!</definedName>
    <definedName name="EO" localSheetId="34">#REF!</definedName>
    <definedName name="EO" localSheetId="16">#REF!</definedName>
    <definedName name="EO">#REF!</definedName>
    <definedName name="EOGH" localSheetId="38" hidden="1">{#N/A,#N/A,FALSE,"단축1";#N/A,#N/A,FALSE,"단축2";#N/A,#N/A,FALSE,"단축3";#N/A,#N/A,FALSE,"장축";#N/A,#N/A,FALSE,"4WD"}</definedName>
    <definedName name="EOGH" localSheetId="39" hidden="1">{#N/A,#N/A,FALSE,"단축1";#N/A,#N/A,FALSE,"단축2";#N/A,#N/A,FALSE,"단축3";#N/A,#N/A,FALSE,"장축";#N/A,#N/A,FALSE,"4WD"}</definedName>
    <definedName name="EOGH" localSheetId="40" hidden="1">{#N/A,#N/A,FALSE,"단축1";#N/A,#N/A,FALSE,"단축2";#N/A,#N/A,FALSE,"단축3";#N/A,#N/A,FALSE,"장축";#N/A,#N/A,FALSE,"4WD"}</definedName>
    <definedName name="EOGH" localSheetId="41" hidden="1">{#N/A,#N/A,FALSE,"단축1";#N/A,#N/A,FALSE,"단축2";#N/A,#N/A,FALSE,"단축3";#N/A,#N/A,FALSE,"장축";#N/A,#N/A,FALSE,"4WD"}</definedName>
    <definedName name="EOGH" localSheetId="34" hidden="1">{#N/A,#N/A,FALSE,"단축1";#N/A,#N/A,FALSE,"단축2";#N/A,#N/A,FALSE,"단축3";#N/A,#N/A,FALSE,"장축";#N/A,#N/A,FALSE,"4WD"}</definedName>
    <definedName name="EOGH" hidden="1">{#N/A,#N/A,FALSE,"단축1";#N/A,#N/A,FALSE,"단축2";#N/A,#N/A,FALSE,"단축3";#N/A,#N/A,FALSE,"장축";#N/A,#N/A,FALSE,"4WD"}</definedName>
    <definedName name="EO관리신" localSheetId="12">#REF!</definedName>
    <definedName name="EO관리신" localSheetId="11">#REF!</definedName>
    <definedName name="EO관리신" localSheetId="38">#REF!</definedName>
    <definedName name="EO관리신" localSheetId="39">#REF!</definedName>
    <definedName name="EO관리신" localSheetId="40">#REF!</definedName>
    <definedName name="EO관리신" localSheetId="41">#REF!</definedName>
    <definedName name="EO관리신" localSheetId="34">#REF!</definedName>
    <definedName name="EO관리신" localSheetId="16">#REF!</definedName>
    <definedName name="EO관리신">#REF!</definedName>
    <definedName name="EO정리" localSheetId="38" hidden="1">{#N/A,#N/A,FALSE,"단축1";#N/A,#N/A,FALSE,"단축2";#N/A,#N/A,FALSE,"단축3";#N/A,#N/A,FALSE,"장축";#N/A,#N/A,FALSE,"4WD"}</definedName>
    <definedName name="EO정리" localSheetId="39" hidden="1">{#N/A,#N/A,FALSE,"단축1";#N/A,#N/A,FALSE,"단축2";#N/A,#N/A,FALSE,"단축3";#N/A,#N/A,FALSE,"장축";#N/A,#N/A,FALSE,"4WD"}</definedName>
    <definedName name="EO정리" localSheetId="40" hidden="1">{#N/A,#N/A,FALSE,"단축1";#N/A,#N/A,FALSE,"단축2";#N/A,#N/A,FALSE,"단축3";#N/A,#N/A,FALSE,"장축";#N/A,#N/A,FALSE,"4WD"}</definedName>
    <definedName name="EO정리" localSheetId="41" hidden="1">{#N/A,#N/A,FALSE,"단축1";#N/A,#N/A,FALSE,"단축2";#N/A,#N/A,FALSE,"단축3";#N/A,#N/A,FALSE,"장축";#N/A,#N/A,FALSE,"4WD"}</definedName>
    <definedName name="EO정리" localSheetId="34" hidden="1">{#N/A,#N/A,FALSE,"단축1";#N/A,#N/A,FALSE,"단축2";#N/A,#N/A,FALSE,"단축3";#N/A,#N/A,FALSE,"장축";#N/A,#N/A,FALSE,"4WD"}</definedName>
    <definedName name="EO정리" hidden="1">{#N/A,#N/A,FALSE,"단축1";#N/A,#N/A,FALSE,"단축2";#N/A,#N/A,FALSE,"단축3";#N/A,#N/A,FALSE,"장축";#N/A,#N/A,FALSE,"4WD"}</definedName>
    <definedName name="EQ" localSheetId="38" hidden="1">{#N/A,#N/A,FALSE,"단축1";#N/A,#N/A,FALSE,"단축2";#N/A,#N/A,FALSE,"단축3";#N/A,#N/A,FALSE,"장축";#N/A,#N/A,FALSE,"4WD"}</definedName>
    <definedName name="EQ" localSheetId="39" hidden="1">{#N/A,#N/A,FALSE,"단축1";#N/A,#N/A,FALSE,"단축2";#N/A,#N/A,FALSE,"단축3";#N/A,#N/A,FALSE,"장축";#N/A,#N/A,FALSE,"4WD"}</definedName>
    <definedName name="EQ" localSheetId="40" hidden="1">{#N/A,#N/A,FALSE,"단축1";#N/A,#N/A,FALSE,"단축2";#N/A,#N/A,FALSE,"단축3";#N/A,#N/A,FALSE,"장축";#N/A,#N/A,FALSE,"4WD"}</definedName>
    <definedName name="EQ" localSheetId="41" hidden="1">{#N/A,#N/A,FALSE,"단축1";#N/A,#N/A,FALSE,"단축2";#N/A,#N/A,FALSE,"단축3";#N/A,#N/A,FALSE,"장축";#N/A,#N/A,FALSE,"4WD"}</definedName>
    <definedName name="EQ" localSheetId="34" hidden="1">{#N/A,#N/A,FALSE,"단축1";#N/A,#N/A,FALSE,"단축2";#N/A,#N/A,FALSE,"단축3";#N/A,#N/A,FALSE,"장축";#N/A,#N/A,FALSE,"4WD"}</definedName>
    <definedName name="EQ" hidden="1">{#N/A,#N/A,FALSE,"단축1";#N/A,#N/A,FALSE,"단축2";#N/A,#N/A,FALSE,"단축3";#N/A,#N/A,FALSE,"장축";#N/A,#N/A,FALSE,"4WD"}</definedName>
    <definedName name="ERRE" localSheetId="38" hidden="1">{#N/A,#N/A,FALSE,"단축1";#N/A,#N/A,FALSE,"단축2";#N/A,#N/A,FALSE,"단축3";#N/A,#N/A,FALSE,"장축";#N/A,#N/A,FALSE,"4WD"}</definedName>
    <definedName name="ERRE" localSheetId="39" hidden="1">{#N/A,#N/A,FALSE,"단축1";#N/A,#N/A,FALSE,"단축2";#N/A,#N/A,FALSE,"단축3";#N/A,#N/A,FALSE,"장축";#N/A,#N/A,FALSE,"4WD"}</definedName>
    <definedName name="ERRE" localSheetId="40" hidden="1">{#N/A,#N/A,FALSE,"단축1";#N/A,#N/A,FALSE,"단축2";#N/A,#N/A,FALSE,"단축3";#N/A,#N/A,FALSE,"장축";#N/A,#N/A,FALSE,"4WD"}</definedName>
    <definedName name="ERRE" localSheetId="41" hidden="1">{#N/A,#N/A,FALSE,"단축1";#N/A,#N/A,FALSE,"단축2";#N/A,#N/A,FALSE,"단축3";#N/A,#N/A,FALSE,"장축";#N/A,#N/A,FALSE,"4WD"}</definedName>
    <definedName name="ERRE" localSheetId="34" hidden="1">{#N/A,#N/A,FALSE,"단축1";#N/A,#N/A,FALSE,"단축2";#N/A,#N/A,FALSE,"단축3";#N/A,#N/A,FALSE,"장축";#N/A,#N/A,FALSE,"4WD"}</definedName>
    <definedName name="ERRE" hidden="1">{#N/A,#N/A,FALSE,"단축1";#N/A,#N/A,FALSE,"단축2";#N/A,#N/A,FALSE,"단축3";#N/A,#N/A,FALSE,"장축";#N/A,#N/A,FALSE,"4WD"}</definedName>
    <definedName name="etc_90_1" localSheetId="12">#REF!,#REF!,#REF!</definedName>
    <definedName name="etc_90_1" localSheetId="11">#REF!,#REF!,#REF!</definedName>
    <definedName name="etc_90_1" localSheetId="38">#REF!,#REF!,#REF!</definedName>
    <definedName name="etc_90_1" localSheetId="39">#REF!,#REF!,#REF!</definedName>
    <definedName name="etc_90_1" localSheetId="40">#REF!,#REF!,#REF!</definedName>
    <definedName name="etc_90_1" localSheetId="41">#REF!,#REF!,#REF!</definedName>
    <definedName name="etc_90_1" localSheetId="34">#REF!,#REF!,#REF!</definedName>
    <definedName name="etc_90_1" localSheetId="16">#REF!,#REF!,#REF!</definedName>
    <definedName name="etc_90_1">#REF!,#REF!,#REF!</definedName>
    <definedName name="Exch_R" localSheetId="12">#REF!</definedName>
    <definedName name="Exch_R" localSheetId="11">#REF!</definedName>
    <definedName name="Exch_R" localSheetId="38">#REF!</definedName>
    <definedName name="Exch_R" localSheetId="39">#REF!</definedName>
    <definedName name="Exch_R" localSheetId="40">#REF!</definedName>
    <definedName name="Exch_R" localSheetId="41">#REF!</definedName>
    <definedName name="Exch_R" localSheetId="34">#REF!</definedName>
    <definedName name="Exch_R" localSheetId="16">#REF!</definedName>
    <definedName name="Exch_R">#REF!</definedName>
    <definedName name="existe">0</definedName>
    <definedName name="EXP" localSheetId="12">#REF!</definedName>
    <definedName name="EXP" localSheetId="11">#REF!</definedName>
    <definedName name="EXP" localSheetId="38">#REF!</definedName>
    <definedName name="EXP" localSheetId="39">#REF!</definedName>
    <definedName name="EXP" localSheetId="40">#REF!</definedName>
    <definedName name="EXP" localSheetId="41">#REF!</definedName>
    <definedName name="EXP" localSheetId="34">#REF!</definedName>
    <definedName name="EXP" localSheetId="16">#REF!</definedName>
    <definedName name="EXP">#REF!</definedName>
    <definedName name="_xlnm.Extract" localSheetId="13">[8]major!#REF!</definedName>
    <definedName name="_xlnm.Extract" localSheetId="12">[8]major!#REF!</definedName>
    <definedName name="_xlnm.Extract" localSheetId="8">[8]major!#REF!</definedName>
    <definedName name="_xlnm.Extract" localSheetId="11">[8]major!#REF!</definedName>
    <definedName name="_xlnm.Extract" localSheetId="19">'[9]2012实际'!#REF!</definedName>
    <definedName name="_xlnm.Extract" localSheetId="16">[8]major!#REF!</definedName>
    <definedName name="_xlnm.Extract">[8]major!#REF!</definedName>
    <definedName name="F" localSheetId="12">#REF!</definedName>
    <definedName name="F" localSheetId="11">#REF!</definedName>
    <definedName name="F" localSheetId="38">#REF!</definedName>
    <definedName name="F" localSheetId="39">#REF!</definedName>
    <definedName name="F" localSheetId="40">#REF!</definedName>
    <definedName name="F" localSheetId="41">#REF!</definedName>
    <definedName name="F" localSheetId="34">#REF!</definedName>
    <definedName name="F" localSheetId="16">#REF!</definedName>
    <definedName name="F">#REF!</definedName>
    <definedName name="F?LZEICHEN" localSheetId="12">#REF!</definedName>
    <definedName name="F?LZEICHEN" localSheetId="11">#REF!</definedName>
    <definedName name="F?LZEICHEN" localSheetId="38">#REF!</definedName>
    <definedName name="F?LZEICHEN" localSheetId="39">#REF!</definedName>
    <definedName name="F?LZEICHEN" localSheetId="40">#REF!</definedName>
    <definedName name="F?LZEICHEN" localSheetId="41">#REF!</definedName>
    <definedName name="F?LZEICHEN" localSheetId="34">#REF!</definedName>
    <definedName name="F?LZEICHEN" localSheetId="16">#REF!</definedName>
    <definedName name="F?LZEICHEN">#REF!</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milly" localSheetId="12">#REF!</definedName>
    <definedName name="familly" localSheetId="11">#REF!</definedName>
    <definedName name="familly" localSheetId="38">#REF!</definedName>
    <definedName name="familly" localSheetId="39">#REF!</definedName>
    <definedName name="familly" localSheetId="40">#REF!</definedName>
    <definedName name="familly" localSheetId="41">#REF!</definedName>
    <definedName name="familly" localSheetId="34">#REF!</definedName>
    <definedName name="familly" localSheetId="16">#REF!</definedName>
    <definedName name="familly">#REF!</definedName>
    <definedName name="FC" localSheetId="38" hidden="1">{#N/A,#N/A,FALSE,"단축1";#N/A,#N/A,FALSE,"단축2";#N/A,#N/A,FALSE,"단축3";#N/A,#N/A,FALSE,"장축";#N/A,#N/A,FALSE,"4WD"}</definedName>
    <definedName name="FC" localSheetId="39" hidden="1">{#N/A,#N/A,FALSE,"단축1";#N/A,#N/A,FALSE,"단축2";#N/A,#N/A,FALSE,"단축3";#N/A,#N/A,FALSE,"장축";#N/A,#N/A,FALSE,"4WD"}</definedName>
    <definedName name="FC" localSheetId="40" hidden="1">{#N/A,#N/A,FALSE,"단축1";#N/A,#N/A,FALSE,"단축2";#N/A,#N/A,FALSE,"단축3";#N/A,#N/A,FALSE,"장축";#N/A,#N/A,FALSE,"4WD"}</definedName>
    <definedName name="FC" localSheetId="41" hidden="1">{#N/A,#N/A,FALSE,"단축1";#N/A,#N/A,FALSE,"단축2";#N/A,#N/A,FALSE,"단축3";#N/A,#N/A,FALSE,"장축";#N/A,#N/A,FALSE,"4WD"}</definedName>
    <definedName name="FC" localSheetId="34" hidden="1">{#N/A,#N/A,FALSE,"단축1";#N/A,#N/A,FALSE,"단축2";#N/A,#N/A,FALSE,"단축3";#N/A,#N/A,FALSE,"장축";#N/A,#N/A,FALSE,"4WD"}</definedName>
    <definedName name="FC" hidden="1">{#N/A,#N/A,FALSE,"단축1";#N/A,#N/A,FALSE,"단축2";#N/A,#N/A,FALSE,"단축3";#N/A,#N/A,FALSE,"장축";#N/A,#N/A,FALSE,"4WD"}</definedName>
    <definedName name="FC." localSheetId="38" hidden="1">{#N/A,#N/A,FALSE,"단축1";#N/A,#N/A,FALSE,"단축2";#N/A,#N/A,FALSE,"단축3";#N/A,#N/A,FALSE,"장축";#N/A,#N/A,FALSE,"4WD"}</definedName>
    <definedName name="FC." localSheetId="39" hidden="1">{#N/A,#N/A,FALSE,"단축1";#N/A,#N/A,FALSE,"단축2";#N/A,#N/A,FALSE,"단축3";#N/A,#N/A,FALSE,"장축";#N/A,#N/A,FALSE,"4WD"}</definedName>
    <definedName name="FC." localSheetId="40" hidden="1">{#N/A,#N/A,FALSE,"단축1";#N/A,#N/A,FALSE,"단축2";#N/A,#N/A,FALSE,"단축3";#N/A,#N/A,FALSE,"장축";#N/A,#N/A,FALSE,"4WD"}</definedName>
    <definedName name="FC." localSheetId="41" hidden="1">{#N/A,#N/A,FALSE,"단축1";#N/A,#N/A,FALSE,"단축2";#N/A,#N/A,FALSE,"단축3";#N/A,#N/A,FALSE,"장축";#N/A,#N/A,FALSE,"4WD"}</definedName>
    <definedName name="FC." localSheetId="34"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LINE2" localSheetId="38" hidden="1">{#N/A,#N/A,FALSE,"단축1";#N/A,#N/A,FALSE,"단축2";#N/A,#N/A,FALSE,"단축3";#N/A,#N/A,FALSE,"장축";#N/A,#N/A,FALSE,"4WD"}</definedName>
    <definedName name="FCLINE2" localSheetId="39" hidden="1">{#N/A,#N/A,FALSE,"단축1";#N/A,#N/A,FALSE,"단축2";#N/A,#N/A,FALSE,"단축3";#N/A,#N/A,FALSE,"장축";#N/A,#N/A,FALSE,"4WD"}</definedName>
    <definedName name="FCLINE2" localSheetId="40" hidden="1">{#N/A,#N/A,FALSE,"단축1";#N/A,#N/A,FALSE,"단축2";#N/A,#N/A,FALSE,"단축3";#N/A,#N/A,FALSE,"장축";#N/A,#N/A,FALSE,"4WD"}</definedName>
    <definedName name="FCLINE2" localSheetId="41" hidden="1">{#N/A,#N/A,FALSE,"단축1";#N/A,#N/A,FALSE,"단축2";#N/A,#N/A,FALSE,"단축3";#N/A,#N/A,FALSE,"장축";#N/A,#N/A,FALSE,"4WD"}</definedName>
    <definedName name="FCLINE2" localSheetId="34" hidden="1">{#N/A,#N/A,FALSE,"단축1";#N/A,#N/A,FALSE,"단축2";#N/A,#N/A,FALSE,"단축3";#N/A,#N/A,FALSE,"장축";#N/A,#N/A,FALSE,"4WD"}</definedName>
    <definedName name="FCLINE2" hidden="1">{#N/A,#N/A,FALSE,"단축1";#N/A,#N/A,FALSE,"단축2";#N/A,#N/A,FALSE,"단축3";#N/A,#N/A,FALSE,"장축";#N/A,#N/A,FALSE,"4WD"}</definedName>
    <definedName name="FC현황">#N/A</definedName>
    <definedName name="FDFS" localSheetId="12">#REF!</definedName>
    <definedName name="FDFS" localSheetId="11">#REF!</definedName>
    <definedName name="FDFS" localSheetId="38">#REF!</definedName>
    <definedName name="FDFS" localSheetId="39">#REF!</definedName>
    <definedName name="FDFS" localSheetId="40">#REF!</definedName>
    <definedName name="FDFS" localSheetId="41">#REF!</definedName>
    <definedName name="FDFS" localSheetId="34">#REF!</definedName>
    <definedName name="FDFS" localSheetId="16">#REF!</definedName>
    <definedName name="FDFS">#REF!</definedName>
    <definedName name="FDR" localSheetId="12">#REF!</definedName>
    <definedName name="FDR" localSheetId="11">#REF!</definedName>
    <definedName name="FDR" localSheetId="38">#REF!</definedName>
    <definedName name="FDR" localSheetId="39">#REF!</definedName>
    <definedName name="FDR" localSheetId="40">#REF!</definedName>
    <definedName name="FDR" localSheetId="41">#REF!</definedName>
    <definedName name="FDR" localSheetId="34">#REF!</definedName>
    <definedName name="FDR" localSheetId="16">#REF!</definedName>
    <definedName name="FDR">#REF!</definedName>
    <definedName name="feuille_base">"xlsheet.xla"</definedName>
    <definedName name="FFF" localSheetId="12">#REF!</definedName>
    <definedName name="FFF" localSheetId="11">#REF!</definedName>
    <definedName name="FFF" localSheetId="38">#REF!</definedName>
    <definedName name="FFF" localSheetId="39">#REF!</definedName>
    <definedName name="FFF" localSheetId="40">#REF!</definedName>
    <definedName name="FFF" localSheetId="41">#REF!</definedName>
    <definedName name="FFF" localSheetId="34">#REF!</definedName>
    <definedName name="FFF" localSheetId="16">#REF!</definedName>
    <definedName name="FFF">#REF!</definedName>
    <definedName name="FFFFF" localSheetId="38" hidden="1">{#N/A,#N/A,FALSE,"단축1";#N/A,#N/A,FALSE,"단축2";#N/A,#N/A,FALSE,"단축3";#N/A,#N/A,FALSE,"장축";#N/A,#N/A,FALSE,"4WD"}</definedName>
    <definedName name="FFFFF" localSheetId="39" hidden="1">{#N/A,#N/A,FALSE,"단축1";#N/A,#N/A,FALSE,"단축2";#N/A,#N/A,FALSE,"단축3";#N/A,#N/A,FALSE,"장축";#N/A,#N/A,FALSE,"4WD"}</definedName>
    <definedName name="FFFFF" localSheetId="40" hidden="1">{#N/A,#N/A,FALSE,"단축1";#N/A,#N/A,FALSE,"단축2";#N/A,#N/A,FALSE,"단축3";#N/A,#N/A,FALSE,"장축";#N/A,#N/A,FALSE,"4WD"}</definedName>
    <definedName name="FFFFF" localSheetId="41" hidden="1">{#N/A,#N/A,FALSE,"단축1";#N/A,#N/A,FALSE,"단축2";#N/A,#N/A,FALSE,"단축3";#N/A,#N/A,FALSE,"장축";#N/A,#N/A,FALSE,"4WD"}</definedName>
    <definedName name="FFFFF" localSheetId="34" hidden="1">{#N/A,#N/A,FALSE,"단축1";#N/A,#N/A,FALSE,"단축2";#N/A,#N/A,FALSE,"단축3";#N/A,#N/A,FALSE,"장축";#N/A,#N/A,FALSE,"4WD"}</definedName>
    <definedName name="FFFFF" hidden="1">{#N/A,#N/A,FALSE,"단축1";#N/A,#N/A,FALSE,"단축2";#N/A,#N/A,FALSE,"단축3";#N/A,#N/A,FALSE,"장축";#N/A,#N/A,FALSE,"4WD"}</definedName>
    <definedName name="fffgfg" localSheetId="38" hidden="1">{#N/A,#N/A,FALSE,"단축1";#N/A,#N/A,FALSE,"단축2";#N/A,#N/A,FALSE,"단축3";#N/A,#N/A,FALSE,"장축";#N/A,#N/A,FALSE,"4WD"}</definedName>
    <definedName name="fffgfg" localSheetId="39" hidden="1">{#N/A,#N/A,FALSE,"단축1";#N/A,#N/A,FALSE,"단축2";#N/A,#N/A,FALSE,"단축3";#N/A,#N/A,FALSE,"장축";#N/A,#N/A,FALSE,"4WD"}</definedName>
    <definedName name="fffgfg" localSheetId="40" hidden="1">{#N/A,#N/A,FALSE,"단축1";#N/A,#N/A,FALSE,"단축2";#N/A,#N/A,FALSE,"단축3";#N/A,#N/A,FALSE,"장축";#N/A,#N/A,FALSE,"4WD"}</definedName>
    <definedName name="fffgfg" localSheetId="41" hidden="1">{#N/A,#N/A,FALSE,"단축1";#N/A,#N/A,FALSE,"단축2";#N/A,#N/A,FALSE,"단축3";#N/A,#N/A,FALSE,"장축";#N/A,#N/A,FALSE,"4WD"}</definedName>
    <definedName name="fffgfg" localSheetId="34" hidden="1">{#N/A,#N/A,FALSE,"단축1";#N/A,#N/A,FALSE,"단축2";#N/A,#N/A,FALSE,"단축3";#N/A,#N/A,FALSE,"장축";#N/A,#N/A,FALSE,"4WD"}</definedName>
    <definedName name="fffgfg" hidden="1">{#N/A,#N/A,FALSE,"단축1";#N/A,#N/A,FALSE,"단축2";#N/A,#N/A,FALSE,"단축3";#N/A,#N/A,FALSE,"장축";#N/A,#N/A,FALSE,"4WD"}</definedName>
    <definedName name="fg" localSheetId="12">#REF!</definedName>
    <definedName name="fg" localSheetId="11">#REF!</definedName>
    <definedName name="fg" localSheetId="38">#REF!</definedName>
    <definedName name="fg" localSheetId="39">#REF!</definedName>
    <definedName name="fg" localSheetId="40">#REF!</definedName>
    <definedName name="fg" localSheetId="41">#REF!</definedName>
    <definedName name="fg" localSheetId="34">#REF!</definedName>
    <definedName name="fg" localSheetId="16">#REF!</definedName>
    <definedName name="fg">#REF!</definedName>
    <definedName name="FG10TBTB2RT" localSheetId="12">#REF!</definedName>
    <definedName name="FG10TBTB2RT" localSheetId="11">#REF!</definedName>
    <definedName name="FG10TBTB2RT" localSheetId="38">#REF!</definedName>
    <definedName name="FG10TBTB2RT" localSheetId="39">#REF!</definedName>
    <definedName name="FG10TBTB2RT" localSheetId="40">#REF!</definedName>
    <definedName name="FG10TBTB2RT" localSheetId="41">#REF!</definedName>
    <definedName name="FG10TBTB2RT" localSheetId="34">#REF!</definedName>
    <definedName name="FG10TBTB2RT" localSheetId="16">#REF!</definedName>
    <definedName name="FG10TBTB2RT">#REF!</definedName>
    <definedName name="fg18TBTB4RT" localSheetId="12">#REF!</definedName>
    <definedName name="fg18TBTB4RT" localSheetId="11">#REF!</definedName>
    <definedName name="fg18TBTB4RT" localSheetId="38">#REF!</definedName>
    <definedName name="fg18TBTB4RT" localSheetId="39">#REF!</definedName>
    <definedName name="fg18TBTB4RT" localSheetId="40">#REF!</definedName>
    <definedName name="fg18TBTB4RT" localSheetId="41">#REF!</definedName>
    <definedName name="fg18TBTB4RT" localSheetId="34">#REF!</definedName>
    <definedName name="fg18TBTB4RT" localSheetId="16">#REF!</definedName>
    <definedName name="fg18TBTB4RT">#REF!</definedName>
    <definedName name="FG22TBTB2RTDKDK" localSheetId="12">#REF!</definedName>
    <definedName name="FG22TBTB2RTDKDK" localSheetId="11">#REF!</definedName>
    <definedName name="FG22TBTB2RTDKDK" localSheetId="38">#REF!</definedName>
    <definedName name="FG22TBTB2RTDKDK" localSheetId="39">#REF!</definedName>
    <definedName name="FG22TBTB2RTDKDK" localSheetId="40">#REF!</definedName>
    <definedName name="FG22TBTB2RTDKDK" localSheetId="41">#REF!</definedName>
    <definedName name="FG22TBTB2RTDKDK" localSheetId="34">#REF!</definedName>
    <definedName name="FG22TBTB2RTDKDK" localSheetId="16">#REF!</definedName>
    <definedName name="FG22TBTB2RTDKDK">#REF!</definedName>
    <definedName name="FG22TBTB4RTDKDK" localSheetId="12">#REF!</definedName>
    <definedName name="FG22TBTB4RTDKDK" localSheetId="11">#REF!</definedName>
    <definedName name="FG22TBTB4RTDKDK" localSheetId="38">#REF!</definedName>
    <definedName name="FG22TBTB4RTDKDK" localSheetId="39">#REF!</definedName>
    <definedName name="FG22TBTB4RTDKDK" localSheetId="40">#REF!</definedName>
    <definedName name="FG22TBTB4RTDKDK" localSheetId="41">#REF!</definedName>
    <definedName name="FG22TBTB4RTDKDK" localSheetId="34">#REF!</definedName>
    <definedName name="FG22TBTB4RTDKDK" localSheetId="16">#REF!</definedName>
    <definedName name="FG22TBTB4RTDKDK">#REF!</definedName>
    <definedName name="FG24RTDKDK" localSheetId="12">#REF!</definedName>
    <definedName name="FG24RTDKDK" localSheetId="11">#REF!</definedName>
    <definedName name="FG24RTDKDK" localSheetId="38">#REF!</definedName>
    <definedName name="FG24RTDKDK" localSheetId="39">#REF!</definedName>
    <definedName name="FG24RTDKDK" localSheetId="40">#REF!</definedName>
    <definedName name="FG24RTDKDK" localSheetId="41">#REF!</definedName>
    <definedName name="FG24RTDKDK" localSheetId="34">#REF!</definedName>
    <definedName name="FG24RTDKDK" localSheetId="16">#REF!</definedName>
    <definedName name="FG24RTDKDK">#REF!</definedName>
    <definedName name="FG46TBTB4RTDKDK" localSheetId="12">#REF!</definedName>
    <definedName name="FG46TBTB4RTDKDK" localSheetId="11">#REF!</definedName>
    <definedName name="FG46TBTB4RTDKDK" localSheetId="38">#REF!</definedName>
    <definedName name="FG46TBTB4RTDKDK" localSheetId="39">#REF!</definedName>
    <definedName name="FG46TBTB4RTDKDK" localSheetId="40">#REF!</definedName>
    <definedName name="FG46TBTB4RTDKDK" localSheetId="41">#REF!</definedName>
    <definedName name="FG46TBTB4RTDKDK" localSheetId="34">#REF!</definedName>
    <definedName name="FG46TBTB4RTDKDK" localSheetId="16">#REF!</definedName>
    <definedName name="FG46TBTB4RTDKDK">#REF!</definedName>
    <definedName name="FGDKDKDKDKDKDKDKDKDKDKDKDKDKDKD" localSheetId="12">#REF!</definedName>
    <definedName name="FGDKDKDKDKDKDKDKDKDKDKDKDKDKDKD" localSheetId="11">#REF!</definedName>
    <definedName name="FGDKDKDKDKDKDKDKDKDKDKDKDKDKDKD" localSheetId="38">#REF!</definedName>
    <definedName name="FGDKDKDKDKDKDKDKDKDKDKDKDKDKDKD" localSheetId="39">#REF!</definedName>
    <definedName name="FGDKDKDKDKDKDKDKDKDKDKDKDKDKDKD" localSheetId="40">#REF!</definedName>
    <definedName name="FGDKDKDKDKDKDKDKDKDKDKDKDKDKDKD" localSheetId="41">#REF!</definedName>
    <definedName name="FGDKDKDKDKDKDKDKDKDKDKDKDKDKDKD" localSheetId="34">#REF!</definedName>
    <definedName name="FGDKDKDKDKDKDKDKDKDKDKDKDKDKDKD" localSheetId="16">#REF!</definedName>
    <definedName name="FGDKDKDKDKDKDKDKDKDKDKDKDKDKDKD">#REF!</definedName>
    <definedName name="FGDKTB1RTDKFGPRPRLKLKLKLKLKTBTB" localSheetId="12">#REF!</definedName>
    <definedName name="FGDKTB1RTDKFGPRPRLKLKLKLKLKTBTB" localSheetId="11">#REF!</definedName>
    <definedName name="FGDKTB1RTDKFGPRPRLKLKLKLKLKTBTB" localSheetId="38">#REF!</definedName>
    <definedName name="FGDKTB1RTDKFGPRPRLKLKLKLKLKTBTB" localSheetId="39">#REF!</definedName>
    <definedName name="FGDKTB1RTDKFGPRPRLKLKLKLKLKTBTB" localSheetId="40">#REF!</definedName>
    <definedName name="FGDKTB1RTDKFGPRPRLKLKLKLKLKTBTB" localSheetId="41">#REF!</definedName>
    <definedName name="FGDKTB1RTDKFGPRPRLKLKLKLKLKTBTB" localSheetId="34">#REF!</definedName>
    <definedName name="FGDKTB1RTDKFGPRPRLKLKLKLKLKTBTB" localSheetId="16">#REF!</definedName>
    <definedName name="FGDKTB1RTDKFGPRPRLKLKLKLKLKTBTB">#REF!</definedName>
    <definedName name="FGF">2</definedName>
    <definedName name="FGHJ" localSheetId="38" hidden="1">{#N/A,#N/A,FALSE,"단축1";#N/A,#N/A,FALSE,"단축2";#N/A,#N/A,FALSE,"단축3";#N/A,#N/A,FALSE,"장축";#N/A,#N/A,FALSE,"4WD"}</definedName>
    <definedName name="FGHJ" localSheetId="39" hidden="1">{#N/A,#N/A,FALSE,"단축1";#N/A,#N/A,FALSE,"단축2";#N/A,#N/A,FALSE,"단축3";#N/A,#N/A,FALSE,"장축";#N/A,#N/A,FALSE,"4WD"}</definedName>
    <definedName name="FGHJ" localSheetId="40" hidden="1">{#N/A,#N/A,FALSE,"단축1";#N/A,#N/A,FALSE,"단축2";#N/A,#N/A,FALSE,"단축3";#N/A,#N/A,FALSE,"장축";#N/A,#N/A,FALSE,"4WD"}</definedName>
    <definedName name="FGHJ" localSheetId="41" hidden="1">{#N/A,#N/A,FALSE,"단축1";#N/A,#N/A,FALSE,"단축2";#N/A,#N/A,FALSE,"단축3";#N/A,#N/A,FALSE,"장축";#N/A,#N/A,FALSE,"4WD"}</definedName>
    <definedName name="FGHJ" localSheetId="34" hidden="1">{#N/A,#N/A,FALSE,"단축1";#N/A,#N/A,FALSE,"단축2";#N/A,#N/A,FALSE,"단축3";#N/A,#N/A,FALSE,"장축";#N/A,#N/A,FALSE,"4WD"}</definedName>
    <definedName name="FGHJ" hidden="1">{#N/A,#N/A,FALSE,"단축1";#N/A,#N/A,FALSE,"단축2";#N/A,#N/A,FALSE,"단축3";#N/A,#N/A,FALSE,"장축";#N/A,#N/A,FALSE,"4WD"}</definedName>
    <definedName name="FGLKRKRKRKRKRKRKRKRKRKRKRKRKRKR" localSheetId="12">#REF!</definedName>
    <definedName name="FGLKRKRKRKRKRKRKRKRKRKRKRKRKRKR" localSheetId="11">#REF!</definedName>
    <definedName name="FGLKRKRKRKRKRKRKRKRKRKRKRKRKRKR" localSheetId="38">#REF!</definedName>
    <definedName name="FGLKRKRKRKRKRKRKRKRKRKRKRKRKRKR" localSheetId="39">#REF!</definedName>
    <definedName name="FGLKRKRKRKRKRKRKRKRKRKRKRKRKRKR" localSheetId="40">#REF!</definedName>
    <definedName name="FGLKRKRKRKRKRKRKRKRKRKRKRKRKRKR" localSheetId="41">#REF!</definedName>
    <definedName name="FGLKRKRKRKRKRKRKRKRKRKRKRKRKRKR" localSheetId="34">#REF!</definedName>
    <definedName name="FGLKRKRKRKRKRKRKRKRKRKRKRKRKRKR" localSheetId="16">#REF!</definedName>
    <definedName name="FGLKRKRKRKRKRKRKRKRKRKRKRKRKRKR">#REF!</definedName>
    <definedName name="FGPDDKDKDKDKDKDKTB4BS3RT" localSheetId="12">#REF!</definedName>
    <definedName name="FGPDDKDKDKDKDKDKTB4BS3RT" localSheetId="11">#REF!</definedName>
    <definedName name="FGPDDKDKDKDKDKDKTB4BS3RT" localSheetId="38">#REF!</definedName>
    <definedName name="FGPDDKDKDKDKDKDKTB4BS3RT" localSheetId="39">#REF!</definedName>
    <definedName name="FGPDDKDKDKDKDKDKTB4BS3RT" localSheetId="40">#REF!</definedName>
    <definedName name="FGPDDKDKDKDKDKDKTB4BS3RT" localSheetId="41">#REF!</definedName>
    <definedName name="FGPDDKDKDKDKDKDKTB4BS3RT" localSheetId="34">#REF!</definedName>
    <definedName name="FGPDDKDKDKDKDKDKTB4BS3RT" localSheetId="16">#REF!</definedName>
    <definedName name="FGPDDKDKDKDKDKDKTB4BS3RT">#REF!</definedName>
    <definedName name="FGPDDKDKDKDKDKTB2RTRKRKRKRKRKRK" localSheetId="12">#REF!</definedName>
    <definedName name="FGPDDKDKDKDKDKTB2RTRKRKRKRKRKRK" localSheetId="11">#REF!</definedName>
    <definedName name="FGPDDKDKDKDKDKTB2RTRKRKRKRKRKRK" localSheetId="38">#REF!</definedName>
    <definedName name="FGPDDKDKDKDKDKTB2RTRKRKRKRKRKRK" localSheetId="39">#REF!</definedName>
    <definedName name="FGPDDKDKDKDKDKTB2RTRKRKRKRKRKRK" localSheetId="40">#REF!</definedName>
    <definedName name="FGPDDKDKDKDKDKTB2RTRKRKRKRKRKRK" localSheetId="41">#REF!</definedName>
    <definedName name="FGPDDKDKDKDKDKTB2RTRKRKRKRKRKRK" localSheetId="34">#REF!</definedName>
    <definedName name="FGPDDKDKDKDKDKTB2RTRKRKRKRKRKRK" localSheetId="16">#REF!</definedName>
    <definedName name="FGPDDKDKDKDKDKTB2RTRKRKRKRKRKRK">#REF!</definedName>
    <definedName name="FGPDDKDKDKDKTB4RTRK" localSheetId="12">#REF!</definedName>
    <definedName name="FGPDDKDKDKDKTB4RTRK" localSheetId="11">#REF!</definedName>
    <definedName name="FGPDDKDKDKDKTB4RTRK" localSheetId="38">#REF!</definedName>
    <definedName name="FGPDDKDKDKDKTB4RTRK" localSheetId="39">#REF!</definedName>
    <definedName name="FGPDDKDKDKDKTB4RTRK" localSheetId="40">#REF!</definedName>
    <definedName name="FGPDDKDKDKDKTB4RTRK" localSheetId="41">#REF!</definedName>
    <definedName name="FGPDDKDKDKDKTB4RTRK" localSheetId="34">#REF!</definedName>
    <definedName name="FGPDDKDKDKDKTB4RTRK" localSheetId="16">#REF!</definedName>
    <definedName name="FGPDDKDKDKDKTB4RTRK">#REF!</definedName>
    <definedName name="FGPDPDDKPRRKTBTB3RTRKFGPDPDDKPR" localSheetId="12">#REF!</definedName>
    <definedName name="FGPDPDDKPRRKTBTB3RTRKFGPDPDDKPR" localSheetId="11">#REF!</definedName>
    <definedName name="FGPDPDDKPRRKTBTB3RTRKFGPDPDDKPR" localSheetId="38">#REF!</definedName>
    <definedName name="FGPDPDDKPRRKTBTB3RTRKFGPDPDDKPR" localSheetId="39">#REF!</definedName>
    <definedName name="FGPDPDDKPRRKTBTB3RTRKFGPDPDDKPR" localSheetId="40">#REF!</definedName>
    <definedName name="FGPDPDDKPRRKTBTB3RTRKFGPDPDDKPR" localSheetId="41">#REF!</definedName>
    <definedName name="FGPDPDDKPRRKTBTB3RTRKFGPDPDDKPR" localSheetId="34">#REF!</definedName>
    <definedName name="FGPDPDDKPRRKTBTB3RTRKFGPDPDDKPR" localSheetId="16">#REF!</definedName>
    <definedName name="FGPDPDDKPRRKTBTB3RTRKFGPDPDDKPR">#REF!</definedName>
    <definedName name="FGPRPRPRLKLKLKLKTBTB2RTDKDK" localSheetId="12">#REF!</definedName>
    <definedName name="FGPRPRPRLKLKLKLKTBTB2RTDKDK" localSheetId="11">#REF!</definedName>
    <definedName name="FGPRPRPRLKLKLKLKTBTB2RTDKDK" localSheetId="38">#REF!</definedName>
    <definedName name="FGPRPRPRLKLKLKLKTBTB2RTDKDK" localSheetId="39">#REF!</definedName>
    <definedName name="FGPRPRPRLKLKLKLKTBTB2RTDKDK" localSheetId="40">#REF!</definedName>
    <definedName name="FGPRPRPRLKLKLKLKTBTB2RTDKDK" localSheetId="41">#REF!</definedName>
    <definedName name="FGPRPRPRLKLKLKLKTBTB2RTDKDK" localSheetId="34">#REF!</definedName>
    <definedName name="FGPRPRPRLKLKLKLKTBTB2RTDKDK" localSheetId="16">#REF!</definedName>
    <definedName name="FGPRPRPRLKLKLKLKTBTB2RTDKDK">#REF!</definedName>
    <definedName name="FGPRPRRKRKRKRKRKTBTB4RTDKDK" localSheetId="12">#REF!</definedName>
    <definedName name="FGPRPRRKRKRKRKRKTBTB4RTDKDK" localSheetId="11">#REF!</definedName>
    <definedName name="FGPRPRRKRKRKRKRKTBTB4RTDKDK" localSheetId="38">#REF!</definedName>
    <definedName name="FGPRPRRKRKRKRKRKTBTB4RTDKDK" localSheetId="39">#REF!</definedName>
    <definedName name="FGPRPRRKRKRKRKRKTBTB4RTDKDK" localSheetId="40">#REF!</definedName>
    <definedName name="FGPRPRRKRKRKRKRKTBTB4RTDKDK" localSheetId="41">#REF!</definedName>
    <definedName name="FGPRPRRKRKRKRKRKTBTB4RTDKDK" localSheetId="34">#REF!</definedName>
    <definedName name="FGPRPRRKRKRKRKRKTBTB4RTDKDK" localSheetId="16">#REF!</definedName>
    <definedName name="FGPRPRRKRKRKRKRKTBTB4RTDKDK">#REF!</definedName>
    <definedName name="fgPRPRRKRKRKTBTB2RTDKDKDKDKDK" localSheetId="12">#REF!</definedName>
    <definedName name="fgPRPRRKRKRKTBTB2RTDKDKDKDKDK" localSheetId="11">#REF!</definedName>
    <definedName name="fgPRPRRKRKRKTBTB2RTDKDKDKDKDK" localSheetId="38">#REF!</definedName>
    <definedName name="fgPRPRRKRKRKTBTB2RTDKDKDKDKDK" localSheetId="39">#REF!</definedName>
    <definedName name="fgPRPRRKRKRKTBTB2RTDKDKDKDKDK" localSheetId="40">#REF!</definedName>
    <definedName name="fgPRPRRKRKRKTBTB2RTDKDKDKDKDK" localSheetId="41">#REF!</definedName>
    <definedName name="fgPRPRRKRKRKTBTB2RTDKDKDKDKDK" localSheetId="34">#REF!</definedName>
    <definedName name="fgPRPRRKRKRKTBTB2RTDKDKDKDKDK" localSheetId="16">#REF!</definedName>
    <definedName name="fgPRPRRKRKRKTBTB2RTDKDKDKDKDK">#REF!</definedName>
    <definedName name="fgPRPRRKRKTBTB2RTDKDKDKDKDK" localSheetId="12">#REF!</definedName>
    <definedName name="fgPRPRRKRKTBTB2RTDKDKDKDKDK" localSheetId="11">#REF!</definedName>
    <definedName name="fgPRPRRKRKTBTB2RTDKDKDKDKDK" localSheetId="38">#REF!</definedName>
    <definedName name="fgPRPRRKRKTBTB2RTDKDKDKDKDK" localSheetId="39">#REF!</definedName>
    <definedName name="fgPRPRRKRKTBTB2RTDKDKDKDKDK" localSheetId="40">#REF!</definedName>
    <definedName name="fgPRPRRKRKTBTB2RTDKDKDKDKDK" localSheetId="41">#REF!</definedName>
    <definedName name="fgPRPRRKRKTBTB2RTDKDKDKDKDK" localSheetId="34">#REF!</definedName>
    <definedName name="fgPRPRRKRKTBTB2RTDKDKDKDKDK" localSheetId="16">#REF!</definedName>
    <definedName name="fgPRPRRKRKTBTB2RTDKDKDKDKDK">#REF!</definedName>
    <definedName name="FGPRTBTB1RTDKDK" localSheetId="12">#REF!</definedName>
    <definedName name="FGPRTBTB1RTDKDK" localSheetId="11">#REF!</definedName>
    <definedName name="FGPRTBTB1RTDKDK" localSheetId="38">#REF!</definedName>
    <definedName name="FGPRTBTB1RTDKDK" localSheetId="39">#REF!</definedName>
    <definedName name="FGPRTBTB1RTDKDK" localSheetId="40">#REF!</definedName>
    <definedName name="FGPRTBTB1RTDKDK" localSheetId="41">#REF!</definedName>
    <definedName name="FGPRTBTB1RTDKDK" localSheetId="34">#REF!</definedName>
    <definedName name="FGPRTBTB1RTDKDK" localSheetId="16">#REF!</definedName>
    <definedName name="FGPRTBTB1RTDKDK">#REF!</definedName>
    <definedName name="FGR12C15TBTB1RTDKDK" localSheetId="12">#REF!</definedName>
    <definedName name="FGR12C15TBTB1RTDKDK" localSheetId="11">#REF!</definedName>
    <definedName name="FGR12C15TBTB1RTDKDK" localSheetId="38">#REF!</definedName>
    <definedName name="FGR12C15TBTB1RTDKDK" localSheetId="39">#REF!</definedName>
    <definedName name="FGR12C15TBTB1RTDKDK" localSheetId="40">#REF!</definedName>
    <definedName name="FGR12C15TBTB1RTDKDK" localSheetId="41">#REF!</definedName>
    <definedName name="FGR12C15TBTB1RTDKDK" localSheetId="34">#REF!</definedName>
    <definedName name="FGR12C15TBTB1RTDKDK" localSheetId="16">#REF!</definedName>
    <definedName name="FGR12C15TBTB1RTDKDK">#REF!</definedName>
    <definedName name="FGRKRKRKRKRKRKRKRKRKRKRKRKRKRKR" localSheetId="12">#REF!</definedName>
    <definedName name="FGRKRKRKRKRKRKRKRKRKRKRKRKRKRKR" localSheetId="11">#REF!</definedName>
    <definedName name="FGRKRKRKRKRKRKRKRKRKRKRKRKRKRKR" localSheetId="38">#REF!</definedName>
    <definedName name="FGRKRKRKRKRKRKRKRKRKRKRKRKRKRKR" localSheetId="39">#REF!</definedName>
    <definedName name="FGRKRKRKRKRKRKRKRKRKRKRKRKRKRKR" localSheetId="40">#REF!</definedName>
    <definedName name="FGRKRKRKRKRKRKRKRKRKRKRKRKRKRKR" localSheetId="41">#REF!</definedName>
    <definedName name="FGRKRKRKRKRKRKRKRKRKRKRKRKRKRKR" localSheetId="34">#REF!</definedName>
    <definedName name="FGRKRKRKRKRKRKRKRKRKRKRKRKRKRKR" localSheetId="16">#REF!</definedName>
    <definedName name="FGRKRKRKRKRKRKRKRKRKRKRKRKRKRKR">#REF!</definedName>
    <definedName name="FGrkrkrkrkrkrkrkrkrkrkrkrkrktbt" localSheetId="12">#REF!</definedName>
    <definedName name="FGrkrkrkrkrkrkrkrkrkrkrkrkrktbt" localSheetId="11">#REF!</definedName>
    <definedName name="FGrkrkrkrkrkrkrkrkrkrkrkrkrktbt" localSheetId="38">#REF!</definedName>
    <definedName name="FGrkrkrkrkrkrkrkrkrkrkrkrkrktbt" localSheetId="39">#REF!</definedName>
    <definedName name="FGrkrkrkrkrkrkrkrkrkrkrkrkrktbt" localSheetId="40">#REF!</definedName>
    <definedName name="FGrkrkrkrkrkrkrkrkrkrkrkrkrktbt" localSheetId="41">#REF!</definedName>
    <definedName name="FGrkrkrkrkrkrkrkrkrkrkrkrkrktbt" localSheetId="34">#REF!</definedName>
    <definedName name="FGrkrkrkrkrkrkrkrkrkrkrkrkrktbt" localSheetId="16">#REF!</definedName>
    <definedName name="FGrkrkrkrkrkrkrkrkrkrkrkrkrktbt">#REF!</definedName>
    <definedName name="FGRKRKRKRKRKRKRKRKRKRKRKRKTBTB2" localSheetId="12">#REF!</definedName>
    <definedName name="FGRKRKRKRKRKRKRKRKRKRKRKRKTBTB2" localSheetId="11">#REF!</definedName>
    <definedName name="FGRKRKRKRKRKRKRKRKRKRKRKRKTBTB2" localSheetId="38">#REF!</definedName>
    <definedName name="FGRKRKRKRKRKRKRKRKRKRKRKRKTBTB2" localSheetId="39">#REF!</definedName>
    <definedName name="FGRKRKRKRKRKRKRKRKRKRKRKRKTBTB2" localSheetId="40">#REF!</definedName>
    <definedName name="FGRKRKRKRKRKRKRKRKRKRKRKRKTBTB2" localSheetId="41">#REF!</definedName>
    <definedName name="FGRKRKRKRKRKRKRKRKRKRKRKRKTBTB2" localSheetId="34">#REF!</definedName>
    <definedName name="FGRKRKRKRKRKRKRKRKRKRKRKRKTBTB2" localSheetId="16">#REF!</definedName>
    <definedName name="FGRKRKRKRKRKRKRKRKRKRKRKRKTBTB2">#REF!</definedName>
    <definedName name="FGRKRKRKRKRKRKRKRKRKRKRKTBTB1RT" localSheetId="12">#REF!</definedName>
    <definedName name="FGRKRKRKRKRKRKRKRKRKRKRKTBTB1RT" localSheetId="11">#REF!</definedName>
    <definedName name="FGRKRKRKRKRKRKRKRKRKRKRKTBTB1RT" localSheetId="38">#REF!</definedName>
    <definedName name="FGRKRKRKRKRKRKRKRKRKRKRKTBTB1RT" localSheetId="39">#REF!</definedName>
    <definedName name="FGRKRKRKRKRKRKRKRKRKRKRKTBTB1RT" localSheetId="40">#REF!</definedName>
    <definedName name="FGRKRKRKRKRKRKRKRKRKRKRKTBTB1RT" localSheetId="41">#REF!</definedName>
    <definedName name="FGRKRKRKRKRKRKRKRKRKRKRKTBTB1RT" localSheetId="34">#REF!</definedName>
    <definedName name="FGRKRKRKRKRKRKRKRKRKRKRKTBTB1RT" localSheetId="16">#REF!</definedName>
    <definedName name="FGRKRKRKRKRKRKRKRKRKRKRKTBTB1RT">#REF!</definedName>
    <definedName name="fgRKRKRKRKRKTBTB2RTDKDK" localSheetId="12">#REF!</definedName>
    <definedName name="fgRKRKRKRKRKTBTB2RTDKDK" localSheetId="11">#REF!</definedName>
    <definedName name="fgRKRKRKRKRKTBTB2RTDKDK" localSheetId="38">#REF!</definedName>
    <definedName name="fgRKRKRKRKRKTBTB2RTDKDK" localSheetId="39">#REF!</definedName>
    <definedName name="fgRKRKRKRKRKTBTB2RTDKDK" localSheetId="40">#REF!</definedName>
    <definedName name="fgRKRKRKRKRKTBTB2RTDKDK" localSheetId="41">#REF!</definedName>
    <definedName name="fgRKRKRKRKRKTBTB2RTDKDK" localSheetId="34">#REF!</definedName>
    <definedName name="fgRKRKRKRKRKTBTB2RTDKDK" localSheetId="16">#REF!</definedName>
    <definedName name="fgRKRKRKRKRKTBTB2RTDKDK">#REF!</definedName>
    <definedName name="FGrkrkrktbtbbsrtdkdk" localSheetId="12">#REF!</definedName>
    <definedName name="FGrkrkrktbtbbsrtdkdk" localSheetId="11">#REF!</definedName>
    <definedName name="FGrkrkrktbtbbsrtdkdk" localSheetId="38">#REF!</definedName>
    <definedName name="FGrkrkrktbtbbsrtdkdk" localSheetId="39">#REF!</definedName>
    <definedName name="FGrkrkrktbtbbsrtdkdk" localSheetId="40">#REF!</definedName>
    <definedName name="FGrkrkrktbtbbsrtdkdk" localSheetId="41">#REF!</definedName>
    <definedName name="FGrkrkrktbtbbsrtdkdk" localSheetId="34">#REF!</definedName>
    <definedName name="FGrkrkrktbtbbsrtdkdk" localSheetId="16">#REF!</definedName>
    <definedName name="FGrkrkrktbtbbsrtdkdk">#REF!</definedName>
    <definedName name="FGrkrkrktbtbspdkdk" localSheetId="12">#REF!</definedName>
    <definedName name="FGrkrkrktbtbspdkdk" localSheetId="11">#REF!</definedName>
    <definedName name="FGrkrkrktbtbspdkdk" localSheetId="38">#REF!</definedName>
    <definedName name="FGrkrkrktbtbspdkdk" localSheetId="39">#REF!</definedName>
    <definedName name="FGrkrkrktbtbspdkdk" localSheetId="40">#REF!</definedName>
    <definedName name="FGrkrkrktbtbspdkdk" localSheetId="41">#REF!</definedName>
    <definedName name="FGrkrkrktbtbspdkdk" localSheetId="34">#REF!</definedName>
    <definedName name="FGrkrkrktbtbspdkdk" localSheetId="16">#REF!</definedName>
    <definedName name="FGrkrkrktbtbspdkdk">#REF!</definedName>
    <definedName name="fgTBTB3RTDKDK" localSheetId="12">#REF!</definedName>
    <definedName name="fgTBTB3RTDKDK" localSheetId="11">#REF!</definedName>
    <definedName name="fgTBTB3RTDKDK" localSheetId="38">#REF!</definedName>
    <definedName name="fgTBTB3RTDKDK" localSheetId="39">#REF!</definedName>
    <definedName name="fgTBTB3RTDKDK" localSheetId="40">#REF!</definedName>
    <definedName name="fgTBTB3RTDKDK" localSheetId="41">#REF!</definedName>
    <definedName name="fgTBTB3RTDKDK" localSheetId="34">#REF!</definedName>
    <definedName name="fgTBTB3RTDKDK" localSheetId="16">#REF!</definedName>
    <definedName name="fgTBTB3RTDKDK">#REF!</definedName>
    <definedName name="fgTBTB4RTDKDK" localSheetId="12">#REF!</definedName>
    <definedName name="fgTBTB4RTDKDK" localSheetId="11">#REF!</definedName>
    <definedName name="fgTBTB4RTDKDK" localSheetId="38">#REF!</definedName>
    <definedName name="fgTBTB4RTDKDK" localSheetId="39">#REF!</definedName>
    <definedName name="fgTBTB4RTDKDK" localSheetId="40">#REF!</definedName>
    <definedName name="fgTBTB4RTDKDK" localSheetId="41">#REF!</definedName>
    <definedName name="fgTBTB4RTDKDK" localSheetId="34">#REF!</definedName>
    <definedName name="fgTBTB4RTDKDK" localSheetId="16">#REF!</definedName>
    <definedName name="fgTBTB4RTDKDK">#REF!</definedName>
    <definedName name="FILE_AP">[5]AP!$A$1</definedName>
    <definedName name="FILE_AR">[5]AR!$A$1</definedName>
    <definedName name="FILE_CF">[5]CF!$A$1</definedName>
    <definedName name="FILE_CH">[5]CH!$A$1</definedName>
    <definedName name="FILE_ES">[5]ES!$A$1</definedName>
    <definedName name="FILE_EX">[5]EX!$A$1</definedName>
    <definedName name="FILE_FA">[5]FA!$A$1</definedName>
    <definedName name="FILE_FD">[5]FD!$A$1</definedName>
    <definedName name="FILE_IB">[5]IB!$A$1</definedName>
    <definedName name="FILE_ID">[5]ID!$A$1</definedName>
    <definedName name="FILE_IH">[5]IH!$A$1</definedName>
    <definedName name="FILE_PU">[5]PU!$A$1</definedName>
    <definedName name="FILE_RE">[5]RE!$A$1</definedName>
    <definedName name="FILE_SA">[5]SA!$A$1</definedName>
    <definedName name="FILE_TA">[5]TA!$A$1</definedName>
    <definedName name="Final"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JD" localSheetId="38" hidden="1">{#N/A,#N/A,FALSE,"단축1";#N/A,#N/A,FALSE,"단축2";#N/A,#N/A,FALSE,"단축3";#N/A,#N/A,FALSE,"장축";#N/A,#N/A,FALSE,"4WD"}</definedName>
    <definedName name="FJD" localSheetId="39" hidden="1">{#N/A,#N/A,FALSE,"단축1";#N/A,#N/A,FALSE,"단축2";#N/A,#N/A,FALSE,"단축3";#N/A,#N/A,FALSE,"장축";#N/A,#N/A,FALSE,"4WD"}</definedName>
    <definedName name="FJD" localSheetId="40" hidden="1">{#N/A,#N/A,FALSE,"단축1";#N/A,#N/A,FALSE,"단축2";#N/A,#N/A,FALSE,"단축3";#N/A,#N/A,FALSE,"장축";#N/A,#N/A,FALSE,"4WD"}</definedName>
    <definedName name="FJD" localSheetId="41" hidden="1">{#N/A,#N/A,FALSE,"단축1";#N/A,#N/A,FALSE,"단축2";#N/A,#N/A,FALSE,"단축3";#N/A,#N/A,FALSE,"장축";#N/A,#N/A,FALSE,"4WD"}</definedName>
    <definedName name="FJD" localSheetId="34" hidden="1">{#N/A,#N/A,FALSE,"단축1";#N/A,#N/A,FALSE,"단축2";#N/A,#N/A,FALSE,"단축3";#N/A,#N/A,FALSE,"장축";#N/A,#N/A,FALSE,"4WD"}</definedName>
    <definedName name="FJD" hidden="1">{#N/A,#N/A,FALSE,"단축1";#N/A,#N/A,FALSE,"단축2";#N/A,#N/A,FALSE,"단축3";#N/A,#N/A,FALSE,"장축";#N/A,#N/A,FALSE,"4WD"}</definedName>
    <definedName name="FJFJ" localSheetId="38" hidden="1">{#N/A,#N/A,FALSE,"단축1";#N/A,#N/A,FALSE,"단축2";#N/A,#N/A,FALSE,"단축3";#N/A,#N/A,FALSE,"장축";#N/A,#N/A,FALSE,"4WD"}</definedName>
    <definedName name="FJFJ" localSheetId="39" hidden="1">{#N/A,#N/A,FALSE,"단축1";#N/A,#N/A,FALSE,"단축2";#N/A,#N/A,FALSE,"단축3";#N/A,#N/A,FALSE,"장축";#N/A,#N/A,FALSE,"4WD"}</definedName>
    <definedName name="FJFJ" localSheetId="40" hidden="1">{#N/A,#N/A,FALSE,"단축1";#N/A,#N/A,FALSE,"단축2";#N/A,#N/A,FALSE,"단축3";#N/A,#N/A,FALSE,"장축";#N/A,#N/A,FALSE,"4WD"}</definedName>
    <definedName name="FJFJ" localSheetId="41" hidden="1">{#N/A,#N/A,FALSE,"단축1";#N/A,#N/A,FALSE,"단축2";#N/A,#N/A,FALSE,"단축3";#N/A,#N/A,FALSE,"장축";#N/A,#N/A,FALSE,"4WD"}</definedName>
    <definedName name="FJFJ" localSheetId="34" hidden="1">{#N/A,#N/A,FALSE,"단축1";#N/A,#N/A,FALSE,"단축2";#N/A,#N/A,FALSE,"단축3";#N/A,#N/A,FALSE,"장축";#N/A,#N/A,FALSE,"4WD"}</definedName>
    <definedName name="FJFJ" hidden="1">{#N/A,#N/A,FALSE,"단축1";#N/A,#N/A,FALSE,"단축2";#N/A,#N/A,FALSE,"단축3";#N/A,#N/A,FALSE,"장축";#N/A,#N/A,FALSE,"4WD"}</definedName>
    <definedName name="FKFK" localSheetId="38" hidden="1">{#N/A,#N/A,FALSE,"단축1";#N/A,#N/A,FALSE,"단축2";#N/A,#N/A,FALSE,"단축3";#N/A,#N/A,FALSE,"장축";#N/A,#N/A,FALSE,"4WD"}</definedName>
    <definedName name="FKFK" localSheetId="39" hidden="1">{#N/A,#N/A,FALSE,"단축1";#N/A,#N/A,FALSE,"단축2";#N/A,#N/A,FALSE,"단축3";#N/A,#N/A,FALSE,"장축";#N/A,#N/A,FALSE,"4WD"}</definedName>
    <definedName name="FKFK" localSheetId="40" hidden="1">{#N/A,#N/A,FALSE,"단축1";#N/A,#N/A,FALSE,"단축2";#N/A,#N/A,FALSE,"단축3";#N/A,#N/A,FALSE,"장축";#N/A,#N/A,FALSE,"4WD"}</definedName>
    <definedName name="FKFK" localSheetId="41" hidden="1">{#N/A,#N/A,FALSE,"단축1";#N/A,#N/A,FALSE,"단축2";#N/A,#N/A,FALSE,"단축3";#N/A,#N/A,FALSE,"장축";#N/A,#N/A,FALSE,"4WD"}</definedName>
    <definedName name="FKFK" localSheetId="34" hidden="1">{#N/A,#N/A,FALSE,"단축1";#N/A,#N/A,FALSE,"단축2";#N/A,#N/A,FALSE,"단축3";#N/A,#N/A,FALSE,"장축";#N/A,#N/A,FALSE,"4WD"}</definedName>
    <definedName name="FKFK" hidden="1">{#N/A,#N/A,FALSE,"단축1";#N/A,#N/A,FALSE,"단축2";#N/A,#N/A,FALSE,"단축3";#N/A,#N/A,FALSE,"장축";#N/A,#N/A,FALSE,"4WD"}</definedName>
    <definedName name="FLEXIBLE.T.L" localSheetId="38" hidden="1">{#N/A,#N/A,FALSE,"단축1";#N/A,#N/A,FALSE,"단축2";#N/A,#N/A,FALSE,"단축3";#N/A,#N/A,FALSE,"장축";#N/A,#N/A,FALSE,"4WD"}</definedName>
    <definedName name="FLEXIBLE.T.L" localSheetId="39" hidden="1">{#N/A,#N/A,FALSE,"단축1";#N/A,#N/A,FALSE,"단축2";#N/A,#N/A,FALSE,"단축3";#N/A,#N/A,FALSE,"장축";#N/A,#N/A,FALSE,"4WD"}</definedName>
    <definedName name="FLEXIBLE.T.L" localSheetId="40" hidden="1">{#N/A,#N/A,FALSE,"단축1";#N/A,#N/A,FALSE,"단축2";#N/A,#N/A,FALSE,"단축3";#N/A,#N/A,FALSE,"장축";#N/A,#N/A,FALSE,"4WD"}</definedName>
    <definedName name="FLEXIBLE.T.L" localSheetId="41" hidden="1">{#N/A,#N/A,FALSE,"단축1";#N/A,#N/A,FALSE,"단축2";#N/A,#N/A,FALSE,"단축3";#N/A,#N/A,FALSE,"장축";#N/A,#N/A,FALSE,"4WD"}</definedName>
    <definedName name="FLEXIBLE.T.L" localSheetId="34" hidden="1">{#N/A,#N/A,FALSE,"단축1";#N/A,#N/A,FALSE,"단축2";#N/A,#N/A,FALSE,"단축3";#N/A,#N/A,FALSE,"장축";#N/A,#N/A,FALSE,"4WD"}</definedName>
    <definedName name="FLEXIBLE.T.L" hidden="1">{#N/A,#N/A,FALSE,"단축1";#N/A,#N/A,FALSE,"단축2";#N/A,#N/A,FALSE,"단축3";#N/A,#N/A,FALSE,"장축";#N/A,#N/A,FALSE,"4WD"}</definedName>
    <definedName name="FLOW">#N/A</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xdata" localSheetId="12">#REF!</definedName>
    <definedName name="foxdata" localSheetId="11">#REF!</definedName>
    <definedName name="foxdata" localSheetId="38">#REF!</definedName>
    <definedName name="foxdata" localSheetId="39">#REF!</definedName>
    <definedName name="foxdata" localSheetId="40">#REF!</definedName>
    <definedName name="foxdata" localSheetId="41">#REF!</definedName>
    <definedName name="foxdata" localSheetId="34">#REF!</definedName>
    <definedName name="foxdata" localSheetId="16">#REF!</definedName>
    <definedName name="foxdata">#REF!</definedName>
    <definedName name="FO집행예산" localSheetId="12">#REF!</definedName>
    <definedName name="FO집행예산" localSheetId="11">#REF!</definedName>
    <definedName name="FO집행예산" localSheetId="38">#REF!</definedName>
    <definedName name="FO집행예산" localSheetId="39">#REF!</definedName>
    <definedName name="FO집행예산" localSheetId="40">#REF!</definedName>
    <definedName name="FO집행예산" localSheetId="41">#REF!</definedName>
    <definedName name="FO집행예산" localSheetId="34">#REF!</definedName>
    <definedName name="FO집행예산" localSheetId="16">#REF!</definedName>
    <definedName name="FO집행예산">#REF!</definedName>
    <definedName name="FO투입시UPH조정" localSheetId="38" hidden="1">{#N/A,#N/A,FALSE,"단축1";#N/A,#N/A,FALSE,"단축2";#N/A,#N/A,FALSE,"단축3";#N/A,#N/A,FALSE,"장축";#N/A,#N/A,FALSE,"4WD"}</definedName>
    <definedName name="FO투입시UPH조정" localSheetId="39" hidden="1">{#N/A,#N/A,FALSE,"단축1";#N/A,#N/A,FALSE,"단축2";#N/A,#N/A,FALSE,"단축3";#N/A,#N/A,FALSE,"장축";#N/A,#N/A,FALSE,"4WD"}</definedName>
    <definedName name="FO투입시UPH조정" localSheetId="40" hidden="1">{#N/A,#N/A,FALSE,"단축1";#N/A,#N/A,FALSE,"단축2";#N/A,#N/A,FALSE,"단축3";#N/A,#N/A,FALSE,"장축";#N/A,#N/A,FALSE,"4WD"}</definedName>
    <definedName name="FO투입시UPH조정" localSheetId="41" hidden="1">{#N/A,#N/A,FALSE,"단축1";#N/A,#N/A,FALSE,"단축2";#N/A,#N/A,FALSE,"단축3";#N/A,#N/A,FALSE,"장축";#N/A,#N/A,FALSE,"4WD"}</definedName>
    <definedName name="FO투입시UPH조정" localSheetId="34" hidden="1">{#N/A,#N/A,FALSE,"단축1";#N/A,#N/A,FALSE,"단축2";#N/A,#N/A,FALSE,"단축3";#N/A,#N/A,FALSE,"장축";#N/A,#N/A,FALSE,"4WD"}</definedName>
    <definedName name="FO투입시UPH조정" hidden="1">{#N/A,#N/A,FALSE,"단축1";#N/A,#N/A,FALSE,"단축2";#N/A,#N/A,FALSE,"단축3";#N/A,#N/A,FALSE,"장축";#N/A,#N/A,FALSE,"4WD"}</definedName>
    <definedName name="fp" localSheetId="12">#REF!</definedName>
    <definedName name="fp" localSheetId="11">#REF!</definedName>
    <definedName name="fp" localSheetId="38">#REF!</definedName>
    <definedName name="fp" localSheetId="39">#REF!</definedName>
    <definedName name="fp" localSheetId="40">#REF!</definedName>
    <definedName name="fp" localSheetId="41">#REF!</definedName>
    <definedName name="fp" localSheetId="34">#REF!</definedName>
    <definedName name="fp" localSheetId="16">#REF!</definedName>
    <definedName name="fp">#REF!</definedName>
    <definedName name="FPL" localSheetId="12">#REF!</definedName>
    <definedName name="FPL" localSheetId="11">#REF!</definedName>
    <definedName name="FPL" localSheetId="38">#REF!</definedName>
    <definedName name="FPL" localSheetId="39">#REF!</definedName>
    <definedName name="FPL" localSheetId="40">#REF!</definedName>
    <definedName name="FPL" localSheetId="41">#REF!</definedName>
    <definedName name="FPL" localSheetId="34">#REF!</definedName>
    <definedName name="FPL" localSheetId="16">#REF!</definedName>
    <definedName name="FPL">#REF!</definedName>
    <definedName name="FRT_cost" localSheetId="12">#REF!</definedName>
    <definedName name="FRT_cost" localSheetId="11">#REF!</definedName>
    <definedName name="FRT_cost" localSheetId="38">#REF!</definedName>
    <definedName name="FRT_cost" localSheetId="39">#REF!</definedName>
    <definedName name="FRT_cost" localSheetId="40">#REF!</definedName>
    <definedName name="FRT_cost" localSheetId="41">#REF!</definedName>
    <definedName name="FRT_cost" localSheetId="34">#REF!</definedName>
    <definedName name="FRT_cost" localSheetId="16">#REF!</definedName>
    <definedName name="FRT_cost">#REF!</definedName>
    <definedName name="FRTD" localSheetId="12">#REF!</definedName>
    <definedName name="FRTD" localSheetId="11">#REF!</definedName>
    <definedName name="FRTD" localSheetId="38">#REF!</definedName>
    <definedName name="FRTD" localSheetId="39">#REF!</definedName>
    <definedName name="FRTD" localSheetId="40">#REF!</definedName>
    <definedName name="FRTD" localSheetId="41">#REF!</definedName>
    <definedName name="FRTD" localSheetId="34">#REF!</definedName>
    <definedName name="FRTD" localSheetId="16">#REF!</definedName>
    <definedName name="FRTD">#REF!</definedName>
    <definedName name="FRTDRFC3" localSheetId="12">#REF!</definedName>
    <definedName name="FRTDRFC3" localSheetId="11">#REF!</definedName>
    <definedName name="FRTDRFC3" localSheetId="38">#REF!</definedName>
    <definedName name="FRTDRFC3" localSheetId="39">#REF!</definedName>
    <definedName name="FRTDRFC3" localSheetId="40">#REF!</definedName>
    <definedName name="FRTDRFC3" localSheetId="41">#REF!</definedName>
    <definedName name="FRTDRFC3" localSheetId="34">#REF!</definedName>
    <definedName name="FRTDRFC3" localSheetId="16">#REF!</definedName>
    <definedName name="FRTDRFC3">#REF!</definedName>
    <definedName name="FRTDRFC4" localSheetId="12">#REF!</definedName>
    <definedName name="FRTDRFC4" localSheetId="11">#REF!</definedName>
    <definedName name="FRTDRFC4" localSheetId="38">#REF!</definedName>
    <definedName name="FRTDRFC4" localSheetId="39">#REF!</definedName>
    <definedName name="FRTDRFC4" localSheetId="40">#REF!</definedName>
    <definedName name="FRTDRFC4" localSheetId="41">#REF!</definedName>
    <definedName name="FRTDRFC4" localSheetId="34">#REF!</definedName>
    <definedName name="FRTDRFC4" localSheetId="16">#REF!</definedName>
    <definedName name="FRTDRFC4">#REF!</definedName>
    <definedName name="FRTFLR" localSheetId="12">#REF!</definedName>
    <definedName name="FRTFLR" localSheetId="11">#REF!</definedName>
    <definedName name="FRTFLR" localSheetId="38">#REF!</definedName>
    <definedName name="FRTFLR" localSheetId="39">#REF!</definedName>
    <definedName name="FRTFLR" localSheetId="40">#REF!</definedName>
    <definedName name="FRTFLR" localSheetId="41">#REF!</definedName>
    <definedName name="FRTFLR" localSheetId="34">#REF!</definedName>
    <definedName name="FRTFLR" localSheetId="16">#REF!</definedName>
    <definedName name="FRTFLR">#REF!</definedName>
    <definedName name="FRTK" localSheetId="12">#REF!</definedName>
    <definedName name="FRTK" localSheetId="11">#REF!</definedName>
    <definedName name="FRTK" localSheetId="38">#REF!</definedName>
    <definedName name="FRTK" localSheetId="39">#REF!</definedName>
    <definedName name="FRTK" localSheetId="40">#REF!</definedName>
    <definedName name="FRTK" localSheetId="41">#REF!</definedName>
    <definedName name="FRTK" localSheetId="34">#REF!</definedName>
    <definedName name="FRTK" localSheetId="16">#REF!</definedName>
    <definedName name="FRTK">#REF!</definedName>
    <definedName name="FRTS" localSheetId="12">#REF!</definedName>
    <definedName name="FRTS" localSheetId="11">#REF!</definedName>
    <definedName name="FRTS" localSheetId="38">#REF!</definedName>
    <definedName name="FRTS" localSheetId="39">#REF!</definedName>
    <definedName name="FRTS" localSheetId="40">#REF!</definedName>
    <definedName name="FRTS" localSheetId="41">#REF!</definedName>
    <definedName name="FRTS" localSheetId="34">#REF!</definedName>
    <definedName name="FRTS" localSheetId="16">#REF!</definedName>
    <definedName name="FRTS">#REF!</definedName>
    <definedName name="G" localSheetId="12">#REF!</definedName>
    <definedName name="G" localSheetId="11">#REF!</definedName>
    <definedName name="G" localSheetId="38">#REF!</definedName>
    <definedName name="G" localSheetId="39">#REF!</definedName>
    <definedName name="G" localSheetId="40">#REF!</definedName>
    <definedName name="G" localSheetId="41">#REF!</definedName>
    <definedName name="G" localSheetId="34">#REF!</definedName>
    <definedName name="G" localSheetId="16">#REF!</definedName>
    <definedName name="G">#REF!</definedName>
    <definedName name="gap" localSheetId="12">#REF!,#REF!,#REF!,#REF!,#REF!,#REF!,#REF!,#REF!,#REF!,#REF!,#REF!,#REF!,#REF!,#REF!,#REF!,#REF!,#REF!,#REF!,#REF!,#REF!,#REF!,#REF!,#REF!,#REF!,#REF!,#REF!,#REF!</definedName>
    <definedName name="gap" localSheetId="11">#REF!,#REF!,#REF!,#REF!,#REF!,#REF!,#REF!,#REF!,#REF!,#REF!,#REF!,#REF!,#REF!,#REF!,#REF!,#REF!,#REF!,#REF!,#REF!,#REF!,#REF!,#REF!,#REF!,#REF!,#REF!,#REF!,#REF!</definedName>
    <definedName name="gap" localSheetId="38">#REF!,#REF!,#REF!,#REF!,#REF!,#REF!,#REF!,#REF!,#REF!,#REF!,#REF!,#REF!,#REF!,#REF!,#REF!,#REF!,#REF!,#REF!,#REF!,#REF!,#REF!,#REF!,#REF!,#REF!,#REF!,#REF!,#REF!</definedName>
    <definedName name="gap" localSheetId="39">#REF!,#REF!,#REF!,#REF!,#REF!,#REF!,#REF!,#REF!,#REF!,#REF!,#REF!,#REF!,#REF!,#REF!,#REF!,#REF!,#REF!,#REF!,#REF!,#REF!,#REF!,#REF!,#REF!,#REF!,#REF!,#REF!,#REF!</definedName>
    <definedName name="gap" localSheetId="40">#REF!,#REF!,#REF!,#REF!,#REF!,#REF!,#REF!,#REF!,#REF!,#REF!,#REF!,#REF!,#REF!,#REF!,#REF!,#REF!,#REF!,#REF!,#REF!,#REF!,#REF!,#REF!,#REF!,#REF!,#REF!,#REF!,#REF!</definedName>
    <definedName name="gap" localSheetId="41">#REF!,#REF!,#REF!,#REF!,#REF!,#REF!,#REF!,#REF!,#REF!,#REF!,#REF!,#REF!,#REF!,#REF!,#REF!,#REF!,#REF!,#REF!,#REF!,#REF!,#REF!,#REF!,#REF!,#REF!,#REF!,#REF!,#REF!</definedName>
    <definedName name="gap" localSheetId="34">#REF!,#REF!,#REF!,#REF!,#REF!,#REF!,#REF!,#REF!,#REF!,#REF!,#REF!,#REF!,#REF!,#REF!,#REF!,#REF!,#REF!,#REF!,#REF!,#REF!,#REF!,#REF!,#REF!,#REF!,#REF!,#REF!,#REF!</definedName>
    <definedName name="gap" localSheetId="16">#REF!,#REF!,#REF!,#REF!,#REF!,#REF!,#REF!,#REF!,#REF!,#REF!,#REF!,#REF!,#REF!,#REF!,#REF!,#REF!,#REF!,#REF!,#REF!,#REF!,#REF!,#REF!,#REF!,#REF!,#REF!,#REF!,#REF!</definedName>
    <definedName name="gap">#REF!,#REF!,#REF!,#REF!,#REF!,#REF!,#REF!,#REF!,#REF!,#REF!,#REF!,#REF!,#REF!,#REF!,#REF!,#REF!,#REF!,#REF!,#REF!,#REF!,#REF!,#REF!,#REF!,#REF!,#REF!,#REF!,#REF!</definedName>
    <definedName name="GC금형"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ataRange" localSheetId="12">#REF!</definedName>
    <definedName name="gDataRange" localSheetId="11">#REF!</definedName>
    <definedName name="gDataRange" localSheetId="38">#REF!</definedName>
    <definedName name="gDataRange" localSheetId="39">#REF!</definedName>
    <definedName name="gDataRange" localSheetId="40">#REF!</definedName>
    <definedName name="gDataRange" localSheetId="41">#REF!</definedName>
    <definedName name="gDataRange" localSheetId="34">#REF!</definedName>
    <definedName name="gDataRange" localSheetId="16">#REF!</definedName>
    <definedName name="gDataRange">#REF!</definedName>
    <definedName name="GELALL">#N/A</definedName>
    <definedName name="GELALL전장2">#N/A</definedName>
    <definedName name="GER">#N/A</definedName>
    <definedName name="GER전장">#N/A</definedName>
    <definedName name="GFDH" localSheetId="12">#REF!</definedName>
    <definedName name="GFDH" localSheetId="11">#REF!</definedName>
    <definedName name="GFDH" localSheetId="38">#REF!</definedName>
    <definedName name="GFDH" localSheetId="39">#REF!</definedName>
    <definedName name="GFDH" localSheetId="40">#REF!</definedName>
    <definedName name="GFDH" localSheetId="41">#REF!</definedName>
    <definedName name="GFDH" localSheetId="34">#REF!</definedName>
    <definedName name="GFDH" localSheetId="16">#REF!</definedName>
    <definedName name="GFDH">#REF!</definedName>
    <definedName name="GFDS" localSheetId="38" hidden="1">{#N/A,#N/A,FALSE,"단축1";#N/A,#N/A,FALSE,"단축2";#N/A,#N/A,FALSE,"단축3";#N/A,#N/A,FALSE,"장축";#N/A,#N/A,FALSE,"4WD"}</definedName>
    <definedName name="GFDS" localSheetId="39" hidden="1">{#N/A,#N/A,FALSE,"단축1";#N/A,#N/A,FALSE,"단축2";#N/A,#N/A,FALSE,"단축3";#N/A,#N/A,FALSE,"장축";#N/A,#N/A,FALSE,"4WD"}</definedName>
    <definedName name="GFDS" localSheetId="40" hidden="1">{#N/A,#N/A,FALSE,"단축1";#N/A,#N/A,FALSE,"단축2";#N/A,#N/A,FALSE,"단축3";#N/A,#N/A,FALSE,"장축";#N/A,#N/A,FALSE,"4WD"}</definedName>
    <definedName name="GFDS" localSheetId="41" hidden="1">{#N/A,#N/A,FALSE,"단축1";#N/A,#N/A,FALSE,"단축2";#N/A,#N/A,FALSE,"단축3";#N/A,#N/A,FALSE,"장축";#N/A,#N/A,FALSE,"4WD"}</definedName>
    <definedName name="GFDS" localSheetId="34" hidden="1">{#N/A,#N/A,FALSE,"단축1";#N/A,#N/A,FALSE,"단축2";#N/A,#N/A,FALSE,"단축3";#N/A,#N/A,FALSE,"장축";#N/A,#N/A,FALSE,"4WD"}</definedName>
    <definedName name="GFDS" hidden="1">{#N/A,#N/A,FALSE,"단축1";#N/A,#N/A,FALSE,"단축2";#N/A,#N/A,FALSE,"단축3";#N/A,#N/A,FALSE,"장축";#N/A,#N/A,FALSE,"4WD"}</definedName>
    <definedName name="gg" localSheetId="38" hidden="1">{#N/A,#N/A,FALSE,"EXIT";#N/A,#N/A,FALSE,"Issues";#N/A,#N/A,FALSE,"Summary";#N/A,#N/A,FALSE,"Detail";#N/A,#N/A,FALSE,"Team Commit";#N/A,#N/A,FALSE,"Attendance"}</definedName>
    <definedName name="gg" localSheetId="39" hidden="1">{#N/A,#N/A,FALSE,"EXIT";#N/A,#N/A,FALSE,"Issues";#N/A,#N/A,FALSE,"Summary";#N/A,#N/A,FALSE,"Detail";#N/A,#N/A,FALSE,"Team Commit";#N/A,#N/A,FALSE,"Attendance"}</definedName>
    <definedName name="gg" localSheetId="40" hidden="1">{#N/A,#N/A,FALSE,"EXIT";#N/A,#N/A,FALSE,"Issues";#N/A,#N/A,FALSE,"Summary";#N/A,#N/A,FALSE,"Detail";#N/A,#N/A,FALSE,"Team Commit";#N/A,#N/A,FALSE,"Attendance"}</definedName>
    <definedName name="gg" localSheetId="41" hidden="1">{#N/A,#N/A,FALSE,"EXIT";#N/A,#N/A,FALSE,"Issues";#N/A,#N/A,FALSE,"Summary";#N/A,#N/A,FALSE,"Detail";#N/A,#N/A,FALSE,"Team Commit";#N/A,#N/A,FALSE,"Attendance"}</definedName>
    <definedName name="gg" localSheetId="34" hidden="1">{#N/A,#N/A,FALSE,"EXIT";#N/A,#N/A,FALSE,"Issues";#N/A,#N/A,FALSE,"Summary";#N/A,#N/A,FALSE,"Detail";#N/A,#N/A,FALSE,"Team Commit";#N/A,#N/A,FALSE,"Attendance"}</definedName>
    <definedName name="gg" hidden="1">{#N/A,#N/A,FALSE,"EXIT";#N/A,#N/A,FALSE,"Issues";#N/A,#N/A,FALSE,"Summary";#N/A,#N/A,FALSE,"Detail";#N/A,#N/A,FALSE,"Team Commit";#N/A,#N/A,FALSE,"Attendance"}</definedName>
    <definedName name="GGGG" localSheetId="38" hidden="1">{#N/A,#N/A,FALSE,"단축1";#N/A,#N/A,FALSE,"단축2";#N/A,#N/A,FALSE,"단축3";#N/A,#N/A,FALSE,"장축";#N/A,#N/A,FALSE,"4WD"}</definedName>
    <definedName name="GGGG" localSheetId="39" hidden="1">{#N/A,#N/A,FALSE,"단축1";#N/A,#N/A,FALSE,"단축2";#N/A,#N/A,FALSE,"단축3";#N/A,#N/A,FALSE,"장축";#N/A,#N/A,FALSE,"4WD"}</definedName>
    <definedName name="GGGG" localSheetId="40" hidden="1">{#N/A,#N/A,FALSE,"단축1";#N/A,#N/A,FALSE,"단축2";#N/A,#N/A,FALSE,"단축3";#N/A,#N/A,FALSE,"장축";#N/A,#N/A,FALSE,"4WD"}</definedName>
    <definedName name="GGGG" localSheetId="41" hidden="1">{#N/A,#N/A,FALSE,"단축1";#N/A,#N/A,FALSE,"단축2";#N/A,#N/A,FALSE,"단축3";#N/A,#N/A,FALSE,"장축";#N/A,#N/A,FALSE,"4WD"}</definedName>
    <definedName name="GGGG" localSheetId="34" hidden="1">{#N/A,#N/A,FALSE,"단축1";#N/A,#N/A,FALSE,"단축2";#N/A,#N/A,FALSE,"단축3";#N/A,#N/A,FALSE,"장축";#N/A,#N/A,FALSE,"4WD"}</definedName>
    <definedName name="GGGG" hidden="1">{#N/A,#N/A,FALSE,"단축1";#N/A,#N/A,FALSE,"단축2";#N/A,#N/A,FALSE,"단축3";#N/A,#N/A,FALSE,"장축";#N/A,#N/A,FALSE,"4WD"}</definedName>
    <definedName name="gggggggggggggggggggg" localSheetId="38" hidden="1">{#N/A,#N/A,FALSE,"단축1";#N/A,#N/A,FALSE,"단축2";#N/A,#N/A,FALSE,"단축3";#N/A,#N/A,FALSE,"장축";#N/A,#N/A,FALSE,"4WD"}</definedName>
    <definedName name="gggggggggggggggggggg" localSheetId="39" hidden="1">{#N/A,#N/A,FALSE,"단축1";#N/A,#N/A,FALSE,"단축2";#N/A,#N/A,FALSE,"단축3";#N/A,#N/A,FALSE,"장축";#N/A,#N/A,FALSE,"4WD"}</definedName>
    <definedName name="gggggggggggggggggggg" localSheetId="40" hidden="1">{#N/A,#N/A,FALSE,"단축1";#N/A,#N/A,FALSE,"단축2";#N/A,#N/A,FALSE,"단축3";#N/A,#N/A,FALSE,"장축";#N/A,#N/A,FALSE,"4WD"}</definedName>
    <definedName name="gggggggggggggggggggg" localSheetId="41" hidden="1">{#N/A,#N/A,FALSE,"단축1";#N/A,#N/A,FALSE,"단축2";#N/A,#N/A,FALSE,"단축3";#N/A,#N/A,FALSE,"장축";#N/A,#N/A,FALSE,"4WD"}</definedName>
    <definedName name="gggggggggggggggggggg" localSheetId="34" hidden="1">{#N/A,#N/A,FALSE,"단축1";#N/A,#N/A,FALSE,"단축2";#N/A,#N/A,FALSE,"단축3";#N/A,#N/A,FALSE,"장축";#N/A,#N/A,FALSE,"4WD"}</definedName>
    <definedName name="gggggggggggggggggggg" hidden="1">{#N/A,#N/A,FALSE,"단축1";#N/A,#N/A,FALSE,"단축2";#N/A,#N/A,FALSE,"단축3";#N/A,#N/A,FALSE,"장축";#N/A,#N/A,FALSE,"4WD"}</definedName>
    <definedName name="GGH">14</definedName>
    <definedName name="ghkkl" localSheetId="12">#REF!</definedName>
    <definedName name="ghkkl" localSheetId="11">#REF!</definedName>
    <definedName name="ghkkl" localSheetId="38">#REF!</definedName>
    <definedName name="ghkkl" localSheetId="39">#REF!</definedName>
    <definedName name="ghkkl" localSheetId="40">#REF!</definedName>
    <definedName name="ghkkl" localSheetId="41">#REF!</definedName>
    <definedName name="ghkkl" localSheetId="34">#REF!</definedName>
    <definedName name="ghkkl" localSheetId="16">#REF!</definedName>
    <definedName name="ghkkl">#REF!</definedName>
    <definedName name="GHKL">#N/A</definedName>
    <definedName name="GHUTGHF" localSheetId="38" hidden="1">{#N/A,#N/A,FALSE,"96 3월물량표";#N/A,#N/A,FALSE,"96 4월물량표";#N/A,#N/A,FALSE,"96 5월물량표"}</definedName>
    <definedName name="GHUTGHF" localSheetId="39" hidden="1">{#N/A,#N/A,FALSE,"96 3월물량표";#N/A,#N/A,FALSE,"96 4월물량표";#N/A,#N/A,FALSE,"96 5월물량표"}</definedName>
    <definedName name="GHUTGHF" localSheetId="40" hidden="1">{#N/A,#N/A,FALSE,"96 3월물량표";#N/A,#N/A,FALSE,"96 4월물량표";#N/A,#N/A,FALSE,"96 5월물량표"}</definedName>
    <definedName name="GHUTGHF" localSheetId="41" hidden="1">{#N/A,#N/A,FALSE,"96 3월물량표";#N/A,#N/A,FALSE,"96 4월물량표";#N/A,#N/A,FALSE,"96 5월물량표"}</definedName>
    <definedName name="GHUTGHF" localSheetId="34" hidden="1">{#N/A,#N/A,FALSE,"96 3월물량표";#N/A,#N/A,FALSE,"96 4월물량표";#N/A,#N/A,FALSE,"96 5월물량표"}</definedName>
    <definedName name="GHUTGHF" hidden="1">{#N/A,#N/A,FALSE,"96 3월물량표";#N/A,#N/A,FALSE,"96 4월물량표";#N/A,#N/A,FALSE,"96 5월물량표"}</definedName>
    <definedName name="GL" localSheetId="12">#REF!</definedName>
    <definedName name="GL" localSheetId="11">#REF!</definedName>
    <definedName name="GL" localSheetId="38">#REF!</definedName>
    <definedName name="GL" localSheetId="39">#REF!</definedName>
    <definedName name="GL" localSheetId="40">#REF!</definedName>
    <definedName name="GL" localSheetId="41">#REF!</definedName>
    <definedName name="GL" localSheetId="34">#REF!</definedName>
    <definedName name="GL" localSheetId="16">#REF!</definedName>
    <definedName name="GL">#REF!</definedName>
    <definedName name="GOGO" localSheetId="38" hidden="1">{#N/A,#N/A,FALSE,"단축1";#N/A,#N/A,FALSE,"단축2";#N/A,#N/A,FALSE,"단축3";#N/A,#N/A,FALSE,"장축";#N/A,#N/A,FALSE,"4WD"}</definedName>
    <definedName name="GOGO" localSheetId="39" hidden="1">{#N/A,#N/A,FALSE,"단축1";#N/A,#N/A,FALSE,"단축2";#N/A,#N/A,FALSE,"단축3";#N/A,#N/A,FALSE,"장축";#N/A,#N/A,FALSE,"4WD"}</definedName>
    <definedName name="GOGO" localSheetId="40" hidden="1">{#N/A,#N/A,FALSE,"단축1";#N/A,#N/A,FALSE,"단축2";#N/A,#N/A,FALSE,"단축3";#N/A,#N/A,FALSE,"장축";#N/A,#N/A,FALSE,"4WD"}</definedName>
    <definedName name="GOGO" localSheetId="41" hidden="1">{#N/A,#N/A,FALSE,"단축1";#N/A,#N/A,FALSE,"단축2";#N/A,#N/A,FALSE,"단축3";#N/A,#N/A,FALSE,"장축";#N/A,#N/A,FALSE,"4WD"}</definedName>
    <definedName name="GOGO" localSheetId="34" hidden="1">{#N/A,#N/A,FALSE,"단축1";#N/A,#N/A,FALSE,"단축2";#N/A,#N/A,FALSE,"단축3";#N/A,#N/A,FALSE,"장축";#N/A,#N/A,FALSE,"4WD"}</definedName>
    <definedName name="GOGO" hidden="1">{#N/A,#N/A,FALSE,"단축1";#N/A,#N/A,FALSE,"단축2";#N/A,#N/A,FALSE,"단축3";#N/A,#N/A,FALSE,"장축";#N/A,#N/A,FALSE,"4WD"}</definedName>
    <definedName name="GR" localSheetId="12">#REF!</definedName>
    <definedName name="GR" localSheetId="11">#REF!</definedName>
    <definedName name="GR" localSheetId="38">#REF!</definedName>
    <definedName name="GR" localSheetId="39">#REF!</definedName>
    <definedName name="GR" localSheetId="40">#REF!</definedName>
    <definedName name="GR" localSheetId="41">#REF!</definedName>
    <definedName name="GR" localSheetId="34">#REF!</definedName>
    <definedName name="GR" localSheetId="16">#REF!</definedName>
    <definedName name="GR">#REF!</definedName>
    <definedName name="GR147tb11rt" localSheetId="12">#REF!</definedName>
    <definedName name="GR147tb11rt" localSheetId="11">#REF!</definedName>
    <definedName name="GR147tb11rt" localSheetId="38">#REF!</definedName>
    <definedName name="GR147tb11rt" localSheetId="39">#REF!</definedName>
    <definedName name="GR147tb11rt" localSheetId="40">#REF!</definedName>
    <definedName name="GR147tb11rt" localSheetId="41">#REF!</definedName>
    <definedName name="GR147tb11rt" localSheetId="34">#REF!</definedName>
    <definedName name="GR147tb11rt" localSheetId="16">#REF!</definedName>
    <definedName name="GR147tb11rt">#REF!</definedName>
    <definedName name="GR149tb1rt" localSheetId="12">#REF!</definedName>
    <definedName name="GR149tb1rt" localSheetId="11">#REF!</definedName>
    <definedName name="GR149tb1rt" localSheetId="38">#REF!</definedName>
    <definedName name="GR149tb1rt" localSheetId="39">#REF!</definedName>
    <definedName name="GR149tb1rt" localSheetId="40">#REF!</definedName>
    <definedName name="GR149tb1rt" localSheetId="41">#REF!</definedName>
    <definedName name="GR149tb1rt" localSheetId="34">#REF!</definedName>
    <definedName name="GR149tb1rt" localSheetId="16">#REF!</definedName>
    <definedName name="GR149tb1rt">#REF!</definedName>
    <definedName name="GR183tb1rt" localSheetId="12">#REF!</definedName>
    <definedName name="GR183tb1rt" localSheetId="11">#REF!</definedName>
    <definedName name="GR183tb1rt" localSheetId="38">#REF!</definedName>
    <definedName name="GR183tb1rt" localSheetId="39">#REF!</definedName>
    <definedName name="GR183tb1rt" localSheetId="40">#REF!</definedName>
    <definedName name="GR183tb1rt" localSheetId="41">#REF!</definedName>
    <definedName name="GR183tb1rt" localSheetId="34">#REF!</definedName>
    <definedName name="GR183tb1rt" localSheetId="16">#REF!</definedName>
    <definedName name="GR183tb1rt">#REF!</definedName>
    <definedName name="GR216tb1rt" localSheetId="12">#REF!</definedName>
    <definedName name="GR216tb1rt" localSheetId="11">#REF!</definedName>
    <definedName name="GR216tb1rt" localSheetId="38">#REF!</definedName>
    <definedName name="GR216tb1rt" localSheetId="39">#REF!</definedName>
    <definedName name="GR216tb1rt" localSheetId="40">#REF!</definedName>
    <definedName name="GR216tb1rt" localSheetId="41">#REF!</definedName>
    <definedName name="GR216tb1rt" localSheetId="34">#REF!</definedName>
    <definedName name="GR216tb1rt" localSheetId="16">#REF!</definedName>
    <definedName name="GR216tb1rt">#REF!</definedName>
    <definedName name="GR247tb1rt" localSheetId="12">#REF!</definedName>
    <definedName name="GR247tb1rt" localSheetId="11">#REF!</definedName>
    <definedName name="GR247tb1rt" localSheetId="38">#REF!</definedName>
    <definedName name="GR247tb1rt" localSheetId="39">#REF!</definedName>
    <definedName name="GR247tb1rt" localSheetId="40">#REF!</definedName>
    <definedName name="GR247tb1rt" localSheetId="41">#REF!</definedName>
    <definedName name="GR247tb1rt" localSheetId="34">#REF!</definedName>
    <definedName name="GR247tb1rt" localSheetId="16">#REF!</definedName>
    <definedName name="GR247tb1rt">#REF!</definedName>
    <definedName name="GR53tb11rt" localSheetId="12">#REF!</definedName>
    <definedName name="GR53tb11rt" localSheetId="11">#REF!</definedName>
    <definedName name="GR53tb11rt" localSheetId="38">#REF!</definedName>
    <definedName name="GR53tb11rt" localSheetId="39">#REF!</definedName>
    <definedName name="GR53tb11rt" localSheetId="40">#REF!</definedName>
    <definedName name="GR53tb11rt" localSheetId="41">#REF!</definedName>
    <definedName name="GR53tb11rt" localSheetId="34">#REF!</definedName>
    <definedName name="GR53tb11rt" localSheetId="16">#REF!</definedName>
    <definedName name="GR53tb11rt">#REF!</definedName>
    <definedName name="GR84tb11rt" localSheetId="12">#REF!</definedName>
    <definedName name="GR84tb11rt" localSheetId="11">#REF!</definedName>
    <definedName name="GR84tb11rt" localSheetId="38">#REF!</definedName>
    <definedName name="GR84tb11rt" localSheetId="39">#REF!</definedName>
    <definedName name="GR84tb11rt" localSheetId="40">#REF!</definedName>
    <definedName name="GR84tb11rt" localSheetId="41">#REF!</definedName>
    <definedName name="GR84tb11rt" localSheetId="34">#REF!</definedName>
    <definedName name="GR84tb11rt" localSheetId="16">#REF!</definedName>
    <definedName name="GR84tb11rt">#REF!</definedName>
    <definedName name="GR86tb1rt" localSheetId="12">#REF!</definedName>
    <definedName name="GR86tb1rt" localSheetId="11">#REF!</definedName>
    <definedName name="GR86tb1rt" localSheetId="38">#REF!</definedName>
    <definedName name="GR86tb1rt" localSheetId="39">#REF!</definedName>
    <definedName name="GR86tb1rt" localSheetId="40">#REF!</definedName>
    <definedName name="GR86tb1rt" localSheetId="41">#REF!</definedName>
    <definedName name="GR86tb1rt" localSheetId="34">#REF!</definedName>
    <definedName name="GR86tb1rt" localSheetId="16">#REF!</definedName>
    <definedName name="GR86tb1rt">#REF!</definedName>
    <definedName name="GRARH" localSheetId="12">#REF!</definedName>
    <definedName name="GRARH" localSheetId="11">#REF!</definedName>
    <definedName name="GRARH" localSheetId="38">#REF!</definedName>
    <definedName name="GRARH" localSheetId="39">#REF!</definedName>
    <definedName name="GRARH" localSheetId="40">#REF!</definedName>
    <definedName name="GRARH" localSheetId="41">#REF!</definedName>
    <definedName name="GRARH" localSheetId="34">#REF!</definedName>
    <definedName name="GRARH" localSheetId="16">#REF!</definedName>
    <definedName name="GRARH">#REF!</definedName>
    <definedName name="H" localSheetId="38" hidden="1">{#N/A,#N/A,FALSE,"신규dep";#N/A,#N/A,FALSE,"신규dep-금형상각후";#N/A,#N/A,FALSE,"신규dep-연구비상각후";#N/A,#N/A,FALSE,"신규dep-기계,공구상각후"}</definedName>
    <definedName name="H" localSheetId="39" hidden="1">{#N/A,#N/A,FALSE,"신규dep";#N/A,#N/A,FALSE,"신규dep-금형상각후";#N/A,#N/A,FALSE,"신규dep-연구비상각후";#N/A,#N/A,FALSE,"신규dep-기계,공구상각후"}</definedName>
    <definedName name="H" localSheetId="40" hidden="1">{#N/A,#N/A,FALSE,"신규dep";#N/A,#N/A,FALSE,"신규dep-금형상각후";#N/A,#N/A,FALSE,"신규dep-연구비상각후";#N/A,#N/A,FALSE,"신규dep-기계,공구상각후"}</definedName>
    <definedName name="H" localSheetId="41" hidden="1">{#N/A,#N/A,FALSE,"신규dep";#N/A,#N/A,FALSE,"신규dep-금형상각후";#N/A,#N/A,FALSE,"신규dep-연구비상각후";#N/A,#N/A,FALSE,"신규dep-기계,공구상각후"}</definedName>
    <definedName name="H" localSheetId="34" hidden="1">{#N/A,#N/A,FALSE,"신규dep";#N/A,#N/A,FALSE,"신규dep-금형상각후";#N/A,#N/A,FALSE,"신규dep-연구비상각후";#N/A,#N/A,FALSE,"신규dep-기계,공구상각후"}</definedName>
    <definedName name="H" hidden="1">{#N/A,#N/A,FALSE,"신규dep";#N/A,#N/A,FALSE,"신규dep-금형상각후";#N/A,#N/A,FALSE,"신규dep-연구비상각후";#N/A,#N/A,FALSE,"신규dep-기계,공구상각후"}</definedName>
    <definedName name="H11A01K" localSheetId="12">#REF!</definedName>
    <definedName name="H11A01K" localSheetId="11">#REF!</definedName>
    <definedName name="H11A01K" localSheetId="38">#REF!</definedName>
    <definedName name="H11A01K" localSheetId="39">#REF!</definedName>
    <definedName name="H11A01K" localSheetId="40">#REF!</definedName>
    <definedName name="H11A01K" localSheetId="41">#REF!</definedName>
    <definedName name="H11A01K" localSheetId="34">#REF!</definedName>
    <definedName name="H11A01K" localSheetId="16">#REF!</definedName>
    <definedName name="H11A01K">#REF!</definedName>
    <definedName name="HA" localSheetId="12">#REF!</definedName>
    <definedName name="HA" localSheetId="11">#REF!</definedName>
    <definedName name="HA" localSheetId="38">#REF!</definedName>
    <definedName name="HA" localSheetId="39">#REF!</definedName>
    <definedName name="HA" localSheetId="40">#REF!</definedName>
    <definedName name="HA" localSheetId="41">#REF!</definedName>
    <definedName name="HA" localSheetId="34">#REF!</definedName>
    <definedName name="HA" localSheetId="16">#REF!</definedName>
    <definedName name="HA">#REF!</definedName>
    <definedName name="HB" localSheetId="12">#REF!</definedName>
    <definedName name="HB" localSheetId="11">#REF!</definedName>
    <definedName name="HB" localSheetId="38">#REF!</definedName>
    <definedName name="HB" localSheetId="39">#REF!</definedName>
    <definedName name="HB" localSheetId="40">#REF!</definedName>
    <definedName name="HB" localSheetId="41">#REF!</definedName>
    <definedName name="HB" localSheetId="34">#REF!</definedName>
    <definedName name="HB" localSheetId="16">#REF!</definedName>
    <definedName name="HB">#REF!</definedName>
    <definedName name="HC" localSheetId="12">#REF!</definedName>
    <definedName name="HC" localSheetId="11">#REF!</definedName>
    <definedName name="HC" localSheetId="38">#REF!</definedName>
    <definedName name="HC" localSheetId="39">#REF!</definedName>
    <definedName name="HC" localSheetId="40">#REF!</definedName>
    <definedName name="HC" localSheetId="41">#REF!</definedName>
    <definedName name="HC" localSheetId="34">#REF!</definedName>
    <definedName name="HC" localSheetId="16">#REF!</definedName>
    <definedName name="HC">#REF!</definedName>
    <definedName name="HDFG">#N/A</definedName>
    <definedName name="HDL_cost" localSheetId="12">#REF!</definedName>
    <definedName name="HDL_cost" localSheetId="11">#REF!</definedName>
    <definedName name="HDL_cost" localSheetId="38">#REF!</definedName>
    <definedName name="HDL_cost" localSheetId="39">#REF!</definedName>
    <definedName name="HDL_cost" localSheetId="40">#REF!</definedName>
    <definedName name="HDL_cost" localSheetId="41">#REF!</definedName>
    <definedName name="HDL_cost" localSheetId="34">#REF!</definedName>
    <definedName name="HDL_cost" localSheetId="16">#REF!</definedName>
    <definedName name="HDL_cost">#REF!</definedName>
    <definedName name="HEAT" localSheetId="12">#REF!</definedName>
    <definedName name="HEAT" localSheetId="11">#REF!</definedName>
    <definedName name="HEAT" localSheetId="38">#REF!</definedName>
    <definedName name="HEAT" localSheetId="39">#REF!</definedName>
    <definedName name="HEAT" localSheetId="40">#REF!</definedName>
    <definedName name="HEAT" localSheetId="41">#REF!</definedName>
    <definedName name="HEAT" localSheetId="34">#REF!</definedName>
    <definedName name="HEAT" localSheetId="16">#REF!</definedName>
    <definedName name="HEAT">#REF!</definedName>
    <definedName name="Height">30</definedName>
    <definedName name="help" localSheetId="38" hidden="1">{#N/A,#N/A,FALSE,"EXIT";#N/A,#N/A,FALSE,"Issue";#N/A,#N/A,FALSE,"Summary";#N/A,#N/A,FALSE,"Detail";#N/A,#N/A,FALSE,"Attendance"}</definedName>
    <definedName name="help" localSheetId="39" hidden="1">{#N/A,#N/A,FALSE,"EXIT";#N/A,#N/A,FALSE,"Issue";#N/A,#N/A,FALSE,"Summary";#N/A,#N/A,FALSE,"Detail";#N/A,#N/A,FALSE,"Attendance"}</definedName>
    <definedName name="help" localSheetId="40" hidden="1">{#N/A,#N/A,FALSE,"EXIT";#N/A,#N/A,FALSE,"Issue";#N/A,#N/A,FALSE,"Summary";#N/A,#N/A,FALSE,"Detail";#N/A,#N/A,FALSE,"Attendance"}</definedName>
    <definedName name="help" localSheetId="41" hidden="1">{#N/A,#N/A,FALSE,"EXIT";#N/A,#N/A,FALSE,"Issue";#N/A,#N/A,FALSE,"Summary";#N/A,#N/A,FALSE,"Detail";#N/A,#N/A,FALSE,"Attendance"}</definedName>
    <definedName name="help" localSheetId="34" hidden="1">{#N/A,#N/A,FALSE,"EXIT";#N/A,#N/A,FALSE,"Issue";#N/A,#N/A,FALSE,"Summary";#N/A,#N/A,FALSE,"Detail";#N/A,#N/A,FALSE,"Attendance"}</definedName>
    <definedName name="help" hidden="1">{#N/A,#N/A,FALSE,"EXIT";#N/A,#N/A,FALSE,"Issue";#N/A,#N/A,FALSE,"Summary";#N/A,#N/A,FALSE,"Detail";#N/A,#N/A,FALSE,"Attendance"}</definedName>
    <definedName name="help1" localSheetId="38" hidden="1">{#N/A,#N/A,FALSE,"EXIT";#N/A,#N/A,FALSE,"Issue";#N/A,#N/A,FALSE,"Summary";#N/A,#N/A,FALSE,"Detail";#N/A,#N/A,FALSE,"Attendance"}</definedName>
    <definedName name="help1" localSheetId="39" hidden="1">{#N/A,#N/A,FALSE,"EXIT";#N/A,#N/A,FALSE,"Issue";#N/A,#N/A,FALSE,"Summary";#N/A,#N/A,FALSE,"Detail";#N/A,#N/A,FALSE,"Attendance"}</definedName>
    <definedName name="help1" localSheetId="40" hidden="1">{#N/A,#N/A,FALSE,"EXIT";#N/A,#N/A,FALSE,"Issue";#N/A,#N/A,FALSE,"Summary";#N/A,#N/A,FALSE,"Detail";#N/A,#N/A,FALSE,"Attendance"}</definedName>
    <definedName name="help1" localSheetId="41" hidden="1">{#N/A,#N/A,FALSE,"EXIT";#N/A,#N/A,FALSE,"Issue";#N/A,#N/A,FALSE,"Summary";#N/A,#N/A,FALSE,"Detail";#N/A,#N/A,FALSE,"Attendance"}</definedName>
    <definedName name="help1" localSheetId="34" hidden="1">{#N/A,#N/A,FALSE,"EXIT";#N/A,#N/A,FALSE,"Issue";#N/A,#N/A,FALSE,"Summary";#N/A,#N/A,FALSE,"Detail";#N/A,#N/A,FALSE,"Attendance"}</definedName>
    <definedName name="help1" hidden="1">{#N/A,#N/A,FALSE,"EXIT";#N/A,#N/A,FALSE,"Issue";#N/A,#N/A,FALSE,"Summary";#N/A,#N/A,FALSE,"Detail";#N/A,#N/A,FALSE,"Attendance"}</definedName>
    <definedName name="helpa" localSheetId="38" hidden="1">{#N/A,#N/A,FALSE,"EXIT";#N/A,#N/A,FALSE,"Issue";#N/A,#N/A,FALSE,"Summary";#N/A,#N/A,FALSE,"Detail";#N/A,#N/A,FALSE,"Attendance"}</definedName>
    <definedName name="helpa" localSheetId="39" hidden="1">{#N/A,#N/A,FALSE,"EXIT";#N/A,#N/A,FALSE,"Issue";#N/A,#N/A,FALSE,"Summary";#N/A,#N/A,FALSE,"Detail";#N/A,#N/A,FALSE,"Attendance"}</definedName>
    <definedName name="helpa" localSheetId="40" hidden="1">{#N/A,#N/A,FALSE,"EXIT";#N/A,#N/A,FALSE,"Issue";#N/A,#N/A,FALSE,"Summary";#N/A,#N/A,FALSE,"Detail";#N/A,#N/A,FALSE,"Attendance"}</definedName>
    <definedName name="helpa" localSheetId="41" hidden="1">{#N/A,#N/A,FALSE,"EXIT";#N/A,#N/A,FALSE,"Issue";#N/A,#N/A,FALSE,"Summary";#N/A,#N/A,FALSE,"Detail";#N/A,#N/A,FALSE,"Attendance"}</definedName>
    <definedName name="helpa" localSheetId="34" hidden="1">{#N/A,#N/A,FALSE,"EXIT";#N/A,#N/A,FALSE,"Issue";#N/A,#N/A,FALSE,"Summary";#N/A,#N/A,FALSE,"Detail";#N/A,#N/A,FALSE,"Attendance"}</definedName>
    <definedName name="helpa" hidden="1">{#N/A,#N/A,FALSE,"EXIT";#N/A,#N/A,FALSE,"Issue";#N/A,#N/A,FALSE,"Summary";#N/A,#N/A,FALSE,"Detail";#N/A,#N/A,FALSE,"Attendance"}</definedName>
    <definedName name="HG">#N/A</definedName>
    <definedName name="HH" localSheetId="12">#REF!</definedName>
    <definedName name="HH" localSheetId="11">#REF!</definedName>
    <definedName name="HH" localSheetId="38">#REF!</definedName>
    <definedName name="HH" localSheetId="39">#REF!</definedName>
    <definedName name="HH" localSheetId="40">#REF!</definedName>
    <definedName name="HH" localSheetId="41">#REF!</definedName>
    <definedName name="HH" localSheetId="34">#REF!</definedName>
    <definedName name="HH" localSheetId="16">#REF!</definedName>
    <definedName name="HH">#REF!</definedName>
    <definedName name="HHHHH" localSheetId="38" hidden="1">{#N/A,#N/A,FALSE,"단축1";#N/A,#N/A,FALSE,"단축2";#N/A,#N/A,FALSE,"단축3";#N/A,#N/A,FALSE,"장축";#N/A,#N/A,FALSE,"4WD"}</definedName>
    <definedName name="HHHHH" localSheetId="39" hidden="1">{#N/A,#N/A,FALSE,"단축1";#N/A,#N/A,FALSE,"단축2";#N/A,#N/A,FALSE,"단축3";#N/A,#N/A,FALSE,"장축";#N/A,#N/A,FALSE,"4WD"}</definedName>
    <definedName name="HHHHH" localSheetId="40" hidden="1">{#N/A,#N/A,FALSE,"단축1";#N/A,#N/A,FALSE,"단축2";#N/A,#N/A,FALSE,"단축3";#N/A,#N/A,FALSE,"장축";#N/A,#N/A,FALSE,"4WD"}</definedName>
    <definedName name="HHHHH" localSheetId="41" hidden="1">{#N/A,#N/A,FALSE,"단축1";#N/A,#N/A,FALSE,"단축2";#N/A,#N/A,FALSE,"단축3";#N/A,#N/A,FALSE,"장축";#N/A,#N/A,FALSE,"4WD"}</definedName>
    <definedName name="HHHHH" localSheetId="34" hidden="1">{#N/A,#N/A,FALSE,"단축1";#N/A,#N/A,FALSE,"단축2";#N/A,#N/A,FALSE,"단축3";#N/A,#N/A,FALSE,"장축";#N/A,#N/A,FALSE,"4WD"}</definedName>
    <definedName name="HHHHH" hidden="1">{#N/A,#N/A,FALSE,"단축1";#N/A,#N/A,FALSE,"단축2";#N/A,#N/A,FALSE,"단축3";#N/A,#N/A,FALSE,"장축";#N/A,#N/A,FALSE,"4WD"}</definedName>
    <definedName name="HHHHHHHHHH" localSheetId="38" hidden="1">{#N/A,#N/A,FALSE,"단축1";#N/A,#N/A,FALSE,"단축2";#N/A,#N/A,FALSE,"단축3";#N/A,#N/A,FALSE,"장축";#N/A,#N/A,FALSE,"4WD"}</definedName>
    <definedName name="HHHHHHHHHH" localSheetId="39" hidden="1">{#N/A,#N/A,FALSE,"단축1";#N/A,#N/A,FALSE,"단축2";#N/A,#N/A,FALSE,"단축3";#N/A,#N/A,FALSE,"장축";#N/A,#N/A,FALSE,"4WD"}</definedName>
    <definedName name="HHHHHHHHHH" localSheetId="40" hidden="1">{#N/A,#N/A,FALSE,"단축1";#N/A,#N/A,FALSE,"단축2";#N/A,#N/A,FALSE,"단축3";#N/A,#N/A,FALSE,"장축";#N/A,#N/A,FALSE,"4WD"}</definedName>
    <definedName name="HHHHHHHHHH" localSheetId="41" hidden="1">{#N/A,#N/A,FALSE,"단축1";#N/A,#N/A,FALSE,"단축2";#N/A,#N/A,FALSE,"단축3";#N/A,#N/A,FALSE,"장축";#N/A,#N/A,FALSE,"4WD"}</definedName>
    <definedName name="HHHHHHHHHH" localSheetId="34" hidden="1">{#N/A,#N/A,FALSE,"단축1";#N/A,#N/A,FALSE,"단축2";#N/A,#N/A,FALSE,"단축3";#N/A,#N/A,FALSE,"장축";#N/A,#N/A,FALSE,"4WD"}</definedName>
    <definedName name="HHHHHHHHHH" hidden="1">{#N/A,#N/A,FALSE,"단축1";#N/A,#N/A,FALSE,"단축2";#N/A,#N/A,FALSE,"단축3";#N/A,#N/A,FALSE,"장축";#N/A,#N/A,FALSE,"4WD"}</definedName>
    <definedName name="HIDE_TASKS" localSheetId="12">#REF!</definedName>
    <definedName name="HIDE_TASKS" localSheetId="11">#REF!</definedName>
    <definedName name="HIDE_TASKS" localSheetId="38">#REF!</definedName>
    <definedName name="HIDE_TASKS" localSheetId="39">#REF!</definedName>
    <definedName name="HIDE_TASKS" localSheetId="40">#REF!</definedName>
    <definedName name="HIDE_TASKS" localSheetId="41">#REF!</definedName>
    <definedName name="HIDE_TASKS" localSheetId="34">#REF!</definedName>
    <definedName name="HIDE_TASKS" localSheetId="16">#REF!</definedName>
    <definedName name="HIDE_TASKS">#REF!</definedName>
    <definedName name="HIDE_TASKS_CHECKBOX">"Check Box 28"</definedName>
    <definedName name="histo" localSheetId="12">#REF!</definedName>
    <definedName name="histo" localSheetId="11">#REF!</definedName>
    <definedName name="histo" localSheetId="38">#REF!</definedName>
    <definedName name="histo" localSheetId="39">#REF!</definedName>
    <definedName name="histo" localSheetId="40">#REF!</definedName>
    <definedName name="histo" localSheetId="41">#REF!</definedName>
    <definedName name="histo" localSheetId="34">#REF!</definedName>
    <definedName name="histo" localSheetId="16">#REF!</definedName>
    <definedName name="histo">#REF!</definedName>
    <definedName name="HJHG" localSheetId="38" hidden="1">{#N/A,#N/A,FALSE,"단축1";#N/A,#N/A,FALSE,"단축2";#N/A,#N/A,FALSE,"단축3";#N/A,#N/A,FALSE,"장축";#N/A,#N/A,FALSE,"4WD"}</definedName>
    <definedName name="HJHG" localSheetId="39" hidden="1">{#N/A,#N/A,FALSE,"단축1";#N/A,#N/A,FALSE,"단축2";#N/A,#N/A,FALSE,"단축3";#N/A,#N/A,FALSE,"장축";#N/A,#N/A,FALSE,"4WD"}</definedName>
    <definedName name="HJHG" localSheetId="40" hidden="1">{#N/A,#N/A,FALSE,"단축1";#N/A,#N/A,FALSE,"단축2";#N/A,#N/A,FALSE,"단축3";#N/A,#N/A,FALSE,"장축";#N/A,#N/A,FALSE,"4WD"}</definedName>
    <definedName name="HJHG" localSheetId="41" hidden="1">{#N/A,#N/A,FALSE,"단축1";#N/A,#N/A,FALSE,"단축2";#N/A,#N/A,FALSE,"단축3";#N/A,#N/A,FALSE,"장축";#N/A,#N/A,FALSE,"4WD"}</definedName>
    <definedName name="HJHG" localSheetId="34" hidden="1">{#N/A,#N/A,FALSE,"단축1";#N/A,#N/A,FALSE,"단축2";#N/A,#N/A,FALSE,"단축3";#N/A,#N/A,FALSE,"장축";#N/A,#N/A,FALSE,"4WD"}</definedName>
    <definedName name="HJHG" hidden="1">{#N/A,#N/A,FALSE,"단축1";#N/A,#N/A,FALSE,"단축2";#N/A,#N/A,FALSE,"단축3";#N/A,#N/A,FALSE,"장축";#N/A,#N/A,FALSE,"4WD"}</definedName>
    <definedName name="HLING" localSheetId="38" hidden="1">{#N/A,#N/A,FALSE,"단축1";#N/A,#N/A,FALSE,"단축2";#N/A,#N/A,FALSE,"단축3";#N/A,#N/A,FALSE,"장축";#N/A,#N/A,FALSE,"4WD"}</definedName>
    <definedName name="HLING" localSheetId="39" hidden="1">{#N/A,#N/A,FALSE,"단축1";#N/A,#N/A,FALSE,"단축2";#N/A,#N/A,FALSE,"단축3";#N/A,#N/A,FALSE,"장축";#N/A,#N/A,FALSE,"4WD"}</definedName>
    <definedName name="HLING" localSheetId="40" hidden="1">{#N/A,#N/A,FALSE,"단축1";#N/A,#N/A,FALSE,"단축2";#N/A,#N/A,FALSE,"단축3";#N/A,#N/A,FALSE,"장축";#N/A,#N/A,FALSE,"4WD"}</definedName>
    <definedName name="HLING" localSheetId="41" hidden="1">{#N/A,#N/A,FALSE,"단축1";#N/A,#N/A,FALSE,"단축2";#N/A,#N/A,FALSE,"단축3";#N/A,#N/A,FALSE,"장축";#N/A,#N/A,FALSE,"4WD"}</definedName>
    <definedName name="HLING" localSheetId="34" hidden="1">{#N/A,#N/A,FALSE,"단축1";#N/A,#N/A,FALSE,"단축2";#N/A,#N/A,FALSE,"단축3";#N/A,#N/A,FALSE,"장축";#N/A,#N/A,FALSE,"4WD"}</definedName>
    <definedName name="HLING" hidden="1">{#N/A,#N/A,FALSE,"단축1";#N/A,#N/A,FALSE,"단축2";#N/A,#N/A,FALSE,"단축3";#N/A,#N/A,FALSE,"장축";#N/A,#N/A,FALSE,"4WD"}</definedName>
    <definedName name="HMC경비내역" localSheetId="12">#REF!</definedName>
    <definedName name="HMC경비내역" localSheetId="11">#REF!</definedName>
    <definedName name="HMC경비내역" localSheetId="38">#REF!</definedName>
    <definedName name="HMC경비내역" localSheetId="39">#REF!</definedName>
    <definedName name="HMC경비내역" localSheetId="40">#REF!</definedName>
    <definedName name="HMC경비내역" localSheetId="41">#REF!</definedName>
    <definedName name="HMC경비내역" localSheetId="34">#REF!</definedName>
    <definedName name="HMC경비내역" localSheetId="16">#REF!</definedName>
    <definedName name="HMC경비내역">#REF!</definedName>
    <definedName name="HMD_SPLR" localSheetId="12">#REF!</definedName>
    <definedName name="HMD_SPLR" localSheetId="11">#REF!</definedName>
    <definedName name="HMD_SPLR" localSheetId="38">#REF!</definedName>
    <definedName name="HMD_SPLR" localSheetId="39">#REF!</definedName>
    <definedName name="HMD_SPLR" localSheetId="40">#REF!</definedName>
    <definedName name="HMD_SPLR" localSheetId="41">#REF!</definedName>
    <definedName name="HMD_SPLR" localSheetId="34">#REF!</definedName>
    <definedName name="HMD_SPLR" localSheetId="16">#REF!</definedName>
    <definedName name="HMD_SPLR">#REF!</definedName>
    <definedName name="HP" localSheetId="33">#REF!</definedName>
    <definedName name="HP" localSheetId="38">#REF!</definedName>
    <definedName name="HP" localSheetId="39">#REF!</definedName>
    <definedName name="HP" localSheetId="40">#REF!</definedName>
    <definedName name="HP" localSheetId="41">#REF!</definedName>
    <definedName name="HP" localSheetId="34">#REF!</definedName>
    <definedName name="HP">'[10]영업 입수계획 '!$C$3:$C$259</definedName>
    <definedName name="HRMESS029_Rev._1" localSheetId="12">#REF!</definedName>
    <definedName name="HRMESS029_Rev._1" localSheetId="11">#REF!</definedName>
    <definedName name="HRMESS029_Rev._1" localSheetId="38">#REF!</definedName>
    <definedName name="HRMESS029_Rev._1" localSheetId="39">#REF!</definedName>
    <definedName name="HRMESS029_Rev._1" localSheetId="40">#REF!</definedName>
    <definedName name="HRMESS029_Rev._1" localSheetId="41">#REF!</definedName>
    <definedName name="HRMESS029_Rev._1" localSheetId="34">#REF!</definedName>
    <definedName name="HRMESS029_Rev._1" localSheetId="16">#REF!</definedName>
    <definedName name="HRMESS029_Rev._1">#REF!</definedName>
    <definedName name="HRTYU" localSheetId="38" hidden="1">{#N/A,#N/A,FALSE,"단축1";#N/A,#N/A,FALSE,"단축2";#N/A,#N/A,FALSE,"단축3";#N/A,#N/A,FALSE,"장축";#N/A,#N/A,FALSE,"4WD"}</definedName>
    <definedName name="HRTYU" localSheetId="39" hidden="1">{#N/A,#N/A,FALSE,"단축1";#N/A,#N/A,FALSE,"단축2";#N/A,#N/A,FALSE,"단축3";#N/A,#N/A,FALSE,"장축";#N/A,#N/A,FALSE,"4WD"}</definedName>
    <definedName name="HRTYU" localSheetId="40" hidden="1">{#N/A,#N/A,FALSE,"단축1";#N/A,#N/A,FALSE,"단축2";#N/A,#N/A,FALSE,"단축3";#N/A,#N/A,FALSE,"장축";#N/A,#N/A,FALSE,"4WD"}</definedName>
    <definedName name="HRTYU" localSheetId="41" hidden="1">{#N/A,#N/A,FALSE,"단축1";#N/A,#N/A,FALSE,"단축2";#N/A,#N/A,FALSE,"단축3";#N/A,#N/A,FALSE,"장축";#N/A,#N/A,FALSE,"4WD"}</definedName>
    <definedName name="HRTYU" localSheetId="34" hidden="1">{#N/A,#N/A,FALSE,"단축1";#N/A,#N/A,FALSE,"단축2";#N/A,#N/A,FALSE,"단축3";#N/A,#N/A,FALSE,"장축";#N/A,#N/A,FALSE,"4WD"}</definedName>
    <definedName name="HRTYU" hidden="1">{#N/A,#N/A,FALSE,"단축1";#N/A,#N/A,FALSE,"단축2";#N/A,#N/A,FALSE,"단축3";#N/A,#N/A,FALSE,"장축";#N/A,#N/A,FALSE,"4WD"}</definedName>
    <definedName name="HTRD" localSheetId="12">#REF!</definedName>
    <definedName name="HTRD" localSheetId="11">#REF!</definedName>
    <definedName name="HTRD" localSheetId="38">#REF!</definedName>
    <definedName name="HTRD" localSheetId="39">#REF!</definedName>
    <definedName name="HTRD" localSheetId="40">#REF!</definedName>
    <definedName name="HTRD" localSheetId="41">#REF!</definedName>
    <definedName name="HTRD" localSheetId="34">#REF!</definedName>
    <definedName name="HTRD" localSheetId="16">#REF!</definedName>
    <definedName name="HTRD">#REF!</definedName>
    <definedName name="HYA" localSheetId="12">#REF!</definedName>
    <definedName name="HYA" localSheetId="11">#REF!</definedName>
    <definedName name="HYA" localSheetId="38">#REF!</definedName>
    <definedName name="HYA" localSheetId="39">#REF!</definedName>
    <definedName name="HYA" localSheetId="40">#REF!</definedName>
    <definedName name="HYA" localSheetId="41">#REF!</definedName>
    <definedName name="HYA" localSheetId="34">#REF!</definedName>
    <definedName name="HYA" localSheetId="16">#REF!</definedName>
    <definedName name="HYA">#REF!</definedName>
    <definedName name="HYB" localSheetId="12">#REF!</definedName>
    <definedName name="HYB" localSheetId="11">#REF!</definedName>
    <definedName name="HYB" localSheetId="38">#REF!</definedName>
    <definedName name="HYB" localSheetId="39">#REF!</definedName>
    <definedName name="HYB" localSheetId="40">#REF!</definedName>
    <definedName name="HYB" localSheetId="41">#REF!</definedName>
    <definedName name="HYB" localSheetId="34">#REF!</definedName>
    <definedName name="HYB" localSheetId="16">#REF!</definedName>
    <definedName name="HYB">#REF!</definedName>
    <definedName name="HYC" localSheetId="12">#REF!</definedName>
    <definedName name="HYC" localSheetId="11">#REF!</definedName>
    <definedName name="HYC" localSheetId="38">#REF!</definedName>
    <definedName name="HYC" localSheetId="39">#REF!</definedName>
    <definedName name="HYC" localSheetId="40">#REF!</definedName>
    <definedName name="HYC" localSheetId="41">#REF!</definedName>
    <definedName name="HYC" localSheetId="34">#REF!</definedName>
    <definedName name="HYC" localSheetId="16">#REF!</definedName>
    <definedName name="HYC">#REF!</definedName>
    <definedName name="hydro">#N/A</definedName>
    <definedName name="HYP" localSheetId="12" hidden="1">#REF!</definedName>
    <definedName name="HYP" localSheetId="11" hidden="1">#REF!</definedName>
    <definedName name="HYP" localSheetId="38" hidden="1">#REF!</definedName>
    <definedName name="HYP" localSheetId="39" hidden="1">#REF!</definedName>
    <definedName name="HYP" localSheetId="40" hidden="1">#REF!</definedName>
    <definedName name="HYP" localSheetId="41" hidden="1">#REF!</definedName>
    <definedName name="HYP" localSheetId="34" hidden="1">#REF!</definedName>
    <definedName name="HYP" localSheetId="16" hidden="1">#REF!</definedName>
    <definedName name="HYP" hidden="1">#REF!</definedName>
    <definedName name="I" localSheetId="12">#REF!</definedName>
    <definedName name="I" localSheetId="11">#REF!</definedName>
    <definedName name="I" localSheetId="38">#REF!</definedName>
    <definedName name="I" localSheetId="39">#REF!</definedName>
    <definedName name="I" localSheetId="40">#REF!</definedName>
    <definedName name="I" localSheetId="41">#REF!</definedName>
    <definedName name="I" localSheetId="34">#REF!</definedName>
    <definedName name="I" localSheetId="16">#REF!</definedName>
    <definedName name="I">#REF!</definedName>
    <definedName name="ic" localSheetId="38" hidden="1">{#N/A,#N/A,FALSE,"단축1";#N/A,#N/A,FALSE,"단축2";#N/A,#N/A,FALSE,"단축3";#N/A,#N/A,FALSE,"장축";#N/A,#N/A,FALSE,"4WD"}</definedName>
    <definedName name="ic" localSheetId="39" hidden="1">{#N/A,#N/A,FALSE,"단축1";#N/A,#N/A,FALSE,"단축2";#N/A,#N/A,FALSE,"단축3";#N/A,#N/A,FALSE,"장축";#N/A,#N/A,FALSE,"4WD"}</definedName>
    <definedName name="ic" localSheetId="40" hidden="1">{#N/A,#N/A,FALSE,"단축1";#N/A,#N/A,FALSE,"단축2";#N/A,#N/A,FALSE,"단축3";#N/A,#N/A,FALSE,"장축";#N/A,#N/A,FALSE,"4WD"}</definedName>
    <definedName name="ic" localSheetId="41" hidden="1">{#N/A,#N/A,FALSE,"단축1";#N/A,#N/A,FALSE,"단축2";#N/A,#N/A,FALSE,"단축3";#N/A,#N/A,FALSE,"장축";#N/A,#N/A,FALSE,"4WD"}</definedName>
    <definedName name="ic" localSheetId="34" hidden="1">{#N/A,#N/A,FALSE,"단축1";#N/A,#N/A,FALSE,"단축2";#N/A,#N/A,FALSE,"단축3";#N/A,#N/A,FALSE,"장축";#N/A,#N/A,FALSE,"4WD"}</definedName>
    <definedName name="ic" hidden="1">{#N/A,#N/A,FALSE,"단축1";#N/A,#N/A,FALSE,"단축2";#N/A,#N/A,FALSE,"단축3";#N/A,#N/A,FALSE,"장축";#N/A,#N/A,FALSE,"4WD"}</definedName>
    <definedName name="ID" localSheetId="12">#REF!</definedName>
    <definedName name="ID" localSheetId="11">#REF!</definedName>
    <definedName name="ID" localSheetId="38">#REF!</definedName>
    <definedName name="ID" localSheetId="39">#REF!</definedName>
    <definedName name="ID" localSheetId="40">#REF!</definedName>
    <definedName name="ID" localSheetId="41">#REF!</definedName>
    <definedName name="ID" localSheetId="34">#REF!</definedName>
    <definedName name="ID" localSheetId="16">#REF!</definedName>
    <definedName name="ID">#REF!</definedName>
    <definedName name="II">'[11]9914'!$D$5:$D$71</definedName>
    <definedName name="III">'[12]9914'!$D$5:$T$74</definedName>
    <definedName name="IIII" localSheetId="38" hidden="1">{#N/A,#N/A,FALSE,"단축1";#N/A,#N/A,FALSE,"단축2";#N/A,#N/A,FALSE,"단축3";#N/A,#N/A,FALSE,"장축";#N/A,#N/A,FALSE,"4WD"}</definedName>
    <definedName name="IIII" localSheetId="39" hidden="1">{#N/A,#N/A,FALSE,"단축1";#N/A,#N/A,FALSE,"단축2";#N/A,#N/A,FALSE,"단축3";#N/A,#N/A,FALSE,"장축";#N/A,#N/A,FALSE,"4WD"}</definedName>
    <definedName name="IIII" localSheetId="40" hidden="1">{#N/A,#N/A,FALSE,"단축1";#N/A,#N/A,FALSE,"단축2";#N/A,#N/A,FALSE,"단축3";#N/A,#N/A,FALSE,"장축";#N/A,#N/A,FALSE,"4WD"}</definedName>
    <definedName name="IIII" localSheetId="41" hidden="1">{#N/A,#N/A,FALSE,"단축1";#N/A,#N/A,FALSE,"단축2";#N/A,#N/A,FALSE,"단축3";#N/A,#N/A,FALSE,"장축";#N/A,#N/A,FALSE,"4WD"}</definedName>
    <definedName name="IIII" localSheetId="34" hidden="1">{#N/A,#N/A,FALSE,"단축1";#N/A,#N/A,FALSE,"단축2";#N/A,#N/A,FALSE,"단축3";#N/A,#N/A,FALSE,"장축";#N/A,#N/A,FALSE,"4WD"}</definedName>
    <definedName name="IIII" hidden="1">{#N/A,#N/A,FALSE,"단축1";#N/A,#N/A,FALSE,"단축2";#N/A,#N/A,FALSE,"단축3";#N/A,#N/A,FALSE,"장축";#N/A,#N/A,FALSE,"4WD"}</definedName>
    <definedName name="IMPORT" localSheetId="12">#REF!</definedName>
    <definedName name="IMPORT" localSheetId="11">#REF!</definedName>
    <definedName name="IMPORT" localSheetId="38">#REF!</definedName>
    <definedName name="IMPORT" localSheetId="39">#REF!</definedName>
    <definedName name="IMPORT" localSheetId="40">#REF!</definedName>
    <definedName name="IMPORT" localSheetId="41">#REF!</definedName>
    <definedName name="IMPORT" localSheetId="34">#REF!</definedName>
    <definedName name="IMPORT" localSheetId="16">#REF!</definedName>
    <definedName name="IMPORT">#REF!</definedName>
    <definedName name="INCL_SUBTASKS_CHECKBOX">"Check Box 24"</definedName>
    <definedName name="INCL_TASKS_CHECKBOX">"Check Box 26"</definedName>
    <definedName name="INCLUDE_SUBTASKS" localSheetId="12">#REF!</definedName>
    <definedName name="INCLUDE_SUBTASKS" localSheetId="11">#REF!</definedName>
    <definedName name="INCLUDE_SUBTASKS" localSheetId="38">#REF!</definedName>
    <definedName name="INCLUDE_SUBTASKS" localSheetId="39">#REF!</definedName>
    <definedName name="INCLUDE_SUBTASKS" localSheetId="40">#REF!</definedName>
    <definedName name="INCLUDE_SUBTASKS" localSheetId="41">#REF!</definedName>
    <definedName name="INCLUDE_SUBTASKS" localSheetId="34">#REF!</definedName>
    <definedName name="INCLUDE_SUBTASKS" localSheetId="16">#REF!</definedName>
    <definedName name="INCLUDE_SUBTASKS">#REF!</definedName>
    <definedName name="INCLUDE_TASKS" localSheetId="12">#REF!</definedName>
    <definedName name="INCLUDE_TASKS" localSheetId="11">#REF!</definedName>
    <definedName name="INCLUDE_TASKS" localSheetId="38">#REF!</definedName>
    <definedName name="INCLUDE_TASKS" localSheetId="39">#REF!</definedName>
    <definedName name="INCLUDE_TASKS" localSheetId="40">#REF!</definedName>
    <definedName name="INCLUDE_TASKS" localSheetId="41">#REF!</definedName>
    <definedName name="INCLUDE_TASKS" localSheetId="34">#REF!</definedName>
    <definedName name="INCLUDE_TASKS" localSheetId="16">#REF!</definedName>
    <definedName name="INCLUDE_TASKS">#REF!</definedName>
    <definedName name="INDEX" localSheetId="12">#REF!</definedName>
    <definedName name="INDEX" localSheetId="11">#REF!</definedName>
    <definedName name="INDEX" localSheetId="38">#REF!</definedName>
    <definedName name="INDEX" localSheetId="39">#REF!</definedName>
    <definedName name="INDEX" localSheetId="40">#REF!</definedName>
    <definedName name="INDEX" localSheetId="41">#REF!</definedName>
    <definedName name="INDEX" localSheetId="34">#REF!</definedName>
    <definedName name="INDEX" localSheetId="16">#REF!</definedName>
    <definedName name="INDEX">#REF!</definedName>
    <definedName name="INHO" localSheetId="12">#REF!</definedName>
    <definedName name="INHO" localSheetId="11">#REF!</definedName>
    <definedName name="INHO" localSheetId="38">#REF!</definedName>
    <definedName name="INHO" localSheetId="39">#REF!</definedName>
    <definedName name="INHO" localSheetId="40">#REF!</definedName>
    <definedName name="INHO" localSheetId="41">#REF!</definedName>
    <definedName name="INHO" localSheetId="34">#REF!</definedName>
    <definedName name="INHO" localSheetId="16">#REF!</definedName>
    <definedName name="INHO">#REF!</definedName>
    <definedName name="Inland_trans" localSheetId="12">#REF!</definedName>
    <definedName name="Inland_trans" localSheetId="11">#REF!</definedName>
    <definedName name="Inland_trans" localSheetId="38">#REF!</definedName>
    <definedName name="Inland_trans" localSheetId="39">#REF!</definedName>
    <definedName name="Inland_trans" localSheetId="40">#REF!</definedName>
    <definedName name="Inland_trans" localSheetId="41">#REF!</definedName>
    <definedName name="Inland_trans" localSheetId="34">#REF!</definedName>
    <definedName name="Inland_trans" localSheetId="16">#REF!</definedName>
    <definedName name="Inland_trans">#REF!</definedName>
    <definedName name="INNER" localSheetId="12">#REF!</definedName>
    <definedName name="INNER" localSheetId="11">#REF!</definedName>
    <definedName name="INNER" localSheetId="38">#REF!</definedName>
    <definedName name="INNER" localSheetId="39">#REF!</definedName>
    <definedName name="INNER" localSheetId="40">#REF!</definedName>
    <definedName name="INNER" localSheetId="41">#REF!</definedName>
    <definedName name="INNER" localSheetId="34">#REF!</definedName>
    <definedName name="INNER" localSheetId="16">#REF!</definedName>
    <definedName name="INNER">#REF!</definedName>
    <definedName name="InsertRows">#N/A</definedName>
    <definedName name="Interest" localSheetId="12">#REF!</definedName>
    <definedName name="Interest" localSheetId="11">#REF!</definedName>
    <definedName name="Interest" localSheetId="38">#REF!</definedName>
    <definedName name="Interest" localSheetId="39">#REF!</definedName>
    <definedName name="Interest" localSheetId="40">#REF!</definedName>
    <definedName name="Interest" localSheetId="41">#REF!</definedName>
    <definedName name="Interest" localSheetId="34">#REF!</definedName>
    <definedName name="Interest" localSheetId="16">#REF!</definedName>
    <definedName name="Interest">#REF!</definedName>
    <definedName name="IPL" localSheetId="12">#REF!</definedName>
    <definedName name="IPL" localSheetId="11">#REF!</definedName>
    <definedName name="IPL" localSheetId="38">#REF!</definedName>
    <definedName name="IPL" localSheetId="39">#REF!</definedName>
    <definedName name="IPL" localSheetId="40">#REF!</definedName>
    <definedName name="IPL" localSheetId="41">#REF!</definedName>
    <definedName name="IPL" localSheetId="34">#REF!</definedName>
    <definedName name="IPL" localSheetId="16">#REF!</definedName>
    <definedName name="IPL">#REF!</definedName>
    <definedName name="IPL_PRICE" localSheetId="12">#REF!</definedName>
    <definedName name="IPL_PRICE" localSheetId="11">#REF!</definedName>
    <definedName name="IPL_PRICE" localSheetId="38">#REF!</definedName>
    <definedName name="IPL_PRICE" localSheetId="39">#REF!</definedName>
    <definedName name="IPL_PRICE" localSheetId="40">#REF!</definedName>
    <definedName name="IPL_PRICE" localSheetId="41">#REF!</definedName>
    <definedName name="IPL_PRICE" localSheetId="34">#REF!</definedName>
    <definedName name="IPL_PRICE" localSheetId="16">#REF!</definedName>
    <definedName name="IPL_PRICE">#REF!</definedName>
    <definedName name="ISIRACT" localSheetId="12">#REF!</definedName>
    <definedName name="ISIRACT" localSheetId="11">#REF!</definedName>
    <definedName name="ISIRACT" localSheetId="38">#REF!</definedName>
    <definedName name="ISIRACT" localSheetId="39">#REF!</definedName>
    <definedName name="ISIRACT" localSheetId="40">#REF!</definedName>
    <definedName name="ISIRACT" localSheetId="41">#REF!</definedName>
    <definedName name="ISIRACT" localSheetId="34">#REF!</definedName>
    <definedName name="ISIRACT" localSheetId="16">#REF!</definedName>
    <definedName name="ISIRACT">#REF!</definedName>
    <definedName name="ISIRPLAN" localSheetId="12">#REF!</definedName>
    <definedName name="ISIRPLAN" localSheetId="11">#REF!</definedName>
    <definedName name="ISIRPLAN" localSheetId="38">#REF!</definedName>
    <definedName name="ISIRPLAN" localSheetId="39">#REF!</definedName>
    <definedName name="ISIRPLAN" localSheetId="40">#REF!</definedName>
    <definedName name="ISIRPLAN" localSheetId="41">#REF!</definedName>
    <definedName name="ISIRPLAN" localSheetId="34">#REF!</definedName>
    <definedName name="ISIRPLAN" localSheetId="16">#REF!</definedName>
    <definedName name="ISIRPLAN">#REF!</definedName>
    <definedName name="IssueAction" localSheetId="12">#REF!</definedName>
    <definedName name="IssueAction" localSheetId="11">#REF!</definedName>
    <definedName name="IssueAction" localSheetId="38">#REF!</definedName>
    <definedName name="IssueAction" localSheetId="39">#REF!</definedName>
    <definedName name="IssueAction" localSheetId="40">#REF!</definedName>
    <definedName name="IssueAction" localSheetId="41">#REF!</definedName>
    <definedName name="IssueAction" localSheetId="34">#REF!</definedName>
    <definedName name="IssueAction" localSheetId="16">#REF!</definedName>
    <definedName name="IssueAction">#REF!</definedName>
    <definedName name="IssueClosedDate" localSheetId="12">#REF!</definedName>
    <definedName name="IssueClosedDate" localSheetId="11">#REF!</definedName>
    <definedName name="IssueClosedDate" localSheetId="38">#REF!</definedName>
    <definedName name="IssueClosedDate" localSheetId="39">#REF!</definedName>
    <definedName name="IssueClosedDate" localSheetId="40">#REF!</definedName>
    <definedName name="IssueClosedDate" localSheetId="41">#REF!</definedName>
    <definedName name="IssueClosedDate" localSheetId="34">#REF!</definedName>
    <definedName name="IssueClosedDate" localSheetId="16">#REF!</definedName>
    <definedName name="IssueClosedDate">#REF!</definedName>
    <definedName name="IssueCode" localSheetId="12">#REF!</definedName>
    <definedName name="IssueCode" localSheetId="11">#REF!</definedName>
    <definedName name="IssueCode" localSheetId="38">#REF!</definedName>
    <definedName name="IssueCode" localSheetId="39">#REF!</definedName>
    <definedName name="IssueCode" localSheetId="40">#REF!</definedName>
    <definedName name="IssueCode" localSheetId="41">#REF!</definedName>
    <definedName name="IssueCode" localSheetId="34">#REF!</definedName>
    <definedName name="IssueCode" localSheetId="16">#REF!</definedName>
    <definedName name="IssueCode">#REF!</definedName>
    <definedName name="IssueData" localSheetId="12">#REF!</definedName>
    <definedName name="IssueData" localSheetId="11">#REF!</definedName>
    <definedName name="IssueData" localSheetId="38">#REF!</definedName>
    <definedName name="IssueData" localSheetId="39">#REF!</definedName>
    <definedName name="IssueData" localSheetId="40">#REF!</definedName>
    <definedName name="IssueData" localSheetId="41">#REF!</definedName>
    <definedName name="IssueData" localSheetId="34">#REF!</definedName>
    <definedName name="IssueData" localSheetId="16">#REF!</definedName>
    <definedName name="IssueData">#REF!</definedName>
    <definedName name="IssueDescription" localSheetId="12">#REF!</definedName>
    <definedName name="IssueDescription" localSheetId="11">#REF!</definedName>
    <definedName name="IssueDescription" localSheetId="38">#REF!</definedName>
    <definedName name="IssueDescription" localSheetId="39">#REF!</definedName>
    <definedName name="IssueDescription" localSheetId="40">#REF!</definedName>
    <definedName name="IssueDescription" localSheetId="41">#REF!</definedName>
    <definedName name="IssueDescription" localSheetId="34">#REF!</definedName>
    <definedName name="IssueDescription" localSheetId="16">#REF!</definedName>
    <definedName name="IssueDescription">#REF!</definedName>
    <definedName name="IssueForm" localSheetId="12">#REF!</definedName>
    <definedName name="IssueForm" localSheetId="11">#REF!</definedName>
    <definedName name="IssueForm" localSheetId="38">#REF!</definedName>
    <definedName name="IssueForm" localSheetId="39">#REF!</definedName>
    <definedName name="IssueForm" localSheetId="40">#REF!</definedName>
    <definedName name="IssueForm" localSheetId="41">#REF!</definedName>
    <definedName name="IssueForm" localSheetId="34">#REF!</definedName>
    <definedName name="IssueForm" localSheetId="16">#REF!</definedName>
    <definedName name="IssueForm">#REF!</definedName>
    <definedName name="IssueIssue" localSheetId="12">#REF!</definedName>
    <definedName name="IssueIssue" localSheetId="11">#REF!</definedName>
    <definedName name="IssueIssue" localSheetId="38">#REF!</definedName>
    <definedName name="IssueIssue" localSheetId="39">#REF!</definedName>
    <definedName name="IssueIssue" localSheetId="40">#REF!</definedName>
    <definedName name="IssueIssue" localSheetId="41">#REF!</definedName>
    <definedName name="IssueIssue" localSheetId="34">#REF!</definedName>
    <definedName name="IssueIssue" localSheetId="16">#REF!</definedName>
    <definedName name="IssueIssue">#REF!</definedName>
    <definedName name="IssueNO" localSheetId="12">#REF!</definedName>
    <definedName name="IssueNO" localSheetId="11">#REF!</definedName>
    <definedName name="IssueNO" localSheetId="38">#REF!</definedName>
    <definedName name="IssueNO" localSheetId="39">#REF!</definedName>
    <definedName name="IssueNO" localSheetId="40">#REF!</definedName>
    <definedName name="IssueNO" localSheetId="41">#REF!</definedName>
    <definedName name="IssueNO" localSheetId="34">#REF!</definedName>
    <definedName name="IssueNO" localSheetId="16">#REF!</definedName>
    <definedName name="IssueNO">#REF!</definedName>
    <definedName name="IssueOpenDate" localSheetId="12">#REF!</definedName>
    <definedName name="IssueOpenDate" localSheetId="11">#REF!</definedName>
    <definedName name="IssueOpenDate" localSheetId="38">#REF!</definedName>
    <definedName name="IssueOpenDate" localSheetId="39">#REF!</definedName>
    <definedName name="IssueOpenDate" localSheetId="40">#REF!</definedName>
    <definedName name="IssueOpenDate" localSheetId="41">#REF!</definedName>
    <definedName name="IssueOpenDate" localSheetId="34">#REF!</definedName>
    <definedName name="IssueOpenDate" localSheetId="16">#REF!</definedName>
    <definedName name="IssueOpenDate">#REF!</definedName>
    <definedName name="IssuePerson" localSheetId="12">#REF!</definedName>
    <definedName name="IssuePerson" localSheetId="11">#REF!</definedName>
    <definedName name="IssuePerson" localSheetId="38">#REF!</definedName>
    <definedName name="IssuePerson" localSheetId="39">#REF!</definedName>
    <definedName name="IssuePerson" localSheetId="40">#REF!</definedName>
    <definedName name="IssuePerson" localSheetId="41">#REF!</definedName>
    <definedName name="IssuePerson" localSheetId="34">#REF!</definedName>
    <definedName name="IssuePerson" localSheetId="16">#REF!</definedName>
    <definedName name="IssuePerson">#REF!</definedName>
    <definedName name="IssueRisk" localSheetId="12">#REF!</definedName>
    <definedName name="IssueRisk" localSheetId="11">#REF!</definedName>
    <definedName name="IssueRisk" localSheetId="38">#REF!</definedName>
    <definedName name="IssueRisk" localSheetId="39">#REF!</definedName>
    <definedName name="IssueRisk" localSheetId="40">#REF!</definedName>
    <definedName name="IssueRisk" localSheetId="41">#REF!</definedName>
    <definedName name="IssueRisk" localSheetId="34">#REF!</definedName>
    <definedName name="IssueRisk" localSheetId="16">#REF!</definedName>
    <definedName name="IssueRisk">#REF!</definedName>
    <definedName name="IssueTargetDate" localSheetId="12">#REF!</definedName>
    <definedName name="IssueTargetDate" localSheetId="11">#REF!</definedName>
    <definedName name="IssueTargetDate" localSheetId="38">#REF!</definedName>
    <definedName name="IssueTargetDate" localSheetId="39">#REF!</definedName>
    <definedName name="IssueTargetDate" localSheetId="40">#REF!</definedName>
    <definedName name="IssueTargetDate" localSheetId="41">#REF!</definedName>
    <definedName name="IssueTargetDate" localSheetId="34">#REF!</definedName>
    <definedName name="IssueTargetDate" localSheetId="16">#REF!</definedName>
    <definedName name="IssueTargetDate">#REF!</definedName>
    <definedName name="ITEMTABLE" localSheetId="12">#REF!</definedName>
    <definedName name="ITEMTABLE" localSheetId="11">#REF!</definedName>
    <definedName name="ITEMTABLE" localSheetId="38">#REF!</definedName>
    <definedName name="ITEMTABLE" localSheetId="39">#REF!</definedName>
    <definedName name="ITEMTABLE" localSheetId="40">#REF!</definedName>
    <definedName name="ITEMTABLE" localSheetId="41">#REF!</definedName>
    <definedName name="ITEMTABLE" localSheetId="34">#REF!</definedName>
    <definedName name="ITEMTABLE" localSheetId="16">#REF!</definedName>
    <definedName name="ITEMTABLE">#REF!</definedName>
    <definedName name="iuyio" localSheetId="12">#REF!</definedName>
    <definedName name="iuyio" localSheetId="11">#REF!</definedName>
    <definedName name="iuyio" localSheetId="38">#REF!</definedName>
    <definedName name="iuyio" localSheetId="39">#REF!</definedName>
    <definedName name="iuyio" localSheetId="40">#REF!</definedName>
    <definedName name="iuyio" localSheetId="41">#REF!</definedName>
    <definedName name="iuyio" localSheetId="34">#REF!</definedName>
    <definedName name="iuyio" localSheetId="16">#REF!</definedName>
    <definedName name="iuyio">#REF!</definedName>
    <definedName name="J" localSheetId="12">#REF!</definedName>
    <definedName name="J" localSheetId="11">#REF!</definedName>
    <definedName name="J" localSheetId="38">#REF!</definedName>
    <definedName name="J" localSheetId="39">#REF!</definedName>
    <definedName name="J" localSheetId="40">#REF!</definedName>
    <definedName name="J" localSheetId="41">#REF!</definedName>
    <definedName name="J" localSheetId="34">#REF!</definedName>
    <definedName name="J" localSheetId="16">#REF!</definedName>
    <definedName name="J">#REF!</definedName>
    <definedName name="j_rate" localSheetId="12">#REF!</definedName>
    <definedName name="j_rate" localSheetId="11">#REF!</definedName>
    <definedName name="j_rate" localSheetId="38">#REF!</definedName>
    <definedName name="j_rate" localSheetId="39">#REF!</definedName>
    <definedName name="j_rate" localSheetId="40">#REF!</definedName>
    <definedName name="j_rate" localSheetId="41">#REF!</definedName>
    <definedName name="j_rate" localSheetId="34">#REF!</definedName>
    <definedName name="j_rate" localSheetId="16">#REF!</definedName>
    <definedName name="j_rate">#REF!</definedName>
    <definedName name="J13.69" localSheetId="12">#REF!</definedName>
    <definedName name="J13.69" localSheetId="11">#REF!</definedName>
    <definedName name="J13.69" localSheetId="38">#REF!</definedName>
    <definedName name="J13.69" localSheetId="39">#REF!</definedName>
    <definedName name="J13.69" localSheetId="40">#REF!</definedName>
    <definedName name="J13.69" localSheetId="41">#REF!</definedName>
    <definedName name="J13.69" localSheetId="34">#REF!</definedName>
    <definedName name="J13.69" localSheetId="16">#REF!</definedName>
    <definedName name="J13.69">#REF!</definedName>
    <definedName name="J200LH" localSheetId="12">#REF!</definedName>
    <definedName name="J200LH" localSheetId="11">#REF!</definedName>
    <definedName name="J200LH" localSheetId="38">#REF!</definedName>
    <definedName name="J200LH" localSheetId="39">#REF!</definedName>
    <definedName name="J200LH" localSheetId="40">#REF!</definedName>
    <definedName name="J200LH" localSheetId="41">#REF!</definedName>
    <definedName name="J200LH" localSheetId="34">#REF!</definedName>
    <definedName name="J200LH" localSheetId="16">#REF!</definedName>
    <definedName name="J200LH">#REF!</definedName>
    <definedName name="JASON">#N/A</definedName>
    <definedName name="JHG" localSheetId="12">#REF!</definedName>
    <definedName name="JHG" localSheetId="11">#REF!</definedName>
    <definedName name="JHG" localSheetId="38">#REF!</definedName>
    <definedName name="JHG" localSheetId="39">#REF!</definedName>
    <definedName name="JHG" localSheetId="40">#REF!</definedName>
    <definedName name="JHG" localSheetId="41">#REF!</definedName>
    <definedName name="JHG" localSheetId="34">#REF!</definedName>
    <definedName name="JHG" localSheetId="16">#REF!</definedName>
    <definedName name="JHG">#REF!</definedName>
    <definedName name="jhgfjk" localSheetId="12">#REF!</definedName>
    <definedName name="jhgfjk" localSheetId="11">#REF!</definedName>
    <definedName name="jhgfjk" localSheetId="38">#REF!</definedName>
    <definedName name="jhgfjk" localSheetId="39">#REF!</definedName>
    <definedName name="jhgfjk" localSheetId="40">#REF!</definedName>
    <definedName name="jhgfjk" localSheetId="41">#REF!</definedName>
    <definedName name="jhgfjk" localSheetId="34">#REF!</definedName>
    <definedName name="jhgfjk" localSheetId="16">#REF!</definedName>
    <definedName name="jhgfjk">#REF!</definedName>
    <definedName name="JHGFKGKJ" localSheetId="12">#REF!</definedName>
    <definedName name="JHGFKGKJ" localSheetId="11">#REF!</definedName>
    <definedName name="JHGFKGKJ" localSheetId="38">#REF!</definedName>
    <definedName name="JHGFKGKJ" localSheetId="39">#REF!</definedName>
    <definedName name="JHGFKGKJ" localSheetId="40">#REF!</definedName>
    <definedName name="JHGFKGKJ" localSheetId="41">#REF!</definedName>
    <definedName name="JHGFKGKJ" localSheetId="34">#REF!</definedName>
    <definedName name="JHGFKGKJ" localSheetId="16">#REF!</definedName>
    <definedName name="JHGFKGKJ">#REF!</definedName>
    <definedName name="jhgkgh" localSheetId="12">#REF!</definedName>
    <definedName name="jhgkgh" localSheetId="11">#REF!</definedName>
    <definedName name="jhgkgh" localSheetId="38">#REF!</definedName>
    <definedName name="jhgkgh" localSheetId="39">#REF!</definedName>
    <definedName name="jhgkgh" localSheetId="40">#REF!</definedName>
    <definedName name="jhgkgh" localSheetId="41">#REF!</definedName>
    <definedName name="jhgkgh" localSheetId="34">#REF!</definedName>
    <definedName name="jhgkgh" localSheetId="16">#REF!</definedName>
    <definedName name="jhgkgh">#REF!</definedName>
    <definedName name="JHTR" localSheetId="12">#REF!</definedName>
    <definedName name="JHTR" localSheetId="11">#REF!</definedName>
    <definedName name="JHTR" localSheetId="38">#REF!</definedName>
    <definedName name="JHTR" localSheetId="39">#REF!</definedName>
    <definedName name="JHTR" localSheetId="40">#REF!</definedName>
    <definedName name="JHTR" localSheetId="41">#REF!</definedName>
    <definedName name="JHTR" localSheetId="34">#REF!</definedName>
    <definedName name="JHTR" localSheetId="16">#REF!</definedName>
    <definedName name="JHTR">#REF!</definedName>
    <definedName name="JI5Y">#N/A</definedName>
    <definedName name="jig">#N/A</definedName>
    <definedName name="JIN" localSheetId="12">#REF!</definedName>
    <definedName name="JIN" localSheetId="11">#REF!</definedName>
    <definedName name="JIN" localSheetId="38">#REF!</definedName>
    <definedName name="JIN" localSheetId="39">#REF!</definedName>
    <definedName name="JIN" localSheetId="40">#REF!</definedName>
    <definedName name="JIN" localSheetId="41">#REF!</definedName>
    <definedName name="JIN" localSheetId="34">#REF!</definedName>
    <definedName name="JIN" localSheetId="16">#REF!</definedName>
    <definedName name="JIN">#REF!</definedName>
    <definedName name="jiNAHIAHIAHIAHDIAhdihasdwahiajiNTidsu" localSheetId="12">[0]!BlankMacro1</definedName>
    <definedName name="jiNAHIAHIAHIAHDIAhdihasdwahiajiNTidsu" localSheetId="11">[0]!BlankMacro1</definedName>
    <definedName name="jiNAHIAHIAHIAHDIAhdihasdwahiajiNTidsu" localSheetId="38">[0]!BlankMacro1</definedName>
    <definedName name="jiNAHIAHIAHIAHDIAhdihasdwahiajiNTidsu" localSheetId="39">[0]!BlankMacro1</definedName>
    <definedName name="jiNAHIAHIAHIAHDIAhdihasdwahiajiNTidsu" localSheetId="40">[0]!BlankMacro1</definedName>
    <definedName name="jiNAHIAHIAHIAHDIAhdihasdwahiajiNTidsu" localSheetId="41">[0]!BlankMacro1</definedName>
    <definedName name="jiNAHIAHIAHIAHDIAhdihasdwahiajiNTidsu" localSheetId="34">[0]!BlankMacro1</definedName>
    <definedName name="jiNAHIAHIAHIAHDIAhdihasdwahiajiNTidsu" localSheetId="16">[0]!BlankMacro1</definedName>
    <definedName name="jiNAHIAHIAHIAHDIAhdihasdwahiajiNTidsu">[0]!BlankMacro1</definedName>
    <definedName name="JJA" localSheetId="12">#REF!</definedName>
    <definedName name="JJA" localSheetId="11">#REF!</definedName>
    <definedName name="JJA" localSheetId="38">#REF!</definedName>
    <definedName name="JJA" localSheetId="39">#REF!</definedName>
    <definedName name="JJA" localSheetId="40">#REF!</definedName>
    <definedName name="JJA" localSheetId="41">#REF!</definedName>
    <definedName name="JJA" localSheetId="34">#REF!</definedName>
    <definedName name="JJA" localSheetId="16">#REF!</definedName>
    <definedName name="JJA">#REF!</definedName>
    <definedName name="JJJ">'[12]9914'!$D$5:$U$74</definedName>
    <definedName name="jjy" localSheetId="12">#REF!</definedName>
    <definedName name="jjy" localSheetId="11">#REF!</definedName>
    <definedName name="jjy" localSheetId="38">#REF!</definedName>
    <definedName name="jjy" localSheetId="39">#REF!</definedName>
    <definedName name="jjy" localSheetId="40">#REF!</definedName>
    <definedName name="jjy" localSheetId="41">#REF!</definedName>
    <definedName name="jjy" localSheetId="34">#REF!</definedName>
    <definedName name="jjy" localSheetId="16">#REF!</definedName>
    <definedName name="jjy">#REF!</definedName>
    <definedName name="JK" localSheetId="38" hidden="1">{#N/A,#N/A,TRUE,"Y생산";#N/A,#N/A,TRUE,"Y판매";#N/A,#N/A,TRUE,"Y총물량";#N/A,#N/A,TRUE,"Y능력";#N/A,#N/A,TRUE,"YKD"}</definedName>
    <definedName name="JK" localSheetId="39" hidden="1">{#N/A,#N/A,TRUE,"Y생산";#N/A,#N/A,TRUE,"Y판매";#N/A,#N/A,TRUE,"Y총물량";#N/A,#N/A,TRUE,"Y능력";#N/A,#N/A,TRUE,"YKD"}</definedName>
    <definedName name="JK" localSheetId="40" hidden="1">{#N/A,#N/A,TRUE,"Y생산";#N/A,#N/A,TRUE,"Y판매";#N/A,#N/A,TRUE,"Y총물량";#N/A,#N/A,TRUE,"Y능력";#N/A,#N/A,TRUE,"YKD"}</definedName>
    <definedName name="JK" localSheetId="41" hidden="1">{#N/A,#N/A,TRUE,"Y생산";#N/A,#N/A,TRUE,"Y판매";#N/A,#N/A,TRUE,"Y총물량";#N/A,#N/A,TRUE,"Y능력";#N/A,#N/A,TRUE,"YKD"}</definedName>
    <definedName name="JK" localSheetId="34" hidden="1">{#N/A,#N/A,TRUE,"Y생산";#N/A,#N/A,TRUE,"Y판매";#N/A,#N/A,TRUE,"Y총물량";#N/A,#N/A,TRUE,"Y능력";#N/A,#N/A,TRUE,"YKD"}</definedName>
    <definedName name="JK" hidden="1">{#N/A,#N/A,TRUE,"Y생산";#N/A,#N/A,TRUE,"Y판매";#N/A,#N/A,TRUE,"Y총물량";#N/A,#N/A,TRUE,"Y능력";#N/A,#N/A,TRUE,"YKD"}</definedName>
    <definedName name="JKL" localSheetId="12">#REF!</definedName>
    <definedName name="JKL" localSheetId="11">#REF!</definedName>
    <definedName name="JKL" localSheetId="38">#REF!</definedName>
    <definedName name="JKL" localSheetId="39">#REF!</definedName>
    <definedName name="JKL" localSheetId="40">#REF!</definedName>
    <definedName name="JKL" localSheetId="41">#REF!</definedName>
    <definedName name="JKL" localSheetId="34">#REF!</definedName>
    <definedName name="JKL" localSheetId="16">#REF!</definedName>
    <definedName name="JKL">#REF!</definedName>
    <definedName name="jklhlkl" localSheetId="12">#REF!</definedName>
    <definedName name="jklhlkl" localSheetId="11">#REF!</definedName>
    <definedName name="jklhlkl" localSheetId="38">#REF!</definedName>
    <definedName name="jklhlkl" localSheetId="39">#REF!</definedName>
    <definedName name="jklhlkl" localSheetId="40">#REF!</definedName>
    <definedName name="jklhlkl" localSheetId="41">#REF!</definedName>
    <definedName name="jklhlkl" localSheetId="34">#REF!</definedName>
    <definedName name="jklhlkl" localSheetId="16">#REF!</definedName>
    <definedName name="jklhlkl">#REF!</definedName>
    <definedName name="JOB" localSheetId="12">#REF!</definedName>
    <definedName name="JOB" localSheetId="11">#REF!</definedName>
    <definedName name="JOB" localSheetId="38">#REF!</definedName>
    <definedName name="JOB" localSheetId="39">#REF!</definedName>
    <definedName name="JOB" localSheetId="40">#REF!</definedName>
    <definedName name="JOB" localSheetId="41">#REF!</definedName>
    <definedName name="JOB" localSheetId="34">#REF!</definedName>
    <definedName name="JOB" localSheetId="16">#REF!</definedName>
    <definedName name="JOB">#REF!</definedName>
    <definedName name="JPY" localSheetId="12">#REF!</definedName>
    <definedName name="JPY" localSheetId="11">#REF!</definedName>
    <definedName name="JPY" localSheetId="38">#REF!</definedName>
    <definedName name="JPY" localSheetId="39">#REF!</definedName>
    <definedName name="JPY" localSheetId="40">#REF!</definedName>
    <definedName name="JPY" localSheetId="41">#REF!</definedName>
    <definedName name="JPY" localSheetId="34">#REF!</definedName>
    <definedName name="JPY" localSheetId="16">#REF!</definedName>
    <definedName name="JPY">#REF!</definedName>
    <definedName name="JYER" localSheetId="12">#REF!</definedName>
    <definedName name="JYER" localSheetId="11">#REF!</definedName>
    <definedName name="JYER" localSheetId="38">#REF!</definedName>
    <definedName name="JYER" localSheetId="39">#REF!</definedName>
    <definedName name="JYER" localSheetId="40">#REF!</definedName>
    <definedName name="JYER" localSheetId="41">#REF!</definedName>
    <definedName name="JYER" localSheetId="34">#REF!</definedName>
    <definedName name="JYER" localSheetId="16">#REF!</definedName>
    <definedName name="JYER">#REF!</definedName>
    <definedName name="K" localSheetId="12">#REF!</definedName>
    <definedName name="K" localSheetId="11">#REF!</definedName>
    <definedName name="K" localSheetId="38">#REF!</definedName>
    <definedName name="K" localSheetId="39">#REF!</definedName>
    <definedName name="K" localSheetId="40">#REF!</definedName>
    <definedName name="K" localSheetId="41">#REF!</definedName>
    <definedName name="K" localSheetId="34">#REF!</definedName>
    <definedName name="K" localSheetId="16">#REF!</definedName>
    <definedName name="K">#REF!</definedName>
    <definedName name="KD" localSheetId="38" hidden="1">{#N/A,#N/A,FALSE,"인원";#N/A,#N/A,FALSE,"비용2";#N/A,#N/A,FALSE,"비용1";#N/A,#N/A,FALSE,"비용";#N/A,#N/A,FALSE,"보증2";#N/A,#N/A,FALSE,"보증1";#N/A,#N/A,FALSE,"보증";#N/A,#N/A,FALSE,"손익1";#N/A,#N/A,FALSE,"손익";#N/A,#N/A,FALSE,"부서별매출";#N/A,#N/A,FALSE,"매출"}</definedName>
    <definedName name="KD" localSheetId="39" hidden="1">{#N/A,#N/A,FALSE,"인원";#N/A,#N/A,FALSE,"비용2";#N/A,#N/A,FALSE,"비용1";#N/A,#N/A,FALSE,"비용";#N/A,#N/A,FALSE,"보증2";#N/A,#N/A,FALSE,"보증1";#N/A,#N/A,FALSE,"보증";#N/A,#N/A,FALSE,"손익1";#N/A,#N/A,FALSE,"손익";#N/A,#N/A,FALSE,"부서별매출";#N/A,#N/A,FALSE,"매출"}</definedName>
    <definedName name="KD" localSheetId="40" hidden="1">{#N/A,#N/A,FALSE,"인원";#N/A,#N/A,FALSE,"비용2";#N/A,#N/A,FALSE,"비용1";#N/A,#N/A,FALSE,"비용";#N/A,#N/A,FALSE,"보증2";#N/A,#N/A,FALSE,"보증1";#N/A,#N/A,FALSE,"보증";#N/A,#N/A,FALSE,"손익1";#N/A,#N/A,FALSE,"손익";#N/A,#N/A,FALSE,"부서별매출";#N/A,#N/A,FALSE,"매출"}</definedName>
    <definedName name="KD" localSheetId="41" hidden="1">{#N/A,#N/A,FALSE,"인원";#N/A,#N/A,FALSE,"비용2";#N/A,#N/A,FALSE,"비용1";#N/A,#N/A,FALSE,"비용";#N/A,#N/A,FALSE,"보증2";#N/A,#N/A,FALSE,"보증1";#N/A,#N/A,FALSE,"보증";#N/A,#N/A,FALSE,"손익1";#N/A,#N/A,FALSE,"손익";#N/A,#N/A,FALSE,"부서별매출";#N/A,#N/A,FALSE,"매출"}</definedName>
    <definedName name="KD" localSheetId="34"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EY_RATIO__RESULT" localSheetId="12">#REF!</definedName>
    <definedName name="KEY_RATIO__RESULT" localSheetId="11">#REF!</definedName>
    <definedName name="KEY_RATIO__RESULT" localSheetId="38">#REF!</definedName>
    <definedName name="KEY_RATIO__RESULT" localSheetId="39">#REF!</definedName>
    <definedName name="KEY_RATIO__RESULT" localSheetId="40">#REF!</definedName>
    <definedName name="KEY_RATIO__RESULT" localSheetId="41">#REF!</definedName>
    <definedName name="KEY_RATIO__RESULT" localSheetId="34">#REF!</definedName>
    <definedName name="KEY_RATIO__RESULT" localSheetId="16">#REF!</definedName>
    <definedName name="KEY_RATIO__RESULT">#REF!</definedName>
    <definedName name="KIA" localSheetId="38" hidden="1">{#N/A,#N/A,FALSE,"단축1";#N/A,#N/A,FALSE,"단축2";#N/A,#N/A,FALSE,"단축3";#N/A,#N/A,FALSE,"장축";#N/A,#N/A,FALSE,"4WD"}</definedName>
    <definedName name="KIA" localSheetId="39" hidden="1">{#N/A,#N/A,FALSE,"단축1";#N/A,#N/A,FALSE,"단축2";#N/A,#N/A,FALSE,"단축3";#N/A,#N/A,FALSE,"장축";#N/A,#N/A,FALSE,"4WD"}</definedName>
    <definedName name="KIA" localSheetId="40" hidden="1">{#N/A,#N/A,FALSE,"단축1";#N/A,#N/A,FALSE,"단축2";#N/A,#N/A,FALSE,"단축3";#N/A,#N/A,FALSE,"장축";#N/A,#N/A,FALSE,"4WD"}</definedName>
    <definedName name="KIA" localSheetId="41" hidden="1">{#N/A,#N/A,FALSE,"단축1";#N/A,#N/A,FALSE,"단축2";#N/A,#N/A,FALSE,"단축3";#N/A,#N/A,FALSE,"장축";#N/A,#N/A,FALSE,"4WD"}</definedName>
    <definedName name="KIA" localSheetId="34" hidden="1">{#N/A,#N/A,FALSE,"단축1";#N/A,#N/A,FALSE,"단축2";#N/A,#N/A,FALSE,"단축3";#N/A,#N/A,FALSE,"장축";#N/A,#N/A,FALSE,"4WD"}</definedName>
    <definedName name="KIA" hidden="1">{#N/A,#N/A,FALSE,"단축1";#N/A,#N/A,FALSE,"단축2";#N/A,#N/A,FALSE,"단축3";#N/A,#N/A,FALSE,"장축";#N/A,#N/A,FALSE,"4WD"}</definedName>
    <definedName name="KIM" localSheetId="38" hidden="1">{#N/A,#N/A,FALSE,"단축1";#N/A,#N/A,FALSE,"단축2";#N/A,#N/A,FALSE,"단축3";#N/A,#N/A,FALSE,"장축";#N/A,#N/A,FALSE,"4WD"}</definedName>
    <definedName name="KIM" localSheetId="39" hidden="1">{#N/A,#N/A,FALSE,"단축1";#N/A,#N/A,FALSE,"단축2";#N/A,#N/A,FALSE,"단축3";#N/A,#N/A,FALSE,"장축";#N/A,#N/A,FALSE,"4WD"}</definedName>
    <definedName name="KIM" localSheetId="40" hidden="1">{#N/A,#N/A,FALSE,"단축1";#N/A,#N/A,FALSE,"단축2";#N/A,#N/A,FALSE,"단축3";#N/A,#N/A,FALSE,"장축";#N/A,#N/A,FALSE,"4WD"}</definedName>
    <definedName name="KIM" localSheetId="41" hidden="1">{#N/A,#N/A,FALSE,"단축1";#N/A,#N/A,FALSE,"단축2";#N/A,#N/A,FALSE,"단축3";#N/A,#N/A,FALSE,"장축";#N/A,#N/A,FALSE,"4WD"}</definedName>
    <definedName name="KIM" localSheetId="34" hidden="1">{#N/A,#N/A,FALSE,"단축1";#N/A,#N/A,FALSE,"단축2";#N/A,#N/A,FALSE,"단축3";#N/A,#N/A,FALSE,"장축";#N/A,#N/A,FALSE,"4WD"}</definedName>
    <definedName name="KIM" hidden="1">{#N/A,#N/A,FALSE,"단축1";#N/A,#N/A,FALSE,"단축2";#N/A,#N/A,FALSE,"단축3";#N/A,#N/A,FALSE,"장축";#N/A,#N/A,FALSE,"4WD"}</definedName>
    <definedName name="KIT금형개발" localSheetId="12">#REF!</definedName>
    <definedName name="KIT금형개발" localSheetId="11">#REF!</definedName>
    <definedName name="KIT금형개발" localSheetId="38">#REF!</definedName>
    <definedName name="KIT금형개발" localSheetId="39">#REF!</definedName>
    <definedName name="KIT금형개발" localSheetId="40">#REF!</definedName>
    <definedName name="KIT금형개발" localSheetId="41">#REF!</definedName>
    <definedName name="KIT금형개발" localSheetId="34">#REF!</definedName>
    <definedName name="KIT금형개발" localSheetId="16">#REF!</definedName>
    <definedName name="KIT금형개발">#REF!</definedName>
    <definedName name="KJ" localSheetId="12">#REF!</definedName>
    <definedName name="KJ" localSheetId="11">#REF!</definedName>
    <definedName name="KJ" localSheetId="38">#REF!</definedName>
    <definedName name="KJ" localSheetId="39">#REF!</definedName>
    <definedName name="KJ" localSheetId="40">#REF!</definedName>
    <definedName name="KJ" localSheetId="41">#REF!</definedName>
    <definedName name="KJ" localSheetId="34">#REF!</definedName>
    <definedName name="KJ" localSheetId="16">#REF!</definedName>
    <definedName name="KJ">#REF!</definedName>
    <definedName name="KJH" localSheetId="12">#REF!</definedName>
    <definedName name="KJH" localSheetId="11">#REF!</definedName>
    <definedName name="KJH" localSheetId="38">#REF!</definedName>
    <definedName name="KJH" localSheetId="39">#REF!</definedName>
    <definedName name="KJH" localSheetId="40">#REF!</definedName>
    <definedName name="KJH" localSheetId="41">#REF!</definedName>
    <definedName name="KJH" localSheetId="34">#REF!</definedName>
    <definedName name="KJH" localSheetId="16">#REF!</definedName>
    <definedName name="KJH">#REF!</definedName>
    <definedName name="KKK"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k" localSheetId="12">#REF!</definedName>
    <definedName name="kkkk" localSheetId="11">#REF!</definedName>
    <definedName name="kkkk" localSheetId="38">#REF!</definedName>
    <definedName name="kkkk" localSheetId="39">#REF!</definedName>
    <definedName name="kkkk" localSheetId="40">#REF!</definedName>
    <definedName name="kkkk" localSheetId="41">#REF!</definedName>
    <definedName name="kkkk" localSheetId="34">#REF!</definedName>
    <definedName name="kkkk" localSheetId="16">#REF!</definedName>
    <definedName name="kkkk">#REF!</definedName>
    <definedName name="km" localSheetId="12">#REF!</definedName>
    <definedName name="km" localSheetId="11">#REF!</definedName>
    <definedName name="km" localSheetId="38">#REF!</definedName>
    <definedName name="km" localSheetId="39">#REF!</definedName>
    <definedName name="km" localSheetId="40">#REF!</definedName>
    <definedName name="km" localSheetId="41">#REF!</definedName>
    <definedName name="km" localSheetId="34">#REF!</definedName>
    <definedName name="km" localSheetId="16">#REF!</definedName>
    <definedName name="km">#REF!</definedName>
    <definedName name="KONG1" localSheetId="12">#REF!</definedName>
    <definedName name="KONG1" localSheetId="11">#REF!</definedName>
    <definedName name="KONG1" localSheetId="38">#REF!</definedName>
    <definedName name="KONG1" localSheetId="39">#REF!</definedName>
    <definedName name="KONG1" localSheetId="40">#REF!</definedName>
    <definedName name="KONG1" localSheetId="41">#REF!</definedName>
    <definedName name="KONG1" localSheetId="34">#REF!</definedName>
    <definedName name="KONG1" localSheetId="16">#REF!</definedName>
    <definedName name="KONG1">#REF!</definedName>
    <definedName name="KONG2" localSheetId="12">#REF!</definedName>
    <definedName name="KONG2" localSheetId="11">#REF!</definedName>
    <definedName name="KONG2" localSheetId="38">#REF!</definedName>
    <definedName name="KONG2" localSheetId="39">#REF!</definedName>
    <definedName name="KONG2" localSheetId="40">#REF!</definedName>
    <definedName name="KONG2" localSheetId="41">#REF!</definedName>
    <definedName name="KONG2" localSheetId="34">#REF!</definedName>
    <definedName name="KONG2" localSheetId="16">#REF!</definedName>
    <definedName name="KONG2">#REF!</definedName>
    <definedName name="KONG5" localSheetId="12">#REF!</definedName>
    <definedName name="KONG5" localSheetId="11">#REF!</definedName>
    <definedName name="KONG5" localSheetId="38">#REF!</definedName>
    <definedName name="KONG5" localSheetId="39">#REF!</definedName>
    <definedName name="KONG5" localSheetId="40">#REF!</definedName>
    <definedName name="KONG5" localSheetId="41">#REF!</definedName>
    <definedName name="KONG5" localSheetId="34">#REF!</definedName>
    <definedName name="KONG5" localSheetId="16">#REF!</definedName>
    <definedName name="KONG5">#REF!</definedName>
    <definedName name="KONG7" localSheetId="12">#REF!</definedName>
    <definedName name="KONG7" localSheetId="11">#REF!</definedName>
    <definedName name="KONG7" localSheetId="38">#REF!</definedName>
    <definedName name="KONG7" localSheetId="39">#REF!</definedName>
    <definedName name="KONG7" localSheetId="40">#REF!</definedName>
    <definedName name="KONG7" localSheetId="41">#REF!</definedName>
    <definedName name="KONG7" localSheetId="34">#REF!</definedName>
    <definedName name="KONG7" localSheetId="16">#REF!</definedName>
    <definedName name="KONG7">#REF!</definedName>
    <definedName name="KU" localSheetId="38" hidden="1">{#N/A,#N/A,TRUE,"Y생산";#N/A,#N/A,TRUE,"Y판매";#N/A,#N/A,TRUE,"Y총물량";#N/A,#N/A,TRUE,"Y능력";#N/A,#N/A,TRUE,"YKD"}</definedName>
    <definedName name="KU" localSheetId="39" hidden="1">{#N/A,#N/A,TRUE,"Y생산";#N/A,#N/A,TRUE,"Y판매";#N/A,#N/A,TRUE,"Y총물량";#N/A,#N/A,TRUE,"Y능력";#N/A,#N/A,TRUE,"YKD"}</definedName>
    <definedName name="KU" localSheetId="40" hidden="1">{#N/A,#N/A,TRUE,"Y생산";#N/A,#N/A,TRUE,"Y판매";#N/A,#N/A,TRUE,"Y총물량";#N/A,#N/A,TRUE,"Y능력";#N/A,#N/A,TRUE,"YKD"}</definedName>
    <definedName name="KU" localSheetId="41" hidden="1">{#N/A,#N/A,TRUE,"Y생산";#N/A,#N/A,TRUE,"Y판매";#N/A,#N/A,TRUE,"Y총물량";#N/A,#N/A,TRUE,"Y능력";#N/A,#N/A,TRUE,"YKD"}</definedName>
    <definedName name="KU" localSheetId="34" hidden="1">{#N/A,#N/A,TRUE,"Y생산";#N/A,#N/A,TRUE,"Y판매";#N/A,#N/A,TRUE,"Y총물량";#N/A,#N/A,TRUE,"Y능력";#N/A,#N/A,TRUE,"YKD"}</definedName>
    <definedName name="KU" hidden="1">{#N/A,#N/A,TRUE,"Y생산";#N/A,#N/A,TRUE,"Y판매";#N/A,#N/A,TRUE,"Y총물량";#N/A,#N/A,TRUE,"Y능력";#N/A,#N/A,TRUE,"YKD"}</definedName>
    <definedName name="L" localSheetId="12">#REF!</definedName>
    <definedName name="L" localSheetId="11">#REF!</definedName>
    <definedName name="L" localSheetId="38">#REF!</definedName>
    <definedName name="L" localSheetId="39">#REF!</definedName>
    <definedName name="L" localSheetId="40">#REF!</definedName>
    <definedName name="L" localSheetId="41">#REF!</definedName>
    <definedName name="L" localSheetId="34">#REF!</definedName>
    <definedName name="L" localSheetId="16">#REF!</definedName>
    <definedName name="L">#REF!</definedName>
    <definedName name="Landclear" localSheetId="12">#REF!</definedName>
    <definedName name="Landclear" localSheetId="11">#REF!</definedName>
    <definedName name="Landclear" localSheetId="38">#REF!</definedName>
    <definedName name="Landclear" localSheetId="39">#REF!</definedName>
    <definedName name="Landclear" localSheetId="40">#REF!</definedName>
    <definedName name="Landclear" localSheetId="41">#REF!</definedName>
    <definedName name="Landclear" localSheetId="34">#REF!</definedName>
    <definedName name="Landclear" localSheetId="16">#REF!</definedName>
    <definedName name="Landclear">#REF!</definedName>
    <definedName name="LANG_NO">[5]Config!$B$2</definedName>
    <definedName name="LANOS" localSheetId="12">#REF!</definedName>
    <definedName name="LANOS" localSheetId="11">#REF!</definedName>
    <definedName name="LANOS" localSheetId="38">#REF!</definedName>
    <definedName name="LANOS" localSheetId="39">#REF!</definedName>
    <definedName name="LANOS" localSheetId="40">#REF!</definedName>
    <definedName name="LANOS" localSheetId="41">#REF!</definedName>
    <definedName name="LANOS" localSheetId="34">#REF!</definedName>
    <definedName name="LANOS" localSheetId="16">#REF!</definedName>
    <definedName name="LANOS">#REF!</definedName>
    <definedName name="LC" localSheetId="12">#REF!</definedName>
    <definedName name="LC" localSheetId="11">#REF!</definedName>
    <definedName name="LC" localSheetId="38">#REF!</definedName>
    <definedName name="LC" localSheetId="39">#REF!</definedName>
    <definedName name="LC" localSheetId="40">#REF!</definedName>
    <definedName name="LC" localSheetId="41">#REF!</definedName>
    <definedName name="LC" localSheetId="34">#REF!</definedName>
    <definedName name="LC" localSheetId="16">#REF!</definedName>
    <definedName name="LC">#REF!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#N/A</definedName>
    <definedName name="LeadTime">#N/A</definedName>
    <definedName name="lee" localSheetId="12">#REF!</definedName>
    <definedName name="lee" localSheetId="11">#REF!</definedName>
    <definedName name="lee" localSheetId="38">#REF!</definedName>
    <definedName name="lee" localSheetId="39">#REF!</definedName>
    <definedName name="lee" localSheetId="40">#REF!</definedName>
    <definedName name="lee" localSheetId="41">#REF!</definedName>
    <definedName name="lee" localSheetId="34">#REF!</definedName>
    <definedName name="lee" localSheetId="16">#REF!</definedName>
    <definedName name="lee">#REF!</definedName>
    <definedName name="leeih" localSheetId="12">#REF!</definedName>
    <definedName name="leeih" localSheetId="11">#REF!</definedName>
    <definedName name="leeih" localSheetId="38">#REF!</definedName>
    <definedName name="leeih" localSheetId="39">#REF!</definedName>
    <definedName name="leeih" localSheetId="40">#REF!</definedName>
    <definedName name="leeih" localSheetId="41">#REF!</definedName>
    <definedName name="leeih" localSheetId="34">#REF!</definedName>
    <definedName name="leeih" localSheetId="16">#REF!</definedName>
    <definedName name="leeih">#REF!</definedName>
    <definedName name="LIM" localSheetId="12">#REF!</definedName>
    <definedName name="LIM" localSheetId="11">#REF!</definedName>
    <definedName name="LIM" localSheetId="38">#REF!</definedName>
    <definedName name="LIM" localSheetId="39">#REF!</definedName>
    <definedName name="LIM" localSheetId="40">#REF!</definedName>
    <definedName name="LIM" localSheetId="41">#REF!</definedName>
    <definedName name="LIM" localSheetId="34">#REF!</definedName>
    <definedName name="LIM" localSheetId="16">#REF!</definedName>
    <definedName name="LIM">#REF!</definedName>
    <definedName name="LINE검토2" localSheetId="38" hidden="1">{#N/A,#N/A,TRUE,"Y생산";#N/A,#N/A,TRUE,"Y판매";#N/A,#N/A,TRUE,"Y총물량";#N/A,#N/A,TRUE,"Y능력";#N/A,#N/A,TRUE,"YKD"}</definedName>
    <definedName name="LINE검토2" localSheetId="39" hidden="1">{#N/A,#N/A,TRUE,"Y생산";#N/A,#N/A,TRUE,"Y판매";#N/A,#N/A,TRUE,"Y총물량";#N/A,#N/A,TRUE,"Y능력";#N/A,#N/A,TRUE,"YKD"}</definedName>
    <definedName name="LINE검토2" localSheetId="40" hidden="1">{#N/A,#N/A,TRUE,"Y생산";#N/A,#N/A,TRUE,"Y판매";#N/A,#N/A,TRUE,"Y총물량";#N/A,#N/A,TRUE,"Y능력";#N/A,#N/A,TRUE,"YKD"}</definedName>
    <definedName name="LINE검토2" localSheetId="41" hidden="1">{#N/A,#N/A,TRUE,"Y생산";#N/A,#N/A,TRUE,"Y판매";#N/A,#N/A,TRUE,"Y총물량";#N/A,#N/A,TRUE,"Y능력";#N/A,#N/A,TRUE,"YKD"}</definedName>
    <definedName name="LINE검토2" localSheetId="34" hidden="1">{#N/A,#N/A,TRUE,"Y생산";#N/A,#N/A,TRUE,"Y판매";#N/A,#N/A,TRUE,"Y총물량";#N/A,#N/A,TRUE,"Y능력";#N/A,#N/A,TRUE,"YKD"}</definedName>
    <definedName name="LINE검토2" hidden="1">{#N/A,#N/A,TRUE,"Y생산";#N/A,#N/A,TRUE,"Y판매";#N/A,#N/A,TRUE,"Y총물량";#N/A,#N/A,TRUE,"Y능력";#N/A,#N/A,TRUE,"YKD"}</definedName>
    <definedName name="LIST" localSheetId="12">#REF!</definedName>
    <definedName name="LIST" localSheetId="11">#REF!</definedName>
    <definedName name="LIST" localSheetId="38">#REF!</definedName>
    <definedName name="LIST" localSheetId="39">#REF!</definedName>
    <definedName name="LIST" localSheetId="40">#REF!</definedName>
    <definedName name="LIST" localSheetId="41">#REF!</definedName>
    <definedName name="LIST" localSheetId="34">#REF!</definedName>
    <definedName name="LIST" localSheetId="16">#REF!</definedName>
    <definedName name="LIST">#REF!</definedName>
    <definedName name="liste_classeur" localSheetId="38">{"Book1","HP-1 CL 견적_0409.xls"}</definedName>
    <definedName name="liste_classeur" localSheetId="39">{"Book1","HP-1 CL 견적_0409.xls"}</definedName>
    <definedName name="liste_classeur" localSheetId="40">{"Book1","HP-1 CL 견적_0409.xls"}</definedName>
    <definedName name="liste_classeur" localSheetId="41">{"Book1","HP-1 CL 견적_0409.xls"}</definedName>
    <definedName name="liste_classeur" localSheetId="34">{"Book1","HP-1 CL 견적_0409.xls"}</definedName>
    <definedName name="liste_classeur">{"Book1","HP-1 CL 견적_0409.xls"}</definedName>
    <definedName name="LL"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K" localSheetId="38" hidden="1">{#N/A,#N/A,FALSE,"단축1";#N/A,#N/A,FALSE,"단축2";#N/A,#N/A,FALSE,"단축3";#N/A,#N/A,FALSE,"장축";#N/A,#N/A,FALSE,"4WD"}</definedName>
    <definedName name="LLK" localSheetId="39" hidden="1">{#N/A,#N/A,FALSE,"단축1";#N/A,#N/A,FALSE,"단축2";#N/A,#N/A,FALSE,"단축3";#N/A,#N/A,FALSE,"장축";#N/A,#N/A,FALSE,"4WD"}</definedName>
    <definedName name="LLK" localSheetId="40" hidden="1">{#N/A,#N/A,FALSE,"단축1";#N/A,#N/A,FALSE,"단축2";#N/A,#N/A,FALSE,"단축3";#N/A,#N/A,FALSE,"장축";#N/A,#N/A,FALSE,"4WD"}</definedName>
    <definedName name="LLK" localSheetId="41" hidden="1">{#N/A,#N/A,FALSE,"단축1";#N/A,#N/A,FALSE,"단축2";#N/A,#N/A,FALSE,"단축3";#N/A,#N/A,FALSE,"장축";#N/A,#N/A,FALSE,"4WD"}</definedName>
    <definedName name="LLK" localSheetId="34" hidden="1">{#N/A,#N/A,FALSE,"단축1";#N/A,#N/A,FALSE,"단축2";#N/A,#N/A,FALSE,"단축3";#N/A,#N/A,FALSE,"장축";#N/A,#N/A,FALSE,"4WD"}</definedName>
    <definedName name="LLK" hidden="1">{#N/A,#N/A,FALSE,"단축1";#N/A,#N/A,FALSE,"단축2";#N/A,#N/A,FALSE,"단축3";#N/A,#N/A,FALSE,"장축";#N/A,#N/A,FALSE,"4WD"}</definedName>
    <definedName name="LLL" localSheetId="12">#REF!</definedName>
    <definedName name="LLL" localSheetId="11">#REF!</definedName>
    <definedName name="LLL" localSheetId="38">#REF!</definedName>
    <definedName name="LLL" localSheetId="39">#REF!</definedName>
    <definedName name="LLL" localSheetId="40">#REF!</definedName>
    <definedName name="LLL" localSheetId="41">#REF!</definedName>
    <definedName name="LLL" localSheetId="34">#REF!</definedName>
    <definedName name="LLL" localSheetId="16">#REF!</definedName>
    <definedName name="LLL">#REF!</definedName>
    <definedName name="LLZZ" localSheetId="12">#REF!</definedName>
    <definedName name="LLZZ" localSheetId="11">#REF!</definedName>
    <definedName name="LLZZ" localSheetId="38">#REF!</definedName>
    <definedName name="LLZZ" localSheetId="39">#REF!</definedName>
    <definedName name="LLZZ" localSheetId="40">#REF!</definedName>
    <definedName name="LLZZ" localSheetId="41">#REF!</definedName>
    <definedName name="LLZZ" localSheetId="34">#REF!</definedName>
    <definedName name="LLZZ" localSheetId="16">#REF!</definedName>
    <definedName name="LLZZ">#REF!</definedName>
    <definedName name="LOIACT" localSheetId="12">#REF!</definedName>
    <definedName name="LOIACT" localSheetId="11">#REF!</definedName>
    <definedName name="LOIACT" localSheetId="38">#REF!</definedName>
    <definedName name="LOIACT" localSheetId="39">#REF!</definedName>
    <definedName name="LOIACT" localSheetId="40">#REF!</definedName>
    <definedName name="LOIACT" localSheetId="41">#REF!</definedName>
    <definedName name="LOIACT" localSheetId="34">#REF!</definedName>
    <definedName name="LOIACT" localSheetId="16">#REF!</definedName>
    <definedName name="LOIACT">#REF!</definedName>
    <definedName name="LOIPLAN" localSheetId="12">#REF!</definedName>
    <definedName name="LOIPLAN" localSheetId="11">#REF!</definedName>
    <definedName name="LOIPLAN" localSheetId="38">#REF!</definedName>
    <definedName name="LOIPLAN" localSheetId="39">#REF!</definedName>
    <definedName name="LOIPLAN" localSheetId="40">#REF!</definedName>
    <definedName name="LOIPLAN" localSheetId="41">#REF!</definedName>
    <definedName name="LOIPLAN" localSheetId="34">#REF!</definedName>
    <definedName name="LOIPLAN" localSheetId="16">#REF!</definedName>
    <definedName name="LOIPLAN">#REF!</definedName>
    <definedName name="LOP" localSheetId="12">#REF!</definedName>
    <definedName name="LOP" localSheetId="11">#REF!</definedName>
    <definedName name="LOP" localSheetId="38">#REF!</definedName>
    <definedName name="LOP" localSheetId="39">#REF!</definedName>
    <definedName name="LOP" localSheetId="40">#REF!</definedName>
    <definedName name="LOP" localSheetId="41">#REF!</definedName>
    <definedName name="LOP" localSheetId="34">#REF!</definedName>
    <definedName name="LOP" localSheetId="16">#REF!</definedName>
    <definedName name="LOP">#REF!</definedName>
    <definedName name="loss" localSheetId="12">#REF!</definedName>
    <definedName name="loss" localSheetId="11">#REF!</definedName>
    <definedName name="loss" localSheetId="38">#REF!</definedName>
    <definedName name="loss" localSheetId="39">#REF!</definedName>
    <definedName name="loss" localSheetId="40">#REF!</definedName>
    <definedName name="loss" localSheetId="41">#REF!</definedName>
    <definedName name="loss" localSheetId="34">#REF!</definedName>
    <definedName name="loss" localSheetId="16">#REF!</definedName>
    <definedName name="loss">#REF!</definedName>
    <definedName name="LPL" localSheetId="12">#REF!</definedName>
    <definedName name="LPL" localSheetId="11">#REF!</definedName>
    <definedName name="LPL" localSheetId="38">#REF!</definedName>
    <definedName name="LPL" localSheetId="39">#REF!</definedName>
    <definedName name="LPL" localSheetId="40">#REF!</definedName>
    <definedName name="LPL" localSheetId="41">#REF!</definedName>
    <definedName name="LPL" localSheetId="34">#REF!</definedName>
    <definedName name="LPL" localSheetId="16">#REF!</definedName>
    <definedName name="LPL">#REF!</definedName>
    <definedName name="LPO" localSheetId="38" hidden="1">{#N/A,#N/A,FALSE,"단축1";#N/A,#N/A,FALSE,"단축2";#N/A,#N/A,FALSE,"단축3";#N/A,#N/A,FALSE,"장축";#N/A,#N/A,FALSE,"4WD"}</definedName>
    <definedName name="LPO" localSheetId="39" hidden="1">{#N/A,#N/A,FALSE,"단축1";#N/A,#N/A,FALSE,"단축2";#N/A,#N/A,FALSE,"단축3";#N/A,#N/A,FALSE,"장축";#N/A,#N/A,FALSE,"4WD"}</definedName>
    <definedName name="LPO" localSheetId="40" hidden="1">{#N/A,#N/A,FALSE,"단축1";#N/A,#N/A,FALSE,"단축2";#N/A,#N/A,FALSE,"단축3";#N/A,#N/A,FALSE,"장축";#N/A,#N/A,FALSE,"4WD"}</definedName>
    <definedName name="LPO" localSheetId="41" hidden="1">{#N/A,#N/A,FALSE,"단축1";#N/A,#N/A,FALSE,"단축2";#N/A,#N/A,FALSE,"단축3";#N/A,#N/A,FALSE,"장축";#N/A,#N/A,FALSE,"4WD"}</definedName>
    <definedName name="LPO" localSheetId="34" hidden="1">{#N/A,#N/A,FALSE,"단축1";#N/A,#N/A,FALSE,"단축2";#N/A,#N/A,FALSE,"단축3";#N/A,#N/A,FALSE,"장축";#N/A,#N/A,FALSE,"4WD"}</definedName>
    <definedName name="LPO" hidden="1">{#N/A,#N/A,FALSE,"단축1";#N/A,#N/A,FALSE,"단축2";#N/A,#N/A,FALSE,"단축3";#N/A,#N/A,FALSE,"장축";#N/A,#N/A,FALSE,"4WD"}</definedName>
    <definedName name="lps" localSheetId="38" hidden="1">{#N/A,#N/A,FALSE,"단축1";#N/A,#N/A,FALSE,"단축2";#N/A,#N/A,FALSE,"단축3";#N/A,#N/A,FALSE,"장축";#N/A,#N/A,FALSE,"4WD"}</definedName>
    <definedName name="lps" localSheetId="39" hidden="1">{#N/A,#N/A,FALSE,"단축1";#N/A,#N/A,FALSE,"단축2";#N/A,#N/A,FALSE,"단축3";#N/A,#N/A,FALSE,"장축";#N/A,#N/A,FALSE,"4WD"}</definedName>
    <definedName name="lps" localSheetId="40" hidden="1">{#N/A,#N/A,FALSE,"단축1";#N/A,#N/A,FALSE,"단축2";#N/A,#N/A,FALSE,"단축3";#N/A,#N/A,FALSE,"장축";#N/A,#N/A,FALSE,"4WD"}</definedName>
    <definedName name="lps" localSheetId="41" hidden="1">{#N/A,#N/A,FALSE,"단축1";#N/A,#N/A,FALSE,"단축2";#N/A,#N/A,FALSE,"단축3";#N/A,#N/A,FALSE,"장축";#N/A,#N/A,FALSE,"4WD"}</definedName>
    <definedName name="lps" localSheetId="34" hidden="1">{#N/A,#N/A,FALSE,"단축1";#N/A,#N/A,FALSE,"단축2";#N/A,#N/A,FALSE,"단축3";#N/A,#N/A,FALSE,"장축";#N/A,#N/A,FALSE,"4WD"}</definedName>
    <definedName name="lps" hidden="1">{#N/A,#N/A,FALSE,"단축1";#N/A,#N/A,FALSE,"단축2";#N/A,#N/A,FALSE,"단축3";#N/A,#N/A,FALSE,"장축";#N/A,#N/A,FALSE,"4WD"}</definedName>
    <definedName name="LPS가동계획" localSheetId="12">[0]!BlankMacro1</definedName>
    <definedName name="LPS가동계획" localSheetId="11">[0]!BlankMacro1</definedName>
    <definedName name="LPS가동계획" localSheetId="38">[0]!BlankMacro1</definedName>
    <definedName name="LPS가동계획" localSheetId="39">[0]!BlankMacro1</definedName>
    <definedName name="LPS가동계획" localSheetId="40">[0]!BlankMacro1</definedName>
    <definedName name="LPS가동계획" localSheetId="41">[0]!BlankMacro1</definedName>
    <definedName name="LPS가동계획" localSheetId="34">[0]!BlankMacro1</definedName>
    <definedName name="LPS가동계획" localSheetId="16">[0]!BlankMacro1</definedName>
    <definedName name="LPS가동계획">[0]!BlankMacro1</definedName>
    <definedName name="lrcp522" localSheetId="12">#REF!</definedName>
    <definedName name="lrcp522" localSheetId="11">#REF!</definedName>
    <definedName name="lrcp522" localSheetId="38">#REF!</definedName>
    <definedName name="lrcp522" localSheetId="39">#REF!</definedName>
    <definedName name="lrcp522" localSheetId="40">#REF!</definedName>
    <definedName name="lrcp522" localSheetId="41">#REF!</definedName>
    <definedName name="lrcp522" localSheetId="34">#REF!</definedName>
    <definedName name="lrcp522" localSheetId="16">#REF!</definedName>
    <definedName name="lrcp522">#REF!</definedName>
    <definedName name="LT" localSheetId="12">#REF!</definedName>
    <definedName name="LT" localSheetId="11">#REF!</definedName>
    <definedName name="LT" localSheetId="38">#REF!</definedName>
    <definedName name="LT" localSheetId="39">#REF!</definedName>
    <definedName name="LT" localSheetId="40">#REF!</definedName>
    <definedName name="LT" localSheetId="41">#REF!</definedName>
    <definedName name="LT" localSheetId="34">#REF!</definedName>
    <definedName name="LT" localSheetId="16">#REF!</definedName>
    <definedName name="LT">#REF!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 localSheetId="12">#REF!</definedName>
    <definedName name="LZZZZ" localSheetId="11">#REF!</definedName>
    <definedName name="LZZZZ" localSheetId="38">#REF!</definedName>
    <definedName name="LZZZZ" localSheetId="39">#REF!</definedName>
    <definedName name="LZZZZ" localSheetId="40">#REF!</definedName>
    <definedName name="LZZZZ" localSheetId="41">#REF!</definedName>
    <definedName name="LZZZZ" localSheetId="34">#REF!</definedName>
    <definedName name="LZZZZ" localSheetId="16">#REF!</definedName>
    <definedName name="LZZZZ">#REF!</definedName>
    <definedName name="LZ목표" localSheetId="12">#REF!</definedName>
    <definedName name="LZ목표" localSheetId="11">#REF!</definedName>
    <definedName name="LZ목표" localSheetId="38">#REF!</definedName>
    <definedName name="LZ목표" localSheetId="39">#REF!</definedName>
    <definedName name="LZ목표" localSheetId="40">#REF!</definedName>
    <definedName name="LZ목표" localSheetId="41">#REF!</definedName>
    <definedName name="LZ목표" localSheetId="34">#REF!</definedName>
    <definedName name="LZ목표" localSheetId="16">#REF!</definedName>
    <definedName name="LZ목표">#REF!</definedName>
    <definedName name="M?" localSheetId="12">#REF!</definedName>
    <definedName name="M?" localSheetId="11">#REF!</definedName>
    <definedName name="M?" localSheetId="38">#REF!</definedName>
    <definedName name="M?" localSheetId="39">#REF!</definedName>
    <definedName name="M?" localSheetId="40">#REF!</definedName>
    <definedName name="M?" localSheetId="41">#REF!</definedName>
    <definedName name="M?" localSheetId="34">#REF!</definedName>
    <definedName name="M?" localSheetId="16">#REF!</definedName>
    <definedName name="M?">#REF!</definedName>
    <definedName name="M5ZR1" localSheetId="12">#REF!</definedName>
    <definedName name="M5ZR1" localSheetId="11">#REF!</definedName>
    <definedName name="M5ZR1" localSheetId="38">#REF!</definedName>
    <definedName name="M5ZR1" localSheetId="39">#REF!</definedName>
    <definedName name="M5ZR1" localSheetId="40">#REF!</definedName>
    <definedName name="M5ZR1" localSheetId="41">#REF!</definedName>
    <definedName name="M5ZR1" localSheetId="34">#REF!</definedName>
    <definedName name="M5ZR1" localSheetId="16">#REF!</definedName>
    <definedName name="M5ZR1">#REF!</definedName>
    <definedName name="MA_1" localSheetId="12">#REF!</definedName>
    <definedName name="MA_1" localSheetId="11">#REF!</definedName>
    <definedName name="MA_1" localSheetId="38">#REF!</definedName>
    <definedName name="MA_1" localSheetId="39">#REF!</definedName>
    <definedName name="MA_1" localSheetId="40">#REF!</definedName>
    <definedName name="MA_1" localSheetId="41">#REF!</definedName>
    <definedName name="MA_1" localSheetId="34">#REF!</definedName>
    <definedName name="MA_1" localSheetId="16">#REF!</definedName>
    <definedName name="MA_1">#REF!</definedName>
    <definedName name="MA_11" localSheetId="12">#REF!</definedName>
    <definedName name="MA_11" localSheetId="11">#REF!</definedName>
    <definedName name="MA_11" localSheetId="38">#REF!</definedName>
    <definedName name="MA_11" localSheetId="39">#REF!</definedName>
    <definedName name="MA_11" localSheetId="40">#REF!</definedName>
    <definedName name="MA_11" localSheetId="41">#REF!</definedName>
    <definedName name="MA_11" localSheetId="34">#REF!</definedName>
    <definedName name="MA_11" localSheetId="16">#REF!</definedName>
    <definedName name="MA_11">#REF!</definedName>
    <definedName name="MA_1END" localSheetId="12">#REF!</definedName>
    <definedName name="MA_1END" localSheetId="11">#REF!</definedName>
    <definedName name="MA_1END" localSheetId="38">#REF!</definedName>
    <definedName name="MA_1END" localSheetId="39">#REF!</definedName>
    <definedName name="MA_1END" localSheetId="40">#REF!</definedName>
    <definedName name="MA_1END" localSheetId="41">#REF!</definedName>
    <definedName name="MA_1END" localSheetId="34">#REF!</definedName>
    <definedName name="MA_1END" localSheetId="16">#REF!</definedName>
    <definedName name="MA_1END">#REF!</definedName>
    <definedName name="MA_1POS1" localSheetId="12">#REF!</definedName>
    <definedName name="MA_1POS1" localSheetId="11">#REF!</definedName>
    <definedName name="MA_1POS1" localSheetId="38">#REF!</definedName>
    <definedName name="MA_1POS1" localSheetId="39">#REF!</definedName>
    <definedName name="MA_1POS1" localSheetId="40">#REF!</definedName>
    <definedName name="MA_1POS1" localSheetId="41">#REF!</definedName>
    <definedName name="MA_1POS1" localSheetId="34">#REF!</definedName>
    <definedName name="MA_1POS1" localSheetId="16">#REF!</definedName>
    <definedName name="MA_1POS1">#REF!</definedName>
    <definedName name="MA_2" localSheetId="12">#REF!</definedName>
    <definedName name="MA_2" localSheetId="11">#REF!</definedName>
    <definedName name="MA_2" localSheetId="38">#REF!</definedName>
    <definedName name="MA_2" localSheetId="39">#REF!</definedName>
    <definedName name="MA_2" localSheetId="40">#REF!</definedName>
    <definedName name="MA_2" localSheetId="41">#REF!</definedName>
    <definedName name="MA_2" localSheetId="34">#REF!</definedName>
    <definedName name="MA_2" localSheetId="16">#REF!</definedName>
    <definedName name="MA_2">#REF!</definedName>
    <definedName name="MA_21" localSheetId="12">#REF!</definedName>
    <definedName name="MA_21" localSheetId="11">#REF!</definedName>
    <definedName name="MA_21" localSheetId="38">#REF!</definedName>
    <definedName name="MA_21" localSheetId="39">#REF!</definedName>
    <definedName name="MA_21" localSheetId="40">#REF!</definedName>
    <definedName name="MA_21" localSheetId="41">#REF!</definedName>
    <definedName name="MA_21" localSheetId="34">#REF!</definedName>
    <definedName name="MA_21" localSheetId="16">#REF!</definedName>
    <definedName name="MA_21">#REF!</definedName>
    <definedName name="MA_2END" localSheetId="12">#REF!</definedName>
    <definedName name="MA_2END" localSheetId="11">#REF!</definedName>
    <definedName name="MA_2END" localSheetId="38">#REF!</definedName>
    <definedName name="MA_2END" localSheetId="39">#REF!</definedName>
    <definedName name="MA_2END" localSheetId="40">#REF!</definedName>
    <definedName name="MA_2END" localSheetId="41">#REF!</definedName>
    <definedName name="MA_2END" localSheetId="34">#REF!</definedName>
    <definedName name="MA_2END" localSheetId="16">#REF!</definedName>
    <definedName name="MA_2END">#REF!</definedName>
    <definedName name="MA_2POS1" localSheetId="12">#REF!</definedName>
    <definedName name="MA_2POS1" localSheetId="11">#REF!</definedName>
    <definedName name="MA_2POS1" localSheetId="38">#REF!</definedName>
    <definedName name="MA_2POS1" localSheetId="39">#REF!</definedName>
    <definedName name="MA_2POS1" localSheetId="40">#REF!</definedName>
    <definedName name="MA_2POS1" localSheetId="41">#REF!</definedName>
    <definedName name="MA_2POS1" localSheetId="34">#REF!</definedName>
    <definedName name="MA_2POS1" localSheetId="16">#REF!</definedName>
    <definedName name="MA_2POS1">#REF!</definedName>
    <definedName name="MA_DATEN" localSheetId="12">#REF!</definedName>
    <definedName name="MA_DATEN" localSheetId="11">#REF!</definedName>
    <definedName name="MA_DATEN" localSheetId="38">#REF!</definedName>
    <definedName name="MA_DATEN" localSheetId="39">#REF!</definedName>
    <definedName name="MA_DATEN" localSheetId="40">#REF!</definedName>
    <definedName name="MA_DATEN" localSheetId="41">#REF!</definedName>
    <definedName name="MA_DATEN" localSheetId="34">#REF!</definedName>
    <definedName name="MA_DATEN" localSheetId="16">#REF!</definedName>
    <definedName name="MA_DATEN">#REF!</definedName>
    <definedName name="MA_DATEN_A" localSheetId="12">#REF!</definedName>
    <definedName name="MA_DATEN_A" localSheetId="11">#REF!</definedName>
    <definedName name="MA_DATEN_A" localSheetId="38">#REF!</definedName>
    <definedName name="MA_DATEN_A" localSheetId="39">#REF!</definedName>
    <definedName name="MA_DATEN_A" localSheetId="40">#REF!</definedName>
    <definedName name="MA_DATEN_A" localSheetId="41">#REF!</definedName>
    <definedName name="MA_DATEN_A" localSheetId="34">#REF!</definedName>
    <definedName name="MA_DATEN_A" localSheetId="16">#REF!</definedName>
    <definedName name="MA_DATEN_A">#REF!</definedName>
    <definedName name="MA_SPALTEN" localSheetId="12">#REF!</definedName>
    <definedName name="MA_SPALTEN" localSheetId="11">#REF!</definedName>
    <definedName name="MA_SPALTEN" localSheetId="38">#REF!</definedName>
    <definedName name="MA_SPALTEN" localSheetId="39">#REF!</definedName>
    <definedName name="MA_SPALTEN" localSheetId="40">#REF!</definedName>
    <definedName name="MA_SPALTEN" localSheetId="41">#REF!</definedName>
    <definedName name="MA_SPALTEN" localSheetId="34">#REF!</definedName>
    <definedName name="MA_SPALTEN" localSheetId="16">#REF!</definedName>
    <definedName name="MA_SPALTEN">#REF!</definedName>
    <definedName name="Macro11">#N/A</definedName>
    <definedName name="Macro12">#N/A</definedName>
    <definedName name="Macro13">#N/A</definedName>
    <definedName name="Macro14">#N/A</definedName>
    <definedName name="Macro2" localSheetId="12">#REF!</definedName>
    <definedName name="Macro2" localSheetId="11">#REF!</definedName>
    <definedName name="Macro2" localSheetId="38">#REF!</definedName>
    <definedName name="Macro2" localSheetId="39">#REF!</definedName>
    <definedName name="Macro2" localSheetId="40">#REF!</definedName>
    <definedName name="Macro2" localSheetId="41">#REF!</definedName>
    <definedName name="Macro2" localSheetId="34">#REF!</definedName>
    <definedName name="Macro2" localSheetId="16">#REF!</definedName>
    <definedName name="Macro2">#REF!</definedName>
    <definedName name="Macro6" localSheetId="12">#REF!</definedName>
    <definedName name="Macro6" localSheetId="11">#REF!</definedName>
    <definedName name="Macro6" localSheetId="38">#REF!</definedName>
    <definedName name="Macro6" localSheetId="39">#REF!</definedName>
    <definedName name="Macro6" localSheetId="40">#REF!</definedName>
    <definedName name="Macro6" localSheetId="41">#REF!</definedName>
    <definedName name="Macro6" localSheetId="34">#REF!</definedName>
    <definedName name="Macro6" localSheetId="16">#REF!</definedName>
    <definedName name="Macro6">#REF!</definedName>
    <definedName name="MAE" localSheetId="38" hidden="1">{#N/A,#N/A,FALSE,"단축1";#N/A,#N/A,FALSE,"단축2";#N/A,#N/A,FALSE,"단축3";#N/A,#N/A,FALSE,"장축";#N/A,#N/A,FALSE,"4WD"}</definedName>
    <definedName name="MAE" localSheetId="39" hidden="1">{#N/A,#N/A,FALSE,"단축1";#N/A,#N/A,FALSE,"단축2";#N/A,#N/A,FALSE,"단축3";#N/A,#N/A,FALSE,"장축";#N/A,#N/A,FALSE,"4WD"}</definedName>
    <definedName name="MAE" localSheetId="40" hidden="1">{#N/A,#N/A,FALSE,"단축1";#N/A,#N/A,FALSE,"단축2";#N/A,#N/A,FALSE,"단축3";#N/A,#N/A,FALSE,"장축";#N/A,#N/A,FALSE,"4WD"}</definedName>
    <definedName name="MAE" localSheetId="41" hidden="1">{#N/A,#N/A,FALSE,"단축1";#N/A,#N/A,FALSE,"단축2";#N/A,#N/A,FALSE,"단축3";#N/A,#N/A,FALSE,"장축";#N/A,#N/A,FALSE,"4WD"}</definedName>
    <definedName name="MAE" localSheetId="34" hidden="1">{#N/A,#N/A,FALSE,"단축1";#N/A,#N/A,FALSE,"단축2";#N/A,#N/A,FALSE,"단축3";#N/A,#N/A,FALSE,"장축";#N/A,#N/A,FALSE,"4WD"}</definedName>
    <definedName name="MAE" hidden="1">{#N/A,#N/A,FALSE,"단축1";#N/A,#N/A,FALSE,"단축2";#N/A,#N/A,FALSE,"단축3";#N/A,#N/A,FALSE,"장축";#N/A,#N/A,FALSE,"4WD"}</definedName>
    <definedName name="MASTER" localSheetId="38" hidden="1">{#N/A,#N/A,TRUE,"일정"}</definedName>
    <definedName name="MASTER" localSheetId="39" hidden="1">{#N/A,#N/A,TRUE,"일정"}</definedName>
    <definedName name="MASTER" localSheetId="40" hidden="1">{#N/A,#N/A,TRUE,"일정"}</definedName>
    <definedName name="MASTER" localSheetId="41" hidden="1">{#N/A,#N/A,TRUE,"일정"}</definedName>
    <definedName name="MASTER" localSheetId="34" hidden="1">{#N/A,#N/A,TRUE,"일정"}</definedName>
    <definedName name="MASTER" hidden="1">{#N/A,#N/A,TRUE,"일정"}</definedName>
    <definedName name="MCa" localSheetId="12">#REF!</definedName>
    <definedName name="MCa" localSheetId="11">#REF!</definedName>
    <definedName name="MCa" localSheetId="38">#REF!</definedName>
    <definedName name="MCa" localSheetId="39">#REF!</definedName>
    <definedName name="MCa" localSheetId="40">#REF!</definedName>
    <definedName name="MCa" localSheetId="41">#REF!</definedName>
    <definedName name="MCa" localSheetId="34">#REF!</definedName>
    <definedName name="MCa" localSheetId="16">#REF!</definedName>
    <definedName name="MCa">#REF!</definedName>
    <definedName name="MÇà" localSheetId="12">#REF!</definedName>
    <definedName name="MÇà" localSheetId="11">#REF!</definedName>
    <definedName name="MÇà" localSheetId="38">#REF!</definedName>
    <definedName name="MÇà" localSheetId="39">#REF!</definedName>
    <definedName name="MÇà" localSheetId="40">#REF!</definedName>
    <definedName name="MÇà" localSheetId="41">#REF!</definedName>
    <definedName name="MÇà" localSheetId="34">#REF!</definedName>
    <definedName name="MÇà" localSheetId="16">#REF!</definedName>
    <definedName name="MÇà">#REF!</definedName>
    <definedName name="MCP" localSheetId="12">#REF!</definedName>
    <definedName name="MCP" localSheetId="11">#REF!</definedName>
    <definedName name="MCP" localSheetId="38">#REF!</definedName>
    <definedName name="MCP" localSheetId="39">#REF!</definedName>
    <definedName name="MCP" localSheetId="40">#REF!</definedName>
    <definedName name="MCP" localSheetId="41">#REF!</definedName>
    <definedName name="MCP" localSheetId="34">#REF!</definedName>
    <definedName name="MCP" localSheetId="16">#REF!</definedName>
    <definedName name="MCP">#REF!</definedName>
    <definedName name="mf">#N/A</definedName>
    <definedName name="MH3_A" localSheetId="12">#REF!</definedName>
    <definedName name="MH3_A" localSheetId="11">#REF!</definedName>
    <definedName name="MH3_A" localSheetId="38">#REF!</definedName>
    <definedName name="MH3_A" localSheetId="39">#REF!</definedName>
    <definedName name="MH3_A" localSheetId="40">#REF!</definedName>
    <definedName name="MH3_A" localSheetId="41">#REF!</definedName>
    <definedName name="MH3_A" localSheetId="34">#REF!</definedName>
    <definedName name="MH3_A" localSheetId="16">#REF!</definedName>
    <definedName name="MH3_A">#REF!</definedName>
    <definedName name="MID" localSheetId="12">#REF!</definedName>
    <definedName name="MID" localSheetId="11">#REF!</definedName>
    <definedName name="MID" localSheetId="38">#REF!</definedName>
    <definedName name="MID" localSheetId="39">#REF!</definedName>
    <definedName name="MID" localSheetId="40">#REF!</definedName>
    <definedName name="MID" localSheetId="41">#REF!</definedName>
    <definedName name="MID" localSheetId="34">#REF!</definedName>
    <definedName name="MID" localSheetId="16">#REF!</definedName>
    <definedName name="MID">#REF!</definedName>
    <definedName name="MIPX3">#N/A</definedName>
    <definedName name="MIS" localSheetId="12">#REF!</definedName>
    <definedName name="MIS" localSheetId="11">#REF!</definedName>
    <definedName name="MIS" localSheetId="38">#REF!</definedName>
    <definedName name="MIS" localSheetId="39">#REF!</definedName>
    <definedName name="MIS" localSheetId="40">#REF!</definedName>
    <definedName name="MIS" localSheetId="41">#REF!</definedName>
    <definedName name="MIS" localSheetId="34">#REF!</definedName>
    <definedName name="MIS" localSheetId="16">#REF!</definedName>
    <definedName name="MIS">#REF!</definedName>
    <definedName name="MM" localSheetId="12">#REF!</definedName>
    <definedName name="MM" localSheetId="11">#REF!</definedName>
    <definedName name="MM" localSheetId="38">#REF!</definedName>
    <definedName name="MM" localSheetId="39">#REF!</definedName>
    <definedName name="MM" localSheetId="40">#REF!</definedName>
    <definedName name="MM" localSheetId="41">#REF!</definedName>
    <definedName name="MM" localSheetId="34">#REF!</definedName>
    <definedName name="MM" localSheetId="16">#REF!</definedName>
    <definedName name="MM">#REF!</definedName>
    <definedName name="MN">#N/A</definedName>
    <definedName name="MODEL" localSheetId="12">#REF!</definedName>
    <definedName name="MODEL" localSheetId="11">#REF!</definedName>
    <definedName name="MODEL" localSheetId="38">#REF!</definedName>
    <definedName name="MODEL" localSheetId="39">#REF!</definedName>
    <definedName name="MODEL" localSheetId="40">#REF!</definedName>
    <definedName name="MODEL" localSheetId="41">#REF!</definedName>
    <definedName name="MODEL" localSheetId="34">#REF!</definedName>
    <definedName name="MODEL" localSheetId="16">#REF!</definedName>
    <definedName name="MODEL">#REF!</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NTH">#N/A</definedName>
    <definedName name="MSFSFF" localSheetId="12">#REF!</definedName>
    <definedName name="MSFSFF" localSheetId="11">#REF!</definedName>
    <definedName name="MSFSFF" localSheetId="38">#REF!</definedName>
    <definedName name="MSFSFF" localSheetId="39">#REF!</definedName>
    <definedName name="MSFSFF" localSheetId="40">#REF!</definedName>
    <definedName name="MSFSFF" localSheetId="41">#REF!</definedName>
    <definedName name="MSFSFF" localSheetId="34">#REF!</definedName>
    <definedName name="MSFSFF" localSheetId="16">#REF!</definedName>
    <definedName name="MSFSFF">#REF!</definedName>
    <definedName name="MT" localSheetId="12">#REF!</definedName>
    <definedName name="MT" localSheetId="11">#REF!</definedName>
    <definedName name="MT" localSheetId="38">#REF!</definedName>
    <definedName name="MT" localSheetId="39">#REF!</definedName>
    <definedName name="MT" localSheetId="40">#REF!</definedName>
    <definedName name="MT" localSheetId="41">#REF!</definedName>
    <definedName name="MT" localSheetId="34">#REF!</definedName>
    <definedName name="MT" localSheetId="16">#REF!</definedName>
    <definedName name="MT">#REF!</definedName>
    <definedName name="mtg" localSheetId="12">#REF!</definedName>
    <definedName name="mtg" localSheetId="11">#REF!</definedName>
    <definedName name="mtg" localSheetId="38">#REF!</definedName>
    <definedName name="mtg" localSheetId="39">#REF!</definedName>
    <definedName name="mtg" localSheetId="40">#REF!</definedName>
    <definedName name="mtg" localSheetId="41">#REF!</definedName>
    <definedName name="mtg" localSheetId="34">#REF!</definedName>
    <definedName name="mtg" localSheetId="16">#REF!</definedName>
    <definedName name="mtg">#REF!</definedName>
    <definedName name="mt간접인건비" localSheetId="12">#REF!</definedName>
    <definedName name="mt간접인건비" localSheetId="11">#REF!</definedName>
    <definedName name="mt간접인건비" localSheetId="38">#REF!</definedName>
    <definedName name="mt간접인건비" localSheetId="39">#REF!</definedName>
    <definedName name="mt간접인건비" localSheetId="40">#REF!</definedName>
    <definedName name="mt간접인건비" localSheetId="41">#REF!</definedName>
    <definedName name="mt간접인건비" localSheetId="34">#REF!</definedName>
    <definedName name="mt간접인건비" localSheetId="16">#REF!</definedName>
    <definedName name="mt간접인건비">#REF!</definedName>
    <definedName name="mt조립임율" localSheetId="12">#REF!</definedName>
    <definedName name="mt조립임율" localSheetId="11">#REF!</definedName>
    <definedName name="mt조립임율" localSheetId="38">#REF!</definedName>
    <definedName name="mt조립임율" localSheetId="39">#REF!</definedName>
    <definedName name="mt조립임율" localSheetId="40">#REF!</definedName>
    <definedName name="mt조립임율" localSheetId="41">#REF!</definedName>
    <definedName name="mt조립임율" localSheetId="34">#REF!</definedName>
    <definedName name="mt조립임율" localSheetId="16">#REF!</definedName>
    <definedName name="mt조립임율">#REF!</definedName>
    <definedName name="mt판관비" localSheetId="12">#REF!</definedName>
    <definedName name="mt판관비" localSheetId="11">#REF!</definedName>
    <definedName name="mt판관비" localSheetId="38">#REF!</definedName>
    <definedName name="mt판관비" localSheetId="39">#REF!</definedName>
    <definedName name="mt판관비" localSheetId="40">#REF!</definedName>
    <definedName name="mt판관비" localSheetId="41">#REF!</definedName>
    <definedName name="mt판관비" localSheetId="34">#REF!</definedName>
    <definedName name="mt판관비" localSheetId="16">#REF!</definedName>
    <definedName name="mt판관비">#REF!</definedName>
    <definedName name="M행" localSheetId="12">#REF!</definedName>
    <definedName name="M행" localSheetId="11">#REF!</definedName>
    <definedName name="M행" localSheetId="38">#REF!</definedName>
    <definedName name="M행" localSheetId="39">#REF!</definedName>
    <definedName name="M행" localSheetId="40">#REF!</definedName>
    <definedName name="M행" localSheetId="41">#REF!</definedName>
    <definedName name="M행" localSheetId="34">#REF!</definedName>
    <definedName name="M행" localSheetId="16">#REF!</definedName>
    <definedName name="M행">#REF!</definedName>
    <definedName name="N?" localSheetId="12">#REF!</definedName>
    <definedName name="N?" localSheetId="11">#REF!</definedName>
    <definedName name="N?" localSheetId="38">#REF!</definedName>
    <definedName name="N?" localSheetId="39">#REF!</definedName>
    <definedName name="N?" localSheetId="40">#REF!</definedName>
    <definedName name="N?" localSheetId="41">#REF!</definedName>
    <definedName name="N?" localSheetId="34">#REF!</definedName>
    <definedName name="N?" localSheetId="16">#REF!</definedName>
    <definedName name="N?">#REF!</definedName>
    <definedName name="NA">#N/A</definedName>
    <definedName name="NAME">[13]DATA!$C$4:$AV$4</definedName>
    <definedName name="NAME1">[13]DATA!$C$4:$E$4</definedName>
    <definedName name="NCa" localSheetId="12">#REF!</definedName>
    <definedName name="NCa" localSheetId="11">#REF!</definedName>
    <definedName name="NCa" localSheetId="38">#REF!</definedName>
    <definedName name="NCa" localSheetId="39">#REF!</definedName>
    <definedName name="NCa" localSheetId="40">#REF!</definedName>
    <definedName name="NCa" localSheetId="41">#REF!</definedName>
    <definedName name="NCa" localSheetId="34">#REF!</definedName>
    <definedName name="NCa" localSheetId="16">#REF!</definedName>
    <definedName name="NCa">#REF!</definedName>
    <definedName name="NÇà" localSheetId="12">#REF!</definedName>
    <definedName name="NÇà" localSheetId="11">#REF!</definedName>
    <definedName name="NÇà" localSheetId="38">#REF!</definedName>
    <definedName name="NÇà" localSheetId="39">#REF!</definedName>
    <definedName name="NÇà" localSheetId="40">#REF!</definedName>
    <definedName name="NÇà" localSheetId="41">#REF!</definedName>
    <definedName name="NÇà" localSheetId="34">#REF!</definedName>
    <definedName name="NÇà" localSheetId="16">#REF!</definedName>
    <definedName name="NÇà">#REF!</definedName>
    <definedName name="NCO" localSheetId="12">#REF!</definedName>
    <definedName name="NCO" localSheetId="11">#REF!</definedName>
    <definedName name="NCO" localSheetId="38">#REF!</definedName>
    <definedName name="NCO" localSheetId="39">#REF!</definedName>
    <definedName name="NCO" localSheetId="40">#REF!</definedName>
    <definedName name="NCO" localSheetId="41">#REF!</definedName>
    <definedName name="NCO" localSheetId="34">#REF!</definedName>
    <definedName name="NCO" localSheetId="16">#REF!</definedName>
    <definedName name="NCO">#REF!</definedName>
    <definedName name="NET" localSheetId="12">#REF!</definedName>
    <definedName name="NET" localSheetId="11">#REF!</definedName>
    <definedName name="NET" localSheetId="38">#REF!</definedName>
    <definedName name="NET" localSheetId="39">#REF!</definedName>
    <definedName name="NET" localSheetId="40">#REF!</definedName>
    <definedName name="NET" localSheetId="41">#REF!</definedName>
    <definedName name="NET" localSheetId="34">#REF!</definedName>
    <definedName name="NET" localSheetId="16">#REF!</definedName>
    <definedName name="NET">#REF!</definedName>
    <definedName name="NEWCODE" localSheetId="12">#REF!</definedName>
    <definedName name="NEWCODE" localSheetId="11">#REF!</definedName>
    <definedName name="NEWCODE" localSheetId="38">#REF!</definedName>
    <definedName name="NEWCODE" localSheetId="39">#REF!</definedName>
    <definedName name="NEWCODE" localSheetId="40">#REF!</definedName>
    <definedName name="NEWCODE" localSheetId="41">#REF!</definedName>
    <definedName name="NEWCODE" localSheetId="34">#REF!</definedName>
    <definedName name="NEWCODE" localSheetId="16">#REF!</definedName>
    <definedName name="NEWCODE">#REF!</definedName>
    <definedName name="NN" localSheetId="38" hidden="1">{#N/A,#N/A,FALSE,"신규dep";#N/A,#N/A,FALSE,"신규dep-금형상각후";#N/A,#N/A,FALSE,"신규dep-연구비상각후";#N/A,#N/A,FALSE,"신규dep-기계,공구상각후"}</definedName>
    <definedName name="NN" localSheetId="39" hidden="1">{#N/A,#N/A,FALSE,"신규dep";#N/A,#N/A,FALSE,"신규dep-금형상각후";#N/A,#N/A,FALSE,"신규dep-연구비상각후";#N/A,#N/A,FALSE,"신규dep-기계,공구상각후"}</definedName>
    <definedName name="NN" localSheetId="40" hidden="1">{#N/A,#N/A,FALSE,"신규dep";#N/A,#N/A,FALSE,"신규dep-금형상각후";#N/A,#N/A,FALSE,"신규dep-연구비상각후";#N/A,#N/A,FALSE,"신규dep-기계,공구상각후"}</definedName>
    <definedName name="NN" localSheetId="41" hidden="1">{#N/A,#N/A,FALSE,"신규dep";#N/A,#N/A,FALSE,"신규dep-금형상각후";#N/A,#N/A,FALSE,"신규dep-연구비상각후";#N/A,#N/A,FALSE,"신규dep-기계,공구상각후"}</definedName>
    <definedName name="NN" localSheetId="34" hidden="1">{#N/A,#N/A,FALSE,"신규dep";#N/A,#N/A,FALSE,"신규dep-금형상각후";#N/A,#N/A,FALSE,"신규dep-연구비상각후";#N/A,#N/A,FALSE,"신규dep-기계,공구상각후"}</definedName>
    <definedName name="NN" hidden="1">{#N/A,#N/A,FALSE,"신규dep";#N/A,#N/A,FALSE,"신규dep-금형상각후";#N/A,#N/A,FALSE,"신규dep-연구비상각후";#N/A,#N/A,FALSE,"신규dep-기계,공구상각후"}</definedName>
    <definedName name="NO" localSheetId="12">#REF!</definedName>
    <definedName name="NO" localSheetId="11">#REF!</definedName>
    <definedName name="NO" localSheetId="38">#REF!</definedName>
    <definedName name="NO" localSheetId="39">#REF!</definedName>
    <definedName name="NO" localSheetId="40">#REF!</definedName>
    <definedName name="NO" localSheetId="41">#REF!</definedName>
    <definedName name="NO" localSheetId="34">#REF!</definedName>
    <definedName name="NO" localSheetId="16">#REF!</definedName>
    <definedName name="NO">#REF!</definedName>
    <definedName name="no_of_payments" localSheetId="12">#REF!</definedName>
    <definedName name="no_of_payments" localSheetId="11">#REF!</definedName>
    <definedName name="no_of_payments" localSheetId="38">#REF!</definedName>
    <definedName name="no_of_payments" localSheetId="39">#REF!</definedName>
    <definedName name="no_of_payments" localSheetId="40">#REF!</definedName>
    <definedName name="no_of_payments" localSheetId="41">#REF!</definedName>
    <definedName name="no_of_payments" localSheetId="34">#REF!</definedName>
    <definedName name="no_of_payments" localSheetId="16">#REF!</definedName>
    <definedName name="no_of_payments">#REF!</definedName>
    <definedName name="nouvelle_feuille">"HP-1 CL 견적_0409.xls"</definedName>
    <definedName name="NVH" localSheetId="12">#REF!</definedName>
    <definedName name="NVH" localSheetId="11">#REF!</definedName>
    <definedName name="NVH" localSheetId="38">#REF!</definedName>
    <definedName name="NVH" localSheetId="39">#REF!</definedName>
    <definedName name="NVH" localSheetId="40">#REF!</definedName>
    <definedName name="NVH" localSheetId="41">#REF!</definedName>
    <definedName name="NVH" localSheetId="34">#REF!</definedName>
    <definedName name="NVH" localSheetId="16">#REF!</definedName>
    <definedName name="NVH">#REF!</definedName>
    <definedName name="N행" localSheetId="12">#REF!</definedName>
    <definedName name="N행" localSheetId="11">#REF!</definedName>
    <definedName name="N행" localSheetId="38">#REF!</definedName>
    <definedName name="N행" localSheetId="39">#REF!</definedName>
    <definedName name="N행" localSheetId="40">#REF!</definedName>
    <definedName name="N행" localSheetId="41">#REF!</definedName>
    <definedName name="N행" localSheetId="34">#REF!</definedName>
    <definedName name="N행" localSheetId="16">#REF!</definedName>
    <definedName name="N행">#REF!</definedName>
    <definedName name="O" localSheetId="12">#REF!</definedName>
    <definedName name="O" localSheetId="11">#REF!</definedName>
    <definedName name="O" localSheetId="38">#REF!</definedName>
    <definedName name="O" localSheetId="39">#REF!</definedName>
    <definedName name="O" localSheetId="40">#REF!</definedName>
    <definedName name="O" localSheetId="41">#REF!</definedName>
    <definedName name="O" localSheetId="34">#REF!</definedName>
    <definedName name="O" localSheetId="16">#REF!</definedName>
    <definedName name="O">#REF!</definedName>
    <definedName name="O?" localSheetId="12">#REF!</definedName>
    <definedName name="O?" localSheetId="11">#REF!</definedName>
    <definedName name="O?" localSheetId="38">#REF!</definedName>
    <definedName name="O?" localSheetId="39">#REF!</definedName>
    <definedName name="O?" localSheetId="40">#REF!</definedName>
    <definedName name="O?" localSheetId="41">#REF!</definedName>
    <definedName name="O?" localSheetId="34">#REF!</definedName>
    <definedName name="O?" localSheetId="16">#REF!</definedName>
    <definedName name="O?">#REF!</definedName>
    <definedName name="º?°æ" localSheetId="12">#REF!</definedName>
    <definedName name="º?°æ" localSheetId="11">#REF!</definedName>
    <definedName name="º?°æ" localSheetId="38">#REF!</definedName>
    <definedName name="º?°æ" localSheetId="39">#REF!</definedName>
    <definedName name="º?°æ" localSheetId="40">#REF!</definedName>
    <definedName name="º?°æ" localSheetId="41">#REF!</definedName>
    <definedName name="º?°æ" localSheetId="34">#REF!</definedName>
    <definedName name="º?°æ" localSheetId="16">#REF!</definedName>
    <definedName name="º?°æ">#REF!</definedName>
    <definedName name="O¤eEoÆ¿ø_oÆ¡I" localSheetId="12">#REF!</definedName>
    <definedName name="O¤eEoÆ¿ø_oÆ¡I" localSheetId="11">#REF!</definedName>
    <definedName name="O¤eEoÆ¿ø_oÆ¡I" localSheetId="38">#REF!</definedName>
    <definedName name="O¤eEoÆ¿ø_oÆ¡I" localSheetId="39">#REF!</definedName>
    <definedName name="O¤eEoÆ¿ø_oÆ¡I" localSheetId="40">#REF!</definedName>
    <definedName name="O¤eEoÆ¿ø_oÆ¡I" localSheetId="41">#REF!</definedName>
    <definedName name="O¤eEoÆ¿ø_oÆ¡I" localSheetId="34">#REF!</definedName>
    <definedName name="O¤eEoÆ¿ø_oÆ¡I" localSheetId="16">#REF!</definedName>
    <definedName name="O¤eEoÆ¿ø_oÆ¡I">#REF!</definedName>
    <definedName name="OCa" localSheetId="12">#REF!</definedName>
    <definedName name="OCa" localSheetId="11">#REF!</definedName>
    <definedName name="OCa" localSheetId="38">#REF!</definedName>
    <definedName name="OCa" localSheetId="39">#REF!</definedName>
    <definedName name="OCa" localSheetId="40">#REF!</definedName>
    <definedName name="OCa" localSheetId="41">#REF!</definedName>
    <definedName name="OCa" localSheetId="34">#REF!</definedName>
    <definedName name="OCa" localSheetId="16">#REF!</definedName>
    <definedName name="OCa">#REF!</definedName>
    <definedName name="OÇà" localSheetId="12">#REF!</definedName>
    <definedName name="OÇà" localSheetId="11">#REF!</definedName>
    <definedName name="OÇà" localSheetId="38">#REF!</definedName>
    <definedName name="OÇà" localSheetId="39">#REF!</definedName>
    <definedName name="OÇà" localSheetId="40">#REF!</definedName>
    <definedName name="OÇà" localSheetId="41">#REF!</definedName>
    <definedName name="OÇà" localSheetId="34">#REF!</definedName>
    <definedName name="OÇà" localSheetId="16">#REF!</definedName>
    <definedName name="OÇà">#REF!</definedName>
    <definedName name="OCC" localSheetId="12">#REF!</definedName>
    <definedName name="OCC" localSheetId="11">#REF!</definedName>
    <definedName name="OCC" localSheetId="38">#REF!</definedName>
    <definedName name="OCC" localSheetId="39">#REF!</definedName>
    <definedName name="OCC" localSheetId="40">#REF!</definedName>
    <definedName name="OCC" localSheetId="41">#REF!</definedName>
    <definedName name="OCC" localSheetId="34">#REF!</definedName>
    <definedName name="OCC" localSheetId="16">#REF!</definedName>
    <definedName name="OCC">#REF!</definedName>
    <definedName name="OD" localSheetId="12">#REF!</definedName>
    <definedName name="OD" localSheetId="11">#REF!</definedName>
    <definedName name="OD" localSheetId="38">#REF!</definedName>
    <definedName name="OD" localSheetId="39">#REF!</definedName>
    <definedName name="OD" localSheetId="40">#REF!</definedName>
    <definedName name="OD" localSheetId="41">#REF!</definedName>
    <definedName name="OD" localSheetId="34">#REF!</definedName>
    <definedName name="OD" localSheetId="16">#REF!</definedName>
    <definedName name="OD">#REF!</definedName>
    <definedName name="OFFJT계" localSheetId="12">#REF!</definedName>
    <definedName name="OFFJT계" localSheetId="11">#REF!</definedName>
    <definedName name="OFFJT계" localSheetId="38">#REF!</definedName>
    <definedName name="OFFJT계" localSheetId="39">#REF!</definedName>
    <definedName name="OFFJT계" localSheetId="40">#REF!</definedName>
    <definedName name="OFFJT계" localSheetId="41">#REF!</definedName>
    <definedName name="OFFJT계" localSheetId="34">#REF!</definedName>
    <definedName name="OFFJT계" localSheetId="16">#REF!</definedName>
    <definedName name="OFFJT계">#REF!</definedName>
    <definedName name="oheoh" localSheetId="12">#REF!</definedName>
    <definedName name="oheoh" localSheetId="11">#REF!</definedName>
    <definedName name="oheoh" localSheetId="38">#REF!</definedName>
    <definedName name="oheoh" localSheetId="39">#REF!</definedName>
    <definedName name="oheoh" localSheetId="40">#REF!</definedName>
    <definedName name="oheoh" localSheetId="41">#REF!</definedName>
    <definedName name="oheoh" localSheetId="34">#REF!</definedName>
    <definedName name="oheoh" localSheetId="16">#REF!</definedName>
    <definedName name="oheoh">#REF!</definedName>
    <definedName name="ºI¼­" localSheetId="12">#REF!</definedName>
    <definedName name="ºI¼­" localSheetId="11">#REF!</definedName>
    <definedName name="ºI¼­" localSheetId="38">#REF!</definedName>
    <definedName name="ºI¼­" localSheetId="39">#REF!</definedName>
    <definedName name="ºI¼­" localSheetId="40">#REF!</definedName>
    <definedName name="ºI¼­" localSheetId="41">#REF!</definedName>
    <definedName name="ºI¼­" localSheetId="34">#REF!</definedName>
    <definedName name="ºI¼­" localSheetId="16">#REF!</definedName>
    <definedName name="ºI¼­">#REF!</definedName>
    <definedName name="OJT계" localSheetId="12">#REF!</definedName>
    <definedName name="OJT계" localSheetId="11">#REF!</definedName>
    <definedName name="OJT계" localSheetId="38">#REF!</definedName>
    <definedName name="OJT계" localSheetId="39">#REF!</definedName>
    <definedName name="OJT계" localSheetId="40">#REF!</definedName>
    <definedName name="OJT계" localSheetId="41">#REF!</definedName>
    <definedName name="OJT계" localSheetId="34">#REF!</definedName>
    <definedName name="OJT계" localSheetId="16">#REF!</definedName>
    <definedName name="OJT계">#REF!</definedName>
    <definedName name="ºn±³A" localSheetId="12">#REF!</definedName>
    <definedName name="ºn±³A" localSheetId="11">#REF!</definedName>
    <definedName name="ºn±³A" localSheetId="38">#REF!</definedName>
    <definedName name="ºn±³A" localSheetId="39">#REF!</definedName>
    <definedName name="ºn±³A" localSheetId="40">#REF!</definedName>
    <definedName name="ºn±³A" localSheetId="41">#REF!</definedName>
    <definedName name="ºn±³A" localSheetId="34">#REF!</definedName>
    <definedName name="ºn±³A" localSheetId="16">#REF!</definedName>
    <definedName name="ºn±³A">#REF!</definedName>
    <definedName name="ONE" localSheetId="12">#REF!</definedName>
    <definedName name="ONE" localSheetId="11">#REF!</definedName>
    <definedName name="ONE" localSheetId="38">#REF!</definedName>
    <definedName name="ONE" localSheetId="39">#REF!</definedName>
    <definedName name="ONE" localSheetId="40">#REF!</definedName>
    <definedName name="ONE" localSheetId="41">#REF!</definedName>
    <definedName name="ONE" localSheetId="34">#REF!</definedName>
    <definedName name="ONE" localSheetId="16">#REF!</definedName>
    <definedName name="ONE">#REF!</definedName>
    <definedName name="OOO" localSheetId="38" hidden="1">{#N/A,#N/A,TRUE,"Y생산";#N/A,#N/A,TRUE,"Y판매";#N/A,#N/A,TRUE,"Y총물량";#N/A,#N/A,TRUE,"Y능력";#N/A,#N/A,TRUE,"YKD"}</definedName>
    <definedName name="OOO" localSheetId="39" hidden="1">{#N/A,#N/A,TRUE,"Y생산";#N/A,#N/A,TRUE,"Y판매";#N/A,#N/A,TRUE,"Y총물량";#N/A,#N/A,TRUE,"Y능력";#N/A,#N/A,TRUE,"YKD"}</definedName>
    <definedName name="OOO" localSheetId="40" hidden="1">{#N/A,#N/A,TRUE,"Y생산";#N/A,#N/A,TRUE,"Y판매";#N/A,#N/A,TRUE,"Y총물량";#N/A,#N/A,TRUE,"Y능력";#N/A,#N/A,TRUE,"YKD"}</definedName>
    <definedName name="OOO" localSheetId="41" hidden="1">{#N/A,#N/A,TRUE,"Y생산";#N/A,#N/A,TRUE,"Y판매";#N/A,#N/A,TRUE,"Y총물량";#N/A,#N/A,TRUE,"Y능력";#N/A,#N/A,TRUE,"YKD"}</definedName>
    <definedName name="OOO" localSheetId="34" hidden="1">{#N/A,#N/A,TRUE,"Y생산";#N/A,#N/A,TRUE,"Y판매";#N/A,#N/A,TRUE,"Y총물량";#N/A,#N/A,TRUE,"Y능력";#N/A,#N/A,TRUE,"YKD"}</definedName>
    <definedName name="OOO" hidden="1">{#N/A,#N/A,TRUE,"Y생산";#N/A,#N/A,TRUE,"Y판매";#N/A,#N/A,TRUE,"Y총물량";#N/A,#N/A,TRUE,"Y능력";#N/A,#N/A,TRUE,"YKD"}</definedName>
    <definedName name="OP" localSheetId="38" hidden="1">{#N/A,#N/A,FALSE,"단축1";#N/A,#N/A,FALSE,"단축2";#N/A,#N/A,FALSE,"단축3";#N/A,#N/A,FALSE,"장축";#N/A,#N/A,FALSE,"4WD"}</definedName>
    <definedName name="OP" localSheetId="39" hidden="1">{#N/A,#N/A,FALSE,"단축1";#N/A,#N/A,FALSE,"단축2";#N/A,#N/A,FALSE,"단축3";#N/A,#N/A,FALSE,"장축";#N/A,#N/A,FALSE,"4WD"}</definedName>
    <definedName name="OP" localSheetId="40" hidden="1">{#N/A,#N/A,FALSE,"단축1";#N/A,#N/A,FALSE,"단축2";#N/A,#N/A,FALSE,"단축3";#N/A,#N/A,FALSE,"장축";#N/A,#N/A,FALSE,"4WD"}</definedName>
    <definedName name="OP" localSheetId="41" hidden="1">{#N/A,#N/A,FALSE,"단축1";#N/A,#N/A,FALSE,"단축2";#N/A,#N/A,FALSE,"단축3";#N/A,#N/A,FALSE,"장축";#N/A,#N/A,FALSE,"4WD"}</definedName>
    <definedName name="OP" localSheetId="34" hidden="1">{#N/A,#N/A,FALSE,"단축1";#N/A,#N/A,FALSE,"단축2";#N/A,#N/A,FALSE,"단축3";#N/A,#N/A,FALSE,"장축";#N/A,#N/A,FALSE,"4WD"}</definedName>
    <definedName name="OP" hidden="1">{#N/A,#N/A,FALSE,"단축1";#N/A,#N/A,FALSE,"단축2";#N/A,#N/A,FALSE,"단축3";#N/A,#N/A,FALSE,"장축";#N/A,#N/A,FALSE,"4WD"}</definedName>
    <definedName name="OS회의" localSheetId="12">#REF!</definedName>
    <definedName name="OS회의" localSheetId="11">#REF!</definedName>
    <definedName name="OS회의" localSheetId="38">#REF!</definedName>
    <definedName name="OS회의" localSheetId="39">#REF!</definedName>
    <definedName name="OS회의" localSheetId="40">#REF!</definedName>
    <definedName name="OS회의" localSheetId="41">#REF!</definedName>
    <definedName name="OS회의" localSheetId="34">#REF!</definedName>
    <definedName name="OS회의" localSheetId="16">#REF!</definedName>
    <definedName name="OS회의">#REF!</definedName>
    <definedName name="OTR총원가" localSheetId="12">#REF!</definedName>
    <definedName name="OTR총원가" localSheetId="11">#REF!</definedName>
    <definedName name="OTR총원가" localSheetId="38">#REF!</definedName>
    <definedName name="OTR총원가" localSheetId="39">#REF!</definedName>
    <definedName name="OTR총원가" localSheetId="40">#REF!</definedName>
    <definedName name="OTR총원가" localSheetId="41">#REF!</definedName>
    <definedName name="OTR총원가" localSheetId="34">#REF!</definedName>
    <definedName name="OTR총원가" localSheetId="16">#REF!</definedName>
    <definedName name="OTR총원가">#REF!</definedName>
    <definedName name="OTSACT" localSheetId="12">#REF!</definedName>
    <definedName name="OTSACT" localSheetId="11">#REF!</definedName>
    <definedName name="OTSACT" localSheetId="38">#REF!</definedName>
    <definedName name="OTSACT" localSheetId="39">#REF!</definedName>
    <definedName name="OTSACT" localSheetId="40">#REF!</definedName>
    <definedName name="OTSACT" localSheetId="41">#REF!</definedName>
    <definedName name="OTSACT" localSheetId="34">#REF!</definedName>
    <definedName name="OTSACT" localSheetId="16">#REF!</definedName>
    <definedName name="OTSACT">#REF!</definedName>
    <definedName name="OTSPLAN" localSheetId="12">#REF!</definedName>
    <definedName name="OTSPLAN" localSheetId="11">#REF!</definedName>
    <definedName name="OTSPLAN" localSheetId="38">#REF!</definedName>
    <definedName name="OTSPLAN" localSheetId="39">#REF!</definedName>
    <definedName name="OTSPLAN" localSheetId="40">#REF!</definedName>
    <definedName name="OTSPLAN" localSheetId="41">#REF!</definedName>
    <definedName name="OTSPLAN" localSheetId="34">#REF!</definedName>
    <definedName name="OTSPLAN" localSheetId="16">#REF!</definedName>
    <definedName name="OTSPLAN">#REF!</definedName>
    <definedName name="OUTER" localSheetId="12">#REF!</definedName>
    <definedName name="OUTER" localSheetId="11">#REF!</definedName>
    <definedName name="OUTER" localSheetId="38">#REF!</definedName>
    <definedName name="OUTER" localSheetId="39">#REF!</definedName>
    <definedName name="OUTER" localSheetId="40">#REF!</definedName>
    <definedName name="OUTER" localSheetId="41">#REF!</definedName>
    <definedName name="OUTER" localSheetId="34">#REF!</definedName>
    <definedName name="OUTER" localSheetId="16">#REF!</definedName>
    <definedName name="OUTER">#REF!</definedName>
    <definedName name="O행" localSheetId="12">#REF!</definedName>
    <definedName name="O행" localSheetId="11">#REF!</definedName>
    <definedName name="O행" localSheetId="38">#REF!</definedName>
    <definedName name="O행" localSheetId="39">#REF!</definedName>
    <definedName name="O행" localSheetId="40">#REF!</definedName>
    <definedName name="O행" localSheetId="41">#REF!</definedName>
    <definedName name="O행" localSheetId="34">#REF!</definedName>
    <definedName name="O행" localSheetId="16">#REF!</definedName>
    <definedName name="O행">#REF!</definedName>
    <definedName name="P?" localSheetId="12">#REF!</definedName>
    <definedName name="P?" localSheetId="11">#REF!</definedName>
    <definedName name="P?" localSheetId="38">#REF!</definedName>
    <definedName name="P?" localSheetId="39">#REF!</definedName>
    <definedName name="P?" localSheetId="40">#REF!</definedName>
    <definedName name="P?" localSheetId="41">#REF!</definedName>
    <definedName name="P?" localSheetId="34">#REF!</definedName>
    <definedName name="P?" localSheetId="16">#REF!</definedName>
    <definedName name="P?">#REF!</definedName>
    <definedName name="P_NAME" localSheetId="12">#REF!</definedName>
    <definedName name="P_NAME" localSheetId="11">#REF!</definedName>
    <definedName name="P_NAME" localSheetId="38">#REF!</definedName>
    <definedName name="P_NAME" localSheetId="39">#REF!</definedName>
    <definedName name="P_NAME" localSheetId="40">#REF!</definedName>
    <definedName name="P_NAME" localSheetId="41">#REF!</definedName>
    <definedName name="P_NAME" localSheetId="34">#REF!</definedName>
    <definedName name="P_NAME" localSheetId="16">#REF!</definedName>
    <definedName name="P_NAME">#REF!</definedName>
    <definedName name="P_NO" localSheetId="12">#REF!</definedName>
    <definedName name="P_NO" localSheetId="11">#REF!</definedName>
    <definedName name="P_NO" localSheetId="38">#REF!</definedName>
    <definedName name="P_NO" localSheetId="39">#REF!</definedName>
    <definedName name="P_NO" localSheetId="40">#REF!</definedName>
    <definedName name="P_NO" localSheetId="41">#REF!</definedName>
    <definedName name="P_NO" localSheetId="34">#REF!</definedName>
    <definedName name="P_NO" localSheetId="16">#REF!</definedName>
    <definedName name="P_NO">#REF!</definedName>
    <definedName name="P1정치" localSheetId="12">#REF!</definedName>
    <definedName name="P1정치" localSheetId="11">#REF!</definedName>
    <definedName name="P1정치" localSheetId="38">#REF!</definedName>
    <definedName name="P1정치" localSheetId="39">#REF!</definedName>
    <definedName name="P1정치" localSheetId="40">#REF!</definedName>
    <definedName name="P1정치" localSheetId="41">#REF!</definedName>
    <definedName name="P1정치" localSheetId="34">#REF!</definedName>
    <definedName name="P1정치" localSheetId="16">#REF!</definedName>
    <definedName name="P1정치">#REF!</definedName>
    <definedName name="PACKAGE3" localSheetId="38" hidden="1">{#N/A,#N/A,FALSE,"단축1";#N/A,#N/A,FALSE,"단축2";#N/A,#N/A,FALSE,"단축3";#N/A,#N/A,FALSE,"장축";#N/A,#N/A,FALSE,"4WD"}</definedName>
    <definedName name="PACKAGE3" localSheetId="39" hidden="1">{#N/A,#N/A,FALSE,"단축1";#N/A,#N/A,FALSE,"단축2";#N/A,#N/A,FALSE,"단축3";#N/A,#N/A,FALSE,"장축";#N/A,#N/A,FALSE,"4WD"}</definedName>
    <definedName name="PACKAGE3" localSheetId="40" hidden="1">{#N/A,#N/A,FALSE,"단축1";#N/A,#N/A,FALSE,"단축2";#N/A,#N/A,FALSE,"단축3";#N/A,#N/A,FALSE,"장축";#N/A,#N/A,FALSE,"4WD"}</definedName>
    <definedName name="PACKAGE3" localSheetId="41" hidden="1">{#N/A,#N/A,FALSE,"단축1";#N/A,#N/A,FALSE,"단축2";#N/A,#N/A,FALSE,"단축3";#N/A,#N/A,FALSE,"장축";#N/A,#N/A,FALSE,"4WD"}</definedName>
    <definedName name="PACKAGE3" localSheetId="34" hidden="1">{#N/A,#N/A,FALSE,"단축1";#N/A,#N/A,FALSE,"단축2";#N/A,#N/A,FALSE,"단축3";#N/A,#N/A,FALSE,"장축";#N/A,#N/A,FALSE,"4WD"}</definedName>
    <definedName name="PACKAGE3" hidden="1">{#N/A,#N/A,FALSE,"단축1";#N/A,#N/A,FALSE,"단축2";#N/A,#N/A,FALSE,"단축3";#N/A,#N/A,FALSE,"장축";#N/A,#N/A,FALSE,"4WD"}</definedName>
    <definedName name="PaperSize85" localSheetId="12">#REF!</definedName>
    <definedName name="PaperSize85" localSheetId="11">#REF!</definedName>
    <definedName name="PaperSize85" localSheetId="38">#REF!</definedName>
    <definedName name="PaperSize85" localSheetId="39">#REF!</definedName>
    <definedName name="PaperSize85" localSheetId="40">#REF!</definedName>
    <definedName name="PaperSize85" localSheetId="41">#REF!</definedName>
    <definedName name="PaperSize85" localSheetId="34">#REF!</definedName>
    <definedName name="PaperSize85" localSheetId="16">#REF!</definedName>
    <definedName name="PaperSize85">#REF!</definedName>
    <definedName name="PaperSizeA4" localSheetId="12">#REF!</definedName>
    <definedName name="PaperSizeA4" localSheetId="11">#REF!</definedName>
    <definedName name="PaperSizeA4" localSheetId="38">#REF!</definedName>
    <definedName name="PaperSizeA4" localSheetId="39">#REF!</definedName>
    <definedName name="PaperSizeA4" localSheetId="40">#REF!</definedName>
    <definedName name="PaperSizeA4" localSheetId="41">#REF!</definedName>
    <definedName name="PaperSizeA4" localSheetId="34">#REF!</definedName>
    <definedName name="PaperSizeA4" localSheetId="16">#REF!</definedName>
    <definedName name="PaperSizeA4">#REF!</definedName>
    <definedName name="part" localSheetId="12">#REF!</definedName>
    <definedName name="part" localSheetId="11">#REF!</definedName>
    <definedName name="part" localSheetId="38">#REF!</definedName>
    <definedName name="part" localSheetId="39">#REF!</definedName>
    <definedName name="part" localSheetId="40">#REF!</definedName>
    <definedName name="part" localSheetId="41">#REF!</definedName>
    <definedName name="part" localSheetId="34">#REF!</definedName>
    <definedName name="part" localSheetId="16">#REF!</definedName>
    <definedName name="part">#REF!</definedName>
    <definedName name="PART_NAME" localSheetId="12">#REF!</definedName>
    <definedName name="PART_NAME" localSheetId="11">#REF!</definedName>
    <definedName name="PART_NAME" localSheetId="38">#REF!</definedName>
    <definedName name="PART_NAME" localSheetId="39">#REF!</definedName>
    <definedName name="PART_NAME" localSheetId="40">#REF!</definedName>
    <definedName name="PART_NAME" localSheetId="41">#REF!</definedName>
    <definedName name="PART_NAME" localSheetId="34">#REF!</definedName>
    <definedName name="PART_NAME" localSheetId="16">#REF!</definedName>
    <definedName name="PART_NAME">#REF!</definedName>
    <definedName name="PART_NO" localSheetId="12">#REF!</definedName>
    <definedName name="PART_NO" localSheetId="11">#REF!</definedName>
    <definedName name="PART_NO" localSheetId="38">#REF!</definedName>
    <definedName name="PART_NO" localSheetId="39">#REF!</definedName>
    <definedName name="PART_NO" localSheetId="40">#REF!</definedName>
    <definedName name="PART_NO" localSheetId="41">#REF!</definedName>
    <definedName name="PART_NO" localSheetId="34">#REF!</definedName>
    <definedName name="PART_NO" localSheetId="16">#REF!</definedName>
    <definedName name="PART_NO">#REF!</definedName>
    <definedName name="path_xla">"C:\Storage\EXCEL\가격관련\HPI\HP-1"</definedName>
    <definedName name="Payment" localSheetId="12">#REF!</definedName>
    <definedName name="Payment" localSheetId="11">#REF!</definedName>
    <definedName name="Payment" localSheetId="38">#REF!</definedName>
    <definedName name="Payment" localSheetId="39">#REF!</definedName>
    <definedName name="Payment" localSheetId="40">#REF!</definedName>
    <definedName name="Payment" localSheetId="41">#REF!</definedName>
    <definedName name="Payment" localSheetId="34">#REF!</definedName>
    <definedName name="Payment" localSheetId="16">#REF!</definedName>
    <definedName name="Payment">#REF!</definedName>
    <definedName name="PCa" localSheetId="12">#REF!</definedName>
    <definedName name="PCa" localSheetId="11">#REF!</definedName>
    <definedName name="PCa" localSheetId="38">#REF!</definedName>
    <definedName name="PCa" localSheetId="39">#REF!</definedName>
    <definedName name="PCa" localSheetId="40">#REF!</definedName>
    <definedName name="PCa" localSheetId="41">#REF!</definedName>
    <definedName name="PCa" localSheetId="34">#REF!</definedName>
    <definedName name="PCa" localSheetId="16">#REF!</definedName>
    <definedName name="PCa">#REF!</definedName>
    <definedName name="PÇà" localSheetId="12">#REF!</definedName>
    <definedName name="PÇà" localSheetId="11">#REF!</definedName>
    <definedName name="PÇà" localSheetId="38">#REF!</definedName>
    <definedName name="PÇà" localSheetId="39">#REF!</definedName>
    <definedName name="PÇà" localSheetId="40">#REF!</definedName>
    <definedName name="PÇà" localSheetId="41">#REF!</definedName>
    <definedName name="PÇà" localSheetId="34">#REF!</definedName>
    <definedName name="PÇà" localSheetId="16">#REF!</definedName>
    <definedName name="PÇà">#REF!</definedName>
    <definedName name="PCS" localSheetId="12">#REF!</definedName>
    <definedName name="PCS" localSheetId="11">#REF!</definedName>
    <definedName name="PCS" localSheetId="38">#REF!</definedName>
    <definedName name="PCS" localSheetId="39">#REF!</definedName>
    <definedName name="PCS" localSheetId="40">#REF!</definedName>
    <definedName name="PCS" localSheetId="41">#REF!</definedName>
    <definedName name="PCS" localSheetId="34">#REF!</definedName>
    <definedName name="PCS" localSheetId="16">#REF!</definedName>
    <definedName name="PCS">#REF!</definedName>
    <definedName name="PD" localSheetId="12">#REF!</definedName>
    <definedName name="PD" localSheetId="11">#REF!</definedName>
    <definedName name="PD" localSheetId="38">#REF!</definedName>
    <definedName name="PD" localSheetId="39">#REF!</definedName>
    <definedName name="PD" localSheetId="40">#REF!</definedName>
    <definedName name="PD" localSheetId="41">#REF!</definedName>
    <definedName name="PD" localSheetId="34">#REF!</definedName>
    <definedName name="PD" localSheetId="16">#REF!</definedName>
    <definedName name="PD">#REF!</definedName>
    <definedName name="PDPFILE" localSheetId="12">#REF!</definedName>
    <definedName name="PDPFILE" localSheetId="11">#REF!</definedName>
    <definedName name="PDPFILE" localSheetId="38">#REF!</definedName>
    <definedName name="PDPFILE" localSheetId="39">#REF!</definedName>
    <definedName name="PDPFILE" localSheetId="40">#REF!</definedName>
    <definedName name="PDPFILE" localSheetId="41">#REF!</definedName>
    <definedName name="PDPFILE" localSheetId="34">#REF!</definedName>
    <definedName name="PDPFILE" localSheetId="16">#REF!</definedName>
    <definedName name="PDPFILE">#REF!</definedName>
    <definedName name="pe"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riod" localSheetId="12">#REF!</definedName>
    <definedName name="Period" localSheetId="11">#REF!</definedName>
    <definedName name="Period" localSheetId="38">#REF!</definedName>
    <definedName name="Period" localSheetId="39">#REF!</definedName>
    <definedName name="Period" localSheetId="40">#REF!</definedName>
    <definedName name="Period" localSheetId="41">#REF!</definedName>
    <definedName name="Period" localSheetId="34">#REF!</definedName>
    <definedName name="Period" localSheetId="16">#REF!</definedName>
    <definedName name="Period">#REF!</definedName>
    <definedName name="Person" localSheetId="12">#REF!</definedName>
    <definedName name="Person" localSheetId="11">#REF!</definedName>
    <definedName name="Person" localSheetId="38">#REF!</definedName>
    <definedName name="Person" localSheetId="39">#REF!</definedName>
    <definedName name="Person" localSheetId="40">#REF!</definedName>
    <definedName name="Person" localSheetId="41">#REF!</definedName>
    <definedName name="Person" localSheetId="34">#REF!</definedName>
    <definedName name="Person" localSheetId="16">#REF!</definedName>
    <definedName name="Person">#REF!</definedName>
    <definedName name="PERSON_1" localSheetId="12">#REF!</definedName>
    <definedName name="PERSON_1" localSheetId="11">#REF!</definedName>
    <definedName name="PERSON_1" localSheetId="38">#REF!</definedName>
    <definedName name="PERSON_1" localSheetId="39">#REF!</definedName>
    <definedName name="PERSON_1" localSheetId="40">#REF!</definedName>
    <definedName name="PERSON_1" localSheetId="41">#REF!</definedName>
    <definedName name="PERSON_1" localSheetId="34">#REF!</definedName>
    <definedName name="PERSON_1" localSheetId="16">#REF!</definedName>
    <definedName name="PERSON_1">#REF!</definedName>
    <definedName name="PERSON_10" localSheetId="12">#REF!</definedName>
    <definedName name="PERSON_10" localSheetId="11">#REF!</definedName>
    <definedName name="PERSON_10" localSheetId="38">#REF!</definedName>
    <definedName name="PERSON_10" localSheetId="39">#REF!</definedName>
    <definedName name="PERSON_10" localSheetId="40">#REF!</definedName>
    <definedName name="PERSON_10" localSheetId="41">#REF!</definedName>
    <definedName name="PERSON_10" localSheetId="34">#REF!</definedName>
    <definedName name="PERSON_10" localSheetId="16">#REF!</definedName>
    <definedName name="PERSON_10">#REF!</definedName>
    <definedName name="PERSON_11" localSheetId="12">#REF!</definedName>
    <definedName name="PERSON_11" localSheetId="11">#REF!</definedName>
    <definedName name="PERSON_11" localSheetId="38">#REF!</definedName>
    <definedName name="PERSON_11" localSheetId="39">#REF!</definedName>
    <definedName name="PERSON_11" localSheetId="40">#REF!</definedName>
    <definedName name="PERSON_11" localSheetId="41">#REF!</definedName>
    <definedName name="PERSON_11" localSheetId="34">#REF!</definedName>
    <definedName name="PERSON_11" localSheetId="16">#REF!</definedName>
    <definedName name="PERSON_11">#REF!</definedName>
    <definedName name="PERSON_12" localSheetId="12">#REF!</definedName>
    <definedName name="PERSON_12" localSheetId="11">#REF!</definedName>
    <definedName name="PERSON_12" localSheetId="38">#REF!</definedName>
    <definedName name="PERSON_12" localSheetId="39">#REF!</definedName>
    <definedName name="PERSON_12" localSheetId="40">#REF!</definedName>
    <definedName name="PERSON_12" localSheetId="41">#REF!</definedName>
    <definedName name="PERSON_12" localSheetId="34">#REF!</definedName>
    <definedName name="PERSON_12" localSheetId="16">#REF!</definedName>
    <definedName name="PERSON_12">#REF!</definedName>
    <definedName name="PERSON_13" localSheetId="12">#REF!</definedName>
    <definedName name="PERSON_13" localSheetId="11">#REF!</definedName>
    <definedName name="PERSON_13" localSheetId="38">#REF!</definedName>
    <definedName name="PERSON_13" localSheetId="39">#REF!</definedName>
    <definedName name="PERSON_13" localSheetId="40">#REF!</definedName>
    <definedName name="PERSON_13" localSheetId="41">#REF!</definedName>
    <definedName name="PERSON_13" localSheetId="34">#REF!</definedName>
    <definedName name="PERSON_13" localSheetId="16">#REF!</definedName>
    <definedName name="PERSON_13">#REF!</definedName>
    <definedName name="PERSON_14" localSheetId="12">#REF!</definedName>
    <definedName name="PERSON_14" localSheetId="11">#REF!</definedName>
    <definedName name="PERSON_14" localSheetId="38">#REF!</definedName>
    <definedName name="PERSON_14" localSheetId="39">#REF!</definedName>
    <definedName name="PERSON_14" localSheetId="40">#REF!</definedName>
    <definedName name="PERSON_14" localSheetId="41">#REF!</definedName>
    <definedName name="PERSON_14" localSheetId="34">#REF!</definedName>
    <definedName name="PERSON_14" localSheetId="16">#REF!</definedName>
    <definedName name="PERSON_14">#REF!</definedName>
    <definedName name="PERSON_15" localSheetId="12">#REF!</definedName>
    <definedName name="PERSON_15" localSheetId="11">#REF!</definedName>
    <definedName name="PERSON_15" localSheetId="38">#REF!</definedName>
    <definedName name="PERSON_15" localSheetId="39">#REF!</definedName>
    <definedName name="PERSON_15" localSheetId="40">#REF!</definedName>
    <definedName name="PERSON_15" localSheetId="41">#REF!</definedName>
    <definedName name="PERSON_15" localSheetId="34">#REF!</definedName>
    <definedName name="PERSON_15" localSheetId="16">#REF!</definedName>
    <definedName name="PERSON_15">#REF!</definedName>
    <definedName name="PERSON_16" localSheetId="12">#REF!</definedName>
    <definedName name="PERSON_16" localSheetId="11">#REF!</definedName>
    <definedName name="PERSON_16" localSheetId="38">#REF!</definedName>
    <definedName name="PERSON_16" localSheetId="39">#REF!</definedName>
    <definedName name="PERSON_16" localSheetId="40">#REF!</definedName>
    <definedName name="PERSON_16" localSheetId="41">#REF!</definedName>
    <definedName name="PERSON_16" localSheetId="34">#REF!</definedName>
    <definedName name="PERSON_16" localSheetId="16">#REF!</definedName>
    <definedName name="PERSON_16">#REF!</definedName>
    <definedName name="PERSON_17" localSheetId="12">#REF!</definedName>
    <definedName name="PERSON_17" localSheetId="11">#REF!</definedName>
    <definedName name="PERSON_17" localSheetId="38">#REF!</definedName>
    <definedName name="PERSON_17" localSheetId="39">#REF!</definedName>
    <definedName name="PERSON_17" localSheetId="40">#REF!</definedName>
    <definedName name="PERSON_17" localSheetId="41">#REF!</definedName>
    <definedName name="PERSON_17" localSheetId="34">#REF!</definedName>
    <definedName name="PERSON_17" localSheetId="16">#REF!</definedName>
    <definedName name="PERSON_17">#REF!</definedName>
    <definedName name="PERSON_18" localSheetId="12">#REF!</definedName>
    <definedName name="PERSON_18" localSheetId="11">#REF!</definedName>
    <definedName name="PERSON_18" localSheetId="38">#REF!</definedName>
    <definedName name="PERSON_18" localSheetId="39">#REF!</definedName>
    <definedName name="PERSON_18" localSheetId="40">#REF!</definedName>
    <definedName name="PERSON_18" localSheetId="41">#REF!</definedName>
    <definedName name="PERSON_18" localSheetId="34">#REF!</definedName>
    <definedName name="PERSON_18" localSheetId="16">#REF!</definedName>
    <definedName name="PERSON_18">#REF!</definedName>
    <definedName name="PERSON_19" localSheetId="12">#REF!</definedName>
    <definedName name="PERSON_19" localSheetId="11">#REF!</definedName>
    <definedName name="PERSON_19" localSheetId="38">#REF!</definedName>
    <definedName name="PERSON_19" localSheetId="39">#REF!</definedName>
    <definedName name="PERSON_19" localSheetId="40">#REF!</definedName>
    <definedName name="PERSON_19" localSheetId="41">#REF!</definedName>
    <definedName name="PERSON_19" localSheetId="34">#REF!</definedName>
    <definedName name="PERSON_19" localSheetId="16">#REF!</definedName>
    <definedName name="PERSON_19">#REF!</definedName>
    <definedName name="PERSON_2" localSheetId="12">#REF!</definedName>
    <definedName name="PERSON_2" localSheetId="11">#REF!</definedName>
    <definedName name="PERSON_2" localSheetId="38">#REF!</definedName>
    <definedName name="PERSON_2" localSheetId="39">#REF!</definedName>
    <definedName name="PERSON_2" localSheetId="40">#REF!</definedName>
    <definedName name="PERSON_2" localSheetId="41">#REF!</definedName>
    <definedName name="PERSON_2" localSheetId="34">#REF!</definedName>
    <definedName name="PERSON_2" localSheetId="16">#REF!</definedName>
    <definedName name="PERSON_2">#REF!</definedName>
    <definedName name="PERSON_20" localSheetId="12">#REF!</definedName>
    <definedName name="PERSON_20" localSheetId="11">#REF!</definedName>
    <definedName name="PERSON_20" localSheetId="38">#REF!</definedName>
    <definedName name="PERSON_20" localSheetId="39">#REF!</definedName>
    <definedName name="PERSON_20" localSheetId="40">#REF!</definedName>
    <definedName name="PERSON_20" localSheetId="41">#REF!</definedName>
    <definedName name="PERSON_20" localSheetId="34">#REF!</definedName>
    <definedName name="PERSON_20" localSheetId="16">#REF!</definedName>
    <definedName name="PERSON_20">#REF!</definedName>
    <definedName name="PERSON_3" localSheetId="12">#REF!</definedName>
    <definedName name="PERSON_3" localSheetId="11">#REF!</definedName>
    <definedName name="PERSON_3" localSheetId="38">#REF!</definedName>
    <definedName name="PERSON_3" localSheetId="39">#REF!</definedName>
    <definedName name="PERSON_3" localSheetId="40">#REF!</definedName>
    <definedName name="PERSON_3" localSheetId="41">#REF!</definedName>
    <definedName name="PERSON_3" localSheetId="34">#REF!</definedName>
    <definedName name="PERSON_3" localSheetId="16">#REF!</definedName>
    <definedName name="PERSON_3">#REF!</definedName>
    <definedName name="PERSON_4" localSheetId="12">#REF!</definedName>
    <definedName name="PERSON_4" localSheetId="11">#REF!</definedName>
    <definedName name="PERSON_4" localSheetId="38">#REF!</definedName>
    <definedName name="PERSON_4" localSheetId="39">#REF!</definedName>
    <definedName name="PERSON_4" localSheetId="40">#REF!</definedName>
    <definedName name="PERSON_4" localSheetId="41">#REF!</definedName>
    <definedName name="PERSON_4" localSheetId="34">#REF!</definedName>
    <definedName name="PERSON_4" localSheetId="16">#REF!</definedName>
    <definedName name="PERSON_4">#REF!</definedName>
    <definedName name="PERSON_5" localSheetId="12">#REF!</definedName>
    <definedName name="PERSON_5" localSheetId="11">#REF!</definedName>
    <definedName name="PERSON_5" localSheetId="38">#REF!</definedName>
    <definedName name="PERSON_5" localSheetId="39">#REF!</definedName>
    <definedName name="PERSON_5" localSheetId="40">#REF!</definedName>
    <definedName name="PERSON_5" localSheetId="41">#REF!</definedName>
    <definedName name="PERSON_5" localSheetId="34">#REF!</definedName>
    <definedName name="PERSON_5" localSheetId="16">#REF!</definedName>
    <definedName name="PERSON_5">#REF!</definedName>
    <definedName name="PERSON_6" localSheetId="12">#REF!</definedName>
    <definedName name="PERSON_6" localSheetId="11">#REF!</definedName>
    <definedName name="PERSON_6" localSheetId="38">#REF!</definedName>
    <definedName name="PERSON_6" localSheetId="39">#REF!</definedName>
    <definedName name="PERSON_6" localSheetId="40">#REF!</definedName>
    <definedName name="PERSON_6" localSheetId="41">#REF!</definedName>
    <definedName name="PERSON_6" localSheetId="34">#REF!</definedName>
    <definedName name="PERSON_6" localSheetId="16">#REF!</definedName>
    <definedName name="PERSON_6">#REF!</definedName>
    <definedName name="PERSON_7" localSheetId="12">#REF!</definedName>
    <definedName name="PERSON_7" localSheetId="11">#REF!</definedName>
    <definedName name="PERSON_7" localSheetId="38">#REF!</definedName>
    <definedName name="PERSON_7" localSheetId="39">#REF!</definedName>
    <definedName name="PERSON_7" localSheetId="40">#REF!</definedName>
    <definedName name="PERSON_7" localSheetId="41">#REF!</definedName>
    <definedName name="PERSON_7" localSheetId="34">#REF!</definedName>
    <definedName name="PERSON_7" localSheetId="16">#REF!</definedName>
    <definedName name="PERSON_7">#REF!</definedName>
    <definedName name="PERSON_8" localSheetId="12">#REF!</definedName>
    <definedName name="PERSON_8" localSheetId="11">#REF!</definedName>
    <definedName name="PERSON_8" localSheetId="38">#REF!</definedName>
    <definedName name="PERSON_8" localSheetId="39">#REF!</definedName>
    <definedName name="PERSON_8" localSheetId="40">#REF!</definedName>
    <definedName name="PERSON_8" localSheetId="41">#REF!</definedName>
    <definedName name="PERSON_8" localSheetId="34">#REF!</definedName>
    <definedName name="PERSON_8" localSheetId="16">#REF!</definedName>
    <definedName name="PERSON_8">#REF!</definedName>
    <definedName name="PERSON_9" localSheetId="12">#REF!</definedName>
    <definedName name="PERSON_9" localSheetId="11">#REF!</definedName>
    <definedName name="PERSON_9" localSheetId="38">#REF!</definedName>
    <definedName name="PERSON_9" localSheetId="39">#REF!</definedName>
    <definedName name="PERSON_9" localSheetId="40">#REF!</definedName>
    <definedName name="PERSON_9" localSheetId="41">#REF!</definedName>
    <definedName name="PERSON_9" localSheetId="34">#REF!</definedName>
    <definedName name="PERSON_9" localSheetId="16">#REF!</definedName>
    <definedName name="PERSON_9">#REF!</definedName>
    <definedName name="PH" localSheetId="12">#REF!</definedName>
    <definedName name="PH" localSheetId="11">#REF!</definedName>
    <definedName name="PH" localSheetId="38">#REF!</definedName>
    <definedName name="PH" localSheetId="39">#REF!</definedName>
    <definedName name="PH" localSheetId="40">#REF!</definedName>
    <definedName name="PH" localSheetId="41">#REF!</definedName>
    <definedName name="PH" localSheetId="34">#REF!</definedName>
    <definedName name="PH" localSheetId="16">#REF!</definedName>
    <definedName name="PH">#REF!</definedName>
    <definedName name="PH단계별" localSheetId="38" hidden="1">{#N/A,#N/A,TRUE,"일정"}</definedName>
    <definedName name="PH단계별" localSheetId="39" hidden="1">{#N/A,#N/A,TRUE,"일정"}</definedName>
    <definedName name="PH단계별" localSheetId="40" hidden="1">{#N/A,#N/A,TRUE,"일정"}</definedName>
    <definedName name="PH단계별" localSheetId="41" hidden="1">{#N/A,#N/A,TRUE,"일정"}</definedName>
    <definedName name="PH단계별" localSheetId="34" hidden="1">{#N/A,#N/A,TRUE,"일정"}</definedName>
    <definedName name="PH단계별" hidden="1">{#N/A,#N/A,TRUE,"일정"}</definedName>
    <definedName name="PLAN_1" localSheetId="12">#REF!</definedName>
    <definedName name="PLAN_1" localSheetId="11">#REF!</definedName>
    <definedName name="PLAN_1" localSheetId="38">#REF!</definedName>
    <definedName name="PLAN_1" localSheetId="39">#REF!</definedName>
    <definedName name="PLAN_1" localSheetId="40">#REF!</definedName>
    <definedName name="PLAN_1" localSheetId="41">#REF!</definedName>
    <definedName name="PLAN_1" localSheetId="34">#REF!</definedName>
    <definedName name="PLAN_1" localSheetId="16">#REF!</definedName>
    <definedName name="PLAN_1">#REF!</definedName>
    <definedName name="PLAN_2">1</definedName>
    <definedName name="PLF" localSheetId="12">#REF!</definedName>
    <definedName name="PLF" localSheetId="11">#REF!</definedName>
    <definedName name="PLF" localSheetId="38">#REF!</definedName>
    <definedName name="PLF" localSheetId="39">#REF!</definedName>
    <definedName name="PLF" localSheetId="40">#REF!</definedName>
    <definedName name="PLF" localSheetId="41">#REF!</definedName>
    <definedName name="PLF" localSheetId="34">#REF!</definedName>
    <definedName name="PLF" localSheetId="16">#REF!</definedName>
    <definedName name="PLF">#REF!</definedName>
    <definedName name="PLL" localSheetId="12">#REF!</definedName>
    <definedName name="PLL" localSheetId="11">#REF!</definedName>
    <definedName name="PLL" localSheetId="38">#REF!</definedName>
    <definedName name="PLL" localSheetId="39">#REF!</definedName>
    <definedName name="PLL" localSheetId="40">#REF!</definedName>
    <definedName name="PLL" localSheetId="41">#REF!</definedName>
    <definedName name="PLL" localSheetId="34">#REF!</definedName>
    <definedName name="PLL" localSheetId="16">#REF!</definedName>
    <definedName name="PLL">#REF!</definedName>
    <definedName name="PLSUMMARY" localSheetId="38" hidden="1">{#N/A,#N/A,FALSE,"EXIT";#N/A,#N/A,FALSE,"Issue";#N/A,#N/A,FALSE,"Summary";#N/A,#N/A,FALSE,"Detail";#N/A,#N/A,FALSE,"Attendance"}</definedName>
    <definedName name="PLSUMMARY" localSheetId="39" hidden="1">{#N/A,#N/A,FALSE,"EXIT";#N/A,#N/A,FALSE,"Issue";#N/A,#N/A,FALSE,"Summary";#N/A,#N/A,FALSE,"Detail";#N/A,#N/A,FALSE,"Attendance"}</definedName>
    <definedName name="PLSUMMARY" localSheetId="40" hidden="1">{#N/A,#N/A,FALSE,"EXIT";#N/A,#N/A,FALSE,"Issue";#N/A,#N/A,FALSE,"Summary";#N/A,#N/A,FALSE,"Detail";#N/A,#N/A,FALSE,"Attendance"}</definedName>
    <definedName name="PLSUMMARY" localSheetId="41" hidden="1">{#N/A,#N/A,FALSE,"EXIT";#N/A,#N/A,FALSE,"Issue";#N/A,#N/A,FALSE,"Summary";#N/A,#N/A,FALSE,"Detail";#N/A,#N/A,FALSE,"Attendance"}</definedName>
    <definedName name="PLSUMMARY" localSheetId="34" hidden="1">{#N/A,#N/A,FALSE,"EXIT";#N/A,#N/A,FALSE,"Issue";#N/A,#N/A,FALSE,"Summary";#N/A,#N/A,FALSE,"Detail";#N/A,#N/A,FALSE,"Attendance"}</definedName>
    <definedName name="PLSUMMARY" hidden="1">{#N/A,#N/A,FALSE,"EXIT";#N/A,#N/A,FALSE,"Issue";#N/A,#N/A,FALSE,"Summary";#N/A,#N/A,FALSE,"Detail";#N/A,#N/A,FALSE,"Attendance"}</definedName>
    <definedName name="plt" localSheetId="12">#REF!</definedName>
    <definedName name="plt" localSheetId="11">#REF!</definedName>
    <definedName name="plt" localSheetId="38">#REF!</definedName>
    <definedName name="plt" localSheetId="39">#REF!</definedName>
    <definedName name="plt" localSheetId="40">#REF!</definedName>
    <definedName name="plt" localSheetId="41">#REF!</definedName>
    <definedName name="plt" localSheetId="34">#REF!</definedName>
    <definedName name="plt" localSheetId="16">#REF!</definedName>
    <definedName name="plt">#REF!</definedName>
    <definedName name="pltt" localSheetId="12">#REF!</definedName>
    <definedName name="pltt" localSheetId="11">#REF!</definedName>
    <definedName name="pltt" localSheetId="38">#REF!</definedName>
    <definedName name="pltt" localSheetId="39">#REF!</definedName>
    <definedName name="pltt" localSheetId="40">#REF!</definedName>
    <definedName name="pltt" localSheetId="41">#REF!</definedName>
    <definedName name="pltt" localSheetId="34">#REF!</definedName>
    <definedName name="pltt" localSheetId="16">#REF!</definedName>
    <definedName name="pltt">#REF!</definedName>
    <definedName name="pnl" localSheetId="12">#REF!</definedName>
    <definedName name="pnl" localSheetId="11">#REF!</definedName>
    <definedName name="pnl" localSheetId="38">#REF!</definedName>
    <definedName name="pnl" localSheetId="39">#REF!</definedName>
    <definedName name="pnl" localSheetId="40">#REF!</definedName>
    <definedName name="pnl" localSheetId="41">#REF!</definedName>
    <definedName name="pnl" localSheetId="34">#REF!</definedName>
    <definedName name="pnl" localSheetId="16">#REF!</definedName>
    <definedName name="pnl">#REF!</definedName>
    <definedName name="PNLRR" localSheetId="12">#REF!</definedName>
    <definedName name="PNLRR" localSheetId="11">#REF!</definedName>
    <definedName name="PNLRR" localSheetId="38">#REF!</definedName>
    <definedName name="PNLRR" localSheetId="39">#REF!</definedName>
    <definedName name="PNLRR" localSheetId="40">#REF!</definedName>
    <definedName name="PNLRR" localSheetId="41">#REF!</definedName>
    <definedName name="PNLRR" localSheetId="34">#REF!</definedName>
    <definedName name="PNLRR" localSheetId="16">#REF!</definedName>
    <definedName name="PNLRR">#REF!</definedName>
    <definedName name="pnumber" localSheetId="12">#REF!</definedName>
    <definedName name="pnumber" localSheetId="11">#REF!</definedName>
    <definedName name="pnumber" localSheetId="38">#REF!</definedName>
    <definedName name="pnumber" localSheetId="39">#REF!</definedName>
    <definedName name="pnumber" localSheetId="40">#REF!</definedName>
    <definedName name="pnumber" localSheetId="41">#REF!</definedName>
    <definedName name="pnumber" localSheetId="34">#REF!</definedName>
    <definedName name="pnumber" localSheetId="16">#REF!</definedName>
    <definedName name="pnumber">#REF!</definedName>
    <definedName name="PO" localSheetId="12">#REF!</definedName>
    <definedName name="PO" localSheetId="11">#REF!</definedName>
    <definedName name="PO" localSheetId="38">#REF!</definedName>
    <definedName name="PO" localSheetId="39">#REF!</definedName>
    <definedName name="PO" localSheetId="40">#REF!</definedName>
    <definedName name="PO" localSheetId="41">#REF!</definedName>
    <definedName name="PO" localSheetId="34">#REF!</definedName>
    <definedName name="PO" localSheetId="16">#REF!</definedName>
    <definedName name="PO">#REF!</definedName>
    <definedName name="POlkpdpdukukprprrkrkrtMtbtbtb39" localSheetId="12">#REF!</definedName>
    <definedName name="POlkpdpdukukprprrkrkrtMtbtbtb39" localSheetId="11">#REF!</definedName>
    <definedName name="POlkpdpdukukprprrkrkrtMtbtbtb39" localSheetId="38">#REF!</definedName>
    <definedName name="POlkpdpdukukprprrkrkrtMtbtbtb39" localSheetId="39">#REF!</definedName>
    <definedName name="POlkpdpdukukprprrkrkrtMtbtbtb39" localSheetId="40">#REF!</definedName>
    <definedName name="POlkpdpdukukprprrkrkrtMtbtbtb39" localSheetId="41">#REF!</definedName>
    <definedName name="POlkpdpdukukprprrkrkrtMtbtbtb39" localSheetId="34">#REF!</definedName>
    <definedName name="POlkpdpdukukprprrkrkrtMtbtbtb39" localSheetId="16">#REF!</definedName>
    <definedName name="POlkpdpdukukprprrkrkrtMtbtbtb39">#REF!</definedName>
    <definedName name="POlkprprrkrkrkpdpdukukukukrtMtb" localSheetId="12">#REF!</definedName>
    <definedName name="POlkprprrkrkrkpdpdukukukukrtMtb" localSheetId="11">#REF!</definedName>
    <definedName name="POlkprprrkrkrkpdpdukukukukrtMtb" localSheetId="38">#REF!</definedName>
    <definedName name="POlkprprrkrkrkpdpdukukukukrtMtb" localSheetId="39">#REF!</definedName>
    <definedName name="POlkprprrkrkrkpdpdukukukukrtMtb" localSheetId="40">#REF!</definedName>
    <definedName name="POlkprprrkrkrkpdpdukukukukrtMtb" localSheetId="41">#REF!</definedName>
    <definedName name="POlkprprrkrkrkpdpdukukukukrtMtb" localSheetId="34">#REF!</definedName>
    <definedName name="POlkprprrkrkrkpdpdukukukukrtMtb" localSheetId="16">#REF!</definedName>
    <definedName name="POlkprprrkrkrkpdpdukukukukrtMtb">#REF!</definedName>
    <definedName name="POR1015C413rtPPOR1631C1520rtP" localSheetId="12">#REF!</definedName>
    <definedName name="POR1015C413rtPPOR1631C1520rtP" localSheetId="11">#REF!</definedName>
    <definedName name="POR1015C413rtPPOR1631C1520rtP" localSheetId="38">#REF!</definedName>
    <definedName name="POR1015C413rtPPOR1631C1520rtP" localSheetId="39">#REF!</definedName>
    <definedName name="POR1015C413rtPPOR1631C1520rtP" localSheetId="40">#REF!</definedName>
    <definedName name="POR1015C413rtPPOR1631C1520rtP" localSheetId="41">#REF!</definedName>
    <definedName name="POR1015C413rtPPOR1631C1520rtP" localSheetId="34">#REF!</definedName>
    <definedName name="POR1015C413rtPPOR1631C1520rtP" localSheetId="16">#REF!</definedName>
    <definedName name="POR1015C413rtPPOR1631C1520rtP">#REF!</definedName>
    <definedName name="POR117148C114RTM0TB0TB0TB0TB0TB" localSheetId="12">#REF!</definedName>
    <definedName name="POR117148C114RTM0TB0TB0TB0TB0TB" localSheetId="11">#REF!</definedName>
    <definedName name="POR117148C114RTM0TB0TB0TB0TB0TB" localSheetId="38">#REF!</definedName>
    <definedName name="POR117148C114RTM0TB0TB0TB0TB0TB" localSheetId="39">#REF!</definedName>
    <definedName name="POR117148C114RTM0TB0TB0TB0TB0TB" localSheetId="40">#REF!</definedName>
    <definedName name="POR117148C114RTM0TB0TB0TB0TB0TB" localSheetId="41">#REF!</definedName>
    <definedName name="POR117148C114RTM0TB0TB0TB0TB0TB" localSheetId="34">#REF!</definedName>
    <definedName name="POR117148C114RTM0TB0TB0TB0TB0TB" localSheetId="16">#REF!</definedName>
    <definedName name="POR117148C114RTM0TB0TB0TB0TB0TB">#REF!</definedName>
    <definedName name="POR147c115RTmTBTBTBTBTBTBTBTBRT" localSheetId="12">#REF!</definedName>
    <definedName name="POR147c115RTmTBTBTBTBTBTBTBTBRT" localSheetId="11">#REF!</definedName>
    <definedName name="POR147c115RTmTBTBTBTBTBTBTBTBRT" localSheetId="38">#REF!</definedName>
    <definedName name="POR147c115RTmTBTBTBTBTBTBTBTBRT" localSheetId="39">#REF!</definedName>
    <definedName name="POR147c115RTmTBTBTBTBTBTBTBTBRT" localSheetId="40">#REF!</definedName>
    <definedName name="POR147c115RTmTBTBTBTBTBTBTBTBRT" localSheetId="41">#REF!</definedName>
    <definedName name="POR147c115RTmTBTBTBTBTBTBTBTBRT" localSheetId="34">#REF!</definedName>
    <definedName name="POR147c115RTmTBTBTBTBTBTBTBTBRT" localSheetId="16">#REF!</definedName>
    <definedName name="POR147c115RTmTBTBTBTBTBTBTBTBRT">#REF!</definedName>
    <definedName name="POR149182C114RTM0TB0TB0TB0TB0TB" localSheetId="12">#REF!</definedName>
    <definedName name="POR149182C114RTM0TB0TB0TB0TB0TB" localSheetId="11">#REF!</definedName>
    <definedName name="POR149182C114RTM0TB0TB0TB0TB0TB" localSheetId="38">#REF!</definedName>
    <definedName name="POR149182C114RTM0TB0TB0TB0TB0TB" localSheetId="39">#REF!</definedName>
    <definedName name="POR149182C114RTM0TB0TB0TB0TB0TB" localSheetId="40">#REF!</definedName>
    <definedName name="POR149182C114RTM0TB0TB0TB0TB0TB" localSheetId="41">#REF!</definedName>
    <definedName name="POR149182C114RTM0TB0TB0TB0TB0TB" localSheetId="34">#REF!</definedName>
    <definedName name="POR149182C114RTM0TB0TB0TB0TB0TB" localSheetId="16">#REF!</definedName>
    <definedName name="POR149182C114RTM0TB0TB0TB0TB0TB">#REF!</definedName>
    <definedName name="POR151C105136RTMTBTBTBTBTB55TBT" localSheetId="12">#REF!</definedName>
    <definedName name="POR151C105136RTMTBTBTBTBTB55TBT" localSheetId="11">#REF!</definedName>
    <definedName name="POR151C105136RTMTBTBTBTBTB55TBT" localSheetId="38">#REF!</definedName>
    <definedName name="POR151C105136RTMTBTBTBTBTB55TBT" localSheetId="39">#REF!</definedName>
    <definedName name="POR151C105136RTMTBTBTBTBTB55TBT" localSheetId="40">#REF!</definedName>
    <definedName name="POR151C105136RTMTBTBTBTBTB55TBT" localSheetId="41">#REF!</definedName>
    <definedName name="POR151C105136RTMTBTBTBTBTB55TBT" localSheetId="34">#REF!</definedName>
    <definedName name="POR151C105136RTMTBTBTBTBTB55TBT" localSheetId="16">#REF!</definedName>
    <definedName name="POR151C105136RTMTBTBTBTBTB55TBT">#REF!</definedName>
    <definedName name="POR183215C114RTM0TB0TB0TB0TB0TB" localSheetId="12">#REF!</definedName>
    <definedName name="POR183215C114RTM0TB0TB0TB0TB0TB" localSheetId="11">#REF!</definedName>
    <definedName name="POR183215C114RTM0TB0TB0TB0TB0TB" localSheetId="38">#REF!</definedName>
    <definedName name="POR183215C114RTM0TB0TB0TB0TB0TB" localSheetId="39">#REF!</definedName>
    <definedName name="POR183215C114RTM0TB0TB0TB0TB0TB" localSheetId="40">#REF!</definedName>
    <definedName name="POR183215C114RTM0TB0TB0TB0TB0TB" localSheetId="41">#REF!</definedName>
    <definedName name="POR183215C114RTM0TB0TB0TB0TB0TB" localSheetId="34">#REF!</definedName>
    <definedName name="POR183215C114RTM0TB0TB0TB0TB0TB" localSheetId="16">#REF!</definedName>
    <definedName name="POR183215C114RTM0TB0TB0TB0TB0TB">#REF!</definedName>
    <definedName name="POR1C1R59C22RTSQKS15C6LRTPPPPPT" localSheetId="12">#REF!</definedName>
    <definedName name="POR1C1R59C22RTSQKS15C6LRTPPPPPT" localSheetId="11">#REF!</definedName>
    <definedName name="POR1C1R59C22RTSQKS15C6LRTPPPPPT" localSheetId="38">#REF!</definedName>
    <definedName name="POR1C1R59C22RTSQKS15C6LRTPPPPPT" localSheetId="39">#REF!</definedName>
    <definedName name="POR1C1R59C22RTSQKS15C6LRTPPPPPT" localSheetId="40">#REF!</definedName>
    <definedName name="POR1C1R59C22RTSQKS15C6LRTPPPPPT" localSheetId="41">#REF!</definedName>
    <definedName name="POR1C1R59C22RTSQKS15C6LRTPPPPPT" localSheetId="34">#REF!</definedName>
    <definedName name="POR1C1R59C22RTSQKS15C6LRTPPPPPT" localSheetId="16">#REF!</definedName>
    <definedName name="POR1C1R59C22RTSQKS15C6LRTPPPPPT">#REF!</definedName>
    <definedName name="POR216246C114RTM0TB0TB0TB0TB0TB" localSheetId="12">#REF!</definedName>
    <definedName name="POR216246C114RTM0TB0TB0TB0TB0TB" localSheetId="11">#REF!</definedName>
    <definedName name="POR216246C114RTM0TB0TB0TB0TB0TB" localSheetId="38">#REF!</definedName>
    <definedName name="POR216246C114RTM0TB0TB0TB0TB0TB" localSheetId="39">#REF!</definedName>
    <definedName name="POR216246C114RTM0TB0TB0TB0TB0TB" localSheetId="40">#REF!</definedName>
    <definedName name="POR216246C114RTM0TB0TB0TB0TB0TB" localSheetId="41">#REF!</definedName>
    <definedName name="POR216246C114RTM0TB0TB0TB0TB0TB" localSheetId="34">#REF!</definedName>
    <definedName name="POR216246C114RTM0TB0TB0TB0TB0TB" localSheetId="16">#REF!</definedName>
    <definedName name="POR216246C114RTM0TB0TB0TB0TB0TB">#REF!</definedName>
    <definedName name="POR2454C114RTM0TB0TB0TB0TB0TBTB" localSheetId="12">#REF!</definedName>
    <definedName name="POR2454C114RTM0TB0TB0TB0TB0TBTB" localSheetId="11">#REF!</definedName>
    <definedName name="POR2454C114RTM0TB0TB0TB0TB0TBTB" localSheetId="38">#REF!</definedName>
    <definedName name="POR2454C114RTM0TB0TB0TB0TB0TBTB" localSheetId="39">#REF!</definedName>
    <definedName name="POR2454C114RTM0TB0TB0TB0TB0TBTB" localSheetId="40">#REF!</definedName>
    <definedName name="POR2454C114RTM0TB0TB0TB0TB0TBTB" localSheetId="41">#REF!</definedName>
    <definedName name="POR2454C114RTM0TB0TB0TB0TB0TBTB" localSheetId="34">#REF!</definedName>
    <definedName name="POR2454C114RTM0TB0TB0TB0TB0TBTB" localSheetId="16">#REF!</definedName>
    <definedName name="POR2454C114RTM0TB0TB0TB0TB0TBTB">#REF!</definedName>
    <definedName name="POR247279C114RTM0TB0TB0TB0TB0TB" localSheetId="12">#REF!</definedName>
    <definedName name="POR247279C114RTM0TB0TB0TB0TB0TB" localSheetId="11">#REF!</definedName>
    <definedName name="POR247279C114RTM0TB0TB0TB0TB0TB" localSheetId="38">#REF!</definedName>
    <definedName name="POR247279C114RTM0TB0TB0TB0TB0TB" localSheetId="39">#REF!</definedName>
    <definedName name="POR247279C114RTM0TB0TB0TB0TB0TB" localSheetId="40">#REF!</definedName>
    <definedName name="POR247279C114RTM0TB0TB0TB0TB0TB" localSheetId="41">#REF!</definedName>
    <definedName name="POR247279C114RTM0TB0TB0TB0TB0TB" localSheetId="34">#REF!</definedName>
    <definedName name="POR247279C114RTM0TB0TB0TB0TB0TB" localSheetId="16">#REF!</definedName>
    <definedName name="POR247279C114RTM0TB0TB0TB0TB0TB">#REF!</definedName>
    <definedName name="POR3C1R6C31rtMtbtbtb4tb4rtrtGMR" localSheetId="12">#REF!</definedName>
    <definedName name="POR3C1R6C31rtMtbtbtb4tb4rtrtGMR" localSheetId="11">#REF!</definedName>
    <definedName name="POR3C1R6C31rtMtbtbtb4tb4rtrtGMR" localSheetId="38">#REF!</definedName>
    <definedName name="POR3C1R6C31rtMtbtbtb4tb4rtrtGMR" localSheetId="39">#REF!</definedName>
    <definedName name="POR3C1R6C31rtMtbtbtb4tb4rtrtGMR" localSheetId="40">#REF!</definedName>
    <definedName name="POR3C1R6C31rtMtbtbtb4tb4rtrtGMR" localSheetId="41">#REF!</definedName>
    <definedName name="POR3C1R6C31rtMtbtbtb4tb4rtrtGMR" localSheetId="34">#REF!</definedName>
    <definedName name="POR3C1R6C31rtMtbtbtb4tb4rtrtGMR" localSheetId="16">#REF!</definedName>
    <definedName name="POR3C1R6C31rtMtbtbtb4tb4rtrtGMR">#REF!</definedName>
    <definedName name="POR3C1R6C59rtMtbtbtb4tb4rtrtGMR" localSheetId="12">#REF!</definedName>
    <definedName name="POR3C1R6C59rtMtbtbtb4tb4rtrtGMR" localSheetId="11">#REF!</definedName>
    <definedName name="POR3C1R6C59rtMtbtbtb4tb4rtrtGMR" localSheetId="38">#REF!</definedName>
    <definedName name="POR3C1R6C59rtMtbtbtb4tb4rtrtGMR" localSheetId="39">#REF!</definedName>
    <definedName name="POR3C1R6C59rtMtbtbtb4tb4rtrtGMR" localSheetId="40">#REF!</definedName>
    <definedName name="POR3C1R6C59rtMtbtbtb4tb4rtrtGMR" localSheetId="41">#REF!</definedName>
    <definedName name="POR3C1R6C59rtMtbtbtb4tb4rtrtGMR" localSheetId="34">#REF!</definedName>
    <definedName name="POR3C1R6C59rtMtbtbtb4tb4rtrtGMR" localSheetId="16">#REF!</definedName>
    <definedName name="POR3C1R6C59rtMtbtbtb4tb4rtrtGMR">#REF!</definedName>
    <definedName name="POR439C124RTSQKS15C4LRTM0TB0TB0" localSheetId="12">#REF!</definedName>
    <definedName name="POR439C124RTSQKS15C4LRTM0TB0TB0" localSheetId="11">#REF!</definedName>
    <definedName name="POR439C124RTSQKS15C4LRTM0TB0TB0" localSheetId="38">#REF!</definedName>
    <definedName name="POR439C124RTSQKS15C4LRTM0TB0TB0" localSheetId="39">#REF!</definedName>
    <definedName name="POR439C124RTSQKS15C4LRTM0TB0TB0" localSheetId="40">#REF!</definedName>
    <definedName name="POR439C124RTSQKS15C4LRTM0TB0TB0" localSheetId="41">#REF!</definedName>
    <definedName name="POR439C124RTSQKS15C4LRTM0TB0TB0" localSheetId="34">#REF!</definedName>
    <definedName name="POR439C124RTSQKS15C4LRTM0TB0TB0" localSheetId="16">#REF!</definedName>
    <definedName name="POR439C124RTSQKS15C4LRTM0TB0TB0">#REF!</definedName>
    <definedName name="POR510C138RTSKS15C5LRTMTBTBTBTB" localSheetId="12">#REF!</definedName>
    <definedName name="POR510C138RTSKS15C5LRTMTBTBTBTB" localSheetId="11">#REF!</definedName>
    <definedName name="POR510C138RTSKS15C5LRTMTBTBTBTB" localSheetId="38">#REF!</definedName>
    <definedName name="POR510C138RTSKS15C5LRTMTBTBTBTB" localSheetId="39">#REF!</definedName>
    <definedName name="POR510C138RTSKS15C5LRTMTBTBTBTB" localSheetId="40">#REF!</definedName>
    <definedName name="POR510C138RTSKS15C5LRTMTBTBTBTB" localSheetId="41">#REF!</definedName>
    <definedName name="POR510C138RTSKS15C5LRTMTBTBTBTB" localSheetId="34">#REF!</definedName>
    <definedName name="POR510C138RTSKS15C5LRTMTBTBTBTB" localSheetId="16">#REF!</definedName>
    <definedName name="POR510C138RTSKS15C5LRTMTBTBTBTB">#REF!</definedName>
    <definedName name="POR5586C114RTM0TB0TB0TB0TB0TBTB" localSheetId="12">#REF!</definedName>
    <definedName name="POR5586C114RTM0TB0TB0TB0TB0TBTB" localSheetId="11">#REF!</definedName>
    <definedName name="POR5586C114RTM0TB0TB0TB0TB0TBTB" localSheetId="38">#REF!</definedName>
    <definedName name="POR5586C114RTM0TB0TB0TB0TB0TBTB" localSheetId="39">#REF!</definedName>
    <definedName name="POR5586C114RTM0TB0TB0TB0TB0TBTB" localSheetId="40">#REF!</definedName>
    <definedName name="POR5586C114RTM0TB0TB0TB0TB0TBTB" localSheetId="41">#REF!</definedName>
    <definedName name="POR5586C114RTM0TB0TB0TB0TB0TBTB" localSheetId="34">#REF!</definedName>
    <definedName name="POR5586C114RTM0TB0TB0TB0TB0TBTB" localSheetId="16">#REF!</definedName>
    <definedName name="POR5586C114RTM0TB0TB0TB0TB0TBTB">#REF!</definedName>
    <definedName name="POR5C1R6C33rtMtbtbtb2tb2rtrtGMR" localSheetId="12">#REF!</definedName>
    <definedName name="POR5C1R6C33rtMtbtbtb2tb2rtrtGMR" localSheetId="11">#REF!</definedName>
    <definedName name="POR5C1R6C33rtMtbtbtb2tb2rtrtGMR" localSheetId="38">#REF!</definedName>
    <definedName name="POR5C1R6C33rtMtbtbtb2tb2rtrtGMR" localSheetId="39">#REF!</definedName>
    <definedName name="POR5C1R6C33rtMtbtbtb2tb2rtrtGMR" localSheetId="40">#REF!</definedName>
    <definedName name="POR5C1R6C33rtMtbtbtb2tb2rtrtGMR" localSheetId="41">#REF!</definedName>
    <definedName name="POR5C1R6C33rtMtbtbtb2tb2rtrtGMR" localSheetId="34">#REF!</definedName>
    <definedName name="POR5C1R6C33rtMtbtbtb2tb2rtrtGMR" localSheetId="16">#REF!</definedName>
    <definedName name="POR5C1R6C33rtMtbtbtb2tb2rtrtGMR">#REF!</definedName>
    <definedName name="POR5C1R6C34rtMtbtbtb2tb2rtrtGMR" localSheetId="12">#REF!</definedName>
    <definedName name="POR5C1R6C34rtMtbtbtb2tb2rtrtGMR" localSheetId="11">#REF!</definedName>
    <definedName name="POR5C1R6C34rtMtbtbtb2tb2rtrtGMR" localSheetId="38">#REF!</definedName>
    <definedName name="POR5C1R6C34rtMtbtbtb2tb2rtrtGMR" localSheetId="39">#REF!</definedName>
    <definedName name="POR5C1R6C34rtMtbtbtb2tb2rtrtGMR" localSheetId="40">#REF!</definedName>
    <definedName name="POR5C1R6C34rtMtbtbtb2tb2rtrtGMR" localSheetId="41">#REF!</definedName>
    <definedName name="POR5C1R6C34rtMtbtbtb2tb2rtrtGMR" localSheetId="34">#REF!</definedName>
    <definedName name="POR5C1R6C34rtMtbtbtb2tb2rtrtGMR" localSheetId="16">#REF!</definedName>
    <definedName name="POR5C1R6C34rtMtbtbtb2tb2rtrtGMR">#REF!</definedName>
    <definedName name="POR6C1R7C34rtMtbtbtb2tb2rtrtGMR" localSheetId="12">#REF!</definedName>
    <definedName name="POR6C1R7C34rtMtbtbtb2tb2rtrtGMR" localSheetId="11">#REF!</definedName>
    <definedName name="POR6C1R7C34rtMtbtbtb2tb2rtrtGMR" localSheetId="38">#REF!</definedName>
    <definedName name="POR6C1R7C34rtMtbtbtb2tb2rtrtGMR" localSheetId="39">#REF!</definedName>
    <definedName name="POR6C1R7C34rtMtbtbtb2tb2rtrtGMR" localSheetId="40">#REF!</definedName>
    <definedName name="POR6C1R7C34rtMtbtbtb2tb2rtrtGMR" localSheetId="41">#REF!</definedName>
    <definedName name="POR6C1R7C34rtMtbtbtb2tb2rtrtGMR" localSheetId="34">#REF!</definedName>
    <definedName name="POR6C1R7C34rtMtbtbtb2tb2rtrtGMR" localSheetId="16">#REF!</definedName>
    <definedName name="POR6C1R7C34rtMtbtbtb2tb2rtrtGMR">#REF!</definedName>
    <definedName name="POR86116C114RTM0TB0TB0TB0TB0TBT" localSheetId="12">#REF!</definedName>
    <definedName name="POR86116C114RTM0TB0TB0TB0TB0TBT" localSheetId="11">#REF!</definedName>
    <definedName name="POR86116C114RTM0TB0TB0TB0TB0TBT" localSheetId="38">#REF!</definedName>
    <definedName name="POR86116C114RTM0TB0TB0TB0TB0TBT" localSheetId="39">#REF!</definedName>
    <definedName name="POR86116C114RTM0TB0TB0TB0TB0TBT" localSheetId="40">#REF!</definedName>
    <definedName name="POR86116C114RTM0TB0TB0TB0TB0TBT" localSheetId="41">#REF!</definedName>
    <definedName name="POR86116C114RTM0TB0TB0TB0TB0TBT" localSheetId="34">#REF!</definedName>
    <definedName name="POR86116C114RTM0TB0TB0TB0TB0TBT" localSheetId="16">#REF!</definedName>
    <definedName name="POR86116C114RTM0TB0TB0TB0TB0TBT">#REF!</definedName>
    <definedName name="PP" localSheetId="12">#REF!</definedName>
    <definedName name="PP" localSheetId="11">#REF!</definedName>
    <definedName name="PP" localSheetId="38">#REF!</definedName>
    <definedName name="PP" localSheetId="39">#REF!</definedName>
    <definedName name="PP" localSheetId="40">#REF!</definedName>
    <definedName name="PP" localSheetId="41">#REF!</definedName>
    <definedName name="PP" localSheetId="34">#REF!</definedName>
    <definedName name="PP" localSheetId="16">#REF!</definedName>
    <definedName name="PP">#REF!</definedName>
    <definedName name="PPK" localSheetId="38" hidden="1">{#N/A,#N/A,FALSE,"96 3월물량표";#N/A,#N/A,FALSE,"96 4월물량표";#N/A,#N/A,FALSE,"96 5월물량표"}</definedName>
    <definedName name="PPK" localSheetId="39" hidden="1">{#N/A,#N/A,FALSE,"96 3월물량표";#N/A,#N/A,FALSE,"96 4월물량표";#N/A,#N/A,FALSE,"96 5월물량표"}</definedName>
    <definedName name="PPK" localSheetId="40" hidden="1">{#N/A,#N/A,FALSE,"96 3월물량표";#N/A,#N/A,FALSE,"96 4월물량표";#N/A,#N/A,FALSE,"96 5월물량표"}</definedName>
    <definedName name="PPK" localSheetId="41" hidden="1">{#N/A,#N/A,FALSE,"96 3월물량표";#N/A,#N/A,FALSE,"96 4월물량표";#N/A,#N/A,FALSE,"96 5월물량표"}</definedName>
    <definedName name="PPK" localSheetId="34" hidden="1">{#N/A,#N/A,FALSE,"96 3월물량표";#N/A,#N/A,FALSE,"96 4월물량표";#N/A,#N/A,FALSE,"96 5월물량표"}</definedName>
    <definedName name="PPK" hidden="1">{#N/A,#N/A,FALSE,"96 3월물량표";#N/A,#N/A,FALSE,"96 4월물량표";#N/A,#N/A,FALSE,"96 5월물량표"}</definedName>
    <definedName name="ppp" localSheetId="12">#REF!</definedName>
    <definedName name="ppp" localSheetId="11">#REF!</definedName>
    <definedName name="ppp" localSheetId="38">#REF!</definedName>
    <definedName name="ppp" localSheetId="39">#REF!</definedName>
    <definedName name="ppp" localSheetId="40">#REF!</definedName>
    <definedName name="ppp" localSheetId="41">#REF!</definedName>
    <definedName name="ppp" localSheetId="34">#REF!</definedName>
    <definedName name="ppp" localSheetId="16">#REF!</definedName>
    <definedName name="ppp">#REF!</definedName>
    <definedName name="ppppp" localSheetId="12">#REF!</definedName>
    <definedName name="ppppp" localSheetId="11">#REF!</definedName>
    <definedName name="ppppp" localSheetId="38">#REF!</definedName>
    <definedName name="ppppp" localSheetId="39">#REF!</definedName>
    <definedName name="ppppp" localSheetId="40">#REF!</definedName>
    <definedName name="ppppp" localSheetId="41">#REF!</definedName>
    <definedName name="ppppp" localSheetId="34">#REF!</definedName>
    <definedName name="ppppp" localSheetId="16">#REF!</definedName>
    <definedName name="ppppp">#REF!</definedName>
    <definedName name="PPPPPPPP" localSheetId="12">#REF!</definedName>
    <definedName name="PPPPPPPP" localSheetId="11">#REF!</definedName>
    <definedName name="PPPPPPPP" localSheetId="38">#REF!</definedName>
    <definedName name="PPPPPPPP" localSheetId="39">#REF!</definedName>
    <definedName name="PPPPPPPP" localSheetId="40">#REF!</definedName>
    <definedName name="PPPPPPPP" localSheetId="41">#REF!</definedName>
    <definedName name="PPPPPPPP" localSheetId="34">#REF!</definedName>
    <definedName name="PPPPPPPP" localSheetId="16">#REF!</definedName>
    <definedName name="PPPPPPPP">#REF!</definedName>
    <definedName name="PRC" localSheetId="12">#REF!</definedName>
    <definedName name="PRC" localSheetId="11">#REF!</definedName>
    <definedName name="PRC" localSheetId="38">#REF!</definedName>
    <definedName name="PRC" localSheetId="39">#REF!</definedName>
    <definedName name="PRC" localSheetId="40">#REF!</definedName>
    <definedName name="PRC" localSheetId="41">#REF!</definedName>
    <definedName name="PRC" localSheetId="34">#REF!</definedName>
    <definedName name="PRC" localSheetId="16">#REF!</definedName>
    <definedName name="PRC">#REF!</definedName>
    <definedName name="PRCA" localSheetId="12">#REF!</definedName>
    <definedName name="PRCA" localSheetId="11">#REF!</definedName>
    <definedName name="PRCA" localSheetId="38">#REF!</definedName>
    <definedName name="PRCA" localSheetId="39">#REF!</definedName>
    <definedName name="PRCA" localSheetId="40">#REF!</definedName>
    <definedName name="PRCA" localSheetId="41">#REF!</definedName>
    <definedName name="PRCA" localSheetId="34">#REF!</definedName>
    <definedName name="PRCA" localSheetId="16">#REF!</definedName>
    <definedName name="PRCA">#REF!</definedName>
    <definedName name="Principal" localSheetId="12">#REF!</definedName>
    <definedName name="Principal" localSheetId="11">#REF!</definedName>
    <definedName name="Principal" localSheetId="38">#REF!</definedName>
    <definedName name="Principal" localSheetId="39">#REF!</definedName>
    <definedName name="Principal" localSheetId="40">#REF!</definedName>
    <definedName name="Principal" localSheetId="41">#REF!</definedName>
    <definedName name="Principal" localSheetId="34">#REF!</definedName>
    <definedName name="Principal" localSheetId="16">#REF!</definedName>
    <definedName name="Principal">#REF!</definedName>
    <definedName name="PRINT" localSheetId="12">#REF!</definedName>
    <definedName name="PRINT" localSheetId="11">#REF!</definedName>
    <definedName name="PRINT" localSheetId="38">#REF!</definedName>
    <definedName name="PRINT" localSheetId="39">#REF!</definedName>
    <definedName name="PRINT" localSheetId="40">#REF!</definedName>
    <definedName name="PRINT" localSheetId="41">#REF!</definedName>
    <definedName name="PRINT" localSheetId="34">#REF!</definedName>
    <definedName name="PRINT" localSheetId="16">#REF!</definedName>
    <definedName name="PRINT">#REF!</definedName>
    <definedName name="_xlnm.Print_Area" localSheetId="33">'AGING(中文)'!#REF!</definedName>
    <definedName name="_xlnm.Print_Area" localSheetId="13">#REF!</definedName>
    <definedName name="_xlnm.Print_Area" localSheetId="12">#REF!</definedName>
    <definedName name="_xlnm.Print_Area" localSheetId="8">#REF!</definedName>
    <definedName name="_xlnm.Print_Area" localSheetId="11">#REF!</definedName>
    <definedName name="_xlnm.Print_Area" localSheetId="38">#REF!</definedName>
    <definedName name="_xlnm.Print_Area" localSheetId="39">#REF!</definedName>
    <definedName name="_xlnm.Print_Area" localSheetId="40">#REF!</definedName>
    <definedName name="_xlnm.Print_Area" localSheetId="41">#REF!</definedName>
    <definedName name="_xlnm.Print_Area" localSheetId="19">마진!$B$3:$M$38</definedName>
    <definedName name="_xlnm.Print_Area" localSheetId="34">#REF!</definedName>
    <definedName name="_xlnm.Print_Area" localSheetId="16">#REF!</definedName>
    <definedName name="_xlnm.Print_Area">#REF!</definedName>
    <definedName name="PRINT_AREA_MI" localSheetId="33">#REF!</definedName>
    <definedName name="PRINT_AREA_MI" localSheetId="13">#REF!</definedName>
    <definedName name="PRINT_AREA_MI" localSheetId="12">#REF!</definedName>
    <definedName name="PRINT_AREA_MI" localSheetId="11">#REF!</definedName>
    <definedName name="PRINT_AREA_MI" localSheetId="38">#REF!</definedName>
    <definedName name="PRINT_AREA_MI" localSheetId="39">#REF!</definedName>
    <definedName name="PRINT_AREA_MI" localSheetId="40">#REF!</definedName>
    <definedName name="PRINT_AREA_MI" localSheetId="41">#REF!</definedName>
    <definedName name="PRINT_AREA_MI" localSheetId="34">#REF!</definedName>
    <definedName name="PRINT_AREA_MI" localSheetId="16">#REF!</definedName>
    <definedName name="PRINT_AREA_MI">#REF!</definedName>
    <definedName name="_xlnm.Print_Titles" localSheetId="33">#REF!</definedName>
    <definedName name="_xlnm.Print_Titles" localSheetId="13">#REF!</definedName>
    <definedName name="_xlnm.Print_Titles" localSheetId="12">#REF!</definedName>
    <definedName name="_xlnm.Print_Titles" localSheetId="8">#REF!</definedName>
    <definedName name="_xlnm.Print_Titles" localSheetId="11">#REF!</definedName>
    <definedName name="_xlnm.Print_Titles" localSheetId="38">#REF!</definedName>
    <definedName name="_xlnm.Print_Titles" localSheetId="39">#REF!</definedName>
    <definedName name="_xlnm.Print_Titles" localSheetId="40">#REF!</definedName>
    <definedName name="_xlnm.Print_Titles" localSheetId="41">#REF!</definedName>
    <definedName name="_xlnm.Print_Titles" localSheetId="19">#REF!</definedName>
    <definedName name="_xlnm.Print_Titles" localSheetId="25">소송!$A:$H,소송!$4:$4</definedName>
    <definedName name="_xlnm.Print_Titles" localSheetId="34">#REF!</definedName>
    <definedName name="_xlnm.Print_Titles" localSheetId="16">#REF!</definedName>
    <definedName name="_xlnm.Print_Titles">#REF!</definedName>
    <definedName name="PRINT_TITLES_MI" localSheetId="12">#REF!</definedName>
    <definedName name="PRINT_TITLES_MI" localSheetId="11">#REF!</definedName>
    <definedName name="PRINT_TITLES_MI" localSheetId="38">#REF!</definedName>
    <definedName name="PRINT_TITLES_MI" localSheetId="39">#REF!</definedName>
    <definedName name="PRINT_TITLES_MI" localSheetId="40">#REF!</definedName>
    <definedName name="PRINT_TITLES_MI" localSheetId="41">#REF!</definedName>
    <definedName name="PRINT_TITLES_MI" localSheetId="34">#REF!</definedName>
    <definedName name="PRINT_TITLES_MI" localSheetId="16">#REF!</definedName>
    <definedName name="PRINT_TITLES_MI">#REF!</definedName>
    <definedName name="PRINT1" localSheetId="12">#REF!</definedName>
    <definedName name="PRINT1" localSheetId="11">#REF!</definedName>
    <definedName name="PRINT1" localSheetId="38">#REF!</definedName>
    <definedName name="PRINT1" localSheetId="39">#REF!</definedName>
    <definedName name="PRINT1" localSheetId="40">#REF!</definedName>
    <definedName name="PRINT1" localSheetId="41">#REF!</definedName>
    <definedName name="PRINT1" localSheetId="34">#REF!</definedName>
    <definedName name="PRINT1" localSheetId="16">#REF!</definedName>
    <definedName name="PRINT1">#REF!</definedName>
    <definedName name="PRINT2" localSheetId="12">#REF!</definedName>
    <definedName name="PRINT2" localSheetId="11">#REF!</definedName>
    <definedName name="PRINT2" localSheetId="38">#REF!</definedName>
    <definedName name="PRINT2" localSheetId="39">#REF!</definedName>
    <definedName name="PRINT2" localSheetId="40">#REF!</definedName>
    <definedName name="PRINT2" localSheetId="41">#REF!</definedName>
    <definedName name="PRINT2" localSheetId="34">#REF!</definedName>
    <definedName name="PRINT2" localSheetId="16">#REF!</definedName>
    <definedName name="PRINT2">#REF!</definedName>
    <definedName name="prints_titles" localSheetId="12">#REF!</definedName>
    <definedName name="prints_titles" localSheetId="11">#REF!</definedName>
    <definedName name="prints_titles" localSheetId="38">#REF!</definedName>
    <definedName name="prints_titles" localSheetId="39">#REF!</definedName>
    <definedName name="prints_titles" localSheetId="40">#REF!</definedName>
    <definedName name="prints_titles" localSheetId="41">#REF!</definedName>
    <definedName name="prints_titles" localSheetId="34">#REF!</definedName>
    <definedName name="prints_titles" localSheetId="16">#REF!</definedName>
    <definedName name="prints_titles">#REF!</definedName>
    <definedName name="PROJECT" localSheetId="12">#REF!</definedName>
    <definedName name="PROJECT" localSheetId="11">#REF!</definedName>
    <definedName name="PROJECT" localSheetId="38">#REF!</definedName>
    <definedName name="PROJECT" localSheetId="39">#REF!</definedName>
    <definedName name="PROJECT" localSheetId="40">#REF!</definedName>
    <definedName name="PROJECT" localSheetId="41">#REF!</definedName>
    <definedName name="PROJECT" localSheetId="34">#REF!</definedName>
    <definedName name="PROJECT" localSheetId="16">#REF!</definedName>
    <definedName name="PROJECT">#REF!</definedName>
    <definedName name="Project_Risk" localSheetId="12">#REF!</definedName>
    <definedName name="Project_Risk" localSheetId="11">#REF!</definedName>
    <definedName name="Project_Risk" localSheetId="38">#REF!</definedName>
    <definedName name="Project_Risk" localSheetId="39">#REF!</definedName>
    <definedName name="Project_Risk" localSheetId="40">#REF!</definedName>
    <definedName name="Project_Risk" localSheetId="41">#REF!</definedName>
    <definedName name="Project_Risk" localSheetId="34">#REF!</definedName>
    <definedName name="Project_Risk" localSheetId="16">#REF!</definedName>
    <definedName name="Project_Risk">#REF!</definedName>
    <definedName name="Project_Risk_Cell" localSheetId="12">#REF!</definedName>
    <definedName name="Project_Risk_Cell" localSheetId="11">#REF!</definedName>
    <definedName name="Project_Risk_Cell" localSheetId="38">#REF!</definedName>
    <definedName name="Project_Risk_Cell" localSheetId="39">#REF!</definedName>
    <definedName name="Project_Risk_Cell" localSheetId="40">#REF!</definedName>
    <definedName name="Project_Risk_Cell" localSheetId="41">#REF!</definedName>
    <definedName name="Project_Risk_Cell" localSheetId="34">#REF!</definedName>
    <definedName name="Project_Risk_Cell" localSheetId="16">#REF!</definedName>
    <definedName name="Project_Risk_Cell">#REF!</definedName>
    <definedName name="Project_Risk_Result" localSheetId="12">#REF!</definedName>
    <definedName name="Project_Risk_Result" localSheetId="11">#REF!</definedName>
    <definedName name="Project_Risk_Result" localSheetId="38">#REF!</definedName>
    <definedName name="Project_Risk_Result" localSheetId="39">#REF!</definedName>
    <definedName name="Project_Risk_Result" localSheetId="40">#REF!</definedName>
    <definedName name="Project_Risk_Result" localSheetId="41">#REF!</definedName>
    <definedName name="Project_Risk_Result" localSheetId="34">#REF!</definedName>
    <definedName name="Project_Risk_Result" localSheetId="16">#REF!</definedName>
    <definedName name="Project_Risk_Result">#REF!</definedName>
    <definedName name="PROJECT명" localSheetId="12">#REF!</definedName>
    <definedName name="PROJECT명" localSheetId="11">#REF!</definedName>
    <definedName name="PROJECT명" localSheetId="38">#REF!</definedName>
    <definedName name="PROJECT명" localSheetId="39">#REF!</definedName>
    <definedName name="PROJECT명" localSheetId="40">#REF!</definedName>
    <definedName name="PROJECT명" localSheetId="41">#REF!</definedName>
    <definedName name="PROJECT명" localSheetId="34">#REF!</definedName>
    <definedName name="PROJECT명" localSheetId="16">#REF!</definedName>
    <definedName name="PROJECT명">#REF!</definedName>
    <definedName name="PROTO" localSheetId="12">#REF!</definedName>
    <definedName name="PROTO" localSheetId="11">#REF!</definedName>
    <definedName name="PROTO" localSheetId="38">#REF!</definedName>
    <definedName name="PROTO" localSheetId="39">#REF!</definedName>
    <definedName name="PROTO" localSheetId="40">#REF!</definedName>
    <definedName name="PROTO" localSheetId="41">#REF!</definedName>
    <definedName name="PROTO" localSheetId="34">#REF!</definedName>
    <definedName name="PROTO" localSheetId="16">#REF!</definedName>
    <definedName name="PROTO">#REF!</definedName>
    <definedName name="PROTO1" localSheetId="12">#REF!</definedName>
    <definedName name="PROTO1" localSheetId="11">#REF!</definedName>
    <definedName name="PROTO1" localSheetId="38">#REF!</definedName>
    <definedName name="PROTO1" localSheetId="39">#REF!</definedName>
    <definedName name="PROTO1" localSheetId="40">#REF!</definedName>
    <definedName name="PROTO1" localSheetId="41">#REF!</definedName>
    <definedName name="PROTO1" localSheetId="34">#REF!</definedName>
    <definedName name="PROTO1" localSheetId="16">#REF!</definedName>
    <definedName name="PROTO1">#REF!</definedName>
    <definedName name="PS" localSheetId="12">#REF!</definedName>
    <definedName name="PS" localSheetId="11">#REF!</definedName>
    <definedName name="PS" localSheetId="38">#REF!</definedName>
    <definedName name="PS" localSheetId="39">#REF!</definedName>
    <definedName name="PS" localSheetId="40">#REF!</definedName>
    <definedName name="PS" localSheetId="41">#REF!</definedName>
    <definedName name="PS" localSheetId="34">#REF!</definedName>
    <definedName name="PS" localSheetId="16">#REF!</definedName>
    <definedName name="PS">#REF!</definedName>
    <definedName name="PSKS13C4LRTOR4C53R53C61RTRT" localSheetId="12">#REF!</definedName>
    <definedName name="PSKS13C4LRTOR4C53R53C61RTRT" localSheetId="11">#REF!</definedName>
    <definedName name="PSKS13C4LRTOR4C53R53C61RTRT" localSheetId="38">#REF!</definedName>
    <definedName name="PSKS13C4LRTOR4C53R53C61RTRT" localSheetId="39">#REF!</definedName>
    <definedName name="PSKS13C4LRTOR4C53R53C61RTRT" localSheetId="40">#REF!</definedName>
    <definedName name="PSKS13C4LRTOR4C53R53C61RTRT" localSheetId="41">#REF!</definedName>
    <definedName name="PSKS13C4LRTOR4C53R53C61RTRT" localSheetId="34">#REF!</definedName>
    <definedName name="PSKS13C4LRTOR4C53R53C61RTRT" localSheetId="16">#REF!</definedName>
    <definedName name="PSKS13C4LRTOR4C53R53C61RTRT">#REF!</definedName>
    <definedName name="PSKS15C5LRTOR5C42R55C53RTMTBTBT" localSheetId="12">#REF!</definedName>
    <definedName name="PSKS15C5LRTOR5C42R55C53RTMTBTBT" localSheetId="11">#REF!</definedName>
    <definedName name="PSKS15C5LRTOR5C42R55C53RTMTBTBT" localSheetId="38">#REF!</definedName>
    <definedName name="PSKS15C5LRTOR5C42R55C53RTMTBTBT" localSheetId="39">#REF!</definedName>
    <definedName name="PSKS15C5LRTOR5C42R55C53RTMTBTBT" localSheetId="40">#REF!</definedName>
    <definedName name="PSKS15C5LRTOR5C42R55C53RTMTBTBT" localSheetId="41">#REF!</definedName>
    <definedName name="PSKS15C5LRTOR5C42R55C53RTMTBTBT" localSheetId="34">#REF!</definedName>
    <definedName name="PSKS15C5LRTOR5C42R55C53RTMTBTBT" localSheetId="16">#REF!</definedName>
    <definedName name="PSKS15C5LRTOR5C42R55C53RTMTBTBT">#REF!</definedName>
    <definedName name="PSKS15C5LRTOR6C55R12C58RTmTBTBT" localSheetId="12">#REF!</definedName>
    <definedName name="PSKS15C5LRTOR6C55R12C58RTmTBTBT" localSheetId="11">#REF!</definedName>
    <definedName name="PSKS15C5LRTOR6C55R12C58RTmTBTBT" localSheetId="38">#REF!</definedName>
    <definedName name="PSKS15C5LRTOR6C55R12C58RTmTBTBT" localSheetId="39">#REF!</definedName>
    <definedName name="PSKS15C5LRTOR6C55R12C58RTmTBTBT" localSheetId="40">#REF!</definedName>
    <definedName name="PSKS15C5LRTOR6C55R12C58RTmTBTBT" localSheetId="41">#REF!</definedName>
    <definedName name="PSKS15C5LRTOR6C55R12C58RTmTBTBT" localSheetId="34">#REF!</definedName>
    <definedName name="PSKS15C5LRTOR6C55R12C58RTmTBTBT" localSheetId="16">#REF!</definedName>
    <definedName name="PSKS15C5LRTOR6C55R12C58RTmTBTBT">#REF!</definedName>
    <definedName name="PSks15C6LRTOR6C1R20C15RTmTBTBTB" localSheetId="12">#REF!</definedName>
    <definedName name="PSks15C6LRTOR6C1R20C15RTmTBTBTB" localSheetId="11">#REF!</definedName>
    <definedName name="PSks15C6LRTOR6C1R20C15RTmTBTBTB" localSheetId="38">#REF!</definedName>
    <definedName name="PSks15C6LRTOR6C1R20C15RTmTBTBTB" localSheetId="39">#REF!</definedName>
    <definedName name="PSks15C6LRTOR6C1R20C15RTmTBTBTB" localSheetId="40">#REF!</definedName>
    <definedName name="PSks15C6LRTOR6C1R20C15RTmTBTBTB" localSheetId="41">#REF!</definedName>
    <definedName name="PSks15C6LRTOR6C1R20C15RTmTBTBTB" localSheetId="34">#REF!</definedName>
    <definedName name="PSks15C6LRTOR6C1R20C15RTmTBTBTB" localSheetId="16">#REF!</definedName>
    <definedName name="PSks15C6LRTOR6C1R20C15RTmTBTBTB">#REF!</definedName>
    <definedName name="PSMPLQ12C4LRTOR339C224RTMTBTBTB" localSheetId="12">#REF!</definedName>
    <definedName name="PSMPLQ12C4LRTOR339C224RTMTBTBTB" localSheetId="11">#REF!</definedName>
    <definedName name="PSMPLQ12C4LRTOR339C224RTMTBTBTB" localSheetId="38">#REF!</definedName>
    <definedName name="PSMPLQ12C4LRTOR339C224RTMTBTBTB" localSheetId="39">#REF!</definedName>
    <definedName name="PSMPLQ12C4LRTOR339C224RTMTBTBTB" localSheetId="40">#REF!</definedName>
    <definedName name="PSMPLQ12C4LRTOR339C224RTMTBTBTB" localSheetId="41">#REF!</definedName>
    <definedName name="PSMPLQ12C4LRTOR339C224RTMTBTBTB" localSheetId="34">#REF!</definedName>
    <definedName name="PSMPLQ12C4LRTOR339C224RTMTBTBTB" localSheetId="16">#REF!</definedName>
    <definedName name="PSMPLQ12C4LRTOR339C224RTMTBTBTB">#REF!</definedName>
    <definedName name="PUR" localSheetId="12">#REF!</definedName>
    <definedName name="PUR" localSheetId="11">#REF!</definedName>
    <definedName name="PUR" localSheetId="38">#REF!</definedName>
    <definedName name="PUR" localSheetId="39">#REF!</definedName>
    <definedName name="PUR" localSheetId="40">#REF!</definedName>
    <definedName name="PUR" localSheetId="41">#REF!</definedName>
    <definedName name="PUR" localSheetId="34">#REF!</definedName>
    <definedName name="PUR" localSheetId="16">#REF!</definedName>
    <definedName name="PUR">#REF!</definedName>
    <definedName name="PURCH" localSheetId="12">#REF!</definedName>
    <definedName name="PURCH" localSheetId="11">#REF!</definedName>
    <definedName name="PURCH" localSheetId="38">#REF!</definedName>
    <definedName name="PURCH" localSheetId="39">#REF!</definedName>
    <definedName name="PURCH" localSheetId="40">#REF!</definedName>
    <definedName name="PURCH" localSheetId="41">#REF!</definedName>
    <definedName name="PURCH" localSheetId="34">#REF!</definedName>
    <definedName name="PURCH" localSheetId="16">#REF!</definedName>
    <definedName name="PURCH">#REF!</definedName>
    <definedName name="PUX" localSheetId="12">#REF!</definedName>
    <definedName name="PUX" localSheetId="11">#REF!</definedName>
    <definedName name="PUX" localSheetId="38">#REF!</definedName>
    <definedName name="PUX" localSheetId="39">#REF!</definedName>
    <definedName name="PUX" localSheetId="40">#REF!</definedName>
    <definedName name="PUX" localSheetId="41">#REF!</definedName>
    <definedName name="PUX" localSheetId="34">#REF!</definedName>
    <definedName name="PUX" localSheetId="16">#REF!</definedName>
    <definedName name="PUX">#REF!</definedName>
    <definedName name="pwew" localSheetId="12">#REF!</definedName>
    <definedName name="pwew" localSheetId="11">#REF!</definedName>
    <definedName name="pwew" localSheetId="38">#REF!</definedName>
    <definedName name="pwew" localSheetId="39">#REF!</definedName>
    <definedName name="pwew" localSheetId="40">#REF!</definedName>
    <definedName name="pwew" localSheetId="41">#REF!</definedName>
    <definedName name="pwew" localSheetId="34">#REF!</definedName>
    <definedName name="pwew" localSheetId="16">#REF!</definedName>
    <definedName name="pwew">#REF!</definedName>
    <definedName name="PWG" localSheetId="12">#REF!</definedName>
    <definedName name="PWG" localSheetId="11">#REF!</definedName>
    <definedName name="PWG" localSheetId="38">#REF!</definedName>
    <definedName name="PWG" localSheetId="39">#REF!</definedName>
    <definedName name="PWG" localSheetId="40">#REF!</definedName>
    <definedName name="PWG" localSheetId="41">#REF!</definedName>
    <definedName name="PWG" localSheetId="34">#REF!</definedName>
    <definedName name="PWG" localSheetId="16">#REF!</definedName>
    <definedName name="PWG">#REF!</definedName>
    <definedName name="P행" localSheetId="12">#REF!</definedName>
    <definedName name="P행" localSheetId="11">#REF!</definedName>
    <definedName name="P행" localSheetId="38">#REF!</definedName>
    <definedName name="P행" localSheetId="39">#REF!</definedName>
    <definedName name="P행" localSheetId="40">#REF!</definedName>
    <definedName name="P행" localSheetId="41">#REF!</definedName>
    <definedName name="P행" localSheetId="34">#REF!</definedName>
    <definedName name="P행" localSheetId="16">#REF!</definedName>
    <definedName name="P행">#REF!</definedName>
    <definedName name="Q">#N/A</definedName>
    <definedName name="Q?" localSheetId="12">#REF!</definedName>
    <definedName name="Q?" localSheetId="11">#REF!</definedName>
    <definedName name="Q?" localSheetId="38">#REF!</definedName>
    <definedName name="Q?" localSheetId="39">#REF!</definedName>
    <definedName name="Q?" localSheetId="40">#REF!</definedName>
    <definedName name="Q?" localSheetId="41">#REF!</definedName>
    <definedName name="Q?" localSheetId="34">#REF!</definedName>
    <definedName name="Q?" localSheetId="16">#REF!</definedName>
    <definedName name="Q?">#REF!</definedName>
    <definedName name="Q2000BUS" localSheetId="12">#REF!</definedName>
    <definedName name="Q2000BUS" localSheetId="11">#REF!</definedName>
    <definedName name="Q2000BUS" localSheetId="38">#REF!</definedName>
    <definedName name="Q2000BUS" localSheetId="39">#REF!</definedName>
    <definedName name="Q2000BUS" localSheetId="40">#REF!</definedName>
    <definedName name="Q2000BUS" localSheetId="41">#REF!</definedName>
    <definedName name="Q2000BUS" localSheetId="34">#REF!</definedName>
    <definedName name="Q2000BUS" localSheetId="16">#REF!</definedName>
    <definedName name="Q2000BUS">#REF!</definedName>
    <definedName name="QCa" localSheetId="12">#REF!</definedName>
    <definedName name="QCa" localSheetId="11">#REF!</definedName>
    <definedName name="QCa" localSheetId="38">#REF!</definedName>
    <definedName name="QCa" localSheetId="39">#REF!</definedName>
    <definedName name="QCa" localSheetId="40">#REF!</definedName>
    <definedName name="QCa" localSheetId="41">#REF!</definedName>
    <definedName name="QCa" localSheetId="34">#REF!</definedName>
    <definedName name="QCa" localSheetId="16">#REF!</definedName>
    <definedName name="QCa">#REF!</definedName>
    <definedName name="QÇà" localSheetId="12">#REF!</definedName>
    <definedName name="QÇà" localSheetId="11">#REF!</definedName>
    <definedName name="QÇà" localSheetId="38">#REF!</definedName>
    <definedName name="QÇà" localSheetId="39">#REF!</definedName>
    <definedName name="QÇà" localSheetId="40">#REF!</definedName>
    <definedName name="QÇà" localSheetId="41">#REF!</definedName>
    <definedName name="QÇà" localSheetId="34">#REF!</definedName>
    <definedName name="QÇà" localSheetId="16">#REF!</definedName>
    <definedName name="QÇà">#REF!</definedName>
    <definedName name="QE" localSheetId="12">#REF!</definedName>
    <definedName name="QE" localSheetId="11">#REF!</definedName>
    <definedName name="QE" localSheetId="38">#REF!</definedName>
    <definedName name="QE" localSheetId="39">#REF!</definedName>
    <definedName name="QE" localSheetId="40">#REF!</definedName>
    <definedName name="QE" localSheetId="41">#REF!</definedName>
    <definedName name="QE" localSheetId="34">#REF!</definedName>
    <definedName name="QE" localSheetId="16">#REF!</definedName>
    <definedName name="QE">#REF!</definedName>
    <definedName name="QH" localSheetId="38" hidden="1">{#N/A,#N/A,FALSE,"단축1";#N/A,#N/A,FALSE,"단축2";#N/A,#N/A,FALSE,"단축3";#N/A,#N/A,FALSE,"장축";#N/A,#N/A,FALSE,"4WD"}</definedName>
    <definedName name="QH" localSheetId="39" hidden="1">{#N/A,#N/A,FALSE,"단축1";#N/A,#N/A,FALSE,"단축2";#N/A,#N/A,FALSE,"단축3";#N/A,#N/A,FALSE,"장축";#N/A,#N/A,FALSE,"4WD"}</definedName>
    <definedName name="QH" localSheetId="40" hidden="1">{#N/A,#N/A,FALSE,"단축1";#N/A,#N/A,FALSE,"단축2";#N/A,#N/A,FALSE,"단축3";#N/A,#N/A,FALSE,"장축";#N/A,#N/A,FALSE,"4WD"}</definedName>
    <definedName name="QH" localSheetId="41" hidden="1">{#N/A,#N/A,FALSE,"단축1";#N/A,#N/A,FALSE,"단축2";#N/A,#N/A,FALSE,"단축3";#N/A,#N/A,FALSE,"장축";#N/A,#N/A,FALSE,"4WD"}</definedName>
    <definedName name="QH" localSheetId="34" hidden="1">{#N/A,#N/A,FALSE,"단축1";#N/A,#N/A,FALSE,"단축2";#N/A,#N/A,FALSE,"단축3";#N/A,#N/A,FALSE,"장축";#N/A,#N/A,FALSE,"4WD"}</definedName>
    <definedName name="QH" hidden="1">{#N/A,#N/A,FALSE,"단축1";#N/A,#N/A,FALSE,"단축2";#N/A,#N/A,FALSE,"단축3";#N/A,#N/A,FALSE,"장축";#N/A,#N/A,FALSE,"4WD"}</definedName>
    <definedName name="QQ" localSheetId="38" hidden="1">{#N/A,#N/A,TRUE,"일정"}</definedName>
    <definedName name="QQ" localSheetId="39" hidden="1">{#N/A,#N/A,TRUE,"일정"}</definedName>
    <definedName name="QQ" localSheetId="40" hidden="1">{#N/A,#N/A,TRUE,"일정"}</definedName>
    <definedName name="QQ" localSheetId="41" hidden="1">{#N/A,#N/A,TRUE,"일정"}</definedName>
    <definedName name="QQ" localSheetId="34" hidden="1">{#N/A,#N/A,TRUE,"일정"}</definedName>
    <definedName name="QQ" hidden="1">{#N/A,#N/A,TRUE,"일정"}</definedName>
    <definedName name="QQQAAASSS" localSheetId="38" hidden="1">{#N/A,#N/A,TRUE,"Y생산";#N/A,#N/A,TRUE,"Y판매";#N/A,#N/A,TRUE,"Y총물량";#N/A,#N/A,TRUE,"Y능력";#N/A,#N/A,TRUE,"YKD"}</definedName>
    <definedName name="QQQAAASSS" localSheetId="39" hidden="1">{#N/A,#N/A,TRUE,"Y생산";#N/A,#N/A,TRUE,"Y판매";#N/A,#N/A,TRUE,"Y총물량";#N/A,#N/A,TRUE,"Y능력";#N/A,#N/A,TRUE,"YKD"}</definedName>
    <definedName name="QQQAAASSS" localSheetId="40" hidden="1">{#N/A,#N/A,TRUE,"Y생산";#N/A,#N/A,TRUE,"Y판매";#N/A,#N/A,TRUE,"Y총물량";#N/A,#N/A,TRUE,"Y능력";#N/A,#N/A,TRUE,"YKD"}</definedName>
    <definedName name="QQQAAASSS" localSheetId="41" hidden="1">{#N/A,#N/A,TRUE,"Y생산";#N/A,#N/A,TRUE,"Y판매";#N/A,#N/A,TRUE,"Y총물량";#N/A,#N/A,TRUE,"Y능력";#N/A,#N/A,TRUE,"YKD"}</definedName>
    <definedName name="QQQAAASSS" localSheetId="34" hidden="1">{#N/A,#N/A,TRUE,"Y생산";#N/A,#N/A,TRUE,"Y판매";#N/A,#N/A,TRUE,"Y총물량";#N/A,#N/A,TRUE,"Y능력";#N/A,#N/A,TRUE,"YKD"}</definedName>
    <definedName name="QQQAAASSS" hidden="1">{#N/A,#N/A,TRUE,"Y생산";#N/A,#N/A,TRUE,"Y판매";#N/A,#N/A,TRUE,"Y총물량";#N/A,#N/A,TRUE,"Y능력";#N/A,#N/A,TRUE,"YKD"}</definedName>
    <definedName name="QQQQ" localSheetId="38" hidden="1">{#N/A,#N/A,FALSE,"96 3월물량표";#N/A,#N/A,FALSE,"96 4월물량표";#N/A,#N/A,FALSE,"96 5월물량표"}</definedName>
    <definedName name="QQQQ" localSheetId="39" hidden="1">{#N/A,#N/A,FALSE,"96 3월물량표";#N/A,#N/A,FALSE,"96 4월물량표";#N/A,#N/A,FALSE,"96 5월물량표"}</definedName>
    <definedName name="QQQQ" localSheetId="40" hidden="1">{#N/A,#N/A,FALSE,"96 3월물량표";#N/A,#N/A,FALSE,"96 4월물량표";#N/A,#N/A,FALSE,"96 5월물량표"}</definedName>
    <definedName name="QQQQ" localSheetId="41" hidden="1">{#N/A,#N/A,FALSE,"96 3월물량표";#N/A,#N/A,FALSE,"96 4월물량표";#N/A,#N/A,FALSE,"96 5월물량표"}</definedName>
    <definedName name="QQQQ" localSheetId="34" hidden="1">{#N/A,#N/A,FALSE,"96 3월물량표";#N/A,#N/A,FALSE,"96 4월물량표";#N/A,#N/A,FALSE,"96 5월물량표"}</definedName>
    <definedName name="QQQQ" hidden="1">{#N/A,#N/A,FALSE,"96 3월물량표";#N/A,#N/A,FALSE,"96 4월물량표";#N/A,#N/A,FALSE,"96 5월물량표"}</definedName>
    <definedName name="qqqqqq" localSheetId="3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localSheetId="3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localSheetId="4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localSheetId="4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localSheetId="3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Q" localSheetId="38" hidden="1">{#N/A,#N/A,TRUE,"Y생산";#N/A,#N/A,TRUE,"Y판매";#N/A,#N/A,TRUE,"Y총물량";#N/A,#N/A,TRUE,"Y능력";#N/A,#N/A,TRUE,"YKD"}</definedName>
    <definedName name="QQQQQQQ" localSheetId="39" hidden="1">{#N/A,#N/A,TRUE,"Y생산";#N/A,#N/A,TRUE,"Y판매";#N/A,#N/A,TRUE,"Y총물량";#N/A,#N/A,TRUE,"Y능력";#N/A,#N/A,TRUE,"YKD"}</definedName>
    <definedName name="QQQQQQQ" localSheetId="40" hidden="1">{#N/A,#N/A,TRUE,"Y생산";#N/A,#N/A,TRUE,"Y판매";#N/A,#N/A,TRUE,"Y총물량";#N/A,#N/A,TRUE,"Y능력";#N/A,#N/A,TRUE,"YKD"}</definedName>
    <definedName name="QQQQQQQ" localSheetId="41" hidden="1">{#N/A,#N/A,TRUE,"Y생산";#N/A,#N/A,TRUE,"Y판매";#N/A,#N/A,TRUE,"Y총물량";#N/A,#N/A,TRUE,"Y능력";#N/A,#N/A,TRUE,"YKD"}</definedName>
    <definedName name="QQQQQQQ" localSheetId="34" hidden="1">{#N/A,#N/A,TRUE,"Y생산";#N/A,#N/A,TRUE,"Y판매";#N/A,#N/A,TRUE,"Y총물량";#N/A,#N/A,TRUE,"Y능력";#N/A,#N/A,TRUE,"YKD"}</definedName>
    <definedName name="QQQQQQQ" hidden="1">{#N/A,#N/A,TRUE,"Y생산";#N/A,#N/A,TRUE,"Y판매";#N/A,#N/A,TRUE,"Y총물량";#N/A,#N/A,TRUE,"Y능력";#N/A,#N/A,TRUE,"YKD"}</definedName>
    <definedName name="qqqqqqqq" localSheetId="38" hidden="1">{#N/A,#N/A,FALSE,"인원";#N/A,#N/A,FALSE,"비용2";#N/A,#N/A,FALSE,"비용1";#N/A,#N/A,FALSE,"비용";#N/A,#N/A,FALSE,"보증2";#N/A,#N/A,FALSE,"보증1";#N/A,#N/A,FALSE,"보증";#N/A,#N/A,FALSE,"손익1";#N/A,#N/A,FALSE,"손익";#N/A,#N/A,FALSE,"부서별매출";#N/A,#N/A,FALSE,"매출"}</definedName>
    <definedName name="qqqqqqqq" localSheetId="39" hidden="1">{#N/A,#N/A,FALSE,"인원";#N/A,#N/A,FALSE,"비용2";#N/A,#N/A,FALSE,"비용1";#N/A,#N/A,FALSE,"비용";#N/A,#N/A,FALSE,"보증2";#N/A,#N/A,FALSE,"보증1";#N/A,#N/A,FALSE,"보증";#N/A,#N/A,FALSE,"손익1";#N/A,#N/A,FALSE,"손익";#N/A,#N/A,FALSE,"부서별매출";#N/A,#N/A,FALSE,"매출"}</definedName>
    <definedName name="qqqqqqqq" localSheetId="40" hidden="1">{#N/A,#N/A,FALSE,"인원";#N/A,#N/A,FALSE,"비용2";#N/A,#N/A,FALSE,"비용1";#N/A,#N/A,FALSE,"비용";#N/A,#N/A,FALSE,"보증2";#N/A,#N/A,FALSE,"보증1";#N/A,#N/A,FALSE,"보증";#N/A,#N/A,FALSE,"손익1";#N/A,#N/A,FALSE,"손익";#N/A,#N/A,FALSE,"부서별매출";#N/A,#N/A,FALSE,"매출"}</definedName>
    <definedName name="qqqqqqqq" localSheetId="41" hidden="1">{#N/A,#N/A,FALSE,"인원";#N/A,#N/A,FALSE,"비용2";#N/A,#N/A,FALSE,"비용1";#N/A,#N/A,FALSE,"비용";#N/A,#N/A,FALSE,"보증2";#N/A,#N/A,FALSE,"보증1";#N/A,#N/A,FALSE,"보증";#N/A,#N/A,FALSE,"손익1";#N/A,#N/A,FALSE,"손익";#N/A,#N/A,FALSE,"부서별매출";#N/A,#N/A,FALSE,"매출"}</definedName>
    <definedName name="qqqqqqqq" localSheetId="34" hidden="1">{#N/A,#N/A,FALSE,"인원";#N/A,#N/A,FALSE,"비용2";#N/A,#N/A,FALSE,"비용1";#N/A,#N/A,FALSE,"비용";#N/A,#N/A,FALSE,"보증2";#N/A,#N/A,FALSE,"보증1";#N/A,#N/A,FALSE,"보증";#N/A,#N/A,FALSE,"손익1";#N/A,#N/A,FALSE,"손익";#N/A,#N/A,FALSE,"부서별매출";#N/A,#N/A,FALSE,"매출"}</definedName>
    <definedName name="qqqqqqqq" hidden="1">{#N/A,#N/A,FALSE,"인원";#N/A,#N/A,FALSE,"비용2";#N/A,#N/A,FALSE,"비용1";#N/A,#N/A,FALSE,"비용";#N/A,#N/A,FALSE,"보증2";#N/A,#N/A,FALSE,"보증1";#N/A,#N/A,FALSE,"보증";#N/A,#N/A,FALSE,"손익1";#N/A,#N/A,FALSE,"손익";#N/A,#N/A,FALSE,"부서별매출";#N/A,#N/A,FALSE,"매출"}</definedName>
    <definedName name="qqqqqqqqq" localSheetId="38" hidden="1">{#N/A,#N/A,FALSE,"인원";#N/A,#N/A,FALSE,"비용2";#N/A,#N/A,FALSE,"비용1";#N/A,#N/A,FALSE,"비용";#N/A,#N/A,FALSE,"보증2";#N/A,#N/A,FALSE,"보증1";#N/A,#N/A,FALSE,"보증";#N/A,#N/A,FALSE,"손익1";#N/A,#N/A,FALSE,"손익";#N/A,#N/A,FALSE,"부서별매출";#N/A,#N/A,FALSE,"매출"}</definedName>
    <definedName name="qqqqqqqqq" localSheetId="39" hidden="1">{#N/A,#N/A,FALSE,"인원";#N/A,#N/A,FALSE,"비용2";#N/A,#N/A,FALSE,"비용1";#N/A,#N/A,FALSE,"비용";#N/A,#N/A,FALSE,"보증2";#N/A,#N/A,FALSE,"보증1";#N/A,#N/A,FALSE,"보증";#N/A,#N/A,FALSE,"손익1";#N/A,#N/A,FALSE,"손익";#N/A,#N/A,FALSE,"부서별매출";#N/A,#N/A,FALSE,"매출"}</definedName>
    <definedName name="qqqqqqqqq" localSheetId="40" hidden="1">{#N/A,#N/A,FALSE,"인원";#N/A,#N/A,FALSE,"비용2";#N/A,#N/A,FALSE,"비용1";#N/A,#N/A,FALSE,"비용";#N/A,#N/A,FALSE,"보증2";#N/A,#N/A,FALSE,"보증1";#N/A,#N/A,FALSE,"보증";#N/A,#N/A,FALSE,"손익1";#N/A,#N/A,FALSE,"손익";#N/A,#N/A,FALSE,"부서별매출";#N/A,#N/A,FALSE,"매출"}</definedName>
    <definedName name="qqqqqqqqq" localSheetId="41" hidden="1">{#N/A,#N/A,FALSE,"인원";#N/A,#N/A,FALSE,"비용2";#N/A,#N/A,FALSE,"비용1";#N/A,#N/A,FALSE,"비용";#N/A,#N/A,FALSE,"보증2";#N/A,#N/A,FALSE,"보증1";#N/A,#N/A,FALSE,"보증";#N/A,#N/A,FALSE,"손익1";#N/A,#N/A,FALSE,"손익";#N/A,#N/A,FALSE,"부서별매출";#N/A,#N/A,FALSE,"매출"}</definedName>
    <definedName name="qqqqqqqqq" localSheetId="34" hidden="1">{#N/A,#N/A,FALSE,"인원";#N/A,#N/A,FALSE,"비용2";#N/A,#N/A,FALSE,"비용1";#N/A,#N/A,FALSE,"비용";#N/A,#N/A,FALSE,"보증2";#N/A,#N/A,FALSE,"보증1";#N/A,#N/A,FALSE,"보증";#N/A,#N/A,FALSE,"손익1";#N/A,#N/A,FALSE,"손익";#N/A,#N/A,FALSE,"부서별매출";#N/A,#N/A,FALSE,"매출"}</definedName>
    <definedName name="qqqqqqqqq" hidden="1">{#N/A,#N/A,FALSE,"인원";#N/A,#N/A,FALSE,"비용2";#N/A,#N/A,FALSE,"비용1";#N/A,#N/A,FALSE,"비용";#N/A,#N/A,FALSE,"보증2";#N/A,#N/A,FALSE,"보증1";#N/A,#N/A,FALSE,"보증";#N/A,#N/A,FALSE,"손익1";#N/A,#N/A,FALSE,"손익";#N/A,#N/A,FALSE,"부서별매출";#N/A,#N/A,FALSE,"매출"}</definedName>
    <definedName name="qqqqqqqqqqq" localSheetId="38" hidden="1">{#N/A,#N/A,FALSE,"인원";#N/A,#N/A,FALSE,"비용2";#N/A,#N/A,FALSE,"비용1";#N/A,#N/A,FALSE,"비용";#N/A,#N/A,FALSE,"보증2";#N/A,#N/A,FALSE,"보증1";#N/A,#N/A,FALSE,"보증";#N/A,#N/A,FALSE,"손익1";#N/A,#N/A,FALSE,"손익";#N/A,#N/A,FALSE,"부서별매출";#N/A,#N/A,FALSE,"매출"}</definedName>
    <definedName name="qqqqqqqqqqq" localSheetId="39" hidden="1">{#N/A,#N/A,FALSE,"인원";#N/A,#N/A,FALSE,"비용2";#N/A,#N/A,FALSE,"비용1";#N/A,#N/A,FALSE,"비용";#N/A,#N/A,FALSE,"보증2";#N/A,#N/A,FALSE,"보증1";#N/A,#N/A,FALSE,"보증";#N/A,#N/A,FALSE,"손익1";#N/A,#N/A,FALSE,"손익";#N/A,#N/A,FALSE,"부서별매출";#N/A,#N/A,FALSE,"매출"}</definedName>
    <definedName name="qqqqqqqqqqq" localSheetId="40" hidden="1">{#N/A,#N/A,FALSE,"인원";#N/A,#N/A,FALSE,"비용2";#N/A,#N/A,FALSE,"비용1";#N/A,#N/A,FALSE,"비용";#N/A,#N/A,FALSE,"보증2";#N/A,#N/A,FALSE,"보증1";#N/A,#N/A,FALSE,"보증";#N/A,#N/A,FALSE,"손익1";#N/A,#N/A,FALSE,"손익";#N/A,#N/A,FALSE,"부서별매출";#N/A,#N/A,FALSE,"매출"}</definedName>
    <definedName name="qqqqqqqqqqq" localSheetId="41" hidden="1">{#N/A,#N/A,FALSE,"인원";#N/A,#N/A,FALSE,"비용2";#N/A,#N/A,FALSE,"비용1";#N/A,#N/A,FALSE,"비용";#N/A,#N/A,FALSE,"보증2";#N/A,#N/A,FALSE,"보증1";#N/A,#N/A,FALSE,"보증";#N/A,#N/A,FALSE,"손익1";#N/A,#N/A,FALSE,"손익";#N/A,#N/A,FALSE,"부서별매출";#N/A,#N/A,FALSE,"매출"}</definedName>
    <definedName name="qqqqqqqqqqq" localSheetId="34"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QQQQQQQQQQ" localSheetId="38" hidden="1">{#N/A,#N/A,FALSE,"단축1";#N/A,#N/A,FALSE,"단축2";#N/A,#N/A,FALSE,"단축3";#N/A,#N/A,FALSE,"장축";#N/A,#N/A,FALSE,"4WD"}</definedName>
    <definedName name="QQQQQQQQQQQQ" localSheetId="39" hidden="1">{#N/A,#N/A,FALSE,"단축1";#N/A,#N/A,FALSE,"단축2";#N/A,#N/A,FALSE,"단축3";#N/A,#N/A,FALSE,"장축";#N/A,#N/A,FALSE,"4WD"}</definedName>
    <definedName name="QQQQQQQQQQQQ" localSheetId="40" hidden="1">{#N/A,#N/A,FALSE,"단축1";#N/A,#N/A,FALSE,"단축2";#N/A,#N/A,FALSE,"단축3";#N/A,#N/A,FALSE,"장축";#N/A,#N/A,FALSE,"4WD"}</definedName>
    <definedName name="QQQQQQQQQQQQ" localSheetId="41" hidden="1">{#N/A,#N/A,FALSE,"단축1";#N/A,#N/A,FALSE,"단축2";#N/A,#N/A,FALSE,"단축3";#N/A,#N/A,FALSE,"장축";#N/A,#N/A,FALSE,"4WD"}</definedName>
    <definedName name="QQQQQQQQQQQQ" localSheetId="34" hidden="1">{#N/A,#N/A,FALSE,"단축1";#N/A,#N/A,FALSE,"단축2";#N/A,#N/A,FALSE,"단축3";#N/A,#N/A,FALSE,"장축";#N/A,#N/A,FALSE,"4WD"}</definedName>
    <definedName name="QQQQQQQQQQQQ" hidden="1">{#N/A,#N/A,FALSE,"단축1";#N/A,#N/A,FALSE,"단축2";#N/A,#N/A,FALSE,"단축3";#N/A,#N/A,FALSE,"장축";#N/A,#N/A,FALSE,"4WD"}</definedName>
    <definedName name="QQZZ" localSheetId="12">#REF!</definedName>
    <definedName name="QQZZ" localSheetId="11">#REF!</definedName>
    <definedName name="QQZZ" localSheetId="38">#REF!</definedName>
    <definedName name="QQZZ" localSheetId="39">#REF!</definedName>
    <definedName name="QQZZ" localSheetId="40">#REF!</definedName>
    <definedName name="QQZZ" localSheetId="41">#REF!</definedName>
    <definedName name="QQZZ" localSheetId="34">#REF!</definedName>
    <definedName name="QQZZ" localSheetId="16">#REF!</definedName>
    <definedName name="QQZZ">#REF!</definedName>
    <definedName name="QUOTACT" localSheetId="12">#REF!</definedName>
    <definedName name="QUOTACT" localSheetId="11">#REF!</definedName>
    <definedName name="QUOTACT" localSheetId="38">#REF!</definedName>
    <definedName name="QUOTACT" localSheetId="39">#REF!</definedName>
    <definedName name="QUOTACT" localSheetId="40">#REF!</definedName>
    <definedName name="QUOTACT" localSheetId="41">#REF!</definedName>
    <definedName name="QUOTACT" localSheetId="34">#REF!</definedName>
    <definedName name="QUOTACT" localSheetId="16">#REF!</definedName>
    <definedName name="QUOTACT">#REF!</definedName>
    <definedName name="QUOTPLAN" localSheetId="12">#REF!</definedName>
    <definedName name="QUOTPLAN" localSheetId="11">#REF!</definedName>
    <definedName name="QUOTPLAN" localSheetId="38">#REF!</definedName>
    <definedName name="QUOTPLAN" localSheetId="39">#REF!</definedName>
    <definedName name="QUOTPLAN" localSheetId="40">#REF!</definedName>
    <definedName name="QUOTPLAN" localSheetId="41">#REF!</definedName>
    <definedName name="QUOTPLAN" localSheetId="34">#REF!</definedName>
    <definedName name="QUOTPLAN" localSheetId="16">#REF!</definedName>
    <definedName name="QUOTPLAN">#REF!</definedName>
    <definedName name="QW" localSheetId="33" hidden="1">{#N/A,#N/A,TRUE,"Y생산";#N/A,#N/A,TRUE,"Y판매";#N/A,#N/A,TRUE,"Y총물량";#N/A,#N/A,TRUE,"Y능력";#N/A,#N/A,TRUE,"YKD"}</definedName>
    <definedName name="QW" localSheetId="38" hidden="1">{#N/A,#N/A,TRUE,"Y생산";#N/A,#N/A,TRUE,"Y판매";#N/A,#N/A,TRUE,"Y총물량";#N/A,#N/A,TRUE,"Y능력";#N/A,#N/A,TRUE,"YKD"}</definedName>
    <definedName name="QW" localSheetId="39" hidden="1">{#N/A,#N/A,TRUE,"Y생산";#N/A,#N/A,TRUE,"Y판매";#N/A,#N/A,TRUE,"Y총물량";#N/A,#N/A,TRUE,"Y능력";#N/A,#N/A,TRUE,"YKD"}</definedName>
    <definedName name="QW" localSheetId="40" hidden="1">{#N/A,#N/A,TRUE,"Y생산";#N/A,#N/A,TRUE,"Y판매";#N/A,#N/A,TRUE,"Y총물량";#N/A,#N/A,TRUE,"Y능력";#N/A,#N/A,TRUE,"YKD"}</definedName>
    <definedName name="QW" localSheetId="41" hidden="1">{#N/A,#N/A,TRUE,"Y생산";#N/A,#N/A,TRUE,"Y판매";#N/A,#N/A,TRUE,"Y총물량";#N/A,#N/A,TRUE,"Y능력";#N/A,#N/A,TRUE,"YKD"}</definedName>
    <definedName name="QW" localSheetId="34" hidden="1">{#N/A,#N/A,TRUE,"Y생산";#N/A,#N/A,TRUE,"Y판매";#N/A,#N/A,TRUE,"Y총물량";#N/A,#N/A,TRUE,"Y능력";#N/A,#N/A,TRUE,"YKD"}</definedName>
    <definedName name="QW">#N/A</definedName>
    <definedName name="QWERRRWYT" localSheetId="38" hidden="1">{#N/A,#N/A,FALSE,"단축1";#N/A,#N/A,FALSE,"단축2";#N/A,#N/A,FALSE,"단축3";#N/A,#N/A,FALSE,"장축";#N/A,#N/A,FALSE,"4WD"}</definedName>
    <definedName name="QWERRRWYT" localSheetId="39" hidden="1">{#N/A,#N/A,FALSE,"단축1";#N/A,#N/A,FALSE,"단축2";#N/A,#N/A,FALSE,"단축3";#N/A,#N/A,FALSE,"장축";#N/A,#N/A,FALSE,"4WD"}</definedName>
    <definedName name="QWERRRWYT" localSheetId="40" hidden="1">{#N/A,#N/A,FALSE,"단축1";#N/A,#N/A,FALSE,"단축2";#N/A,#N/A,FALSE,"단축3";#N/A,#N/A,FALSE,"장축";#N/A,#N/A,FALSE,"4WD"}</definedName>
    <definedName name="QWERRRWYT" localSheetId="41" hidden="1">{#N/A,#N/A,FALSE,"단축1";#N/A,#N/A,FALSE,"단축2";#N/A,#N/A,FALSE,"단축3";#N/A,#N/A,FALSE,"장축";#N/A,#N/A,FALSE,"4WD"}</definedName>
    <definedName name="QWERRRWYT" localSheetId="34" hidden="1">{#N/A,#N/A,FALSE,"단축1";#N/A,#N/A,FALSE,"단축2";#N/A,#N/A,FALSE,"단축3";#N/A,#N/A,FALSE,"장축";#N/A,#N/A,FALSE,"4WD"}</definedName>
    <definedName name="QWERRRWYT" hidden="1">{#N/A,#N/A,FALSE,"단축1";#N/A,#N/A,FALSE,"단축2";#N/A,#N/A,FALSE,"단축3";#N/A,#N/A,FALSE,"장축";#N/A,#N/A,FALSE,"4WD"}</definedName>
    <definedName name="QWWWWW" localSheetId="38" hidden="1">{#N/A,#N/A,FALSE,"단축1";#N/A,#N/A,FALSE,"단축2";#N/A,#N/A,FALSE,"단축3";#N/A,#N/A,FALSE,"장축";#N/A,#N/A,FALSE,"4WD"}</definedName>
    <definedName name="QWWWWW" localSheetId="39" hidden="1">{#N/A,#N/A,FALSE,"단축1";#N/A,#N/A,FALSE,"단축2";#N/A,#N/A,FALSE,"단축3";#N/A,#N/A,FALSE,"장축";#N/A,#N/A,FALSE,"4WD"}</definedName>
    <definedName name="QWWWWW" localSheetId="40" hidden="1">{#N/A,#N/A,FALSE,"단축1";#N/A,#N/A,FALSE,"단축2";#N/A,#N/A,FALSE,"단축3";#N/A,#N/A,FALSE,"장축";#N/A,#N/A,FALSE,"4WD"}</definedName>
    <definedName name="QWWWWW" localSheetId="41" hidden="1">{#N/A,#N/A,FALSE,"단축1";#N/A,#N/A,FALSE,"단축2";#N/A,#N/A,FALSE,"단축3";#N/A,#N/A,FALSE,"장축";#N/A,#N/A,FALSE,"4WD"}</definedName>
    <definedName name="QWWWWW" localSheetId="34" hidden="1">{#N/A,#N/A,FALSE,"단축1";#N/A,#N/A,FALSE,"단축2";#N/A,#N/A,FALSE,"단축3";#N/A,#N/A,FALSE,"장축";#N/A,#N/A,FALSE,"4WD"}</definedName>
    <definedName name="QWWWWW" hidden="1">{#N/A,#N/A,FALSE,"단축1";#N/A,#N/A,FALSE,"단축2";#N/A,#N/A,FALSE,"단축3";#N/A,#N/A,FALSE,"장축";#N/A,#N/A,FALSE,"4WD"}</definedName>
    <definedName name="Q행" localSheetId="12">#REF!</definedName>
    <definedName name="Q행" localSheetId="11">#REF!</definedName>
    <definedName name="Q행" localSheetId="38">#REF!</definedName>
    <definedName name="Q행" localSheetId="39">#REF!</definedName>
    <definedName name="Q행" localSheetId="40">#REF!</definedName>
    <definedName name="Q행" localSheetId="41">#REF!</definedName>
    <definedName name="Q행" localSheetId="34">#REF!</definedName>
    <definedName name="Q행" localSheetId="16">#REF!</definedName>
    <definedName name="Q행">#REF!</definedName>
    <definedName name="R?" localSheetId="12">#REF!</definedName>
    <definedName name="R?" localSheetId="11">#REF!</definedName>
    <definedName name="R?" localSheetId="38">#REF!</definedName>
    <definedName name="R?" localSheetId="39">#REF!</definedName>
    <definedName name="R?" localSheetId="40">#REF!</definedName>
    <definedName name="R?" localSheetId="41">#REF!</definedName>
    <definedName name="R?" localSheetId="34">#REF!</definedName>
    <definedName name="R?" localSheetId="16">#REF!</definedName>
    <definedName name="R?">#REF!</definedName>
    <definedName name="R_COVER" localSheetId="38" hidden="1">{#N/A,#N/A,FALSE,"단축1";#N/A,#N/A,FALSE,"단축2";#N/A,#N/A,FALSE,"단축3";#N/A,#N/A,FALSE,"장축";#N/A,#N/A,FALSE,"4WD"}</definedName>
    <definedName name="R_COVER" localSheetId="39" hidden="1">{#N/A,#N/A,FALSE,"단축1";#N/A,#N/A,FALSE,"단축2";#N/A,#N/A,FALSE,"단축3";#N/A,#N/A,FALSE,"장축";#N/A,#N/A,FALSE,"4WD"}</definedName>
    <definedName name="R_COVER" localSheetId="40" hidden="1">{#N/A,#N/A,FALSE,"단축1";#N/A,#N/A,FALSE,"단축2";#N/A,#N/A,FALSE,"단축3";#N/A,#N/A,FALSE,"장축";#N/A,#N/A,FALSE,"4WD"}</definedName>
    <definedName name="R_COVER" localSheetId="41" hidden="1">{#N/A,#N/A,FALSE,"단축1";#N/A,#N/A,FALSE,"단축2";#N/A,#N/A,FALSE,"단축3";#N/A,#N/A,FALSE,"장축";#N/A,#N/A,FALSE,"4WD"}</definedName>
    <definedName name="R_COVER" localSheetId="34" hidden="1">{#N/A,#N/A,FALSE,"단축1";#N/A,#N/A,FALSE,"단축2";#N/A,#N/A,FALSE,"단축3";#N/A,#N/A,FALSE,"장축";#N/A,#N/A,FALSE,"4WD"}</definedName>
    <definedName name="R_COVER" hidden="1">{#N/A,#N/A,FALSE,"단축1";#N/A,#N/A,FALSE,"단축2";#N/A,#N/A,FALSE,"단축3";#N/A,#N/A,FALSE,"장축";#N/A,#N/A,FALSE,"4WD"}</definedName>
    <definedName name="RATE" localSheetId="12">#REF!</definedName>
    <definedName name="RATE" localSheetId="11">#REF!</definedName>
    <definedName name="RATE" localSheetId="38">#REF!</definedName>
    <definedName name="RATE" localSheetId="39">#REF!</definedName>
    <definedName name="RATE" localSheetId="40">#REF!</definedName>
    <definedName name="RATE" localSheetId="41">#REF!</definedName>
    <definedName name="RATE" localSheetId="34">#REF!</definedName>
    <definedName name="RATE" localSheetId="16">#REF!</definedName>
    <definedName name="RATE">#REF!</definedName>
    <definedName name="RATIO미래" localSheetId="12">#REF!</definedName>
    <definedName name="RATIO미래" localSheetId="11">#REF!</definedName>
    <definedName name="RATIO미래" localSheetId="38">#REF!</definedName>
    <definedName name="RATIO미래" localSheetId="39">#REF!</definedName>
    <definedName name="RATIO미래" localSheetId="40">#REF!</definedName>
    <definedName name="RATIO미래" localSheetId="41">#REF!</definedName>
    <definedName name="RATIO미래" localSheetId="34">#REF!</definedName>
    <definedName name="RATIO미래" localSheetId="16">#REF!</definedName>
    <definedName name="RATIO미래">#REF!</definedName>
    <definedName name="RATTLE" localSheetId="38" hidden="1">{#N/A,#N/A,FALSE,"단축1";#N/A,#N/A,FALSE,"단축2";#N/A,#N/A,FALSE,"단축3";#N/A,#N/A,FALSE,"장축";#N/A,#N/A,FALSE,"4WD"}</definedName>
    <definedName name="RATTLE" localSheetId="39" hidden="1">{#N/A,#N/A,FALSE,"단축1";#N/A,#N/A,FALSE,"단축2";#N/A,#N/A,FALSE,"단축3";#N/A,#N/A,FALSE,"장축";#N/A,#N/A,FALSE,"4WD"}</definedName>
    <definedName name="RATTLE" localSheetId="40" hidden="1">{#N/A,#N/A,FALSE,"단축1";#N/A,#N/A,FALSE,"단축2";#N/A,#N/A,FALSE,"단축3";#N/A,#N/A,FALSE,"장축";#N/A,#N/A,FALSE,"4WD"}</definedName>
    <definedName name="RATTLE" localSheetId="41" hidden="1">{#N/A,#N/A,FALSE,"단축1";#N/A,#N/A,FALSE,"단축2";#N/A,#N/A,FALSE,"단축3";#N/A,#N/A,FALSE,"장축";#N/A,#N/A,FALSE,"4WD"}</definedName>
    <definedName name="RATTLE" localSheetId="34" hidden="1">{#N/A,#N/A,FALSE,"단축1";#N/A,#N/A,FALSE,"단축2";#N/A,#N/A,FALSE,"단축3";#N/A,#N/A,FALSE,"장축";#N/A,#N/A,FALSE,"4WD"}</definedName>
    <definedName name="RATTLE" hidden="1">{#N/A,#N/A,FALSE,"단축1";#N/A,#N/A,FALSE,"단축2";#N/A,#N/A,FALSE,"단축3";#N/A,#N/A,FALSE,"장축";#N/A,#N/A,FALSE,"4WD"}</definedName>
    <definedName name="RCa" localSheetId="12">#REF!</definedName>
    <definedName name="RCa" localSheetId="11">#REF!</definedName>
    <definedName name="RCa" localSheetId="38">#REF!</definedName>
    <definedName name="RCa" localSheetId="39">#REF!</definedName>
    <definedName name="RCa" localSheetId="40">#REF!</definedName>
    <definedName name="RCa" localSheetId="41">#REF!</definedName>
    <definedName name="RCa" localSheetId="34">#REF!</definedName>
    <definedName name="RCa" localSheetId="16">#REF!</definedName>
    <definedName name="RCa">#REF!</definedName>
    <definedName name="RÇà" localSheetId="12">#REF!</definedName>
    <definedName name="RÇà" localSheetId="11">#REF!</definedName>
    <definedName name="RÇà" localSheetId="38">#REF!</definedName>
    <definedName name="RÇà" localSheetId="39">#REF!</definedName>
    <definedName name="RÇà" localSheetId="40">#REF!</definedName>
    <definedName name="RÇà" localSheetId="41">#REF!</definedName>
    <definedName name="RÇà" localSheetId="34">#REF!</definedName>
    <definedName name="RÇà" localSheetId="16">#REF!</definedName>
    <definedName name="RÇà">#REF!</definedName>
    <definedName name="rd_cost" localSheetId="12">#REF!</definedName>
    <definedName name="rd_cost" localSheetId="11">#REF!</definedName>
    <definedName name="rd_cost" localSheetId="38">#REF!</definedName>
    <definedName name="rd_cost" localSheetId="39">#REF!</definedName>
    <definedName name="rd_cost" localSheetId="40">#REF!</definedName>
    <definedName name="rd_cost" localSheetId="41">#REF!</definedName>
    <definedName name="rd_cost" localSheetId="34">#REF!</definedName>
    <definedName name="rd_cost" localSheetId="16">#REF!</definedName>
    <definedName name="rd_cost">#REF!</definedName>
    <definedName name="rd_rate" localSheetId="12">#REF!</definedName>
    <definedName name="rd_rate" localSheetId="11">#REF!</definedName>
    <definedName name="rd_rate" localSheetId="38">#REF!</definedName>
    <definedName name="rd_rate" localSheetId="39">#REF!</definedName>
    <definedName name="rd_rate" localSheetId="40">#REF!</definedName>
    <definedName name="rd_rate" localSheetId="41">#REF!</definedName>
    <definedName name="rd_rate" localSheetId="34">#REF!</definedName>
    <definedName name="rd_rate" localSheetId="16">#REF!</definedName>
    <definedName name="rd_rate">#REF!</definedName>
    <definedName name="rdate" localSheetId="12">#REF!</definedName>
    <definedName name="rdate" localSheetId="11">#REF!</definedName>
    <definedName name="rdate" localSheetId="38">#REF!</definedName>
    <definedName name="rdate" localSheetId="39">#REF!</definedName>
    <definedName name="rdate" localSheetId="40">#REF!</definedName>
    <definedName name="rdate" localSheetId="41">#REF!</definedName>
    <definedName name="rdate" localSheetId="34">#REF!</definedName>
    <definedName name="rdate" localSheetId="16">#REF!</definedName>
    <definedName name="rdate">#REF!</definedName>
    <definedName name="RDG" localSheetId="38" hidden="1">{#N/A,#N/A,FALSE,"단축1";#N/A,#N/A,FALSE,"단축2";#N/A,#N/A,FALSE,"단축3";#N/A,#N/A,FALSE,"장축";#N/A,#N/A,FALSE,"4WD"}</definedName>
    <definedName name="RDG" localSheetId="39" hidden="1">{#N/A,#N/A,FALSE,"단축1";#N/A,#N/A,FALSE,"단축2";#N/A,#N/A,FALSE,"단축3";#N/A,#N/A,FALSE,"장축";#N/A,#N/A,FALSE,"4WD"}</definedName>
    <definedName name="RDG" localSheetId="40" hidden="1">{#N/A,#N/A,FALSE,"단축1";#N/A,#N/A,FALSE,"단축2";#N/A,#N/A,FALSE,"단축3";#N/A,#N/A,FALSE,"장축";#N/A,#N/A,FALSE,"4WD"}</definedName>
    <definedName name="RDG" localSheetId="41" hidden="1">{#N/A,#N/A,FALSE,"단축1";#N/A,#N/A,FALSE,"단축2";#N/A,#N/A,FALSE,"단축3";#N/A,#N/A,FALSE,"장축";#N/A,#N/A,FALSE,"4WD"}</definedName>
    <definedName name="RDG" localSheetId="34" hidden="1">{#N/A,#N/A,FALSE,"단축1";#N/A,#N/A,FALSE,"단축2";#N/A,#N/A,FALSE,"단축3";#N/A,#N/A,FALSE,"장축";#N/A,#N/A,FALSE,"4WD"}</definedName>
    <definedName name="RDG" hidden="1">{#N/A,#N/A,FALSE,"단축1";#N/A,#N/A,FALSE,"단축2";#N/A,#N/A,FALSE,"단축3";#N/A,#N/A,FALSE,"장축";#N/A,#N/A,FALSE,"4WD"}</definedName>
    <definedName name="_xlnm.Recorder" localSheetId="33">#REF!</definedName>
    <definedName name="_xlnm.Recorder" localSheetId="13">#REF!</definedName>
    <definedName name="_xlnm.Recorder" localSheetId="12">#REF!</definedName>
    <definedName name="_xlnm.Recorder" localSheetId="8">#REF!</definedName>
    <definedName name="_xlnm.Recorder" localSheetId="11">#REF!</definedName>
    <definedName name="_xlnm.Recorder" localSheetId="38">#REF!</definedName>
    <definedName name="_xlnm.Recorder" localSheetId="39">#REF!</definedName>
    <definedName name="_xlnm.Recorder" localSheetId="40">#REF!</definedName>
    <definedName name="_xlnm.Recorder" localSheetId="41">#REF!</definedName>
    <definedName name="_xlnm.Recorder" localSheetId="34">#REF!</definedName>
    <definedName name="_xlnm.Recorder" localSheetId="16">#REF!</definedName>
    <definedName name="_xlnm.Recorder">#REF!</definedName>
    <definedName name="REJ정리">#N/A</definedName>
    <definedName name="Remarks" localSheetId="12">#REF!</definedName>
    <definedName name="Remarks" localSheetId="11">#REF!</definedName>
    <definedName name="Remarks" localSheetId="38">#REF!</definedName>
    <definedName name="Remarks" localSheetId="39">#REF!</definedName>
    <definedName name="Remarks" localSheetId="40">#REF!</definedName>
    <definedName name="Remarks" localSheetId="41">#REF!</definedName>
    <definedName name="Remarks" localSheetId="34">#REF!</definedName>
    <definedName name="Remarks" localSheetId="16">#REF!</definedName>
    <definedName name="Remarks">#REF!</definedName>
    <definedName name="Result2Form" localSheetId="12">#REF!</definedName>
    <definedName name="Result2Form" localSheetId="11">#REF!</definedName>
    <definedName name="Result2Form" localSheetId="38">#REF!</definedName>
    <definedName name="Result2Form" localSheetId="39">#REF!</definedName>
    <definedName name="Result2Form" localSheetId="40">#REF!</definedName>
    <definedName name="Result2Form" localSheetId="41">#REF!</definedName>
    <definedName name="Result2Form" localSheetId="34">#REF!</definedName>
    <definedName name="Result2Form" localSheetId="16">#REF!</definedName>
    <definedName name="Result2Form">#REF!</definedName>
    <definedName name="ResultForm" localSheetId="12">#REF!</definedName>
    <definedName name="ResultForm" localSheetId="11">#REF!</definedName>
    <definedName name="ResultForm" localSheetId="38">#REF!</definedName>
    <definedName name="ResultForm" localSheetId="39">#REF!</definedName>
    <definedName name="ResultForm" localSheetId="40">#REF!</definedName>
    <definedName name="ResultForm" localSheetId="41">#REF!</definedName>
    <definedName name="ResultForm" localSheetId="34">#REF!</definedName>
    <definedName name="ResultForm" localSheetId="16">#REF!</definedName>
    <definedName name="ResultForm">#REF!</definedName>
    <definedName name="RH" localSheetId="12">#REF!</definedName>
    <definedName name="RH" localSheetId="11">#REF!</definedName>
    <definedName name="RH" localSheetId="38">#REF!</definedName>
    <definedName name="RH" localSheetId="39">#REF!</definedName>
    <definedName name="RH" localSheetId="40">#REF!</definedName>
    <definedName name="RH" localSheetId="41">#REF!</definedName>
    <definedName name="RH" localSheetId="34">#REF!</definedName>
    <definedName name="RH" localSheetId="16">#REF!</definedName>
    <definedName name="RH">#REF!</definedName>
    <definedName name="RHD">#N/A</definedName>
    <definedName name="Risk_Database" localSheetId="12">#REF!</definedName>
    <definedName name="Risk_Database" localSheetId="11">#REF!</definedName>
    <definedName name="Risk_Database" localSheetId="38">#REF!</definedName>
    <definedName name="Risk_Database" localSheetId="39">#REF!</definedName>
    <definedName name="Risk_Database" localSheetId="40">#REF!</definedName>
    <definedName name="Risk_Database" localSheetId="41">#REF!</definedName>
    <definedName name="Risk_Database" localSheetId="34">#REF!</definedName>
    <definedName name="Risk_Database" localSheetId="16">#REF!</definedName>
    <definedName name="Risk_Database">#REF!</definedName>
    <definedName name="rkd" localSheetId="38" hidden="1">{#N/A,#N/A,FALSE,"단축1";#N/A,#N/A,FALSE,"단축2";#N/A,#N/A,FALSE,"단축3";#N/A,#N/A,FALSE,"장축";#N/A,#N/A,FALSE,"4WD"}</definedName>
    <definedName name="rkd" localSheetId="39" hidden="1">{#N/A,#N/A,FALSE,"단축1";#N/A,#N/A,FALSE,"단축2";#N/A,#N/A,FALSE,"단축3";#N/A,#N/A,FALSE,"장축";#N/A,#N/A,FALSE,"4WD"}</definedName>
    <definedName name="rkd" localSheetId="40" hidden="1">{#N/A,#N/A,FALSE,"단축1";#N/A,#N/A,FALSE,"단축2";#N/A,#N/A,FALSE,"단축3";#N/A,#N/A,FALSE,"장축";#N/A,#N/A,FALSE,"4WD"}</definedName>
    <definedName name="rkd" localSheetId="41" hidden="1">{#N/A,#N/A,FALSE,"단축1";#N/A,#N/A,FALSE,"단축2";#N/A,#N/A,FALSE,"단축3";#N/A,#N/A,FALSE,"장축";#N/A,#N/A,FALSE,"4WD"}</definedName>
    <definedName name="rkd" localSheetId="34" hidden="1">{#N/A,#N/A,FALSE,"단축1";#N/A,#N/A,FALSE,"단축2";#N/A,#N/A,FALSE,"단축3";#N/A,#N/A,FALSE,"장축";#N/A,#N/A,FALSE,"4WD"}</definedName>
    <definedName name="rkd" hidden="1">{#N/A,#N/A,FALSE,"단축1";#N/A,#N/A,FALSE,"단축2";#N/A,#N/A,FALSE,"단축3";#N/A,#N/A,FALSE,"장축";#N/A,#N/A,FALSE,"4WD"}</definedName>
    <definedName name="RLA" localSheetId="38" hidden="1">{#N/A,#N/A,TRUE,"Y생산";#N/A,#N/A,TRUE,"Y판매";#N/A,#N/A,TRUE,"Y총물량";#N/A,#N/A,TRUE,"Y능력";#N/A,#N/A,TRUE,"YKD"}</definedName>
    <definedName name="RLA" localSheetId="39" hidden="1">{#N/A,#N/A,TRUE,"Y생산";#N/A,#N/A,TRUE,"Y판매";#N/A,#N/A,TRUE,"Y총물량";#N/A,#N/A,TRUE,"Y능력";#N/A,#N/A,TRUE,"YKD"}</definedName>
    <definedName name="RLA" localSheetId="40" hidden="1">{#N/A,#N/A,TRUE,"Y생산";#N/A,#N/A,TRUE,"Y판매";#N/A,#N/A,TRUE,"Y총물량";#N/A,#N/A,TRUE,"Y능력";#N/A,#N/A,TRUE,"YKD"}</definedName>
    <definedName name="RLA" localSheetId="41" hidden="1">{#N/A,#N/A,TRUE,"Y생산";#N/A,#N/A,TRUE,"Y판매";#N/A,#N/A,TRUE,"Y총물량";#N/A,#N/A,TRUE,"Y능력";#N/A,#N/A,TRUE,"YKD"}</definedName>
    <definedName name="RLA" localSheetId="34" hidden="1">{#N/A,#N/A,TRUE,"Y생산";#N/A,#N/A,TRUE,"Y판매";#N/A,#N/A,TRUE,"Y총물량";#N/A,#N/A,TRUE,"Y능력";#N/A,#N/A,TRUE,"YKD"}</definedName>
    <definedName name="RLA" hidden="1">{#N/A,#N/A,TRUE,"Y생산";#N/A,#N/A,TRUE,"Y판매";#N/A,#N/A,TRUE,"Y총물량";#N/A,#N/A,TRUE,"Y능력";#N/A,#N/A,TRUE,"YKD"}</definedName>
    <definedName name="RLS" localSheetId="12">#REF!</definedName>
    <definedName name="RLS" localSheetId="11">#REF!</definedName>
    <definedName name="RLS" localSheetId="38">#REF!</definedName>
    <definedName name="RLS" localSheetId="39">#REF!</definedName>
    <definedName name="RLS" localSheetId="40">#REF!</definedName>
    <definedName name="RLS" localSheetId="41">#REF!</definedName>
    <definedName name="RLS" localSheetId="34">#REF!</definedName>
    <definedName name="RLS" localSheetId="16">#REF!</definedName>
    <definedName name="RLS">#REF!</definedName>
    <definedName name="RMB" localSheetId="12">#REF!</definedName>
    <definedName name="RMB" localSheetId="11">#REF!</definedName>
    <definedName name="RMB" localSheetId="38">#REF!</definedName>
    <definedName name="RMB" localSheetId="39">#REF!</definedName>
    <definedName name="RMB" localSheetId="40">#REF!</definedName>
    <definedName name="RMB" localSheetId="41">#REF!</definedName>
    <definedName name="RMB" localSheetId="34">#REF!</definedName>
    <definedName name="RMB" localSheetId="16">#REF!</definedName>
    <definedName name="RMB">#REF!</definedName>
    <definedName name="RMRMR" localSheetId="12">#REF!</definedName>
    <definedName name="RMRMR" localSheetId="11">#REF!</definedName>
    <definedName name="RMRMR" localSheetId="38">#REF!</definedName>
    <definedName name="RMRMR" localSheetId="39">#REF!</definedName>
    <definedName name="RMRMR" localSheetId="40">#REF!</definedName>
    <definedName name="RMRMR" localSheetId="41">#REF!</definedName>
    <definedName name="RMRMR" localSheetId="34">#REF!</definedName>
    <definedName name="RMRMR" localSheetId="16">#REF!</definedName>
    <definedName name="RMRMR">#REF!</definedName>
    <definedName name="RMS" localSheetId="12">BlankMacro1</definedName>
    <definedName name="RMS" localSheetId="11">BlankMacro1</definedName>
    <definedName name="RMS" localSheetId="38">BlankMacro1</definedName>
    <definedName name="RMS" localSheetId="39">BlankMacro1</definedName>
    <definedName name="RMS" localSheetId="40">BlankMacro1</definedName>
    <definedName name="RMS" localSheetId="41">BlankMacro1</definedName>
    <definedName name="RMS" localSheetId="34">BlankMacro1</definedName>
    <definedName name="RMS" localSheetId="16">BlankMacro1</definedName>
    <definedName name="RMS">BlankMacro1</definedName>
    <definedName name="ROTJSRHKWJD1" localSheetId="38" hidden="1">{#N/A,#N/A,FALSE,"단축1";#N/A,#N/A,FALSE,"단축2";#N/A,#N/A,FALSE,"단축3";#N/A,#N/A,FALSE,"장축";#N/A,#N/A,FALSE,"4WD"}</definedName>
    <definedName name="ROTJSRHKWJD1" localSheetId="39" hidden="1">{#N/A,#N/A,FALSE,"단축1";#N/A,#N/A,FALSE,"단축2";#N/A,#N/A,FALSE,"단축3";#N/A,#N/A,FALSE,"장축";#N/A,#N/A,FALSE,"4WD"}</definedName>
    <definedName name="ROTJSRHKWJD1" localSheetId="40" hidden="1">{#N/A,#N/A,FALSE,"단축1";#N/A,#N/A,FALSE,"단축2";#N/A,#N/A,FALSE,"단축3";#N/A,#N/A,FALSE,"장축";#N/A,#N/A,FALSE,"4WD"}</definedName>
    <definedName name="ROTJSRHKWJD1" localSheetId="41" hidden="1">{#N/A,#N/A,FALSE,"단축1";#N/A,#N/A,FALSE,"단축2";#N/A,#N/A,FALSE,"단축3";#N/A,#N/A,FALSE,"장축";#N/A,#N/A,FALSE,"4WD"}</definedName>
    <definedName name="ROTJSRHKWJD1" localSheetId="34" hidden="1">{#N/A,#N/A,FALSE,"단축1";#N/A,#N/A,FALSE,"단축2";#N/A,#N/A,FALSE,"단축3";#N/A,#N/A,FALSE,"장축";#N/A,#N/A,FALSE,"4WD"}</definedName>
    <definedName name="ROTJSRHKWJD1" hidden="1">{#N/A,#N/A,FALSE,"단축1";#N/A,#N/A,FALSE,"단축2";#N/A,#N/A,FALSE,"단축3";#N/A,#N/A,FALSE,"장축";#N/A,#N/A,FALSE,"4WD"}</definedName>
    <definedName name="ROW" localSheetId="12">#REF!</definedName>
    <definedName name="ROW" localSheetId="11">#REF!</definedName>
    <definedName name="ROW" localSheetId="38">#REF!</definedName>
    <definedName name="ROW" localSheetId="39">#REF!</definedName>
    <definedName name="ROW" localSheetId="40">#REF!</definedName>
    <definedName name="ROW" localSheetId="41">#REF!</definedName>
    <definedName name="ROW" localSheetId="34">#REF!</definedName>
    <definedName name="ROW" localSheetId="16">#REF!</definedName>
    <definedName name="ROW">#REF!</definedName>
    <definedName name="royalty" localSheetId="12">#REF!</definedName>
    <definedName name="royalty" localSheetId="11">#REF!</definedName>
    <definedName name="royalty" localSheetId="38">#REF!</definedName>
    <definedName name="royalty" localSheetId="39">#REF!</definedName>
    <definedName name="royalty" localSheetId="40">#REF!</definedName>
    <definedName name="royalty" localSheetId="41">#REF!</definedName>
    <definedName name="royalty" localSheetId="34">#REF!</definedName>
    <definedName name="royalty" localSheetId="16">#REF!</definedName>
    <definedName name="royalty">#REF!</definedName>
    <definedName name="royalty_rate" localSheetId="12">#REF!</definedName>
    <definedName name="royalty_rate" localSheetId="11">#REF!</definedName>
    <definedName name="royalty_rate" localSheetId="38">#REF!</definedName>
    <definedName name="royalty_rate" localSheetId="39">#REF!</definedName>
    <definedName name="royalty_rate" localSheetId="40">#REF!</definedName>
    <definedName name="royalty_rate" localSheetId="41">#REF!</definedName>
    <definedName name="royalty_rate" localSheetId="34">#REF!</definedName>
    <definedName name="royalty_rate" localSheetId="16">#REF!</definedName>
    <definedName name="royalty_rate">#REF!</definedName>
    <definedName name="RR" localSheetId="38" hidden="1">{#N/A,#N/A,FALSE,"단축1";#N/A,#N/A,FALSE,"단축2";#N/A,#N/A,FALSE,"단축3";#N/A,#N/A,FALSE,"장축";#N/A,#N/A,FALSE,"4WD"}</definedName>
    <definedName name="RR" localSheetId="39" hidden="1">{#N/A,#N/A,FALSE,"단축1";#N/A,#N/A,FALSE,"단축2";#N/A,#N/A,FALSE,"단축3";#N/A,#N/A,FALSE,"장축";#N/A,#N/A,FALSE,"4WD"}</definedName>
    <definedName name="RR" localSheetId="40" hidden="1">{#N/A,#N/A,FALSE,"단축1";#N/A,#N/A,FALSE,"단축2";#N/A,#N/A,FALSE,"단축3";#N/A,#N/A,FALSE,"장축";#N/A,#N/A,FALSE,"4WD"}</definedName>
    <definedName name="RR" localSheetId="41" hidden="1">{#N/A,#N/A,FALSE,"단축1";#N/A,#N/A,FALSE,"단축2";#N/A,#N/A,FALSE,"단축3";#N/A,#N/A,FALSE,"장축";#N/A,#N/A,FALSE,"4WD"}</definedName>
    <definedName name="RR" localSheetId="34" hidden="1">{#N/A,#N/A,FALSE,"단축1";#N/A,#N/A,FALSE,"단축2";#N/A,#N/A,FALSE,"단축3";#N/A,#N/A,FALSE,"장축";#N/A,#N/A,FALSE,"4WD"}</definedName>
    <definedName name="RR" hidden="1">{#N/A,#N/A,FALSE,"단축1";#N/A,#N/A,FALSE,"단축2";#N/A,#N/A,FALSE,"단축3";#N/A,#N/A,FALSE,"장축";#N/A,#N/A,FALSE,"4WD"}</definedName>
    <definedName name="RRFA" localSheetId="12">#REF!</definedName>
    <definedName name="RRFA" localSheetId="11">#REF!</definedName>
    <definedName name="RRFA" localSheetId="38">#REF!</definedName>
    <definedName name="RRFA" localSheetId="39">#REF!</definedName>
    <definedName name="RRFA" localSheetId="40">#REF!</definedName>
    <definedName name="RRFA" localSheetId="41">#REF!</definedName>
    <definedName name="RRFA" localSheetId="34">#REF!</definedName>
    <definedName name="RRFA" localSheetId="16">#REF!</definedName>
    <definedName name="RRFA">#REF!</definedName>
    <definedName name="RRFLRPNL" localSheetId="12">#REF!</definedName>
    <definedName name="RRFLRPNL" localSheetId="11">#REF!</definedName>
    <definedName name="RRFLRPNL" localSheetId="38">#REF!</definedName>
    <definedName name="RRFLRPNL" localSheetId="39">#REF!</definedName>
    <definedName name="RRFLRPNL" localSheetId="40">#REF!</definedName>
    <definedName name="RRFLRPNL" localSheetId="41">#REF!</definedName>
    <definedName name="RRFLRPNL" localSheetId="34">#REF!</definedName>
    <definedName name="RRFLRPNL" localSheetId="16">#REF!</definedName>
    <definedName name="RRFLRPNL">#REF!</definedName>
    <definedName name="rrpnl" localSheetId="12">#REF!</definedName>
    <definedName name="rrpnl" localSheetId="11">#REF!</definedName>
    <definedName name="rrpnl" localSheetId="38">#REF!</definedName>
    <definedName name="rrpnl" localSheetId="39">#REF!</definedName>
    <definedName name="rrpnl" localSheetId="40">#REF!</definedName>
    <definedName name="rrpnl" localSheetId="41">#REF!</definedName>
    <definedName name="rrpnl" localSheetId="34">#REF!</definedName>
    <definedName name="rrpnl" localSheetId="16">#REF!</definedName>
    <definedName name="rrpnl">#REF!</definedName>
    <definedName name="RRR" localSheetId="38" hidden="1">{#N/A,#N/A,FALSE,"단축1";#N/A,#N/A,FALSE,"단축2";#N/A,#N/A,FALSE,"단축3";#N/A,#N/A,FALSE,"장축";#N/A,#N/A,FALSE,"4WD"}</definedName>
    <definedName name="RRR" localSheetId="39" hidden="1">{#N/A,#N/A,FALSE,"단축1";#N/A,#N/A,FALSE,"단축2";#N/A,#N/A,FALSE,"단축3";#N/A,#N/A,FALSE,"장축";#N/A,#N/A,FALSE,"4WD"}</definedName>
    <definedName name="RRR" localSheetId="40" hidden="1">{#N/A,#N/A,FALSE,"단축1";#N/A,#N/A,FALSE,"단축2";#N/A,#N/A,FALSE,"단축3";#N/A,#N/A,FALSE,"장축";#N/A,#N/A,FALSE,"4WD"}</definedName>
    <definedName name="RRR" localSheetId="41" hidden="1">{#N/A,#N/A,FALSE,"단축1";#N/A,#N/A,FALSE,"단축2";#N/A,#N/A,FALSE,"단축3";#N/A,#N/A,FALSE,"장축";#N/A,#N/A,FALSE,"4WD"}</definedName>
    <definedName name="RRR" localSheetId="34" hidden="1">{#N/A,#N/A,FALSE,"단축1";#N/A,#N/A,FALSE,"단축2";#N/A,#N/A,FALSE,"단축3";#N/A,#N/A,FALSE,"장축";#N/A,#N/A,FALSE,"4WD"}</definedName>
    <definedName name="RRR" hidden="1">{#N/A,#N/A,FALSE,"단축1";#N/A,#N/A,FALSE,"단축2";#N/A,#N/A,FALSE,"단축3";#N/A,#N/A,FALSE,"장축";#N/A,#N/A,FALSE,"4WD"}</definedName>
    <definedName name="RRRRRRR" localSheetId="12">[0]!BlankMacro1</definedName>
    <definedName name="RRRRRRR" localSheetId="11">[0]!BlankMacro1</definedName>
    <definedName name="RRRRRRR" localSheetId="38">[0]!BlankMacro1</definedName>
    <definedName name="RRRRRRR" localSheetId="39">[0]!BlankMacro1</definedName>
    <definedName name="RRRRRRR" localSheetId="40">[0]!BlankMacro1</definedName>
    <definedName name="RRRRRRR" localSheetId="41">[0]!BlankMacro1</definedName>
    <definedName name="RRRRRRR" localSheetId="34">[0]!BlankMacro1</definedName>
    <definedName name="RRRRRRR" localSheetId="16">[0]!BlankMacro1</definedName>
    <definedName name="RRRRRRR">[0]!BlankMacro1</definedName>
    <definedName name="RS" localSheetId="12">BlankMacro1</definedName>
    <definedName name="RS" localSheetId="11">BlankMacro1</definedName>
    <definedName name="RS" localSheetId="38">BlankMacro1</definedName>
    <definedName name="RS" localSheetId="39">BlankMacro1</definedName>
    <definedName name="RS" localSheetId="40">BlankMacro1</definedName>
    <definedName name="RS" localSheetId="41">BlankMacro1</definedName>
    <definedName name="RS" localSheetId="34">BlankMacro1</definedName>
    <definedName name="RS" localSheetId="16">BlankMacro1</definedName>
    <definedName name="RS">BlankMacro1</definedName>
    <definedName name="rsty" localSheetId="38" hidden="1">{#N/A,#N/A,FALSE,"견적대비-2"}</definedName>
    <definedName name="rsty" localSheetId="39" hidden="1">{#N/A,#N/A,FALSE,"견적대비-2"}</definedName>
    <definedName name="rsty" localSheetId="40" hidden="1">{#N/A,#N/A,FALSE,"견적대비-2"}</definedName>
    <definedName name="rsty" localSheetId="41" hidden="1">{#N/A,#N/A,FALSE,"견적대비-2"}</definedName>
    <definedName name="rsty" localSheetId="34" hidden="1">{#N/A,#N/A,FALSE,"견적대비-2"}</definedName>
    <definedName name="rsty" hidden="1">{#N/A,#N/A,FALSE,"견적대비-2"}</definedName>
    <definedName name="rs요약3" localSheetId="12">#REF!</definedName>
    <definedName name="rs요약3" localSheetId="11">#REF!</definedName>
    <definedName name="rs요약3" localSheetId="38">#REF!</definedName>
    <definedName name="rs요약3" localSheetId="39">#REF!</definedName>
    <definedName name="rs요약3" localSheetId="40">#REF!</definedName>
    <definedName name="rs요약3" localSheetId="41">#REF!</definedName>
    <definedName name="rs요약3" localSheetId="34">#REF!</definedName>
    <definedName name="rs요약3" localSheetId="16">#REF!</definedName>
    <definedName name="rs요약3">#REF!</definedName>
    <definedName name="rs요약5" localSheetId="12">#REF!</definedName>
    <definedName name="rs요약5" localSheetId="11">#REF!</definedName>
    <definedName name="rs요약5" localSheetId="38">#REF!</definedName>
    <definedName name="rs요약5" localSheetId="39">#REF!</definedName>
    <definedName name="rs요약5" localSheetId="40">#REF!</definedName>
    <definedName name="rs요약5" localSheetId="41">#REF!</definedName>
    <definedName name="rs요약5" localSheetId="34">#REF!</definedName>
    <definedName name="rs요약5" localSheetId="16">#REF!</definedName>
    <definedName name="rs요약5">#REF!</definedName>
    <definedName name="RT" localSheetId="38" hidden="1">{#N/A,#N/A,FALSE,"단축1";#N/A,#N/A,FALSE,"단축2";#N/A,#N/A,FALSE,"단축3";#N/A,#N/A,FALSE,"장축";#N/A,#N/A,FALSE,"4WD"}</definedName>
    <definedName name="RT" localSheetId="39" hidden="1">{#N/A,#N/A,FALSE,"단축1";#N/A,#N/A,FALSE,"단축2";#N/A,#N/A,FALSE,"단축3";#N/A,#N/A,FALSE,"장축";#N/A,#N/A,FALSE,"4WD"}</definedName>
    <definedName name="RT" localSheetId="40" hidden="1">{#N/A,#N/A,FALSE,"단축1";#N/A,#N/A,FALSE,"단축2";#N/A,#N/A,FALSE,"단축3";#N/A,#N/A,FALSE,"장축";#N/A,#N/A,FALSE,"4WD"}</definedName>
    <definedName name="RT" localSheetId="41" hidden="1">{#N/A,#N/A,FALSE,"단축1";#N/A,#N/A,FALSE,"단축2";#N/A,#N/A,FALSE,"단축3";#N/A,#N/A,FALSE,"장축";#N/A,#N/A,FALSE,"4WD"}</definedName>
    <definedName name="RT" localSheetId="34" hidden="1">{#N/A,#N/A,FALSE,"단축1";#N/A,#N/A,FALSE,"단축2";#N/A,#N/A,FALSE,"단축3";#N/A,#N/A,FALSE,"장축";#N/A,#N/A,FALSE,"4WD"}</definedName>
    <definedName name="RT" hidden="1">{#N/A,#N/A,FALSE,"단축1";#N/A,#N/A,FALSE,"단축2";#N/A,#N/A,FALSE,"단축3";#N/A,#N/A,FALSE,"장축";#N/A,#N/A,FALSE,"4WD"}</definedName>
    <definedName name="RT¿i≫e½ARTDKDK" localSheetId="12">#REF!</definedName>
    <definedName name="RT¿i≫e½ARTDKDK" localSheetId="11">#REF!</definedName>
    <definedName name="RT¿i≫e½ARTDKDK" localSheetId="38">#REF!</definedName>
    <definedName name="RT¿i≫e½ARTDKDK" localSheetId="39">#REF!</definedName>
    <definedName name="RT¿i≫e½ARTDKDK" localSheetId="40">#REF!</definedName>
    <definedName name="RT¿i≫e½ARTDKDK" localSheetId="41">#REF!</definedName>
    <definedName name="RT¿i≫e½ARTDKDK" localSheetId="34">#REF!</definedName>
    <definedName name="RT¿i≫e½ARTDKDK" localSheetId="16">#REF!</definedName>
    <definedName name="RT¿i≫e½ARTDKDK">#REF!</definedName>
    <definedName name="RTCLCRCRDLDLRTDK" localSheetId="12">#REF!</definedName>
    <definedName name="RTCLCRCRDLDLRTDK" localSheetId="11">#REF!</definedName>
    <definedName name="RTCLCRCRDLDLRTDK" localSheetId="38">#REF!</definedName>
    <definedName name="RTCLCRCRDLDLRTDK" localSheetId="39">#REF!</definedName>
    <definedName name="RTCLCRCRDLDLRTDK" localSheetId="40">#REF!</definedName>
    <definedName name="RTCLCRCRDLDLRTDK" localSheetId="41">#REF!</definedName>
    <definedName name="RTCLCRCRDLDLRTDK" localSheetId="34">#REF!</definedName>
    <definedName name="RTCLCRCRDLDLRTDK" localSheetId="16">#REF!</definedName>
    <definedName name="RTCLCRCRDLDLRTDK">#REF!</definedName>
    <definedName name="rtclsprtdk" localSheetId="12">#REF!</definedName>
    <definedName name="rtclsprtdk" localSheetId="11">#REF!</definedName>
    <definedName name="rtclsprtdk" localSheetId="38">#REF!</definedName>
    <definedName name="rtclsprtdk" localSheetId="39">#REF!</definedName>
    <definedName name="rtclsprtdk" localSheetId="40">#REF!</definedName>
    <definedName name="rtclsprtdk" localSheetId="41">#REF!</definedName>
    <definedName name="rtclsprtdk" localSheetId="34">#REF!</definedName>
    <definedName name="rtclsprtdk" localSheetId="16">#REF!</definedName>
    <definedName name="rtclsprtdk">#REF!</definedName>
    <definedName name="RTCLSPRTDKGMRT" localSheetId="12">#REF!</definedName>
    <definedName name="RTCLSPRTDKGMRT" localSheetId="11">#REF!</definedName>
    <definedName name="RTCLSPRTDKGMRT" localSheetId="38">#REF!</definedName>
    <definedName name="RTCLSPRTDKGMRT" localSheetId="39">#REF!</definedName>
    <definedName name="RTCLSPRTDKGMRT" localSheetId="40">#REF!</definedName>
    <definedName name="RTCLSPRTDKGMRT" localSheetId="41">#REF!</definedName>
    <definedName name="RTCLSPRTDKGMRT" localSheetId="34">#REF!</definedName>
    <definedName name="RTCLSPRTDKGMRT" localSheetId="16">#REF!</definedName>
    <definedName name="RTCLSPRTDKGMRT">#REF!</definedName>
    <definedName name="rtclsprtdkGMrtrt" localSheetId="12">#REF!</definedName>
    <definedName name="rtclsprtdkGMrtrt" localSheetId="11">#REF!</definedName>
    <definedName name="rtclsprtdkGMrtrt" localSheetId="38">#REF!</definedName>
    <definedName name="rtclsprtdkGMrtrt" localSheetId="39">#REF!</definedName>
    <definedName name="rtclsprtdkGMrtrt" localSheetId="40">#REF!</definedName>
    <definedName name="rtclsprtdkGMrtrt" localSheetId="41">#REF!</definedName>
    <definedName name="rtclsprtdkGMrtrt" localSheetId="34">#REF!</definedName>
    <definedName name="rtclsprtdkGMrtrt" localSheetId="16">#REF!</definedName>
    <definedName name="rtclsprtdkGMrtrt">#REF!</definedName>
    <definedName name="rtclsprtdkrtGMrtrt" localSheetId="12">#REF!</definedName>
    <definedName name="rtclsprtdkrtGMrtrt" localSheetId="11">#REF!</definedName>
    <definedName name="rtclsprtdkrtGMrtrt" localSheetId="38">#REF!</definedName>
    <definedName name="rtclsprtdkrtGMrtrt" localSheetId="39">#REF!</definedName>
    <definedName name="rtclsprtdkrtGMrtrt" localSheetId="40">#REF!</definedName>
    <definedName name="rtclsprtdkrtGMrtrt" localSheetId="41">#REF!</definedName>
    <definedName name="rtclsprtdkrtGMrtrt" localSheetId="34">#REF!</definedName>
    <definedName name="rtclsprtdkrtGMrtrt" localSheetId="16">#REF!</definedName>
    <definedName name="rtclsprtdkrtGMrtrt">#REF!</definedName>
    <definedName name="RTCL울산시RTDK" localSheetId="12">#REF!</definedName>
    <definedName name="RTCL울산시RTDK" localSheetId="11">#REF!</definedName>
    <definedName name="RTCL울산시RTDK" localSheetId="38">#REF!</definedName>
    <definedName name="RTCL울산시RTDK" localSheetId="39">#REF!</definedName>
    <definedName name="RTCL울산시RTDK" localSheetId="40">#REF!</definedName>
    <definedName name="RTCL울산시RTDK" localSheetId="41">#REF!</definedName>
    <definedName name="RTCL울산시RTDK" localSheetId="34">#REF!</definedName>
    <definedName name="RTCL울산시RTDK" localSheetId="16">#REF!</definedName>
    <definedName name="RTCL울산시RTDK">#REF!</definedName>
    <definedName name="RTCRCLCLCLCLCLCLDL0RTDK" localSheetId="12">#REF!</definedName>
    <definedName name="RTCRCLCLCLCLCLCLDL0RTDK" localSheetId="11">#REF!</definedName>
    <definedName name="RTCRCLCLCLCLCLCLDL0RTDK" localSheetId="38">#REF!</definedName>
    <definedName name="RTCRCLCLCLCLCLCLDL0RTDK" localSheetId="39">#REF!</definedName>
    <definedName name="RTCRCLCLCLCLCLCLDL0RTDK" localSheetId="40">#REF!</definedName>
    <definedName name="RTCRCLCLCLCLCLCLDL0RTDK" localSheetId="41">#REF!</definedName>
    <definedName name="RTCRCLCLCLCLCLCLDL0RTDK" localSheetId="34">#REF!</definedName>
    <definedName name="RTCRCLCLCLCLCLCLDL0RTDK" localSheetId="16">#REF!</definedName>
    <definedName name="RTCRCLCLCLCLCLCLDL0RTDK">#REF!</definedName>
    <definedName name="RTCRCLCLCLCLCLCLDLRTDK" localSheetId="12">#REF!</definedName>
    <definedName name="RTCRCLCLCLCLCLCLDLRTDK" localSheetId="11">#REF!</definedName>
    <definedName name="RTCRCLCLCLCLCLCLDLRTDK" localSheetId="38">#REF!</definedName>
    <definedName name="RTCRCLCLCLCLCLCLDLRTDK" localSheetId="39">#REF!</definedName>
    <definedName name="RTCRCLCLCLCLCLCLDLRTDK" localSheetId="40">#REF!</definedName>
    <definedName name="RTCRCLCLCLCLCLCLDLRTDK" localSheetId="41">#REF!</definedName>
    <definedName name="RTCRCLCLCLCLCLCLDLRTDK" localSheetId="34">#REF!</definedName>
    <definedName name="RTCRCLCLCLCLCLCLDLRTDK" localSheetId="16">#REF!</definedName>
    <definedName name="RTCRCLCLCLCLCLCLDLRTDK">#REF!</definedName>
    <definedName name="RTRT" localSheetId="12">#REF!</definedName>
    <definedName name="RTRT" localSheetId="11">#REF!</definedName>
    <definedName name="RTRT" localSheetId="38">#REF!</definedName>
    <definedName name="RTRT" localSheetId="39">#REF!</definedName>
    <definedName name="RTRT" localSheetId="40">#REF!</definedName>
    <definedName name="RTRT" localSheetId="41">#REF!</definedName>
    <definedName name="RTRT" localSheetId="34">#REF!</definedName>
    <definedName name="RTRT" localSheetId="16">#REF!</definedName>
    <definedName name="RTRT">#REF!</definedName>
    <definedName name="RTYG" localSheetId="38" hidden="1">{#N/A,#N/A,FALSE,"단축1";#N/A,#N/A,FALSE,"단축2";#N/A,#N/A,FALSE,"단축3";#N/A,#N/A,FALSE,"장축";#N/A,#N/A,FALSE,"4WD"}</definedName>
    <definedName name="RTYG" localSheetId="39" hidden="1">{#N/A,#N/A,FALSE,"단축1";#N/A,#N/A,FALSE,"단축2";#N/A,#N/A,FALSE,"단축3";#N/A,#N/A,FALSE,"장축";#N/A,#N/A,FALSE,"4WD"}</definedName>
    <definedName name="RTYG" localSheetId="40" hidden="1">{#N/A,#N/A,FALSE,"단축1";#N/A,#N/A,FALSE,"단축2";#N/A,#N/A,FALSE,"단축3";#N/A,#N/A,FALSE,"장축";#N/A,#N/A,FALSE,"4WD"}</definedName>
    <definedName name="RTYG" localSheetId="41" hidden="1">{#N/A,#N/A,FALSE,"단축1";#N/A,#N/A,FALSE,"단축2";#N/A,#N/A,FALSE,"단축3";#N/A,#N/A,FALSE,"장축";#N/A,#N/A,FALSE,"4WD"}</definedName>
    <definedName name="RTYG" localSheetId="34" hidden="1">{#N/A,#N/A,FALSE,"단축1";#N/A,#N/A,FALSE,"단축2";#N/A,#N/A,FALSE,"단축3";#N/A,#N/A,FALSE,"장축";#N/A,#N/A,FALSE,"4WD"}</definedName>
    <definedName name="RTYG" hidden="1">{#N/A,#N/A,FALSE,"단축1";#N/A,#N/A,FALSE,"단축2";#N/A,#N/A,FALSE,"단축3";#N/A,#N/A,FALSE,"장축";#N/A,#N/A,FALSE,"4WD"}</definedName>
    <definedName name="RT울산시RTDKDK" localSheetId="12">#REF!</definedName>
    <definedName name="RT울산시RTDKDK" localSheetId="11">#REF!</definedName>
    <definedName name="RT울산시RTDKDK" localSheetId="38">#REF!</definedName>
    <definedName name="RT울산시RTDKDK" localSheetId="39">#REF!</definedName>
    <definedName name="RT울산시RTDKDK" localSheetId="40">#REF!</definedName>
    <definedName name="RT울산시RTDKDK" localSheetId="41">#REF!</definedName>
    <definedName name="RT울산시RTDKDK" localSheetId="34">#REF!</definedName>
    <definedName name="RT울산시RTDKDK" localSheetId="16">#REF!</definedName>
    <definedName name="RT울산시RTDKDK">#REF!</definedName>
    <definedName name="run" localSheetId="12">#REF!</definedName>
    <definedName name="run" localSheetId="11">#REF!</definedName>
    <definedName name="run" localSheetId="38">#REF!</definedName>
    <definedName name="run" localSheetId="39">#REF!</definedName>
    <definedName name="run" localSheetId="40">#REF!</definedName>
    <definedName name="run" localSheetId="41">#REF!</definedName>
    <definedName name="run" localSheetId="34">#REF!</definedName>
    <definedName name="run" localSheetId="16">#REF!</definedName>
    <definedName name="run">#REF!</definedName>
    <definedName name="ry간접인건비" localSheetId="12">#REF!</definedName>
    <definedName name="ry간접인건비" localSheetId="11">#REF!</definedName>
    <definedName name="ry간접인건비" localSheetId="38">#REF!</definedName>
    <definedName name="ry간접인건비" localSheetId="39">#REF!</definedName>
    <definedName name="ry간접인건비" localSheetId="40">#REF!</definedName>
    <definedName name="ry간접인건비" localSheetId="41">#REF!</definedName>
    <definedName name="ry간접인건비" localSheetId="34">#REF!</definedName>
    <definedName name="ry간접인건비" localSheetId="16">#REF!</definedName>
    <definedName name="ry간접인건비">#REF!</definedName>
    <definedName name="ry조립임율" localSheetId="12">#REF!</definedName>
    <definedName name="ry조립임율" localSheetId="11">#REF!</definedName>
    <definedName name="ry조립임율" localSheetId="38">#REF!</definedName>
    <definedName name="ry조립임율" localSheetId="39">#REF!</definedName>
    <definedName name="ry조립임율" localSheetId="40">#REF!</definedName>
    <definedName name="ry조립임율" localSheetId="41">#REF!</definedName>
    <definedName name="ry조립임율" localSheetId="34">#REF!</definedName>
    <definedName name="ry조립임율" localSheetId="16">#REF!</definedName>
    <definedName name="ry조립임율">#REF!</definedName>
    <definedName name="ry판관비" localSheetId="12">#REF!</definedName>
    <definedName name="ry판관비" localSheetId="11">#REF!</definedName>
    <definedName name="ry판관비" localSheetId="38">#REF!</definedName>
    <definedName name="ry판관비" localSheetId="39">#REF!</definedName>
    <definedName name="ry판관비" localSheetId="40">#REF!</definedName>
    <definedName name="ry판관비" localSheetId="41">#REF!</definedName>
    <definedName name="ry판관비" localSheetId="34">#REF!</definedName>
    <definedName name="ry판관비" localSheetId="16">#REF!</definedName>
    <definedName name="ry판관비">#REF!</definedName>
    <definedName name="R수" localSheetId="12">#REF!</definedName>
    <definedName name="R수" localSheetId="11">#REF!</definedName>
    <definedName name="R수" localSheetId="38">#REF!</definedName>
    <definedName name="R수" localSheetId="39">#REF!</definedName>
    <definedName name="R수" localSheetId="40">#REF!</definedName>
    <definedName name="R수" localSheetId="41">#REF!</definedName>
    <definedName name="R수" localSheetId="34">#REF!</definedName>
    <definedName name="R수" localSheetId="16">#REF!</definedName>
    <definedName name="R수">#REF!</definedName>
    <definedName name="R행" localSheetId="12">#REF!</definedName>
    <definedName name="R행" localSheetId="11">#REF!</definedName>
    <definedName name="R행" localSheetId="38">#REF!</definedName>
    <definedName name="R행" localSheetId="39">#REF!</definedName>
    <definedName name="R행" localSheetId="40">#REF!</definedName>
    <definedName name="R행" localSheetId="41">#REF!</definedName>
    <definedName name="R행" localSheetId="34">#REF!</definedName>
    <definedName name="R행" localSheetId="16">#REF!</definedName>
    <definedName name="R행">#REF!</definedName>
    <definedName name="S" localSheetId="38" hidden="1">{#N/A,#N/A,TRUE,"Y생산";#N/A,#N/A,TRUE,"Y판매";#N/A,#N/A,TRUE,"Y총물량";#N/A,#N/A,TRUE,"Y능력";#N/A,#N/A,TRUE,"YKD"}</definedName>
    <definedName name="S" localSheetId="39" hidden="1">{#N/A,#N/A,TRUE,"Y생산";#N/A,#N/A,TRUE,"Y판매";#N/A,#N/A,TRUE,"Y총물량";#N/A,#N/A,TRUE,"Y능력";#N/A,#N/A,TRUE,"YKD"}</definedName>
    <definedName name="S" localSheetId="40" hidden="1">{#N/A,#N/A,TRUE,"Y생산";#N/A,#N/A,TRUE,"Y판매";#N/A,#N/A,TRUE,"Y총물량";#N/A,#N/A,TRUE,"Y능력";#N/A,#N/A,TRUE,"YKD"}</definedName>
    <definedName name="S" localSheetId="41" hidden="1">{#N/A,#N/A,TRUE,"Y생산";#N/A,#N/A,TRUE,"Y판매";#N/A,#N/A,TRUE,"Y총물량";#N/A,#N/A,TRUE,"Y능력";#N/A,#N/A,TRUE,"YKD"}</definedName>
    <definedName name="S" localSheetId="34" hidden="1">{#N/A,#N/A,TRUE,"Y생산";#N/A,#N/A,TRUE,"Y판매";#N/A,#N/A,TRUE,"Y총물량";#N/A,#N/A,TRUE,"Y능력";#N/A,#N/A,TRUE,"YKD"}</definedName>
    <definedName name="S" hidden="1">{#N/A,#N/A,TRUE,"Y생산";#N/A,#N/A,TRUE,"Y판매";#N/A,#N/A,TRUE,"Y총물량";#N/A,#N/A,TRUE,"Y능력";#N/A,#N/A,TRUE,"YKD"}</definedName>
    <definedName name="S?" localSheetId="12">#REF!</definedName>
    <definedName name="S?" localSheetId="11">#REF!</definedName>
    <definedName name="S?" localSheetId="38">#REF!</definedName>
    <definedName name="S?" localSheetId="39">#REF!</definedName>
    <definedName name="S?" localSheetId="40">#REF!</definedName>
    <definedName name="S?" localSheetId="41">#REF!</definedName>
    <definedName name="S?" localSheetId="34">#REF!</definedName>
    <definedName name="S?" localSheetId="16">#REF!</definedName>
    <definedName name="S?">#REF!</definedName>
    <definedName name="s_n" localSheetId="12">#REF!</definedName>
    <definedName name="s_n" localSheetId="11">#REF!</definedName>
    <definedName name="s_n" localSheetId="38">#REF!</definedName>
    <definedName name="s_n" localSheetId="39">#REF!</definedName>
    <definedName name="s_n" localSheetId="40">#REF!</definedName>
    <definedName name="s_n" localSheetId="41">#REF!</definedName>
    <definedName name="s_n" localSheetId="34">#REF!</definedName>
    <definedName name="s_n" localSheetId="16">#REF!</definedName>
    <definedName name="s_n">#REF!</definedName>
    <definedName name="S_NotDone" localSheetId="12">#REF!</definedName>
    <definedName name="S_NotDone" localSheetId="11">#REF!</definedName>
    <definedName name="S_NotDone" localSheetId="38">#REF!</definedName>
    <definedName name="S_NotDone" localSheetId="39">#REF!</definedName>
    <definedName name="S_NotDone" localSheetId="40">#REF!</definedName>
    <definedName name="S_NotDone" localSheetId="41">#REF!</definedName>
    <definedName name="S_NotDone" localSheetId="34">#REF!</definedName>
    <definedName name="S_NotDone" localSheetId="16">#REF!</definedName>
    <definedName name="S_NotDone">#REF!</definedName>
    <definedName name="S_Tasks" localSheetId="12">#REF!</definedName>
    <definedName name="S_Tasks" localSheetId="11">#REF!</definedName>
    <definedName name="S_Tasks" localSheetId="38">#REF!</definedName>
    <definedName name="S_Tasks" localSheetId="39">#REF!</definedName>
    <definedName name="S_Tasks" localSheetId="40">#REF!</definedName>
    <definedName name="S_Tasks" localSheetId="41">#REF!</definedName>
    <definedName name="S_Tasks" localSheetId="34">#REF!</definedName>
    <definedName name="S_Tasks" localSheetId="16">#REF!</definedName>
    <definedName name="S_Tasks">#REF!</definedName>
    <definedName name="SAGFSAFS" localSheetId="38" hidden="1">{#N/A,#N/A,FALSE,"단축1";#N/A,#N/A,FALSE,"단축2";#N/A,#N/A,FALSE,"단축3";#N/A,#N/A,FALSE,"장축";#N/A,#N/A,FALSE,"4WD"}</definedName>
    <definedName name="SAGFSAFS" localSheetId="39" hidden="1">{#N/A,#N/A,FALSE,"단축1";#N/A,#N/A,FALSE,"단축2";#N/A,#N/A,FALSE,"단축3";#N/A,#N/A,FALSE,"장축";#N/A,#N/A,FALSE,"4WD"}</definedName>
    <definedName name="SAGFSAFS" localSheetId="40" hidden="1">{#N/A,#N/A,FALSE,"단축1";#N/A,#N/A,FALSE,"단축2";#N/A,#N/A,FALSE,"단축3";#N/A,#N/A,FALSE,"장축";#N/A,#N/A,FALSE,"4WD"}</definedName>
    <definedName name="SAGFSAFS" localSheetId="41" hidden="1">{#N/A,#N/A,FALSE,"단축1";#N/A,#N/A,FALSE,"단축2";#N/A,#N/A,FALSE,"단축3";#N/A,#N/A,FALSE,"장축";#N/A,#N/A,FALSE,"4WD"}</definedName>
    <definedName name="SAGFSAFS" localSheetId="34" hidden="1">{#N/A,#N/A,FALSE,"단축1";#N/A,#N/A,FALSE,"단축2";#N/A,#N/A,FALSE,"단축3";#N/A,#N/A,FALSE,"장축";#N/A,#N/A,FALSE,"4WD"}</definedName>
    <definedName name="SAGFSAFS" hidden="1">{#N/A,#N/A,FALSE,"단축1";#N/A,#N/A,FALSE,"단축2";#N/A,#N/A,FALSE,"단축3";#N/A,#N/A,FALSE,"장축";#N/A,#N/A,FALSE,"4WD"}</definedName>
    <definedName name="SaveForm">#N/A</definedName>
    <definedName name="SC" localSheetId="38" hidden="1">{#N/A,#N/A,TRUE,"일정"}</definedName>
    <definedName name="SC" localSheetId="39" hidden="1">{#N/A,#N/A,TRUE,"일정"}</definedName>
    <definedName name="SC" localSheetId="40" hidden="1">{#N/A,#N/A,TRUE,"일정"}</definedName>
    <definedName name="SC" localSheetId="41" hidden="1">{#N/A,#N/A,TRUE,"일정"}</definedName>
    <definedName name="SC" localSheetId="34" hidden="1">{#N/A,#N/A,TRUE,"일정"}</definedName>
    <definedName name="SC" hidden="1">{#N/A,#N/A,TRUE,"일정"}</definedName>
    <definedName name="sch" localSheetId="12">#REF!</definedName>
    <definedName name="sch" localSheetId="11">#REF!</definedName>
    <definedName name="sch" localSheetId="38">#REF!</definedName>
    <definedName name="sch" localSheetId="39">#REF!</definedName>
    <definedName name="sch" localSheetId="40">#REF!</definedName>
    <definedName name="sch" localSheetId="41">#REF!</definedName>
    <definedName name="sch" localSheetId="34">#REF!</definedName>
    <definedName name="sch" localSheetId="16">#REF!</definedName>
    <definedName name="sch">#REF!</definedName>
    <definedName name="SC금형"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FDF" localSheetId="38" hidden="1">{#N/A,#N/A,FALSE,"단축1";#N/A,#N/A,FALSE,"단축2";#N/A,#N/A,FALSE,"단축3";#N/A,#N/A,FALSE,"장축";#N/A,#N/A,FALSE,"4WD"}</definedName>
    <definedName name="SDAFDF" localSheetId="39" hidden="1">{#N/A,#N/A,FALSE,"단축1";#N/A,#N/A,FALSE,"단축2";#N/A,#N/A,FALSE,"단축3";#N/A,#N/A,FALSE,"장축";#N/A,#N/A,FALSE,"4WD"}</definedName>
    <definedName name="SDAFDF" localSheetId="40" hidden="1">{#N/A,#N/A,FALSE,"단축1";#N/A,#N/A,FALSE,"단축2";#N/A,#N/A,FALSE,"단축3";#N/A,#N/A,FALSE,"장축";#N/A,#N/A,FALSE,"4WD"}</definedName>
    <definedName name="SDAFDF" localSheetId="41" hidden="1">{#N/A,#N/A,FALSE,"단축1";#N/A,#N/A,FALSE,"단축2";#N/A,#N/A,FALSE,"단축3";#N/A,#N/A,FALSE,"장축";#N/A,#N/A,FALSE,"4WD"}</definedName>
    <definedName name="SDAFDF" localSheetId="34" hidden="1">{#N/A,#N/A,FALSE,"단축1";#N/A,#N/A,FALSE,"단축2";#N/A,#N/A,FALSE,"단축3";#N/A,#N/A,FALSE,"장축";#N/A,#N/A,FALSE,"4WD"}</definedName>
    <definedName name="SDAFDF" hidden="1">{#N/A,#N/A,FALSE,"단축1";#N/A,#N/A,FALSE,"단축2";#N/A,#N/A,FALSE,"단축3";#N/A,#N/A,FALSE,"장축";#N/A,#N/A,FALSE,"4WD"}</definedName>
    <definedName name="SDDF" localSheetId="12">#REF!</definedName>
    <definedName name="SDDF" localSheetId="11">#REF!</definedName>
    <definedName name="SDDF" localSheetId="38">#REF!</definedName>
    <definedName name="SDDF" localSheetId="39">#REF!</definedName>
    <definedName name="SDDF" localSheetId="40">#REF!</definedName>
    <definedName name="SDDF" localSheetId="41">#REF!</definedName>
    <definedName name="SDDF" localSheetId="34">#REF!</definedName>
    <definedName name="SDDF" localSheetId="16">#REF!</definedName>
    <definedName name="SDDF">#REF!</definedName>
    <definedName name="SDE" localSheetId="12">#REF!</definedName>
    <definedName name="SDE" localSheetId="11">#REF!</definedName>
    <definedName name="SDE" localSheetId="38">#REF!</definedName>
    <definedName name="SDE" localSheetId="39">#REF!</definedName>
    <definedName name="SDE" localSheetId="40">#REF!</definedName>
    <definedName name="SDE" localSheetId="41">#REF!</definedName>
    <definedName name="SDE" localSheetId="34">#REF!</definedName>
    <definedName name="SDE" localSheetId="16">#REF!</definedName>
    <definedName name="SDE">#REF!</definedName>
    <definedName name="SDF" localSheetId="38" hidden="1">{#N/A,#N/A,FALSE,"96자동차사 계획";#N/A,#N/A,FALSE,"96자동차사 계획"}</definedName>
    <definedName name="SDF" localSheetId="39" hidden="1">{#N/A,#N/A,FALSE,"96자동차사 계획";#N/A,#N/A,FALSE,"96자동차사 계획"}</definedName>
    <definedName name="SDF" localSheetId="40" hidden="1">{#N/A,#N/A,FALSE,"96자동차사 계획";#N/A,#N/A,FALSE,"96자동차사 계획"}</definedName>
    <definedName name="SDF" localSheetId="41" hidden="1">{#N/A,#N/A,FALSE,"96자동차사 계획";#N/A,#N/A,FALSE,"96자동차사 계획"}</definedName>
    <definedName name="SDF" localSheetId="34" hidden="1">{#N/A,#N/A,FALSE,"96자동차사 계획";#N/A,#N/A,FALSE,"96자동차사 계획"}</definedName>
    <definedName name="SDF" hidden="1">{#N/A,#N/A,FALSE,"96자동차사 계획";#N/A,#N/A,FALSE,"96자동차사 계획"}</definedName>
    <definedName name="sdfb" localSheetId="12">#REF!</definedName>
    <definedName name="sdfb" localSheetId="11">#REF!</definedName>
    <definedName name="sdfb" localSheetId="38">#REF!</definedName>
    <definedName name="sdfb" localSheetId="39">#REF!</definedName>
    <definedName name="sdfb" localSheetId="40">#REF!</definedName>
    <definedName name="sdfb" localSheetId="41">#REF!</definedName>
    <definedName name="sdfb" localSheetId="34">#REF!</definedName>
    <definedName name="sdfb" localSheetId="16">#REF!</definedName>
    <definedName name="sdfb">#REF!</definedName>
    <definedName name="SDSDSD" localSheetId="38" hidden="1">{#N/A,#N/A,FALSE,"단축1";#N/A,#N/A,FALSE,"단축2";#N/A,#N/A,FALSE,"단축3";#N/A,#N/A,FALSE,"장축";#N/A,#N/A,FALSE,"4WD"}</definedName>
    <definedName name="SDSDSD" localSheetId="39" hidden="1">{#N/A,#N/A,FALSE,"단축1";#N/A,#N/A,FALSE,"단축2";#N/A,#N/A,FALSE,"단축3";#N/A,#N/A,FALSE,"장축";#N/A,#N/A,FALSE,"4WD"}</definedName>
    <definedName name="SDSDSD" localSheetId="40" hidden="1">{#N/A,#N/A,FALSE,"단축1";#N/A,#N/A,FALSE,"단축2";#N/A,#N/A,FALSE,"단축3";#N/A,#N/A,FALSE,"장축";#N/A,#N/A,FALSE,"4WD"}</definedName>
    <definedName name="SDSDSD" localSheetId="41" hidden="1">{#N/A,#N/A,FALSE,"단축1";#N/A,#N/A,FALSE,"단축2";#N/A,#N/A,FALSE,"단축3";#N/A,#N/A,FALSE,"장축";#N/A,#N/A,FALSE,"4WD"}</definedName>
    <definedName name="SDSDSD" localSheetId="34" hidden="1">{#N/A,#N/A,FALSE,"단축1";#N/A,#N/A,FALSE,"단축2";#N/A,#N/A,FALSE,"단축3";#N/A,#N/A,FALSE,"장축";#N/A,#N/A,FALSE,"4WD"}</definedName>
    <definedName name="SDSDSD" hidden="1">{#N/A,#N/A,FALSE,"단축1";#N/A,#N/A,FALSE,"단축2";#N/A,#N/A,FALSE,"단축3";#N/A,#N/A,FALSE,"장축";#N/A,#N/A,FALSE,"4WD"}</definedName>
    <definedName name="SD계" localSheetId="12">#REF!</definedName>
    <definedName name="SD계" localSheetId="11">#REF!</definedName>
    <definedName name="SD계" localSheetId="38">#REF!</definedName>
    <definedName name="SD계" localSheetId="39">#REF!</definedName>
    <definedName name="SD계" localSheetId="40">#REF!</definedName>
    <definedName name="SD계" localSheetId="41">#REF!</definedName>
    <definedName name="SD계" localSheetId="34">#REF!</definedName>
    <definedName name="SD계" localSheetId="16">#REF!</definedName>
    <definedName name="SD계">#REF!</definedName>
    <definedName name="SEJH" localSheetId="12">#REF!</definedName>
    <definedName name="SEJH" localSheetId="11">#REF!</definedName>
    <definedName name="SEJH" localSheetId="38">#REF!</definedName>
    <definedName name="SEJH" localSheetId="39">#REF!</definedName>
    <definedName name="SEJH" localSheetId="40">#REF!</definedName>
    <definedName name="SEJH" localSheetId="41">#REF!</definedName>
    <definedName name="SEJH" localSheetId="34">#REF!</definedName>
    <definedName name="SEJH" localSheetId="16">#REF!</definedName>
    <definedName name="SEJH">#REF!</definedName>
    <definedName name="SEL" localSheetId="38" hidden="1">{#N/A,#N/A,TRUE,"일정"}</definedName>
    <definedName name="SEL" localSheetId="39" hidden="1">{#N/A,#N/A,TRUE,"일정"}</definedName>
    <definedName name="SEL" localSheetId="40" hidden="1">{#N/A,#N/A,TRUE,"일정"}</definedName>
    <definedName name="SEL" localSheetId="41" hidden="1">{#N/A,#N/A,TRUE,"일정"}</definedName>
    <definedName name="SEL" localSheetId="34" hidden="1">{#N/A,#N/A,TRUE,"일정"}</definedName>
    <definedName name="SEL" hidden="1">{#N/A,#N/A,TRUE,"일정"}</definedName>
    <definedName name="SELECTOR" localSheetId="38" hidden="1">{#N/A,#N/A,TRUE,"일정"}</definedName>
    <definedName name="SELECTOR" localSheetId="39" hidden="1">{#N/A,#N/A,TRUE,"일정"}</definedName>
    <definedName name="SELECTOR" localSheetId="40" hidden="1">{#N/A,#N/A,TRUE,"일정"}</definedName>
    <definedName name="SELECTOR" localSheetId="41" hidden="1">{#N/A,#N/A,TRUE,"일정"}</definedName>
    <definedName name="SELECTOR" localSheetId="34" hidden="1">{#N/A,#N/A,TRUE,"일정"}</definedName>
    <definedName name="SELECTOR" hidden="1">{#N/A,#N/A,TRUE,"일정"}</definedName>
    <definedName name="SEND" localSheetId="12">#REF!</definedName>
    <definedName name="SEND" localSheetId="11">#REF!</definedName>
    <definedName name="SEND" localSheetId="38">#REF!</definedName>
    <definedName name="SEND" localSheetId="39">#REF!</definedName>
    <definedName name="SEND" localSheetId="40">#REF!</definedName>
    <definedName name="SEND" localSheetId="41">#REF!</definedName>
    <definedName name="SEND" localSheetId="34">#REF!</definedName>
    <definedName name="SEND" localSheetId="16">#REF!</definedName>
    <definedName name="SEND">#REF!</definedName>
    <definedName name="SEV" localSheetId="12">#REF!</definedName>
    <definedName name="SEV" localSheetId="11">#REF!</definedName>
    <definedName name="SEV" localSheetId="38">#REF!</definedName>
    <definedName name="SEV" localSheetId="39">#REF!</definedName>
    <definedName name="SEV" localSheetId="40">#REF!</definedName>
    <definedName name="SEV" localSheetId="41">#REF!</definedName>
    <definedName name="SEV" localSheetId="34">#REF!</definedName>
    <definedName name="SEV" localSheetId="16">#REF!</definedName>
    <definedName name="SEV">#REF!</definedName>
    <definedName name="SFG">#N/A</definedName>
    <definedName name="SH" localSheetId="12">#REF!</definedName>
    <definedName name="SH" localSheetId="11">#REF!</definedName>
    <definedName name="SH" localSheetId="38">#REF!</definedName>
    <definedName name="SH" localSheetId="39">#REF!</definedName>
    <definedName name="SH" localSheetId="40">#REF!</definedName>
    <definedName name="SH" localSheetId="41">#REF!</definedName>
    <definedName name="SH" localSheetId="34">#REF!</definedName>
    <definedName name="SH" localSheetId="16">#REF!</definedName>
    <definedName name="SH">#REF!</definedName>
    <definedName name="SHEET3" localSheetId="12">#REF!</definedName>
    <definedName name="SHEET3" localSheetId="11">#REF!</definedName>
    <definedName name="SHEET3" localSheetId="38">#REF!</definedName>
    <definedName name="SHEET3" localSheetId="39">#REF!</definedName>
    <definedName name="SHEET3" localSheetId="40">#REF!</definedName>
    <definedName name="SHEET3" localSheetId="41">#REF!</definedName>
    <definedName name="SHEET3" localSheetId="34">#REF!</definedName>
    <definedName name="SHEET3" localSheetId="16">#REF!</definedName>
    <definedName name="SHEET3">#REF!</definedName>
    <definedName name="SHOP2">#N/A</definedName>
    <definedName name="SHOW_NA" localSheetId="12">#REF!</definedName>
    <definedName name="SHOW_NA" localSheetId="11">#REF!</definedName>
    <definedName name="SHOW_NA" localSheetId="38">#REF!</definedName>
    <definedName name="SHOW_NA" localSheetId="39">#REF!</definedName>
    <definedName name="SHOW_NA" localSheetId="40">#REF!</definedName>
    <definedName name="SHOW_NA" localSheetId="41">#REF!</definedName>
    <definedName name="SHOW_NA" localSheetId="34">#REF!</definedName>
    <definedName name="SHOW_NA" localSheetId="16">#REF!</definedName>
    <definedName name="SHOW_NA">#REF!</definedName>
    <definedName name="SHOW_SUBTASKS" localSheetId="12">#REF!</definedName>
    <definedName name="SHOW_SUBTASKS" localSheetId="11">#REF!</definedName>
    <definedName name="SHOW_SUBTASKS" localSheetId="38">#REF!</definedName>
    <definedName name="SHOW_SUBTASKS" localSheetId="39">#REF!</definedName>
    <definedName name="SHOW_SUBTASKS" localSheetId="40">#REF!</definedName>
    <definedName name="SHOW_SUBTASKS" localSheetId="41">#REF!</definedName>
    <definedName name="SHOW_SUBTASKS" localSheetId="34">#REF!</definedName>
    <definedName name="SHOW_SUBTASKS" localSheetId="16">#REF!</definedName>
    <definedName name="SHOW_SUBTASKS">#REF!</definedName>
    <definedName name="SHOW_SUBTASKS_CHECKBOX">"Check Box 27"</definedName>
    <definedName name="SHOW_TASKS" localSheetId="12">#REF!</definedName>
    <definedName name="SHOW_TASKS" localSheetId="11">#REF!</definedName>
    <definedName name="SHOW_TASKS" localSheetId="38">#REF!</definedName>
    <definedName name="SHOW_TASKS" localSheetId="39">#REF!</definedName>
    <definedName name="SHOW_TASKS" localSheetId="40">#REF!</definedName>
    <definedName name="SHOW_TASKS" localSheetId="41">#REF!</definedName>
    <definedName name="SHOW_TASKS" localSheetId="34">#REF!</definedName>
    <definedName name="SHOW_TASKS" localSheetId="16">#REF!</definedName>
    <definedName name="SHOW_TASKS">#REF!</definedName>
    <definedName name="SHOW_TASKS_CHECKBOX">"Check Box 28"</definedName>
    <definedName name="SHS" localSheetId="38" hidden="1">{#N/A,#N/A,FALSE,"단축1";#N/A,#N/A,FALSE,"단축2";#N/A,#N/A,FALSE,"단축3";#N/A,#N/A,FALSE,"장축";#N/A,#N/A,FALSE,"4WD"}</definedName>
    <definedName name="SHS" localSheetId="39" hidden="1">{#N/A,#N/A,FALSE,"단축1";#N/A,#N/A,FALSE,"단축2";#N/A,#N/A,FALSE,"단축3";#N/A,#N/A,FALSE,"장축";#N/A,#N/A,FALSE,"4WD"}</definedName>
    <definedName name="SHS" localSheetId="40" hidden="1">{#N/A,#N/A,FALSE,"단축1";#N/A,#N/A,FALSE,"단축2";#N/A,#N/A,FALSE,"단축3";#N/A,#N/A,FALSE,"장축";#N/A,#N/A,FALSE,"4WD"}</definedName>
    <definedName name="SHS" localSheetId="41" hidden="1">{#N/A,#N/A,FALSE,"단축1";#N/A,#N/A,FALSE,"단축2";#N/A,#N/A,FALSE,"단축3";#N/A,#N/A,FALSE,"장축";#N/A,#N/A,FALSE,"4WD"}</definedName>
    <definedName name="SHS" localSheetId="34" hidden="1">{#N/A,#N/A,FALSE,"단축1";#N/A,#N/A,FALSE,"단축2";#N/A,#N/A,FALSE,"단축3";#N/A,#N/A,FALSE,"장축";#N/A,#N/A,FALSE,"4WD"}</definedName>
    <definedName name="SHS" hidden="1">{#N/A,#N/A,FALSE,"단축1";#N/A,#N/A,FALSE,"단축2";#N/A,#N/A,FALSE,"단축3";#N/A,#N/A,FALSE,"장축";#N/A,#N/A,FALSE,"4WD"}</definedName>
    <definedName name="SHSH" localSheetId="38" hidden="1">{#N/A,#N/A,FALSE,"단축1";#N/A,#N/A,FALSE,"단축2";#N/A,#N/A,FALSE,"단축3";#N/A,#N/A,FALSE,"장축";#N/A,#N/A,FALSE,"4WD"}</definedName>
    <definedName name="SHSH" localSheetId="39" hidden="1">{#N/A,#N/A,FALSE,"단축1";#N/A,#N/A,FALSE,"단축2";#N/A,#N/A,FALSE,"단축3";#N/A,#N/A,FALSE,"장축";#N/A,#N/A,FALSE,"4WD"}</definedName>
    <definedName name="SHSH" localSheetId="40" hidden="1">{#N/A,#N/A,FALSE,"단축1";#N/A,#N/A,FALSE,"단축2";#N/A,#N/A,FALSE,"단축3";#N/A,#N/A,FALSE,"장축";#N/A,#N/A,FALSE,"4WD"}</definedName>
    <definedName name="SHSH" localSheetId="41" hidden="1">{#N/A,#N/A,FALSE,"단축1";#N/A,#N/A,FALSE,"단축2";#N/A,#N/A,FALSE,"단축3";#N/A,#N/A,FALSE,"장축";#N/A,#N/A,FALSE,"4WD"}</definedName>
    <definedName name="SHSH" localSheetId="34" hidden="1">{#N/A,#N/A,FALSE,"단축1";#N/A,#N/A,FALSE,"단축2";#N/A,#N/A,FALSE,"단축3";#N/A,#N/A,FALSE,"장축";#N/A,#N/A,FALSE,"4WD"}</definedName>
    <definedName name="SHSH" hidden="1">{#N/A,#N/A,FALSE,"단축1";#N/A,#N/A,FALSE,"단축2";#N/A,#N/A,FALSE,"단축3";#N/A,#N/A,FALSE,"장축";#N/A,#N/A,FALSE,"4WD"}</definedName>
    <definedName name="SIDE" localSheetId="38" hidden="1">{#N/A,#N/A,FALSE,"단축1";#N/A,#N/A,FALSE,"단축2";#N/A,#N/A,FALSE,"단축3";#N/A,#N/A,FALSE,"장축";#N/A,#N/A,FALSE,"4WD"}</definedName>
    <definedName name="SIDE" localSheetId="39" hidden="1">{#N/A,#N/A,FALSE,"단축1";#N/A,#N/A,FALSE,"단축2";#N/A,#N/A,FALSE,"단축3";#N/A,#N/A,FALSE,"장축";#N/A,#N/A,FALSE,"4WD"}</definedName>
    <definedName name="SIDE" localSheetId="40" hidden="1">{#N/A,#N/A,FALSE,"단축1";#N/A,#N/A,FALSE,"단축2";#N/A,#N/A,FALSE,"단축3";#N/A,#N/A,FALSE,"장축";#N/A,#N/A,FALSE,"4WD"}</definedName>
    <definedName name="SIDE" localSheetId="41" hidden="1">{#N/A,#N/A,FALSE,"단축1";#N/A,#N/A,FALSE,"단축2";#N/A,#N/A,FALSE,"단축3";#N/A,#N/A,FALSE,"장축";#N/A,#N/A,FALSE,"4WD"}</definedName>
    <definedName name="SIDE" localSheetId="34" hidden="1">{#N/A,#N/A,FALSE,"단축1";#N/A,#N/A,FALSE,"단축2";#N/A,#N/A,FALSE,"단축3";#N/A,#N/A,FALSE,"장축";#N/A,#N/A,FALSE,"4WD"}</definedName>
    <definedName name="SIDE" hidden="1">{#N/A,#N/A,FALSE,"단축1";#N/A,#N/A,FALSE,"단축2";#N/A,#N/A,FALSE,"단축3";#N/A,#N/A,FALSE,"장축";#N/A,#N/A,FALSE,"4WD"}</definedName>
    <definedName name="Site" localSheetId="38" hidden="1">{#N/A,#N/A,FALSE,"단축1";#N/A,#N/A,FALSE,"단축2";#N/A,#N/A,FALSE,"단축3";#N/A,#N/A,FALSE,"장축";#N/A,#N/A,FALSE,"4WD"}</definedName>
    <definedName name="Site" localSheetId="39" hidden="1">{#N/A,#N/A,FALSE,"단축1";#N/A,#N/A,FALSE,"단축2";#N/A,#N/A,FALSE,"단축3";#N/A,#N/A,FALSE,"장축";#N/A,#N/A,FALSE,"4WD"}</definedName>
    <definedName name="Site" localSheetId="40" hidden="1">{#N/A,#N/A,FALSE,"단축1";#N/A,#N/A,FALSE,"단축2";#N/A,#N/A,FALSE,"단축3";#N/A,#N/A,FALSE,"장축";#N/A,#N/A,FALSE,"4WD"}</definedName>
    <definedName name="Site" localSheetId="41" hidden="1">{#N/A,#N/A,FALSE,"단축1";#N/A,#N/A,FALSE,"단축2";#N/A,#N/A,FALSE,"단축3";#N/A,#N/A,FALSE,"장축";#N/A,#N/A,FALSE,"4WD"}</definedName>
    <definedName name="Site" localSheetId="34" hidden="1">{#N/A,#N/A,FALSE,"단축1";#N/A,#N/A,FALSE,"단축2";#N/A,#N/A,FALSE,"단축3";#N/A,#N/A,FALSE,"장축";#N/A,#N/A,FALSE,"4WD"}</definedName>
    <definedName name="Site" hidden="1">{#N/A,#N/A,FALSE,"단축1";#N/A,#N/A,FALSE,"단축2";#N/A,#N/A,FALSE,"단축3";#N/A,#N/A,FALSE,"장축";#N/A,#N/A,FALSE,"4WD"}</definedName>
    <definedName name="sk" localSheetId="12">#REF!</definedName>
    <definedName name="sk" localSheetId="11">#REF!</definedName>
    <definedName name="sk" localSheetId="38">#REF!</definedName>
    <definedName name="sk" localSheetId="39">#REF!</definedName>
    <definedName name="sk" localSheetId="40">#REF!</definedName>
    <definedName name="sk" localSheetId="41">#REF!</definedName>
    <definedName name="sk" localSheetId="34">#REF!</definedName>
    <definedName name="sk" localSheetId="16">#REF!</definedName>
    <definedName name="sk">#REF!</definedName>
    <definedName name="SKFK" localSheetId="12">#REF!</definedName>
    <definedName name="SKFK" localSheetId="11">#REF!</definedName>
    <definedName name="SKFK" localSheetId="38">#REF!</definedName>
    <definedName name="SKFK" localSheetId="39">#REF!</definedName>
    <definedName name="SKFK" localSheetId="40">#REF!</definedName>
    <definedName name="SKFK" localSheetId="41">#REF!</definedName>
    <definedName name="SKFK" localSheetId="34">#REF!</definedName>
    <definedName name="SKFK" localSheetId="16">#REF!</definedName>
    <definedName name="SKFK">#REF!</definedName>
    <definedName name="SKLL" localSheetId="12">#REF!</definedName>
    <definedName name="SKLL" localSheetId="11">#REF!</definedName>
    <definedName name="SKLL" localSheetId="38">#REF!</definedName>
    <definedName name="SKLL" localSheetId="39">#REF!</definedName>
    <definedName name="SKLL" localSheetId="40">#REF!</definedName>
    <definedName name="SKLL" localSheetId="41">#REF!</definedName>
    <definedName name="SKLL" localSheetId="34">#REF!</definedName>
    <definedName name="SKLL" localSheetId="16">#REF!</definedName>
    <definedName name="SKLL">#REF!</definedName>
    <definedName name="SKSK" localSheetId="38" hidden="1">{#N/A,#N/A,FALSE,"단축1";#N/A,#N/A,FALSE,"단축2";#N/A,#N/A,FALSE,"단축3";#N/A,#N/A,FALSE,"장축";#N/A,#N/A,FALSE,"4WD"}</definedName>
    <definedName name="SKSK" localSheetId="39" hidden="1">{#N/A,#N/A,FALSE,"단축1";#N/A,#N/A,FALSE,"단축2";#N/A,#N/A,FALSE,"단축3";#N/A,#N/A,FALSE,"장축";#N/A,#N/A,FALSE,"4WD"}</definedName>
    <definedName name="SKSK" localSheetId="40" hidden="1">{#N/A,#N/A,FALSE,"단축1";#N/A,#N/A,FALSE,"단축2";#N/A,#N/A,FALSE,"단축3";#N/A,#N/A,FALSE,"장축";#N/A,#N/A,FALSE,"4WD"}</definedName>
    <definedName name="SKSK" localSheetId="41" hidden="1">{#N/A,#N/A,FALSE,"단축1";#N/A,#N/A,FALSE,"단축2";#N/A,#N/A,FALSE,"단축3";#N/A,#N/A,FALSE,"장축";#N/A,#N/A,FALSE,"4WD"}</definedName>
    <definedName name="SKSK" localSheetId="34" hidden="1">{#N/A,#N/A,FALSE,"단축1";#N/A,#N/A,FALSE,"단축2";#N/A,#N/A,FALSE,"단축3";#N/A,#N/A,FALSE,"장축";#N/A,#N/A,FALSE,"4WD"}</definedName>
    <definedName name="SKSK" hidden="1">{#N/A,#N/A,FALSE,"단축1";#N/A,#N/A,FALSE,"단축2";#N/A,#N/A,FALSE,"단축3";#N/A,#N/A,FALSE,"장축";#N/A,#N/A,FALSE,"4WD"}</definedName>
    <definedName name="SM" localSheetId="12">#REF!</definedName>
    <definedName name="SM" localSheetId="11">#REF!</definedName>
    <definedName name="SM" localSheetId="38">#REF!</definedName>
    <definedName name="SM" localSheetId="39">#REF!</definedName>
    <definedName name="SM" localSheetId="40">#REF!</definedName>
    <definedName name="SM" localSheetId="41">#REF!</definedName>
    <definedName name="SM" localSheetId="34">#REF!</definedName>
    <definedName name="SM" localSheetId="16">#REF!</definedName>
    <definedName name="SM">#REF!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NVH" localSheetId="12">#REF!</definedName>
    <definedName name="SMNVH" localSheetId="11">#REF!</definedName>
    <definedName name="SMNVH" localSheetId="38">#REF!</definedName>
    <definedName name="SMNVH" localSheetId="39">#REF!</definedName>
    <definedName name="SMNVH" localSheetId="40">#REF!</definedName>
    <definedName name="SMNVH" localSheetId="41">#REF!</definedName>
    <definedName name="SMNVH" localSheetId="34">#REF!</definedName>
    <definedName name="SMNVH" localSheetId="16">#REF!</definedName>
    <definedName name="SMNVH">#REF!</definedName>
    <definedName name="SM일반종합" localSheetId="12">#REF!</definedName>
    <definedName name="SM일반종합" localSheetId="11">#REF!</definedName>
    <definedName name="SM일반종합" localSheetId="38">#REF!</definedName>
    <definedName name="SM일반종합" localSheetId="39">#REF!</definedName>
    <definedName name="SM일반종합" localSheetId="40">#REF!</definedName>
    <definedName name="SM일반종합" localSheetId="41">#REF!</definedName>
    <definedName name="SM일반종합" localSheetId="34">#REF!</definedName>
    <definedName name="SM일반종합" localSheetId="16">#REF!</definedName>
    <definedName name="SM일반종합">#REF!</definedName>
    <definedName name="solver_lin" hidden="1">0</definedName>
    <definedName name="solver_num" hidden="1">0</definedName>
    <definedName name="solver_opt" localSheetId="33" hidden="1">#REF!</definedName>
    <definedName name="solver_opt" localSheetId="13" hidden="1">#REF!</definedName>
    <definedName name="solver_opt" localSheetId="12" hidden="1">#REF!</definedName>
    <definedName name="solver_opt" localSheetId="11" hidden="1">#REF!</definedName>
    <definedName name="solver_opt" localSheetId="38" hidden="1">#REF!</definedName>
    <definedName name="solver_opt" localSheetId="39" hidden="1">#REF!</definedName>
    <definedName name="solver_opt" localSheetId="40" hidden="1">#REF!</definedName>
    <definedName name="solver_opt" localSheetId="41" hidden="1">#REF!</definedName>
    <definedName name="solver_opt" localSheetId="34" hidden="1">#REF!</definedName>
    <definedName name="solver_opt" localSheetId="16" hidden="1">#REF!</definedName>
    <definedName name="solver_opt" hidden="1">#REF!</definedName>
    <definedName name="solver_tmp" hidden="1">#NULL!</definedName>
    <definedName name="solver_typ" hidden="1">1</definedName>
    <definedName name="solver_val" hidden="1">0</definedName>
    <definedName name="SOU" localSheetId="12">#REF!</definedName>
    <definedName name="SOU" localSheetId="11">#REF!</definedName>
    <definedName name="SOU" localSheetId="38">#REF!</definedName>
    <definedName name="SOU" localSheetId="39">#REF!</definedName>
    <definedName name="SOU" localSheetId="40">#REF!</definedName>
    <definedName name="SOU" localSheetId="41">#REF!</definedName>
    <definedName name="SOU" localSheetId="34">#REF!</definedName>
    <definedName name="SOU" localSheetId="16">#REF!</definedName>
    <definedName name="SOU">#REF!</definedName>
    <definedName name="SOWs" localSheetId="12">#REF!</definedName>
    <definedName name="SOWs" localSheetId="11">#REF!</definedName>
    <definedName name="SOWs" localSheetId="38">#REF!</definedName>
    <definedName name="SOWs" localSheetId="39">#REF!</definedName>
    <definedName name="SOWs" localSheetId="40">#REF!</definedName>
    <definedName name="SOWs" localSheetId="41">#REF!</definedName>
    <definedName name="SOWs" localSheetId="34">#REF!</definedName>
    <definedName name="SOWs" localSheetId="16">#REF!</definedName>
    <definedName name="SOWs">#REF!</definedName>
    <definedName name="SOWTask_Code" localSheetId="12">#REF!</definedName>
    <definedName name="SOWTask_Code" localSheetId="11">#REF!</definedName>
    <definedName name="SOWTask_Code" localSheetId="38">#REF!</definedName>
    <definedName name="SOWTask_Code" localSheetId="39">#REF!</definedName>
    <definedName name="SOWTask_Code" localSheetId="40">#REF!</definedName>
    <definedName name="SOWTask_Code" localSheetId="41">#REF!</definedName>
    <definedName name="SOWTask_Code" localSheetId="34">#REF!</definedName>
    <definedName name="SOWTask_Code" localSheetId="16">#REF!</definedName>
    <definedName name="SOWTask_Code">#REF!</definedName>
    <definedName name="SOWTask_Name" localSheetId="12">#REF!</definedName>
    <definedName name="SOWTask_Name" localSheetId="11">#REF!</definedName>
    <definedName name="SOWTask_Name" localSheetId="38">#REF!</definedName>
    <definedName name="SOWTask_Name" localSheetId="39">#REF!</definedName>
    <definedName name="SOWTask_Name" localSheetId="40">#REF!</definedName>
    <definedName name="SOWTask_Name" localSheetId="41">#REF!</definedName>
    <definedName name="SOWTask_Name" localSheetId="34">#REF!</definedName>
    <definedName name="SOWTask_Name" localSheetId="16">#REF!</definedName>
    <definedName name="SOWTask_Name">#REF!</definedName>
    <definedName name="spec" localSheetId="12">#REF!</definedName>
    <definedName name="spec" localSheetId="11">#REF!</definedName>
    <definedName name="spec" localSheetId="38">#REF!</definedName>
    <definedName name="spec" localSheetId="39">#REF!</definedName>
    <definedName name="spec" localSheetId="40">#REF!</definedName>
    <definedName name="spec" localSheetId="41">#REF!</definedName>
    <definedName name="spec" localSheetId="34">#REF!</definedName>
    <definedName name="spec" localSheetId="16">#REF!</definedName>
    <definedName name="spec">#REF!</definedName>
    <definedName name="SPEED_D170" localSheetId="12">#REF!</definedName>
    <definedName name="SPEED_D170" localSheetId="11">#REF!</definedName>
    <definedName name="SPEED_D170" localSheetId="38">#REF!</definedName>
    <definedName name="SPEED_D170" localSheetId="39">#REF!</definedName>
    <definedName name="SPEED_D170" localSheetId="40">#REF!</definedName>
    <definedName name="SPEED_D170" localSheetId="41">#REF!</definedName>
    <definedName name="SPEED_D170" localSheetId="34">#REF!</definedName>
    <definedName name="SPEED_D170" localSheetId="16">#REF!</definedName>
    <definedName name="SPEED_D170">#REF!</definedName>
    <definedName name="SPL" localSheetId="12">#REF!</definedName>
    <definedName name="SPL" localSheetId="11">#REF!</definedName>
    <definedName name="SPL" localSheetId="38">#REF!</definedName>
    <definedName name="SPL" localSheetId="39">#REF!</definedName>
    <definedName name="SPL" localSheetId="40">#REF!</definedName>
    <definedName name="SPL" localSheetId="41">#REF!</definedName>
    <definedName name="SPL" localSheetId="34">#REF!</definedName>
    <definedName name="SPL" localSheetId="16">#REF!</definedName>
    <definedName name="SPL">#REF!</definedName>
    <definedName name="SPLRSLT" localSheetId="12">#REF!</definedName>
    <definedName name="SPLRSLT" localSheetId="11">#REF!</definedName>
    <definedName name="SPLRSLT" localSheetId="38">#REF!</definedName>
    <definedName name="SPLRSLT" localSheetId="39">#REF!</definedName>
    <definedName name="SPLRSLT" localSheetId="40">#REF!</definedName>
    <definedName name="SPLRSLT" localSheetId="41">#REF!</definedName>
    <definedName name="SPLRSLT" localSheetId="34">#REF!</definedName>
    <definedName name="SPLRSLT" localSheetId="16">#REF!</definedName>
    <definedName name="SPLRSLT">#REF!</definedName>
    <definedName name="SPLRSLTACT" localSheetId="12">#REF!</definedName>
    <definedName name="SPLRSLTACT" localSheetId="11">#REF!</definedName>
    <definedName name="SPLRSLTACT" localSheetId="38">#REF!</definedName>
    <definedName name="SPLRSLTACT" localSheetId="39">#REF!</definedName>
    <definedName name="SPLRSLTACT" localSheetId="40">#REF!</definedName>
    <definedName name="SPLRSLTACT" localSheetId="41">#REF!</definedName>
    <definedName name="SPLRSLTACT" localSheetId="34">#REF!</definedName>
    <definedName name="SPLRSLTACT" localSheetId="16">#REF!</definedName>
    <definedName name="SPLRSLTACT">#REF!</definedName>
    <definedName name="SPLY" localSheetId="12">#REF!</definedName>
    <definedName name="SPLY" localSheetId="11">#REF!</definedName>
    <definedName name="SPLY" localSheetId="38">#REF!</definedName>
    <definedName name="SPLY" localSheetId="39">#REF!</definedName>
    <definedName name="SPLY" localSheetId="40">#REF!</definedName>
    <definedName name="SPLY" localSheetId="41">#REF!</definedName>
    <definedName name="SPLY" localSheetId="34">#REF!</definedName>
    <definedName name="SPLY" localSheetId="16">#REF!</definedName>
    <definedName name="SPLY">#REF!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 localSheetId="12">#REF!</definedName>
    <definedName name="SRC" localSheetId="11">#REF!</definedName>
    <definedName name="SRC" localSheetId="38">#REF!</definedName>
    <definedName name="SRC" localSheetId="39">#REF!</definedName>
    <definedName name="SRC" localSheetId="40">#REF!</definedName>
    <definedName name="SRC" localSheetId="41">#REF!</definedName>
    <definedName name="SRC" localSheetId="34">#REF!</definedName>
    <definedName name="SRC" localSheetId="16">#REF!</definedName>
    <definedName name="SRC">#REF!</definedName>
    <definedName name="SS" localSheetId="33">#REF!</definedName>
    <definedName name="SS" localSheetId="38">#REF!</definedName>
    <definedName name="SS" localSheetId="39">#REF!</definedName>
    <definedName name="SS" localSheetId="40">#REF!</definedName>
    <definedName name="SS" localSheetId="41">#REF!</definedName>
    <definedName name="SS" localSheetId="34">#REF!</definedName>
    <definedName name="SS">#N/A</definedName>
    <definedName name="SSS"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ssssss" localSheetId="38" hidden="1">{#N/A,#N/A,FALSE,"단축1";#N/A,#N/A,FALSE,"단축2";#N/A,#N/A,FALSE,"단축3";#N/A,#N/A,FALSE,"장축";#N/A,#N/A,FALSE,"4WD"}</definedName>
    <definedName name="ssssssss" localSheetId="39" hidden="1">{#N/A,#N/A,FALSE,"단축1";#N/A,#N/A,FALSE,"단축2";#N/A,#N/A,FALSE,"단축3";#N/A,#N/A,FALSE,"장축";#N/A,#N/A,FALSE,"4WD"}</definedName>
    <definedName name="ssssssss" localSheetId="40" hidden="1">{#N/A,#N/A,FALSE,"단축1";#N/A,#N/A,FALSE,"단축2";#N/A,#N/A,FALSE,"단축3";#N/A,#N/A,FALSE,"장축";#N/A,#N/A,FALSE,"4WD"}</definedName>
    <definedName name="ssssssss" localSheetId="41" hidden="1">{#N/A,#N/A,FALSE,"단축1";#N/A,#N/A,FALSE,"단축2";#N/A,#N/A,FALSE,"단축3";#N/A,#N/A,FALSE,"장축";#N/A,#N/A,FALSE,"4WD"}</definedName>
    <definedName name="ssssssss" localSheetId="34" hidden="1">{#N/A,#N/A,FALSE,"단축1";#N/A,#N/A,FALSE,"단축2";#N/A,#N/A,FALSE,"단축3";#N/A,#N/A,FALSE,"장축";#N/A,#N/A,FALSE,"4WD"}</definedName>
    <definedName name="ssssssss" hidden="1">{#N/A,#N/A,FALSE,"단축1";#N/A,#N/A,FALSE,"단축2";#N/A,#N/A,FALSE,"단축3";#N/A,#N/A,FALSE,"장축";#N/A,#N/A,FALSE,"4WD"}</definedName>
    <definedName name="ssssssssssssssssssssssssssssssssssssssssssssssssssssssssssssssssssss" localSheetId="38" hidden="1">{#N/A,#N/A,FALSE,"단축1";#N/A,#N/A,FALSE,"단축2";#N/A,#N/A,FALSE,"단축3";#N/A,#N/A,FALSE,"장축";#N/A,#N/A,FALSE,"4WD"}</definedName>
    <definedName name="ssssssssssssssssssssssssssssssssssssssssssssssssssssssssssssssssssss" localSheetId="39" hidden="1">{#N/A,#N/A,FALSE,"단축1";#N/A,#N/A,FALSE,"단축2";#N/A,#N/A,FALSE,"단축3";#N/A,#N/A,FALSE,"장축";#N/A,#N/A,FALSE,"4WD"}</definedName>
    <definedName name="ssssssssssssssssssssssssssssssssssssssssssssssssssssssssssssssssssss" localSheetId="40" hidden="1">{#N/A,#N/A,FALSE,"단축1";#N/A,#N/A,FALSE,"단축2";#N/A,#N/A,FALSE,"단축3";#N/A,#N/A,FALSE,"장축";#N/A,#N/A,FALSE,"4WD"}</definedName>
    <definedName name="ssssssssssssssssssssssssssssssssssssssssssssssssssssssssssssssssssss" localSheetId="41" hidden="1">{#N/A,#N/A,FALSE,"단축1";#N/A,#N/A,FALSE,"단축2";#N/A,#N/A,FALSE,"단축3";#N/A,#N/A,FALSE,"장축";#N/A,#N/A,FALSE,"4WD"}</definedName>
    <definedName name="ssssssssssssssssssssssssssssssssssssssssssssssssssssssssssssssssssss" localSheetId="34" hidden="1">{#N/A,#N/A,FALSE,"단축1";#N/A,#N/A,FALSE,"단축2";#N/A,#N/A,FALSE,"단축3";#N/A,#N/A,FALSE,"장축";#N/A,#N/A,FALSE,"4WD"}</definedName>
    <definedName name="ssssssssssssssssssssssssssssssssssssssssssssssssssssssssssssssssssss" hidden="1">{#N/A,#N/A,FALSE,"단축1";#N/A,#N/A,FALSE,"단축2";#N/A,#N/A,FALSE,"단축3";#N/A,#N/A,FALSE,"장축";#N/A,#N/A,FALSE,"4WD"}</definedName>
    <definedName name="Start" localSheetId="38" hidden="1">{#N/A,#N/A,TRUE,"일정"}</definedName>
    <definedName name="Start" localSheetId="39" hidden="1">{#N/A,#N/A,TRUE,"일정"}</definedName>
    <definedName name="Start" localSheetId="40" hidden="1">{#N/A,#N/A,TRUE,"일정"}</definedName>
    <definedName name="Start" localSheetId="41" hidden="1">{#N/A,#N/A,TRUE,"일정"}</definedName>
    <definedName name="Start" localSheetId="34" hidden="1">{#N/A,#N/A,TRUE,"일정"}</definedName>
    <definedName name="Start" hidden="1">{#N/A,#N/A,TRUE,"일정"}</definedName>
    <definedName name="StartValue">-0.00506271473511073</definedName>
    <definedName name="station" localSheetId="12">#REF!</definedName>
    <definedName name="station" localSheetId="11">#REF!</definedName>
    <definedName name="station" localSheetId="38">#REF!</definedName>
    <definedName name="station" localSheetId="39">#REF!</definedName>
    <definedName name="station" localSheetId="40">#REF!</definedName>
    <definedName name="station" localSheetId="41">#REF!</definedName>
    <definedName name="station" localSheetId="34">#REF!</definedName>
    <definedName name="station" localSheetId="16">#REF!</definedName>
    <definedName name="station">#REF!</definedName>
    <definedName name="Status_Completion" localSheetId="12">#REF!</definedName>
    <definedName name="Status_Completion" localSheetId="11">#REF!</definedName>
    <definedName name="Status_Completion" localSheetId="38">#REF!</definedName>
    <definedName name="Status_Completion" localSheetId="39">#REF!</definedName>
    <definedName name="Status_Completion" localSheetId="40">#REF!</definedName>
    <definedName name="Status_Completion" localSheetId="41">#REF!</definedName>
    <definedName name="Status_Completion" localSheetId="34">#REF!</definedName>
    <definedName name="Status_Completion" localSheetId="16">#REF!</definedName>
    <definedName name="Status_Completion">#REF!</definedName>
    <definedName name="Status_Risk" localSheetId="12">#REF!</definedName>
    <definedName name="Status_Risk" localSheetId="11">#REF!</definedName>
    <definedName name="Status_Risk" localSheetId="38">#REF!</definedName>
    <definedName name="Status_Risk" localSheetId="39">#REF!</definedName>
    <definedName name="Status_Risk" localSheetId="40">#REF!</definedName>
    <definedName name="Status_Risk" localSheetId="41">#REF!</definedName>
    <definedName name="Status_Risk" localSheetId="34">#REF!</definedName>
    <definedName name="Status_Risk" localSheetId="16">#REF!</definedName>
    <definedName name="Status_Risk">#REF!</definedName>
    <definedName name="StepValue">0.000315629990474312</definedName>
    <definedName name="subject" localSheetId="12">#REF!,#REF!,#REF!,#REF!,#REF!,#REF!</definedName>
    <definedName name="subject" localSheetId="11">#REF!,#REF!,#REF!,#REF!,#REF!,#REF!</definedName>
    <definedName name="subject" localSheetId="38">#REF!,#REF!,#REF!,#REF!,#REF!,#REF!</definedName>
    <definedName name="subject" localSheetId="39">#REF!,#REF!,#REF!,#REF!,#REF!,#REF!</definedName>
    <definedName name="subject" localSheetId="40">#REF!,#REF!,#REF!,#REF!,#REF!,#REF!</definedName>
    <definedName name="subject" localSheetId="41">#REF!,#REF!,#REF!,#REF!,#REF!,#REF!</definedName>
    <definedName name="subject" localSheetId="34">#REF!,#REF!,#REF!,#REF!,#REF!,#REF!</definedName>
    <definedName name="subject" localSheetId="16">#REF!,#REF!,#REF!,#REF!,#REF!,#REF!</definedName>
    <definedName name="subject">#REF!,#REF!,#REF!,#REF!,#REF!,#REF!</definedName>
    <definedName name="SubTask_Count" localSheetId="12">#REF!</definedName>
    <definedName name="SubTask_Count" localSheetId="11">#REF!</definedName>
    <definedName name="SubTask_Count" localSheetId="38">#REF!</definedName>
    <definedName name="SubTask_Count" localSheetId="39">#REF!</definedName>
    <definedName name="SubTask_Count" localSheetId="40">#REF!</definedName>
    <definedName name="SubTask_Count" localSheetId="41">#REF!</definedName>
    <definedName name="SubTask_Count" localSheetId="34">#REF!</definedName>
    <definedName name="SubTask_Count" localSheetId="16">#REF!</definedName>
    <definedName name="SubTask_Count">#REF!</definedName>
    <definedName name="SummaryForm" localSheetId="12">#REF!</definedName>
    <definedName name="SummaryForm" localSheetId="11">#REF!</definedName>
    <definedName name="SummaryForm" localSheetId="38">#REF!</definedName>
    <definedName name="SummaryForm" localSheetId="39">#REF!</definedName>
    <definedName name="SummaryForm" localSheetId="40">#REF!</definedName>
    <definedName name="SummaryForm" localSheetId="41">#REF!</definedName>
    <definedName name="SummaryForm" localSheetId="34">#REF!</definedName>
    <definedName name="SummaryForm" localSheetId="16">#REF!</definedName>
    <definedName name="SummaryForm">#REF!</definedName>
    <definedName name="SUMMER" localSheetId="12">#REF!</definedName>
    <definedName name="SUMMER" localSheetId="11">#REF!</definedName>
    <definedName name="SUMMER" localSheetId="38">#REF!</definedName>
    <definedName name="SUMMER" localSheetId="39">#REF!</definedName>
    <definedName name="SUMMER" localSheetId="40">#REF!</definedName>
    <definedName name="SUMMER" localSheetId="41">#REF!</definedName>
    <definedName name="SUMMER" localSheetId="34">#REF!</definedName>
    <definedName name="SUMMER" localSheetId="16">#REF!</definedName>
    <definedName name="SUMMER">#REF!</definedName>
    <definedName name="SW" localSheetId="38" hidden="1">{#N/A,#N/A,FALSE,"단축1";#N/A,#N/A,FALSE,"단축2";#N/A,#N/A,FALSE,"단축3";#N/A,#N/A,FALSE,"장축";#N/A,#N/A,FALSE,"4WD"}</definedName>
    <definedName name="SW" localSheetId="39" hidden="1">{#N/A,#N/A,FALSE,"단축1";#N/A,#N/A,FALSE,"단축2";#N/A,#N/A,FALSE,"단축3";#N/A,#N/A,FALSE,"장축";#N/A,#N/A,FALSE,"4WD"}</definedName>
    <definedName name="SW" localSheetId="40" hidden="1">{#N/A,#N/A,FALSE,"단축1";#N/A,#N/A,FALSE,"단축2";#N/A,#N/A,FALSE,"단축3";#N/A,#N/A,FALSE,"장축";#N/A,#N/A,FALSE,"4WD"}</definedName>
    <definedName name="SW" localSheetId="41" hidden="1">{#N/A,#N/A,FALSE,"단축1";#N/A,#N/A,FALSE,"단축2";#N/A,#N/A,FALSE,"단축3";#N/A,#N/A,FALSE,"장축";#N/A,#N/A,FALSE,"4WD"}</definedName>
    <definedName name="SW" localSheetId="34" hidden="1">{#N/A,#N/A,FALSE,"단축1";#N/A,#N/A,FALSE,"단축2";#N/A,#N/A,FALSE,"단축3";#N/A,#N/A,FALSE,"장축";#N/A,#N/A,FALSE,"4WD"}</definedName>
    <definedName name="SW" hidden="1">{#N/A,#N/A,FALSE,"단축1";#N/A,#N/A,FALSE,"단축2";#N/A,#N/A,FALSE,"단축3";#N/A,#N/A,FALSE,"장축";#N/A,#N/A,FALSE,"4WD"}</definedName>
    <definedName name="sw간접인건비" localSheetId="12">#REF!</definedName>
    <definedName name="sw간접인건비" localSheetId="11">#REF!</definedName>
    <definedName name="sw간접인건비" localSheetId="38">#REF!</definedName>
    <definedName name="sw간접인건비" localSheetId="39">#REF!</definedName>
    <definedName name="sw간접인건비" localSheetId="40">#REF!</definedName>
    <definedName name="sw간접인건비" localSheetId="41">#REF!</definedName>
    <definedName name="sw간접인건비" localSheetId="34">#REF!</definedName>
    <definedName name="sw간접인건비" localSheetId="16">#REF!</definedName>
    <definedName name="sw간접인건비">#REF!</definedName>
    <definedName name="sw감가상각비" localSheetId="12">#REF!</definedName>
    <definedName name="sw감가상각비" localSheetId="11">#REF!</definedName>
    <definedName name="sw감가상각비" localSheetId="38">#REF!</definedName>
    <definedName name="sw감가상각비" localSheetId="39">#REF!</definedName>
    <definedName name="sw감가상각비" localSheetId="40">#REF!</definedName>
    <definedName name="sw감가상각비" localSheetId="41">#REF!</definedName>
    <definedName name="sw감가상각비" localSheetId="34">#REF!</definedName>
    <definedName name="sw감가상각비" localSheetId="16">#REF!</definedName>
    <definedName name="sw감가상각비">#REF!</definedName>
    <definedName name="sw조립임율" localSheetId="12">#REF!</definedName>
    <definedName name="sw조립임율" localSheetId="11">#REF!</definedName>
    <definedName name="sw조립임율" localSheetId="38">#REF!</definedName>
    <definedName name="sw조립임율" localSheetId="39">#REF!</definedName>
    <definedName name="sw조립임율" localSheetId="40">#REF!</definedName>
    <definedName name="sw조립임율" localSheetId="41">#REF!</definedName>
    <definedName name="sw조립임율" localSheetId="34">#REF!</definedName>
    <definedName name="sw조립임율" localSheetId="16">#REF!</definedName>
    <definedName name="sw조립임율">#REF!</definedName>
    <definedName name="sw판관비" localSheetId="12">#REF!</definedName>
    <definedName name="sw판관비" localSheetId="11">#REF!</definedName>
    <definedName name="sw판관비" localSheetId="38">#REF!</definedName>
    <definedName name="sw판관비" localSheetId="39">#REF!</definedName>
    <definedName name="sw판관비" localSheetId="40">#REF!</definedName>
    <definedName name="sw판관비" localSheetId="41">#REF!</definedName>
    <definedName name="sw판관비" localSheetId="34">#REF!</definedName>
    <definedName name="sw판관비" localSheetId="16">#REF!</definedName>
    <definedName name="sw판관비">#REF!</definedName>
    <definedName name="S행" localSheetId="12">#REF!</definedName>
    <definedName name="S행" localSheetId="11">#REF!</definedName>
    <definedName name="S행" localSheetId="38">#REF!</definedName>
    <definedName name="S행" localSheetId="39">#REF!</definedName>
    <definedName name="S행" localSheetId="40">#REF!</definedName>
    <definedName name="S행" localSheetId="41">#REF!</definedName>
    <definedName name="S행" localSheetId="34">#REF!</definedName>
    <definedName name="S행" localSheetId="16">#REF!</definedName>
    <definedName name="S행">#REF!</definedName>
    <definedName name="t" localSheetId="33">#REF!</definedName>
    <definedName name="t" localSheetId="38">#REF!</definedName>
    <definedName name="t" localSheetId="39">#REF!</definedName>
    <definedName name="t" localSheetId="40">#REF!</definedName>
    <definedName name="t" localSheetId="41">#REF!</definedName>
    <definedName name="t" localSheetId="34">#REF!</definedName>
    <definedName name="T">'[7]GEN Inputs'!$D$30</definedName>
    <definedName name="T?" localSheetId="12">#REF!</definedName>
    <definedName name="T?" localSheetId="11">#REF!</definedName>
    <definedName name="T?" localSheetId="38">#REF!</definedName>
    <definedName name="T?" localSheetId="39">#REF!</definedName>
    <definedName name="T?" localSheetId="40">#REF!</definedName>
    <definedName name="T?" localSheetId="41">#REF!</definedName>
    <definedName name="T?" localSheetId="34">#REF!</definedName>
    <definedName name="T?" localSheetId="16">#REF!</definedName>
    <definedName name="T?">#REF!</definedName>
    <definedName name="T_NotDone" localSheetId="12">#REF!</definedName>
    <definedName name="T_NotDone" localSheetId="11">#REF!</definedName>
    <definedName name="T_NotDone" localSheetId="38">#REF!</definedName>
    <definedName name="T_NotDone" localSheetId="39">#REF!</definedName>
    <definedName name="T_NotDone" localSheetId="40">#REF!</definedName>
    <definedName name="T_NotDone" localSheetId="41">#REF!</definedName>
    <definedName name="T_NotDone" localSheetId="34">#REF!</definedName>
    <definedName name="T_NotDone" localSheetId="16">#REF!</definedName>
    <definedName name="T_NotDone">#REF!</definedName>
    <definedName name="T_S_Tasks" localSheetId="12">#REF!</definedName>
    <definedName name="T_S_Tasks" localSheetId="11">#REF!</definedName>
    <definedName name="T_S_Tasks" localSheetId="38">#REF!</definedName>
    <definedName name="T_S_Tasks" localSheetId="39">#REF!</definedName>
    <definedName name="T_S_Tasks" localSheetId="40">#REF!</definedName>
    <definedName name="T_S_Tasks" localSheetId="41">#REF!</definedName>
    <definedName name="T_S_Tasks" localSheetId="34">#REF!</definedName>
    <definedName name="T_S_Tasks" localSheetId="16">#REF!</definedName>
    <definedName name="T_S_Tasks">#REF!</definedName>
    <definedName name="T_Sows" localSheetId="12">#REF!</definedName>
    <definedName name="T_Sows" localSheetId="11">#REF!</definedName>
    <definedName name="T_Sows" localSheetId="38">#REF!</definedName>
    <definedName name="T_Sows" localSheetId="39">#REF!</definedName>
    <definedName name="T_Sows" localSheetId="40">#REF!</definedName>
    <definedName name="T_Sows" localSheetId="41">#REF!</definedName>
    <definedName name="T_Sows" localSheetId="34">#REF!</definedName>
    <definedName name="T_Sows" localSheetId="16">#REF!</definedName>
    <definedName name="T_Sows">#REF!</definedName>
    <definedName name="T_Tasks" localSheetId="12">#REF!</definedName>
    <definedName name="T_Tasks" localSheetId="11">#REF!</definedName>
    <definedName name="T_Tasks" localSheetId="38">#REF!</definedName>
    <definedName name="T_Tasks" localSheetId="39">#REF!</definedName>
    <definedName name="T_Tasks" localSheetId="40">#REF!</definedName>
    <definedName name="T_Tasks" localSheetId="41">#REF!</definedName>
    <definedName name="T_Tasks" localSheetId="34">#REF!</definedName>
    <definedName name="T_Tasks" localSheetId="16">#REF!</definedName>
    <definedName name="T_Tasks">#REF!</definedName>
    <definedName name="T2004HP16" localSheetId="38" hidden="1">{#N/A,#N/A,TRUE,"일정"}</definedName>
    <definedName name="T2004HP16" localSheetId="39" hidden="1">{#N/A,#N/A,TRUE,"일정"}</definedName>
    <definedName name="T2004HP16" localSheetId="40" hidden="1">{#N/A,#N/A,TRUE,"일정"}</definedName>
    <definedName name="T2004HP16" localSheetId="41" hidden="1">{#N/A,#N/A,TRUE,"일정"}</definedName>
    <definedName name="T2004HP16" localSheetId="34" hidden="1">{#N/A,#N/A,TRUE,"일정"}</definedName>
    <definedName name="T2004HP16" hidden="1">{#N/A,#N/A,TRUE,"일정"}</definedName>
    <definedName name="T200SEL금형"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200SEL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AB_BUTTON" localSheetId="12">#REF!</definedName>
    <definedName name="TAB_BUTTON" localSheetId="11">#REF!</definedName>
    <definedName name="TAB_BUTTON" localSheetId="38">#REF!</definedName>
    <definedName name="TAB_BUTTON" localSheetId="39">#REF!</definedName>
    <definedName name="TAB_BUTTON" localSheetId="40">#REF!</definedName>
    <definedName name="TAB_BUTTON" localSheetId="41">#REF!</definedName>
    <definedName name="TAB_BUTTON" localSheetId="34">#REF!</definedName>
    <definedName name="TAB_BUTTON" localSheetId="16">#REF!</definedName>
    <definedName name="TAB_BUTTON">#REF!</definedName>
    <definedName name="target" localSheetId="12">#REF!</definedName>
    <definedName name="target" localSheetId="11">#REF!</definedName>
    <definedName name="target" localSheetId="38">#REF!</definedName>
    <definedName name="target" localSheetId="39">#REF!</definedName>
    <definedName name="target" localSheetId="40">#REF!</definedName>
    <definedName name="target" localSheetId="41">#REF!</definedName>
    <definedName name="target" localSheetId="34">#REF!</definedName>
    <definedName name="target" localSheetId="16">#REF!</definedName>
    <definedName name="target">#REF!</definedName>
    <definedName name="Task_Count" localSheetId="12">#REF!</definedName>
    <definedName name="Task_Count" localSheetId="11">#REF!</definedName>
    <definedName name="Task_Count" localSheetId="38">#REF!</definedName>
    <definedName name="Task_Count" localSheetId="39">#REF!</definedName>
    <definedName name="Task_Count" localSheetId="40">#REF!</definedName>
    <definedName name="Task_Count" localSheetId="41">#REF!</definedName>
    <definedName name="Task_Count" localSheetId="34">#REF!</definedName>
    <definedName name="Task_Count" localSheetId="16">#REF!</definedName>
    <definedName name="Task_Count">#REF!</definedName>
    <definedName name="Tasks" localSheetId="12">#REF!</definedName>
    <definedName name="Tasks" localSheetId="11">#REF!</definedName>
    <definedName name="Tasks" localSheetId="38">#REF!</definedName>
    <definedName name="Tasks" localSheetId="39">#REF!</definedName>
    <definedName name="Tasks" localSheetId="40">#REF!</definedName>
    <definedName name="Tasks" localSheetId="41">#REF!</definedName>
    <definedName name="Tasks" localSheetId="34">#REF!</definedName>
    <definedName name="Tasks" localSheetId="16">#REF!</definedName>
    <definedName name="Tasks">#REF!</definedName>
    <definedName name="tc" localSheetId="38" hidden="1">{#N/A,#N/A,FALSE,"단축1";#N/A,#N/A,FALSE,"단축2";#N/A,#N/A,FALSE,"단축3";#N/A,#N/A,FALSE,"장축";#N/A,#N/A,FALSE,"4WD"}</definedName>
    <definedName name="tc" localSheetId="39" hidden="1">{#N/A,#N/A,FALSE,"단축1";#N/A,#N/A,FALSE,"단축2";#N/A,#N/A,FALSE,"단축3";#N/A,#N/A,FALSE,"장축";#N/A,#N/A,FALSE,"4WD"}</definedName>
    <definedName name="tc" localSheetId="40" hidden="1">{#N/A,#N/A,FALSE,"단축1";#N/A,#N/A,FALSE,"단축2";#N/A,#N/A,FALSE,"단축3";#N/A,#N/A,FALSE,"장축";#N/A,#N/A,FALSE,"4WD"}</definedName>
    <definedName name="tc" localSheetId="41" hidden="1">{#N/A,#N/A,FALSE,"단축1";#N/A,#N/A,FALSE,"단축2";#N/A,#N/A,FALSE,"단축3";#N/A,#N/A,FALSE,"장축";#N/A,#N/A,FALSE,"4WD"}</definedName>
    <definedName name="tc" localSheetId="34" hidden="1">{#N/A,#N/A,FALSE,"단축1";#N/A,#N/A,FALSE,"단축2";#N/A,#N/A,FALSE,"단축3";#N/A,#N/A,FALSE,"장축";#N/A,#N/A,FALSE,"4WD"}</definedName>
    <definedName name="tc" hidden="1">{#N/A,#N/A,FALSE,"단축1";#N/A,#N/A,FALSE,"단축2";#N/A,#N/A,FALSE,"단축3";#N/A,#N/A,FALSE,"장축";#N/A,#N/A,FALSE,"4WD"}</definedName>
    <definedName name="TCa" localSheetId="12">#REF!</definedName>
    <definedName name="TCa" localSheetId="11">#REF!</definedName>
    <definedName name="TCa" localSheetId="38">#REF!</definedName>
    <definedName name="TCa" localSheetId="39">#REF!</definedName>
    <definedName name="TCa" localSheetId="40">#REF!</definedName>
    <definedName name="TCa" localSheetId="41">#REF!</definedName>
    <definedName name="TCa" localSheetId="34">#REF!</definedName>
    <definedName name="TCa" localSheetId="16">#REF!</definedName>
    <definedName name="TCa">#REF!</definedName>
    <definedName name="TÇà" localSheetId="12">#REF!</definedName>
    <definedName name="TÇà" localSheetId="11">#REF!</definedName>
    <definedName name="TÇà" localSheetId="38">#REF!</definedName>
    <definedName name="TÇà" localSheetId="39">#REF!</definedName>
    <definedName name="TÇà" localSheetId="40">#REF!</definedName>
    <definedName name="TÇà" localSheetId="41">#REF!</definedName>
    <definedName name="TÇà" localSheetId="34">#REF!</definedName>
    <definedName name="TÇà" localSheetId="16">#REF!</definedName>
    <definedName name="TÇà">#REF!</definedName>
    <definedName name="tci" localSheetId="38" hidden="1">{#N/A,#N/A,FALSE,"단축1";#N/A,#N/A,FALSE,"단축2";#N/A,#N/A,FALSE,"단축3";#N/A,#N/A,FALSE,"장축";#N/A,#N/A,FALSE,"4WD"}</definedName>
    <definedName name="tci" localSheetId="39" hidden="1">{#N/A,#N/A,FALSE,"단축1";#N/A,#N/A,FALSE,"단축2";#N/A,#N/A,FALSE,"단축3";#N/A,#N/A,FALSE,"장축";#N/A,#N/A,FALSE,"4WD"}</definedName>
    <definedName name="tci" localSheetId="40" hidden="1">{#N/A,#N/A,FALSE,"단축1";#N/A,#N/A,FALSE,"단축2";#N/A,#N/A,FALSE,"단축3";#N/A,#N/A,FALSE,"장축";#N/A,#N/A,FALSE,"4WD"}</definedName>
    <definedName name="tci" localSheetId="41" hidden="1">{#N/A,#N/A,FALSE,"단축1";#N/A,#N/A,FALSE,"단축2";#N/A,#N/A,FALSE,"단축3";#N/A,#N/A,FALSE,"장축";#N/A,#N/A,FALSE,"4WD"}</definedName>
    <definedName name="tci" localSheetId="34" hidden="1">{#N/A,#N/A,FALSE,"단축1";#N/A,#N/A,FALSE,"단축2";#N/A,#N/A,FALSE,"단축3";#N/A,#N/A,FALSE,"장축";#N/A,#N/A,FALSE,"4WD"}</definedName>
    <definedName name="tci" hidden="1">{#N/A,#N/A,FALSE,"단축1";#N/A,#N/A,FALSE,"단축2";#N/A,#N/A,FALSE,"단축3";#N/A,#N/A,FALSE,"장축";#N/A,#N/A,FALSE,"4WD"}</definedName>
    <definedName name="tcost" localSheetId="12">#REF!</definedName>
    <definedName name="tcost" localSheetId="11">#REF!</definedName>
    <definedName name="tcost" localSheetId="38">#REF!</definedName>
    <definedName name="tcost" localSheetId="39">#REF!</definedName>
    <definedName name="tcost" localSheetId="40">#REF!</definedName>
    <definedName name="tcost" localSheetId="41">#REF!</definedName>
    <definedName name="tcost" localSheetId="34">#REF!</definedName>
    <definedName name="tcost" localSheetId="16">#REF!</definedName>
    <definedName name="tcost">#REF!</definedName>
    <definedName name="TE" localSheetId="12">#REF!</definedName>
    <definedName name="TE" localSheetId="11">#REF!</definedName>
    <definedName name="TE" localSheetId="38">#REF!</definedName>
    <definedName name="TE" localSheetId="39">#REF!</definedName>
    <definedName name="TE" localSheetId="40">#REF!</definedName>
    <definedName name="TE" localSheetId="41">#REF!</definedName>
    <definedName name="TE" localSheetId="34">#REF!</definedName>
    <definedName name="TE" localSheetId="16">#REF!</definedName>
    <definedName name="TE">#REF!</definedName>
    <definedName name="TeamForm" localSheetId="12">#REF!</definedName>
    <definedName name="TeamForm" localSheetId="11">#REF!</definedName>
    <definedName name="TeamForm" localSheetId="38">#REF!</definedName>
    <definedName name="TeamForm" localSheetId="39">#REF!</definedName>
    <definedName name="TeamForm" localSheetId="40">#REF!</definedName>
    <definedName name="TeamForm" localSheetId="41">#REF!</definedName>
    <definedName name="TeamForm" localSheetId="34">#REF!</definedName>
    <definedName name="TeamForm" localSheetId="16">#REF!</definedName>
    <definedName name="TeamForm">#REF!</definedName>
    <definedName name="TEMO777" localSheetId="12">#REF!</definedName>
    <definedName name="TEMO777" localSheetId="11">#REF!</definedName>
    <definedName name="TEMO777" localSheetId="38">#REF!</definedName>
    <definedName name="TEMO777" localSheetId="39">#REF!</definedName>
    <definedName name="TEMO777" localSheetId="40">#REF!</definedName>
    <definedName name="TEMO777" localSheetId="41">#REF!</definedName>
    <definedName name="TEMO777" localSheetId="34">#REF!</definedName>
    <definedName name="TEMO777" localSheetId="16">#REF!</definedName>
    <definedName name="TEMO777">#REF!</definedName>
    <definedName name="TEST0" localSheetId="33">#REF!</definedName>
    <definedName name="TEST0" localSheetId="13">#REF!</definedName>
    <definedName name="TEST0" localSheetId="12">#REF!</definedName>
    <definedName name="TEST0" localSheetId="11">#REF!</definedName>
    <definedName name="TEST0" localSheetId="38">#REF!</definedName>
    <definedName name="TEST0" localSheetId="39">#REF!</definedName>
    <definedName name="TEST0" localSheetId="40">#REF!</definedName>
    <definedName name="TEST0" localSheetId="41">#REF!</definedName>
    <definedName name="TEST0" localSheetId="34">#REF!</definedName>
    <definedName name="TEST0" localSheetId="16">#REF!</definedName>
    <definedName name="TEST0">#REF!</definedName>
    <definedName name="TEST1" localSheetId="12">#REF!</definedName>
    <definedName name="TEST1" localSheetId="11">#REF!</definedName>
    <definedName name="TEST1" localSheetId="38">#REF!</definedName>
    <definedName name="TEST1" localSheetId="39">#REF!</definedName>
    <definedName name="TEST1" localSheetId="40">#REF!</definedName>
    <definedName name="TEST1" localSheetId="41">#REF!</definedName>
    <definedName name="TEST1" localSheetId="34">#REF!</definedName>
    <definedName name="TEST1" localSheetId="16">#REF!</definedName>
    <definedName name="TEST1">#REF!</definedName>
    <definedName name="TEST2" localSheetId="12">#REF!</definedName>
    <definedName name="TEST2" localSheetId="11">#REF!</definedName>
    <definedName name="TEST2" localSheetId="38">#REF!</definedName>
    <definedName name="TEST2" localSheetId="39">#REF!</definedName>
    <definedName name="TEST2" localSheetId="40">#REF!</definedName>
    <definedName name="TEST2" localSheetId="41">#REF!</definedName>
    <definedName name="TEST2" localSheetId="34">#REF!</definedName>
    <definedName name="TEST2" localSheetId="16">#REF!</definedName>
    <definedName name="TEST2">#REF!</definedName>
    <definedName name="TESTHKEY" localSheetId="33">#REF!</definedName>
    <definedName name="TESTHKEY" localSheetId="13">#REF!</definedName>
    <definedName name="TESTHKEY" localSheetId="12">#REF!</definedName>
    <definedName name="TESTHKEY" localSheetId="11">#REF!</definedName>
    <definedName name="TESTHKEY" localSheetId="38">#REF!</definedName>
    <definedName name="TESTHKEY" localSheetId="39">#REF!</definedName>
    <definedName name="TESTHKEY" localSheetId="40">#REF!</definedName>
    <definedName name="TESTHKEY" localSheetId="41">#REF!</definedName>
    <definedName name="TESTHKEY" localSheetId="34">#REF!</definedName>
    <definedName name="TESTHKEY" localSheetId="16">#REF!</definedName>
    <definedName name="TESTHKEY">#REF!</definedName>
    <definedName name="TESTKEYS" localSheetId="33">#REF!</definedName>
    <definedName name="TESTKEYS" localSheetId="13">#REF!</definedName>
    <definedName name="TESTKEYS" localSheetId="12">#REF!</definedName>
    <definedName name="TESTKEYS" localSheetId="11">#REF!</definedName>
    <definedName name="TESTKEYS" localSheetId="38">#REF!</definedName>
    <definedName name="TESTKEYS" localSheetId="39">#REF!</definedName>
    <definedName name="TESTKEYS" localSheetId="40">#REF!</definedName>
    <definedName name="TESTKEYS" localSheetId="41">#REF!</definedName>
    <definedName name="TESTKEYS" localSheetId="34">#REF!</definedName>
    <definedName name="TESTKEYS" localSheetId="16">#REF!</definedName>
    <definedName name="TESTKEYS">#REF!</definedName>
    <definedName name="TESTVKEY" localSheetId="33">#REF!</definedName>
    <definedName name="TESTVKEY" localSheetId="13">#REF!</definedName>
    <definedName name="TESTVKEY" localSheetId="12">#REF!</definedName>
    <definedName name="TESTVKEY" localSheetId="11">#REF!</definedName>
    <definedName name="TESTVKEY" localSheetId="38">#REF!</definedName>
    <definedName name="TESTVKEY" localSheetId="39">#REF!</definedName>
    <definedName name="TESTVKEY" localSheetId="40">#REF!</definedName>
    <definedName name="TESTVKEY" localSheetId="41">#REF!</definedName>
    <definedName name="TESTVKEY" localSheetId="34">#REF!</definedName>
    <definedName name="TESTVKEY" localSheetId="16">#REF!</definedName>
    <definedName name="TESTVKEY">#REF!</definedName>
    <definedName name="TEWR" localSheetId="38" hidden="1">{#N/A,#N/A,TRUE,"Y생산";#N/A,#N/A,TRUE,"Y판매";#N/A,#N/A,TRUE,"Y총물량";#N/A,#N/A,TRUE,"Y능력";#N/A,#N/A,TRUE,"YKD"}</definedName>
    <definedName name="TEWR" localSheetId="39" hidden="1">{#N/A,#N/A,TRUE,"Y생산";#N/A,#N/A,TRUE,"Y판매";#N/A,#N/A,TRUE,"Y총물량";#N/A,#N/A,TRUE,"Y능력";#N/A,#N/A,TRUE,"YKD"}</definedName>
    <definedName name="TEWR" localSheetId="40" hidden="1">{#N/A,#N/A,TRUE,"Y생산";#N/A,#N/A,TRUE,"Y판매";#N/A,#N/A,TRUE,"Y총물량";#N/A,#N/A,TRUE,"Y능력";#N/A,#N/A,TRUE,"YKD"}</definedName>
    <definedName name="TEWR" localSheetId="41" hidden="1">{#N/A,#N/A,TRUE,"Y생산";#N/A,#N/A,TRUE,"Y판매";#N/A,#N/A,TRUE,"Y총물량";#N/A,#N/A,TRUE,"Y능력";#N/A,#N/A,TRUE,"YKD"}</definedName>
    <definedName name="TEWR" localSheetId="34" hidden="1">{#N/A,#N/A,TRUE,"Y생산";#N/A,#N/A,TRUE,"Y판매";#N/A,#N/A,TRUE,"Y총물량";#N/A,#N/A,TRUE,"Y능력";#N/A,#N/A,TRUE,"YKD"}</definedName>
    <definedName name="TEWR" hidden="1">{#N/A,#N/A,TRUE,"Y생산";#N/A,#N/A,TRUE,"Y판매";#N/A,#N/A,TRUE,"Y총물량";#N/A,#N/A,TRUE,"Y능력";#N/A,#N/A,TRUE,"YKD"}</definedName>
    <definedName name="TextRefCopy1" localSheetId="12">#REF!</definedName>
    <definedName name="TextRefCopy1" localSheetId="11">#REF!</definedName>
    <definedName name="TextRefCopy1" localSheetId="38">#REF!</definedName>
    <definedName name="TextRefCopy1" localSheetId="39">#REF!</definedName>
    <definedName name="TextRefCopy1" localSheetId="40">#REF!</definedName>
    <definedName name="TextRefCopy1" localSheetId="41">#REF!</definedName>
    <definedName name="TextRefCopy1" localSheetId="34">#REF!</definedName>
    <definedName name="TextRefCopy1" localSheetId="16">#REF!</definedName>
    <definedName name="TextRefCopy1">#REF!</definedName>
    <definedName name="TextRefCopy2" localSheetId="12">#REF!</definedName>
    <definedName name="TextRefCopy2" localSheetId="11">#REF!</definedName>
    <definedName name="TextRefCopy2" localSheetId="38">#REF!</definedName>
    <definedName name="TextRefCopy2" localSheetId="39">#REF!</definedName>
    <definedName name="TextRefCopy2" localSheetId="40">#REF!</definedName>
    <definedName name="TextRefCopy2" localSheetId="41">#REF!</definedName>
    <definedName name="TextRefCopy2" localSheetId="34">#REF!</definedName>
    <definedName name="TextRefCopy2" localSheetId="16">#REF!</definedName>
    <definedName name="TextRefCopy2">#REF!</definedName>
    <definedName name="TextRefCopyRangeCount" hidden="1">1</definedName>
    <definedName name="THEME2" localSheetId="38" hidden="1">{#N/A,#N/A,FALSE,"96 3월물량표";#N/A,#N/A,FALSE,"96 4월물량표";#N/A,#N/A,FALSE,"96 5월물량표"}</definedName>
    <definedName name="THEME2" localSheetId="39" hidden="1">{#N/A,#N/A,FALSE,"96 3월물량표";#N/A,#N/A,FALSE,"96 4월물량표";#N/A,#N/A,FALSE,"96 5월물량표"}</definedName>
    <definedName name="THEME2" localSheetId="40" hidden="1">{#N/A,#N/A,FALSE,"96 3월물량표";#N/A,#N/A,FALSE,"96 4월물량표";#N/A,#N/A,FALSE,"96 5월물량표"}</definedName>
    <definedName name="THEME2" localSheetId="41" hidden="1">{#N/A,#N/A,FALSE,"96 3월물량표";#N/A,#N/A,FALSE,"96 4월물량표";#N/A,#N/A,FALSE,"96 5월물량표"}</definedName>
    <definedName name="THEME2" localSheetId="34" hidden="1">{#N/A,#N/A,FALSE,"96 3월물량표";#N/A,#N/A,FALSE,"96 4월물량표";#N/A,#N/A,FALSE,"96 5월물량표"}</definedName>
    <definedName name="THEME2" hidden="1">{#N/A,#N/A,FALSE,"96 3월물량표";#N/A,#N/A,FALSE,"96 4월물량표";#N/A,#N/A,FALSE,"96 5월물량표"}</definedName>
    <definedName name="TIP" localSheetId="12">#REF!</definedName>
    <definedName name="TIP" localSheetId="11">#REF!</definedName>
    <definedName name="TIP" localSheetId="38">#REF!</definedName>
    <definedName name="TIP" localSheetId="39">#REF!</definedName>
    <definedName name="TIP" localSheetId="40">#REF!</definedName>
    <definedName name="TIP" localSheetId="41">#REF!</definedName>
    <definedName name="TIP" localSheetId="34">#REF!</definedName>
    <definedName name="TIP" localSheetId="16">#REF!</definedName>
    <definedName name="TIP">#REF!</definedName>
    <definedName name="Title">'[7]GEN Inputs'!$D$14</definedName>
    <definedName name="tlfwjr3" localSheetId="12">#REF!</definedName>
    <definedName name="tlfwjr3" localSheetId="11">#REF!</definedName>
    <definedName name="tlfwjr3" localSheetId="38">#REF!</definedName>
    <definedName name="tlfwjr3" localSheetId="39">#REF!</definedName>
    <definedName name="tlfwjr3" localSheetId="40">#REF!</definedName>
    <definedName name="tlfwjr3" localSheetId="41">#REF!</definedName>
    <definedName name="tlfwjr3" localSheetId="34">#REF!</definedName>
    <definedName name="tlfwjr3" localSheetId="16">#REF!</definedName>
    <definedName name="tlfwjr3">#REF!</definedName>
    <definedName name="TM">#N/A</definedName>
    <definedName name="tofhdna">#N/A</definedName>
    <definedName name="TOOL_OFF" localSheetId="12">#REF!</definedName>
    <definedName name="TOOL_OFF" localSheetId="11">#REF!</definedName>
    <definedName name="TOOL_OFF" localSheetId="38">#REF!</definedName>
    <definedName name="TOOL_OFF" localSheetId="39">#REF!</definedName>
    <definedName name="TOOL_OFF" localSheetId="40">#REF!</definedName>
    <definedName name="TOOL_OFF" localSheetId="41">#REF!</definedName>
    <definedName name="TOOL_OFF" localSheetId="34">#REF!</definedName>
    <definedName name="TOOL_OFF" localSheetId="16">#REF!</definedName>
    <definedName name="TOOL_OFF">#REF!</definedName>
    <definedName name="TOP" localSheetId="12">#REF!</definedName>
    <definedName name="TOP" localSheetId="11">#REF!</definedName>
    <definedName name="TOP" localSheetId="38">#REF!</definedName>
    <definedName name="TOP" localSheetId="39">#REF!</definedName>
    <definedName name="TOP" localSheetId="40">#REF!</definedName>
    <definedName name="TOP" localSheetId="41">#REF!</definedName>
    <definedName name="TOP" localSheetId="34">#REF!</definedName>
    <definedName name="TOP" localSheetId="16">#REF!</definedName>
    <definedName name="TOP">#REF!</definedName>
    <definedName name="TopRow" localSheetId="12">#REF!</definedName>
    <definedName name="TopRow" localSheetId="11">#REF!</definedName>
    <definedName name="TopRow" localSheetId="38">#REF!</definedName>
    <definedName name="TopRow" localSheetId="39">#REF!</definedName>
    <definedName name="TopRow" localSheetId="40">#REF!</definedName>
    <definedName name="TopRow" localSheetId="41">#REF!</definedName>
    <definedName name="TopRow" localSheetId="34">#REF!</definedName>
    <definedName name="TopRow" localSheetId="16">#REF!</definedName>
    <definedName name="TopRow">#REF!</definedName>
    <definedName name="TOT" localSheetId="12">#REF!</definedName>
    <definedName name="TOT" localSheetId="11">#REF!</definedName>
    <definedName name="TOT" localSheetId="38">#REF!</definedName>
    <definedName name="TOT" localSheetId="39">#REF!</definedName>
    <definedName name="TOT" localSheetId="40">#REF!</definedName>
    <definedName name="TOT" localSheetId="41">#REF!</definedName>
    <definedName name="TOT" localSheetId="34">#REF!</definedName>
    <definedName name="TOT" localSheetId="16">#REF!</definedName>
    <definedName name="TOT">#REF!</definedName>
    <definedName name="TOT_구분" localSheetId="12">#REF!</definedName>
    <definedName name="TOT_구분" localSheetId="11">#REF!</definedName>
    <definedName name="TOT_구분" localSheetId="38">#REF!</definedName>
    <definedName name="TOT_구분" localSheetId="39">#REF!</definedName>
    <definedName name="TOT_구분" localSheetId="40">#REF!</definedName>
    <definedName name="TOT_구분" localSheetId="41">#REF!</definedName>
    <definedName name="TOT_구분" localSheetId="34">#REF!</definedName>
    <definedName name="TOT_구분" localSheetId="16">#REF!</definedName>
    <definedName name="TOT_구분">#REF!</definedName>
    <definedName name="totcost" localSheetId="12">#REF!</definedName>
    <definedName name="totcost" localSheetId="11">#REF!</definedName>
    <definedName name="totcost" localSheetId="38">#REF!</definedName>
    <definedName name="totcost" localSheetId="39">#REF!</definedName>
    <definedName name="totcost" localSheetId="40">#REF!</definedName>
    <definedName name="totcost" localSheetId="41">#REF!</definedName>
    <definedName name="totcost" localSheetId="34">#REF!</definedName>
    <definedName name="totcost" localSheetId="16">#REF!</definedName>
    <definedName name="totcost">#REF!</definedName>
    <definedName name="TR_cost" localSheetId="12">#REF!</definedName>
    <definedName name="TR_cost" localSheetId="11">#REF!</definedName>
    <definedName name="TR_cost" localSheetId="38">#REF!</definedName>
    <definedName name="TR_cost" localSheetId="39">#REF!</definedName>
    <definedName name="TR_cost" localSheetId="40">#REF!</definedName>
    <definedName name="TR_cost" localSheetId="41">#REF!</definedName>
    <definedName name="TR_cost" localSheetId="34">#REF!</definedName>
    <definedName name="TR_cost" localSheetId="16">#REF!</definedName>
    <definedName name="TR_cost">#REF!</definedName>
    <definedName name="TREE" localSheetId="12">#REF!</definedName>
    <definedName name="TREE" localSheetId="11">#REF!</definedName>
    <definedName name="TREE" localSheetId="38">#REF!</definedName>
    <definedName name="TREE" localSheetId="39">#REF!</definedName>
    <definedName name="TREE" localSheetId="40">#REF!</definedName>
    <definedName name="TREE" localSheetId="41">#REF!</definedName>
    <definedName name="TREE" localSheetId="34">#REF!</definedName>
    <definedName name="TREE" localSheetId="16">#REF!</definedName>
    <definedName name="TREE">#REF!</definedName>
    <definedName name="TT" localSheetId="38" hidden="1">{#N/A,#N/A,FALSE,"단축1";#N/A,#N/A,FALSE,"단축2";#N/A,#N/A,FALSE,"단축3";#N/A,#N/A,FALSE,"장축";#N/A,#N/A,FALSE,"4WD"}</definedName>
    <definedName name="TT" localSheetId="39" hidden="1">{#N/A,#N/A,FALSE,"단축1";#N/A,#N/A,FALSE,"단축2";#N/A,#N/A,FALSE,"단축3";#N/A,#N/A,FALSE,"장축";#N/A,#N/A,FALSE,"4WD"}</definedName>
    <definedName name="TT" localSheetId="40" hidden="1">{#N/A,#N/A,FALSE,"단축1";#N/A,#N/A,FALSE,"단축2";#N/A,#N/A,FALSE,"단축3";#N/A,#N/A,FALSE,"장축";#N/A,#N/A,FALSE,"4WD"}</definedName>
    <definedName name="TT" localSheetId="41" hidden="1">{#N/A,#N/A,FALSE,"단축1";#N/A,#N/A,FALSE,"단축2";#N/A,#N/A,FALSE,"단축3";#N/A,#N/A,FALSE,"장축";#N/A,#N/A,FALSE,"4WD"}</definedName>
    <definedName name="TT" localSheetId="34" hidden="1">{#N/A,#N/A,FALSE,"단축1";#N/A,#N/A,FALSE,"단축2";#N/A,#N/A,FALSE,"단축3";#N/A,#N/A,FALSE,"장축";#N/A,#N/A,FALSE,"4WD"}</definedName>
    <definedName name="TT" hidden="1">{#N/A,#N/A,FALSE,"단축1";#N/A,#N/A,FALSE,"단축2";#N/A,#N/A,FALSE,"단축3";#N/A,#N/A,FALSE,"장축";#N/A,#N/A,FALSE,"4WD"}</definedName>
    <definedName name="TTI" localSheetId="38" hidden="1">{#N/A,#N/A,FALSE,"단축1";#N/A,#N/A,FALSE,"단축2";#N/A,#N/A,FALSE,"단축3";#N/A,#N/A,FALSE,"장축";#N/A,#N/A,FALSE,"4WD"}</definedName>
    <definedName name="TTI" localSheetId="39" hidden="1">{#N/A,#N/A,FALSE,"단축1";#N/A,#N/A,FALSE,"단축2";#N/A,#N/A,FALSE,"단축3";#N/A,#N/A,FALSE,"장축";#N/A,#N/A,FALSE,"4WD"}</definedName>
    <definedName name="TTI" localSheetId="40" hidden="1">{#N/A,#N/A,FALSE,"단축1";#N/A,#N/A,FALSE,"단축2";#N/A,#N/A,FALSE,"단축3";#N/A,#N/A,FALSE,"장축";#N/A,#N/A,FALSE,"4WD"}</definedName>
    <definedName name="TTI" localSheetId="41" hidden="1">{#N/A,#N/A,FALSE,"단축1";#N/A,#N/A,FALSE,"단축2";#N/A,#N/A,FALSE,"단축3";#N/A,#N/A,FALSE,"장축";#N/A,#N/A,FALSE,"4WD"}</definedName>
    <definedName name="TTI" localSheetId="34" hidden="1">{#N/A,#N/A,FALSE,"단축1";#N/A,#N/A,FALSE,"단축2";#N/A,#N/A,FALSE,"단축3";#N/A,#N/A,FALSE,"장축";#N/A,#N/A,FALSE,"4WD"}</definedName>
    <definedName name="TTI" hidden="1">{#N/A,#N/A,FALSE,"단축1";#N/A,#N/A,FALSE,"단축2";#N/A,#N/A,FALSE,"단축3";#N/A,#N/A,FALSE,"장축";#N/A,#N/A,FALSE,"4WD"}</definedName>
    <definedName name="ttt" localSheetId="38" hidden="1">{#N/A,#N/A,FALSE,"단축1";#N/A,#N/A,FALSE,"단축2";#N/A,#N/A,FALSE,"단축3";#N/A,#N/A,FALSE,"장축";#N/A,#N/A,FALSE,"4WD"}</definedName>
    <definedName name="ttt" localSheetId="39" hidden="1">{#N/A,#N/A,FALSE,"단축1";#N/A,#N/A,FALSE,"단축2";#N/A,#N/A,FALSE,"단축3";#N/A,#N/A,FALSE,"장축";#N/A,#N/A,FALSE,"4WD"}</definedName>
    <definedName name="ttt" localSheetId="40" hidden="1">{#N/A,#N/A,FALSE,"단축1";#N/A,#N/A,FALSE,"단축2";#N/A,#N/A,FALSE,"단축3";#N/A,#N/A,FALSE,"장축";#N/A,#N/A,FALSE,"4WD"}</definedName>
    <definedName name="ttt" localSheetId="41" hidden="1">{#N/A,#N/A,FALSE,"단축1";#N/A,#N/A,FALSE,"단축2";#N/A,#N/A,FALSE,"단축3";#N/A,#N/A,FALSE,"장축";#N/A,#N/A,FALSE,"4WD"}</definedName>
    <definedName name="ttt" localSheetId="34" hidden="1">{#N/A,#N/A,FALSE,"단축1";#N/A,#N/A,FALSE,"단축2";#N/A,#N/A,FALSE,"단축3";#N/A,#N/A,FALSE,"장축";#N/A,#N/A,FALSE,"4WD"}</definedName>
    <definedName name="ttt" hidden="1">{#N/A,#N/A,FALSE,"단축1";#N/A,#N/A,FALSE,"단축2";#N/A,#N/A,FALSE,"단축3";#N/A,#N/A,FALSE,"장축";#N/A,#N/A,FALSE,"4WD"}</definedName>
    <definedName name="ttttt" localSheetId="38" hidden="1">{#N/A,#N/A,TRUE,"Y생산";#N/A,#N/A,TRUE,"Y판매";#N/A,#N/A,TRUE,"Y총물량";#N/A,#N/A,TRUE,"Y능력";#N/A,#N/A,TRUE,"YKD"}</definedName>
    <definedName name="ttttt" localSheetId="39" hidden="1">{#N/A,#N/A,TRUE,"Y생산";#N/A,#N/A,TRUE,"Y판매";#N/A,#N/A,TRUE,"Y총물량";#N/A,#N/A,TRUE,"Y능력";#N/A,#N/A,TRUE,"YKD"}</definedName>
    <definedName name="ttttt" localSheetId="40" hidden="1">{#N/A,#N/A,TRUE,"Y생산";#N/A,#N/A,TRUE,"Y판매";#N/A,#N/A,TRUE,"Y총물량";#N/A,#N/A,TRUE,"Y능력";#N/A,#N/A,TRUE,"YKD"}</definedName>
    <definedName name="ttttt" localSheetId="41" hidden="1">{#N/A,#N/A,TRUE,"Y생산";#N/A,#N/A,TRUE,"Y판매";#N/A,#N/A,TRUE,"Y총물량";#N/A,#N/A,TRUE,"Y능력";#N/A,#N/A,TRUE,"YKD"}</definedName>
    <definedName name="ttttt" localSheetId="34" hidden="1">{#N/A,#N/A,TRUE,"Y생산";#N/A,#N/A,TRUE,"Y판매";#N/A,#N/A,TRUE,"Y총물량";#N/A,#N/A,TRUE,"Y능력";#N/A,#N/A,TRUE,"YKD"}</definedName>
    <definedName name="ttttt" hidden="1">{#N/A,#N/A,TRUE,"Y생산";#N/A,#N/A,TRUE,"Y판매";#N/A,#N/A,TRUE,"Y총물량";#N/A,#N/A,TRUE,"Y능력";#N/A,#N/A,TRUE,"YKD"}</definedName>
    <definedName name="TTTTTTT" localSheetId="12">[0]!BlankMacro1</definedName>
    <definedName name="TTTTTTT" localSheetId="11">[0]!BlankMacro1</definedName>
    <definedName name="TTTTTTT" localSheetId="38">[0]!BlankMacro1</definedName>
    <definedName name="TTTTTTT" localSheetId="39">[0]!BlankMacro1</definedName>
    <definedName name="TTTTTTT" localSheetId="40">[0]!BlankMacro1</definedName>
    <definedName name="TTTTTTT" localSheetId="41">[0]!BlankMacro1</definedName>
    <definedName name="TTTTTTT" localSheetId="34">[0]!BlankMacro1</definedName>
    <definedName name="TTTTTTT" localSheetId="16">[0]!BlankMacro1</definedName>
    <definedName name="TTTTTTT">[0]!BlankMacro1</definedName>
    <definedName name="TWO" localSheetId="12">#REF!</definedName>
    <definedName name="TWO" localSheetId="11">#REF!</definedName>
    <definedName name="TWO" localSheetId="38">#REF!</definedName>
    <definedName name="TWO" localSheetId="39">#REF!</definedName>
    <definedName name="TWO" localSheetId="40">#REF!</definedName>
    <definedName name="TWO" localSheetId="41">#REF!</definedName>
    <definedName name="TWO" localSheetId="34">#REF!</definedName>
    <definedName name="TWO" localSheetId="16">#REF!</definedName>
    <definedName name="TWO">#REF!</definedName>
    <definedName name="TY" localSheetId="12">#REF!</definedName>
    <definedName name="TY" localSheetId="11">#REF!</definedName>
    <definedName name="TY" localSheetId="38">#REF!</definedName>
    <definedName name="TY" localSheetId="39">#REF!</definedName>
    <definedName name="TY" localSheetId="40">#REF!</definedName>
    <definedName name="TY" localSheetId="41">#REF!</definedName>
    <definedName name="TY" localSheetId="34">#REF!</definedName>
    <definedName name="TY" localSheetId="16">#REF!</definedName>
    <definedName name="TY">#REF!</definedName>
    <definedName name="TYR" localSheetId="12">#REF!</definedName>
    <definedName name="TYR" localSheetId="11">#REF!</definedName>
    <definedName name="TYR" localSheetId="38">#REF!</definedName>
    <definedName name="TYR" localSheetId="39">#REF!</definedName>
    <definedName name="TYR" localSheetId="40">#REF!</definedName>
    <definedName name="TYR" localSheetId="41">#REF!</definedName>
    <definedName name="TYR" localSheetId="34">#REF!</definedName>
    <definedName name="TYR" localSheetId="16">#REF!</definedName>
    <definedName name="TYR">#REF!</definedName>
    <definedName name="TYT" localSheetId="12">#REF!</definedName>
    <definedName name="TYT" localSheetId="11">#REF!</definedName>
    <definedName name="TYT" localSheetId="38">#REF!</definedName>
    <definedName name="TYT" localSheetId="39">#REF!</definedName>
    <definedName name="TYT" localSheetId="40">#REF!</definedName>
    <definedName name="TYT" localSheetId="41">#REF!</definedName>
    <definedName name="TYT" localSheetId="34">#REF!</definedName>
    <definedName name="TYT" localSheetId="16">#REF!</definedName>
    <definedName name="TYT">#REF!</definedName>
    <definedName name="TYYYYY" localSheetId="38" hidden="1">{#N/A,#N/A,FALSE,"단축1";#N/A,#N/A,FALSE,"단축2";#N/A,#N/A,FALSE,"단축3";#N/A,#N/A,FALSE,"장축";#N/A,#N/A,FALSE,"4WD"}</definedName>
    <definedName name="TYYYYY" localSheetId="39" hidden="1">{#N/A,#N/A,FALSE,"단축1";#N/A,#N/A,FALSE,"단축2";#N/A,#N/A,FALSE,"단축3";#N/A,#N/A,FALSE,"장축";#N/A,#N/A,FALSE,"4WD"}</definedName>
    <definedName name="TYYYYY" localSheetId="40" hidden="1">{#N/A,#N/A,FALSE,"단축1";#N/A,#N/A,FALSE,"단축2";#N/A,#N/A,FALSE,"단축3";#N/A,#N/A,FALSE,"장축";#N/A,#N/A,FALSE,"4WD"}</definedName>
    <definedName name="TYYYYY" localSheetId="41" hidden="1">{#N/A,#N/A,FALSE,"단축1";#N/A,#N/A,FALSE,"단축2";#N/A,#N/A,FALSE,"단축3";#N/A,#N/A,FALSE,"장축";#N/A,#N/A,FALSE,"4WD"}</definedName>
    <definedName name="TYYYYY" localSheetId="34" hidden="1">{#N/A,#N/A,FALSE,"단축1";#N/A,#N/A,FALSE,"단축2";#N/A,#N/A,FALSE,"단축3";#N/A,#N/A,FALSE,"장축";#N/A,#N/A,FALSE,"4WD"}</definedName>
    <definedName name="TYYYYY" hidden="1">{#N/A,#N/A,FALSE,"단축1";#N/A,#N/A,FALSE,"단축2";#N/A,#N/A,FALSE,"단축3";#N/A,#N/A,FALSE,"장축";#N/A,#N/A,FALSE,"4WD"}</definedName>
    <definedName name="T행" localSheetId="12">#REF!</definedName>
    <definedName name="T행" localSheetId="11">#REF!</definedName>
    <definedName name="T행" localSheetId="38">#REF!</definedName>
    <definedName name="T행" localSheetId="39">#REF!</definedName>
    <definedName name="T행" localSheetId="40">#REF!</definedName>
    <definedName name="T행" localSheetId="41">#REF!</definedName>
    <definedName name="T행" localSheetId="34">#REF!</definedName>
    <definedName name="T행" localSheetId="16">#REF!</definedName>
    <definedName name="T행">#REF!</definedName>
    <definedName name="U" localSheetId="12">[0]!BlankMacro1</definedName>
    <definedName name="U" localSheetId="11">[0]!BlankMacro1</definedName>
    <definedName name="U" localSheetId="38">[0]!BlankMacro1</definedName>
    <definedName name="U" localSheetId="39">[0]!BlankMacro1</definedName>
    <definedName name="U" localSheetId="40">[0]!BlankMacro1</definedName>
    <definedName name="U" localSheetId="41">[0]!BlankMacro1</definedName>
    <definedName name="U" localSheetId="34">[0]!BlankMacro1</definedName>
    <definedName name="U" localSheetId="16">[0]!BlankMacro1</definedName>
    <definedName name="U">[0]!BlankMacro1</definedName>
    <definedName name="U?" localSheetId="12">#REF!</definedName>
    <definedName name="U?" localSheetId="11">#REF!</definedName>
    <definedName name="U?" localSheetId="38">#REF!</definedName>
    <definedName name="U?" localSheetId="39">#REF!</definedName>
    <definedName name="U?" localSheetId="40">#REF!</definedName>
    <definedName name="U?" localSheetId="41">#REF!</definedName>
    <definedName name="U?" localSheetId="34">#REF!</definedName>
    <definedName name="U?" localSheetId="16">#REF!</definedName>
    <definedName name="U?">#REF!</definedName>
    <definedName name="UFPrn20050831130245" localSheetId="12">#REF!</definedName>
    <definedName name="UFPrn20050831130245" localSheetId="11">#REF!</definedName>
    <definedName name="UFPrn20050831130245" localSheetId="38">#REF!</definedName>
    <definedName name="UFPrn20050831130245" localSheetId="39">#REF!</definedName>
    <definedName name="UFPrn20050831130245" localSheetId="40">#REF!</definedName>
    <definedName name="UFPrn20050831130245" localSheetId="41">#REF!</definedName>
    <definedName name="UFPrn20050831130245" localSheetId="34">#REF!</definedName>
    <definedName name="UFPrn20050831130245" localSheetId="16">#REF!</definedName>
    <definedName name="UFPrn20050831130245">#REF!</definedName>
    <definedName name="UFPrn20061227075613" localSheetId="12">#REF!</definedName>
    <definedName name="UFPrn20061227075613" localSheetId="11">#REF!</definedName>
    <definedName name="UFPrn20061227075613" localSheetId="38">#REF!</definedName>
    <definedName name="UFPrn20061227075613" localSheetId="39">#REF!</definedName>
    <definedName name="UFPrn20061227075613" localSheetId="40">#REF!</definedName>
    <definedName name="UFPrn20061227075613" localSheetId="41">#REF!</definedName>
    <definedName name="UFPrn20061227075613" localSheetId="34">#REF!</definedName>
    <definedName name="UFPrn20061227075613" localSheetId="16">#REF!</definedName>
    <definedName name="UFPrn20061227075613">#REF!</definedName>
    <definedName name="UFPrn20080613091130" localSheetId="12">#REF!</definedName>
    <definedName name="UFPrn20080613091130" localSheetId="11">#REF!</definedName>
    <definedName name="UFPrn20080613091130" localSheetId="38">#REF!</definedName>
    <definedName name="UFPrn20080613091130" localSheetId="39">#REF!</definedName>
    <definedName name="UFPrn20080613091130" localSheetId="40">#REF!</definedName>
    <definedName name="UFPrn20080613091130" localSheetId="41">#REF!</definedName>
    <definedName name="UFPrn20080613091130" localSheetId="34">#REF!</definedName>
    <definedName name="UFPrn20080613091130" localSheetId="16">#REF!</definedName>
    <definedName name="UFPrn20080613091130">#REF!</definedName>
    <definedName name="UFPrn20080613091150" localSheetId="12">#REF!</definedName>
    <definedName name="UFPrn20080613091150" localSheetId="11">#REF!</definedName>
    <definedName name="UFPrn20080613091150" localSheetId="38">#REF!</definedName>
    <definedName name="UFPrn20080613091150" localSheetId="39">#REF!</definedName>
    <definedName name="UFPrn20080613091150" localSheetId="40">#REF!</definedName>
    <definedName name="UFPrn20080613091150" localSheetId="41">#REF!</definedName>
    <definedName name="UFPrn20080613091150" localSheetId="34">#REF!</definedName>
    <definedName name="UFPrn20080613091150" localSheetId="16">#REF!</definedName>
    <definedName name="UFPrn20080613091150">#REF!</definedName>
    <definedName name="UFPrn20080613093001" localSheetId="12">#REF!</definedName>
    <definedName name="UFPrn20080613093001" localSheetId="11">#REF!</definedName>
    <definedName name="UFPrn20080613093001" localSheetId="38">#REF!</definedName>
    <definedName name="UFPrn20080613093001" localSheetId="39">#REF!</definedName>
    <definedName name="UFPrn20080613093001" localSheetId="40">#REF!</definedName>
    <definedName name="UFPrn20080613093001" localSheetId="41">#REF!</definedName>
    <definedName name="UFPrn20080613093001" localSheetId="34">#REF!</definedName>
    <definedName name="UFPrn20080613093001" localSheetId="16">#REF!</definedName>
    <definedName name="UFPrn20080613093001">#REF!</definedName>
    <definedName name="UFPrn20080709200528" localSheetId="12">#REF!</definedName>
    <definedName name="UFPrn20080709200528" localSheetId="11">#REF!</definedName>
    <definedName name="UFPrn20080709200528" localSheetId="38">#REF!</definedName>
    <definedName name="UFPrn20080709200528" localSheetId="39">#REF!</definedName>
    <definedName name="UFPrn20080709200528" localSheetId="40">#REF!</definedName>
    <definedName name="UFPrn20080709200528" localSheetId="41">#REF!</definedName>
    <definedName name="UFPrn20080709200528" localSheetId="34">#REF!</definedName>
    <definedName name="UFPrn20080709200528" localSheetId="16">#REF!</definedName>
    <definedName name="UFPrn20080709200528">#REF!</definedName>
    <definedName name="UFPrn20080807152832" localSheetId="12">#REF!</definedName>
    <definedName name="UFPrn20080807152832" localSheetId="11">#REF!</definedName>
    <definedName name="UFPrn20080807152832" localSheetId="38">#REF!</definedName>
    <definedName name="UFPrn20080807152832" localSheetId="39">#REF!</definedName>
    <definedName name="UFPrn20080807152832" localSheetId="40">#REF!</definedName>
    <definedName name="UFPrn20080807152832" localSheetId="41">#REF!</definedName>
    <definedName name="UFPrn20080807152832" localSheetId="34">#REF!</definedName>
    <definedName name="UFPrn20080807152832" localSheetId="16">#REF!</definedName>
    <definedName name="UFPrn20080807152832">#REF!</definedName>
    <definedName name="UFPrn20080807154449" localSheetId="12">#REF!</definedName>
    <definedName name="UFPrn20080807154449" localSheetId="11">#REF!</definedName>
    <definedName name="UFPrn20080807154449" localSheetId="38">#REF!</definedName>
    <definedName name="UFPrn20080807154449" localSheetId="39">#REF!</definedName>
    <definedName name="UFPrn20080807154449" localSheetId="40">#REF!</definedName>
    <definedName name="UFPrn20080807154449" localSheetId="41">#REF!</definedName>
    <definedName name="UFPrn20080807154449" localSheetId="34">#REF!</definedName>
    <definedName name="UFPrn20080807154449" localSheetId="16">#REF!</definedName>
    <definedName name="UFPrn20080807154449">#REF!</definedName>
    <definedName name="UP_KOPIE" localSheetId="12">#REF!</definedName>
    <definedName name="UP_KOPIE" localSheetId="11">#REF!</definedName>
    <definedName name="UP_KOPIE" localSheetId="38">#REF!</definedName>
    <definedName name="UP_KOPIE" localSheetId="39">#REF!</definedName>
    <definedName name="UP_KOPIE" localSheetId="40">#REF!</definedName>
    <definedName name="UP_KOPIE" localSheetId="41">#REF!</definedName>
    <definedName name="UP_KOPIE" localSheetId="34">#REF!</definedName>
    <definedName name="UP_KOPIE" localSheetId="16">#REF!</definedName>
    <definedName name="UP_KOPIE">#REF!</definedName>
    <definedName name="UPC" localSheetId="12">#REF!</definedName>
    <definedName name="UPC" localSheetId="11">#REF!</definedName>
    <definedName name="UPC" localSheetId="38">#REF!</definedName>
    <definedName name="UPC" localSheetId="39">#REF!</definedName>
    <definedName name="UPC" localSheetId="40">#REF!</definedName>
    <definedName name="UPC" localSheetId="41">#REF!</definedName>
    <definedName name="UPC" localSheetId="34">#REF!</definedName>
    <definedName name="UPC" localSheetId="16">#REF!</definedName>
    <definedName name="UPC">#REF!</definedName>
    <definedName name="UPDATE_SCALE">#N/A</definedName>
    <definedName name="UPG" localSheetId="12">#REF!</definedName>
    <definedName name="UPG" localSheetId="11">#REF!</definedName>
    <definedName name="UPG" localSheetId="38">#REF!</definedName>
    <definedName name="UPG" localSheetId="39">#REF!</definedName>
    <definedName name="UPG" localSheetId="40">#REF!</definedName>
    <definedName name="UPG" localSheetId="41">#REF!</definedName>
    <definedName name="UPG" localSheetId="34">#REF!</definedName>
    <definedName name="UPG" localSheetId="16">#REF!</definedName>
    <definedName name="UPG">#REF!</definedName>
    <definedName name="us_rate" localSheetId="12">#REF!</definedName>
    <definedName name="us_rate" localSheetId="11">#REF!</definedName>
    <definedName name="us_rate" localSheetId="38">#REF!</definedName>
    <definedName name="us_rate" localSheetId="39">#REF!</definedName>
    <definedName name="us_rate" localSheetId="40">#REF!</definedName>
    <definedName name="us_rate" localSheetId="41">#REF!</definedName>
    <definedName name="us_rate" localSheetId="34">#REF!</definedName>
    <definedName name="us_rate" localSheetId="16">#REF!</definedName>
    <definedName name="us_rate">#REF!</definedName>
    <definedName name="USD" localSheetId="12">#REF!</definedName>
    <definedName name="USD" localSheetId="11">#REF!</definedName>
    <definedName name="USD" localSheetId="38">#REF!</definedName>
    <definedName name="USD" localSheetId="39">#REF!</definedName>
    <definedName name="USD" localSheetId="40">#REF!</definedName>
    <definedName name="USD" localSheetId="41">#REF!</definedName>
    <definedName name="USD" localSheetId="34">#REF!</definedName>
    <definedName name="USD" localSheetId="16">#REF!</definedName>
    <definedName name="USD">#REF!</definedName>
    <definedName name="UTILITY_SPECIFICATION" localSheetId="12">#REF!</definedName>
    <definedName name="UTILITY_SPECIFICATION" localSheetId="11">#REF!</definedName>
    <definedName name="UTILITY_SPECIFICATION" localSheetId="38">#REF!</definedName>
    <definedName name="UTILITY_SPECIFICATION" localSheetId="39">#REF!</definedName>
    <definedName name="UTILITY_SPECIFICATION" localSheetId="40">#REF!</definedName>
    <definedName name="UTILITY_SPECIFICATION" localSheetId="41">#REF!</definedName>
    <definedName name="UTILITY_SPECIFICATION" localSheetId="34">#REF!</definedName>
    <definedName name="UTILITY_SPECIFICATION" localSheetId="16">#REF!</definedName>
    <definedName name="UTILITY_SPECIFICATION">#REF!</definedName>
    <definedName name="UUU" localSheetId="38" hidden="1">{#N/A,#N/A,FALSE,"단축1";#N/A,#N/A,FALSE,"단축2";#N/A,#N/A,FALSE,"단축3";#N/A,#N/A,FALSE,"장축";#N/A,#N/A,FALSE,"4WD"}</definedName>
    <definedName name="UUU" localSheetId="39" hidden="1">{#N/A,#N/A,FALSE,"단축1";#N/A,#N/A,FALSE,"단축2";#N/A,#N/A,FALSE,"단축3";#N/A,#N/A,FALSE,"장축";#N/A,#N/A,FALSE,"4WD"}</definedName>
    <definedName name="UUU" localSheetId="40" hidden="1">{#N/A,#N/A,FALSE,"단축1";#N/A,#N/A,FALSE,"단축2";#N/A,#N/A,FALSE,"단축3";#N/A,#N/A,FALSE,"장축";#N/A,#N/A,FALSE,"4WD"}</definedName>
    <definedName name="UUU" localSheetId="41" hidden="1">{#N/A,#N/A,FALSE,"단축1";#N/A,#N/A,FALSE,"단축2";#N/A,#N/A,FALSE,"단축3";#N/A,#N/A,FALSE,"장축";#N/A,#N/A,FALSE,"4WD"}</definedName>
    <definedName name="UUU" localSheetId="34" hidden="1">{#N/A,#N/A,FALSE,"단축1";#N/A,#N/A,FALSE,"단축2";#N/A,#N/A,FALSE,"단축3";#N/A,#N/A,FALSE,"장축";#N/A,#N/A,FALSE,"4WD"}</definedName>
    <definedName name="UUU" hidden="1">{#N/A,#N/A,FALSE,"단축1";#N/A,#N/A,FALSE,"단축2";#N/A,#N/A,FALSE,"단축3";#N/A,#N/A,FALSE,"장축";#N/A,#N/A,FALSE,"4WD"}</definedName>
    <definedName name="UYTRC" localSheetId="38" hidden="1">{#N/A,#N/A,FALSE,"단축1";#N/A,#N/A,FALSE,"단축2";#N/A,#N/A,FALSE,"단축3";#N/A,#N/A,FALSE,"장축";#N/A,#N/A,FALSE,"4WD"}</definedName>
    <definedName name="UYTRC" localSheetId="39" hidden="1">{#N/A,#N/A,FALSE,"단축1";#N/A,#N/A,FALSE,"단축2";#N/A,#N/A,FALSE,"단축3";#N/A,#N/A,FALSE,"장축";#N/A,#N/A,FALSE,"4WD"}</definedName>
    <definedName name="UYTRC" localSheetId="40" hidden="1">{#N/A,#N/A,FALSE,"단축1";#N/A,#N/A,FALSE,"단축2";#N/A,#N/A,FALSE,"단축3";#N/A,#N/A,FALSE,"장축";#N/A,#N/A,FALSE,"4WD"}</definedName>
    <definedName name="UYTRC" localSheetId="41" hidden="1">{#N/A,#N/A,FALSE,"단축1";#N/A,#N/A,FALSE,"단축2";#N/A,#N/A,FALSE,"단축3";#N/A,#N/A,FALSE,"장축";#N/A,#N/A,FALSE,"4WD"}</definedName>
    <definedName name="UYTRC" localSheetId="34" hidden="1">{#N/A,#N/A,FALSE,"단축1";#N/A,#N/A,FALSE,"단축2";#N/A,#N/A,FALSE,"단축3";#N/A,#N/A,FALSE,"장축";#N/A,#N/A,FALSE,"4WD"}</definedName>
    <definedName name="UYTRC" hidden="1">{#N/A,#N/A,FALSE,"단축1";#N/A,#N/A,FALSE,"단축2";#N/A,#N/A,FALSE,"단축3";#N/A,#N/A,FALSE,"장축";#N/A,#N/A,FALSE,"4WD"}</definedName>
    <definedName name="U행" localSheetId="12">#REF!</definedName>
    <definedName name="U행" localSheetId="11">#REF!</definedName>
    <definedName name="U행" localSheetId="38">#REF!</definedName>
    <definedName name="U행" localSheetId="39">#REF!</definedName>
    <definedName name="U행" localSheetId="40">#REF!</definedName>
    <definedName name="U행" localSheetId="41">#REF!</definedName>
    <definedName name="U행" localSheetId="34">#REF!</definedName>
    <definedName name="U행" localSheetId="16">#REF!</definedName>
    <definedName name="U행">#REF!</definedName>
    <definedName name="V" localSheetId="12">[0]!BlankMacro1</definedName>
    <definedName name="V" localSheetId="11">[0]!BlankMacro1</definedName>
    <definedName name="V" localSheetId="38">[0]!BlankMacro1</definedName>
    <definedName name="V" localSheetId="39">[0]!BlankMacro1</definedName>
    <definedName name="V" localSheetId="40">[0]!BlankMacro1</definedName>
    <definedName name="V" localSheetId="41">[0]!BlankMacro1</definedName>
    <definedName name="V" localSheetId="34">[0]!BlankMacro1</definedName>
    <definedName name="V" localSheetId="16">[0]!BlankMacro1</definedName>
    <definedName name="V">[0]!BlankMacro1</definedName>
    <definedName name="V?" localSheetId="12">#REF!</definedName>
    <definedName name="V?" localSheetId="11">#REF!</definedName>
    <definedName name="V?" localSheetId="38">#REF!</definedName>
    <definedName name="V?" localSheetId="39">#REF!</definedName>
    <definedName name="V?" localSheetId="40">#REF!</definedName>
    <definedName name="V?" localSheetId="41">#REF!</definedName>
    <definedName name="V?" localSheetId="34">#REF!</definedName>
    <definedName name="V?" localSheetId="16">#REF!</definedName>
    <definedName name="V?">#REF!</definedName>
    <definedName name="VAT">0.16</definedName>
    <definedName name="VCa" localSheetId="12">#REF!</definedName>
    <definedName name="VCa" localSheetId="11">#REF!</definedName>
    <definedName name="VCa" localSheetId="38">#REF!</definedName>
    <definedName name="VCa" localSheetId="39">#REF!</definedName>
    <definedName name="VCa" localSheetId="40">#REF!</definedName>
    <definedName name="VCa" localSheetId="41">#REF!</definedName>
    <definedName name="VCa" localSheetId="34">#REF!</definedName>
    <definedName name="VCa" localSheetId="16">#REF!</definedName>
    <definedName name="VCa">#REF!</definedName>
    <definedName name="VÇà" localSheetId="12">#REF!</definedName>
    <definedName name="VÇà" localSheetId="11">#REF!</definedName>
    <definedName name="VÇà" localSheetId="38">#REF!</definedName>
    <definedName name="VÇà" localSheetId="39">#REF!</definedName>
    <definedName name="VÇà" localSheetId="40">#REF!</definedName>
    <definedName name="VÇà" localSheetId="41">#REF!</definedName>
    <definedName name="VÇà" localSheetId="34">#REF!</definedName>
    <definedName name="VÇà" localSheetId="16">#REF!</definedName>
    <definedName name="VÇà">#REF!</definedName>
    <definedName name="VN" localSheetId="12">#REF!</definedName>
    <definedName name="VN" localSheetId="11">#REF!</definedName>
    <definedName name="VN" localSheetId="38">#REF!</definedName>
    <definedName name="VN" localSheetId="39">#REF!</definedName>
    <definedName name="VN" localSheetId="40">#REF!</definedName>
    <definedName name="VN" localSheetId="41">#REF!</definedName>
    <definedName name="VN" localSheetId="34">#REF!</definedName>
    <definedName name="VN" localSheetId="16">#REF!</definedName>
    <definedName name="VN">#REF!</definedName>
    <definedName name="VUKUK1DKDK" localSheetId="12">#REF!</definedName>
    <definedName name="VUKUK1DKDK" localSheetId="11">#REF!</definedName>
    <definedName name="VUKUK1DKDK" localSheetId="38">#REF!</definedName>
    <definedName name="VUKUK1DKDK" localSheetId="39">#REF!</definedName>
    <definedName name="VUKUK1DKDK" localSheetId="40">#REF!</definedName>
    <definedName name="VUKUK1DKDK" localSheetId="41">#REF!</definedName>
    <definedName name="VUKUK1DKDK" localSheetId="34">#REF!</definedName>
    <definedName name="VUKUK1DKDK" localSheetId="16">#REF!</definedName>
    <definedName name="VUKUK1DKDK">#REF!</definedName>
    <definedName name="VUKUK1RTDKDK" localSheetId="12">#REF!</definedName>
    <definedName name="VUKUK1RTDKDK" localSheetId="11">#REF!</definedName>
    <definedName name="VUKUK1RTDKDK" localSheetId="38">#REF!</definedName>
    <definedName name="VUKUK1RTDKDK" localSheetId="39">#REF!</definedName>
    <definedName name="VUKUK1RTDKDK" localSheetId="40">#REF!</definedName>
    <definedName name="VUKUK1RTDKDK" localSheetId="41">#REF!</definedName>
    <definedName name="VUKUK1RTDKDK" localSheetId="34">#REF!</definedName>
    <definedName name="VUKUK1RTDKDK" localSheetId="16">#REF!</definedName>
    <definedName name="VUKUK1RTDKDK">#REF!</definedName>
    <definedName name="VVV" localSheetId="12">#REF!</definedName>
    <definedName name="VVV" localSheetId="11">#REF!</definedName>
    <definedName name="VVV" localSheetId="38">#REF!</definedName>
    <definedName name="VVV" localSheetId="39">#REF!</definedName>
    <definedName name="VVV" localSheetId="40">#REF!</definedName>
    <definedName name="VVV" localSheetId="41">#REF!</definedName>
    <definedName name="VVV" localSheetId="34">#REF!</definedName>
    <definedName name="VVV" localSheetId="16">#REF!</definedName>
    <definedName name="VVV">#REF!</definedName>
    <definedName name="vy" localSheetId="12">#REF!</definedName>
    <definedName name="vy" localSheetId="11">#REF!</definedName>
    <definedName name="vy" localSheetId="38">#REF!</definedName>
    <definedName name="vy" localSheetId="39">#REF!</definedName>
    <definedName name="vy" localSheetId="40">#REF!</definedName>
    <definedName name="vy" localSheetId="41">#REF!</definedName>
    <definedName name="vy" localSheetId="34">#REF!</definedName>
    <definedName name="vy" localSheetId="16">#REF!</definedName>
    <definedName name="vy">#REF!</definedName>
    <definedName name="V행" localSheetId="12">#REF!</definedName>
    <definedName name="V행" localSheetId="11">#REF!</definedName>
    <definedName name="V행" localSheetId="38">#REF!</definedName>
    <definedName name="V행" localSheetId="39">#REF!</definedName>
    <definedName name="V행" localSheetId="40">#REF!</definedName>
    <definedName name="V행" localSheetId="41">#REF!</definedName>
    <definedName name="V행" localSheetId="34">#REF!</definedName>
    <definedName name="V행" localSheetId="16">#REF!</definedName>
    <definedName name="V행">#REF!</definedName>
    <definedName name="W.SHOP">#N/A</definedName>
    <definedName name="W?" localSheetId="12">#REF!</definedName>
    <definedName name="W?" localSheetId="11">#REF!</definedName>
    <definedName name="W?" localSheetId="38">#REF!</definedName>
    <definedName name="W?" localSheetId="39">#REF!</definedName>
    <definedName name="W?" localSheetId="40">#REF!</definedName>
    <definedName name="W?" localSheetId="41">#REF!</definedName>
    <definedName name="W?" localSheetId="34">#REF!</definedName>
    <definedName name="W?" localSheetId="16">#REF!</definedName>
    <definedName name="W?">#REF!</definedName>
    <definedName name="WACC">'[7]GEN Inputs'!$D$40</definedName>
    <definedName name="WEARF" localSheetId="38" hidden="1">{#N/A,#N/A,TRUE,"Y생산";#N/A,#N/A,TRUE,"Y판매";#N/A,#N/A,TRUE,"Y총물량";#N/A,#N/A,TRUE,"Y능력";#N/A,#N/A,TRUE,"YKD"}</definedName>
    <definedName name="WEARF" localSheetId="39" hidden="1">{#N/A,#N/A,TRUE,"Y생산";#N/A,#N/A,TRUE,"Y판매";#N/A,#N/A,TRUE,"Y총물량";#N/A,#N/A,TRUE,"Y능력";#N/A,#N/A,TRUE,"YKD"}</definedName>
    <definedName name="WEARF" localSheetId="40" hidden="1">{#N/A,#N/A,TRUE,"Y생산";#N/A,#N/A,TRUE,"Y판매";#N/A,#N/A,TRUE,"Y총물량";#N/A,#N/A,TRUE,"Y능력";#N/A,#N/A,TRUE,"YKD"}</definedName>
    <definedName name="WEARF" localSheetId="41" hidden="1">{#N/A,#N/A,TRUE,"Y생산";#N/A,#N/A,TRUE,"Y판매";#N/A,#N/A,TRUE,"Y총물량";#N/A,#N/A,TRUE,"Y능력";#N/A,#N/A,TRUE,"YKD"}</definedName>
    <definedName name="WEARF" localSheetId="34" hidden="1">{#N/A,#N/A,TRUE,"Y생산";#N/A,#N/A,TRUE,"Y판매";#N/A,#N/A,TRUE,"Y총물량";#N/A,#N/A,TRUE,"Y능력";#N/A,#N/A,TRUE,"YKD"}</definedName>
    <definedName name="WEARF" hidden="1">{#N/A,#N/A,TRUE,"Y생산";#N/A,#N/A,TRUE,"Y판매";#N/A,#N/A,TRUE,"Y총물량";#N/A,#N/A,TRUE,"Y능력";#N/A,#N/A,TRUE,"YKD"}</definedName>
    <definedName name="WED" localSheetId="38" hidden="1">{#N/A,#N/A,FALSE,"96자동차사 계획";#N/A,#N/A,FALSE,"96자동차사 계획"}</definedName>
    <definedName name="WED" localSheetId="39" hidden="1">{#N/A,#N/A,FALSE,"96자동차사 계획";#N/A,#N/A,FALSE,"96자동차사 계획"}</definedName>
    <definedName name="WED" localSheetId="40" hidden="1">{#N/A,#N/A,FALSE,"96자동차사 계획";#N/A,#N/A,FALSE,"96자동차사 계획"}</definedName>
    <definedName name="WED" localSheetId="41" hidden="1">{#N/A,#N/A,FALSE,"96자동차사 계획";#N/A,#N/A,FALSE,"96자동차사 계획"}</definedName>
    <definedName name="WED" localSheetId="34" hidden="1">{#N/A,#N/A,FALSE,"96자동차사 계획";#N/A,#N/A,FALSE,"96자동차사 계획"}</definedName>
    <definedName name="WED" hidden="1">{#N/A,#N/A,FALSE,"96자동차사 계획";#N/A,#N/A,FALSE,"96자동차사 계획"}</definedName>
    <definedName name="WELD" localSheetId="12">#REF!</definedName>
    <definedName name="WELD" localSheetId="11">#REF!</definedName>
    <definedName name="WELD" localSheetId="38">#REF!</definedName>
    <definedName name="WELD" localSheetId="39">#REF!</definedName>
    <definedName name="WELD" localSheetId="40">#REF!</definedName>
    <definedName name="WELD" localSheetId="41">#REF!</definedName>
    <definedName name="WELD" localSheetId="34">#REF!</definedName>
    <definedName name="WELD" localSheetId="16">#REF!</definedName>
    <definedName name="WELD">#REF!</definedName>
    <definedName name="WERT" localSheetId="12">#REF!</definedName>
    <definedName name="WERT" localSheetId="11">#REF!</definedName>
    <definedName name="WERT" localSheetId="38">#REF!</definedName>
    <definedName name="WERT" localSheetId="39">#REF!</definedName>
    <definedName name="WERT" localSheetId="40">#REF!</definedName>
    <definedName name="WERT" localSheetId="41">#REF!</definedName>
    <definedName name="WERT" localSheetId="34">#REF!</definedName>
    <definedName name="WERT" localSheetId="16">#REF!</definedName>
    <definedName name="WERT">#REF!</definedName>
    <definedName name="WEW" localSheetId="12">#REF!</definedName>
    <definedName name="WEW" localSheetId="11">#REF!</definedName>
    <definedName name="WEW" localSheetId="38">#REF!</definedName>
    <definedName name="WEW" localSheetId="39">#REF!</definedName>
    <definedName name="WEW" localSheetId="40">#REF!</definedName>
    <definedName name="WEW" localSheetId="41">#REF!</definedName>
    <definedName name="WEW" localSheetId="34">#REF!</definedName>
    <definedName name="WEW" localSheetId="16">#REF!</definedName>
    <definedName name="WEW">#REF!</definedName>
    <definedName name="Wharf_rate" localSheetId="12">#REF!</definedName>
    <definedName name="Wharf_rate" localSheetId="11">#REF!</definedName>
    <definedName name="Wharf_rate" localSheetId="38">#REF!</definedName>
    <definedName name="Wharf_rate" localSheetId="39">#REF!</definedName>
    <definedName name="Wharf_rate" localSheetId="40">#REF!</definedName>
    <definedName name="Wharf_rate" localSheetId="41">#REF!</definedName>
    <definedName name="Wharf_rate" localSheetId="34">#REF!</definedName>
    <definedName name="Wharf_rate" localSheetId="16">#REF!</definedName>
    <definedName name="Wharf_rate">#REF!</definedName>
    <definedName name="WHRL" localSheetId="38" hidden="1">{#N/A,#N/A,FALSE,"단축1";#N/A,#N/A,FALSE,"단축2";#N/A,#N/A,FALSE,"단축3";#N/A,#N/A,FALSE,"장축";#N/A,#N/A,FALSE,"4WD"}</definedName>
    <definedName name="WHRL" localSheetId="39" hidden="1">{#N/A,#N/A,FALSE,"단축1";#N/A,#N/A,FALSE,"단축2";#N/A,#N/A,FALSE,"단축3";#N/A,#N/A,FALSE,"장축";#N/A,#N/A,FALSE,"4WD"}</definedName>
    <definedName name="WHRL" localSheetId="40" hidden="1">{#N/A,#N/A,FALSE,"단축1";#N/A,#N/A,FALSE,"단축2";#N/A,#N/A,FALSE,"단축3";#N/A,#N/A,FALSE,"장축";#N/A,#N/A,FALSE,"4WD"}</definedName>
    <definedName name="WHRL" localSheetId="41" hidden="1">{#N/A,#N/A,FALSE,"단축1";#N/A,#N/A,FALSE,"단축2";#N/A,#N/A,FALSE,"단축3";#N/A,#N/A,FALSE,"장축";#N/A,#N/A,FALSE,"4WD"}</definedName>
    <definedName name="WHRL" localSheetId="34" hidden="1">{#N/A,#N/A,FALSE,"단축1";#N/A,#N/A,FALSE,"단축2";#N/A,#N/A,FALSE,"단축3";#N/A,#N/A,FALSE,"장축";#N/A,#N/A,FALSE,"4WD"}</definedName>
    <definedName name="WHRL" hidden="1">{#N/A,#N/A,FALSE,"단축1";#N/A,#N/A,FALSE,"단축2";#N/A,#N/A,FALSE,"단축3";#N/A,#N/A,FALSE,"장축";#N/A,#N/A,FALSE,"4WD"}</definedName>
    <definedName name="Width">2</definedName>
    <definedName name="WJWJWJW" localSheetId="38" hidden="1">{#N/A,#N/A,FALSE,"단축1";#N/A,#N/A,FALSE,"단축2";#N/A,#N/A,FALSE,"단축3";#N/A,#N/A,FALSE,"장축";#N/A,#N/A,FALSE,"4WD"}</definedName>
    <definedName name="WJWJWJW" localSheetId="39" hidden="1">{#N/A,#N/A,FALSE,"단축1";#N/A,#N/A,FALSE,"단축2";#N/A,#N/A,FALSE,"단축3";#N/A,#N/A,FALSE,"장축";#N/A,#N/A,FALSE,"4WD"}</definedName>
    <definedName name="WJWJWJW" localSheetId="40" hidden="1">{#N/A,#N/A,FALSE,"단축1";#N/A,#N/A,FALSE,"단축2";#N/A,#N/A,FALSE,"단축3";#N/A,#N/A,FALSE,"장축";#N/A,#N/A,FALSE,"4WD"}</definedName>
    <definedName name="WJWJWJW" localSheetId="41" hidden="1">{#N/A,#N/A,FALSE,"단축1";#N/A,#N/A,FALSE,"단축2";#N/A,#N/A,FALSE,"단축3";#N/A,#N/A,FALSE,"장축";#N/A,#N/A,FALSE,"4WD"}</definedName>
    <definedName name="WJWJWJW" localSheetId="34" hidden="1">{#N/A,#N/A,FALSE,"단축1";#N/A,#N/A,FALSE,"단축2";#N/A,#N/A,FALSE,"단축3";#N/A,#N/A,FALSE,"장축";#N/A,#N/A,FALSE,"4WD"}</definedName>
    <definedName name="WJWJWJW" hidden="1">{#N/A,#N/A,FALSE,"단축1";#N/A,#N/A,FALSE,"단축2";#N/A,#N/A,FALSE,"단축3";#N/A,#N/A,FALSE,"장축";#N/A,#N/A,FALSE,"4WD"}</definedName>
    <definedName name="wkrdjq" localSheetId="12">#REF!</definedName>
    <definedName name="wkrdjq" localSheetId="11">#REF!</definedName>
    <definedName name="wkrdjq" localSheetId="38">#REF!</definedName>
    <definedName name="wkrdjq" localSheetId="39">#REF!</definedName>
    <definedName name="wkrdjq" localSheetId="40">#REF!</definedName>
    <definedName name="wkrdjq" localSheetId="41">#REF!</definedName>
    <definedName name="wkrdjq" localSheetId="34">#REF!</definedName>
    <definedName name="wkrdjq" localSheetId="16">#REF!</definedName>
    <definedName name="wkrdjq">#REF!</definedName>
    <definedName name="WND" localSheetId="38" hidden="1">{#N/A,#N/A,FALSE,"단축1";#N/A,#N/A,FALSE,"단축2";#N/A,#N/A,FALSE,"단축3";#N/A,#N/A,FALSE,"장축";#N/A,#N/A,FALSE,"4WD"}</definedName>
    <definedName name="WND" localSheetId="39" hidden="1">{#N/A,#N/A,FALSE,"단축1";#N/A,#N/A,FALSE,"단축2";#N/A,#N/A,FALSE,"단축3";#N/A,#N/A,FALSE,"장축";#N/A,#N/A,FALSE,"4WD"}</definedName>
    <definedName name="WND" localSheetId="40" hidden="1">{#N/A,#N/A,FALSE,"단축1";#N/A,#N/A,FALSE,"단축2";#N/A,#N/A,FALSE,"단축3";#N/A,#N/A,FALSE,"장축";#N/A,#N/A,FALSE,"4WD"}</definedName>
    <definedName name="WND" localSheetId="41" hidden="1">{#N/A,#N/A,FALSE,"단축1";#N/A,#N/A,FALSE,"단축2";#N/A,#N/A,FALSE,"단축3";#N/A,#N/A,FALSE,"장축";#N/A,#N/A,FALSE,"4WD"}</definedName>
    <definedName name="WND" localSheetId="34" hidden="1">{#N/A,#N/A,FALSE,"단축1";#N/A,#N/A,FALSE,"단축2";#N/A,#N/A,FALSE,"단축3";#N/A,#N/A,FALSE,"장축";#N/A,#N/A,FALSE,"4WD"}</definedName>
    <definedName name="WND" hidden="1">{#N/A,#N/A,FALSE,"단축1";#N/A,#N/A,FALSE,"단축2";#N/A,#N/A,FALSE,"단축3";#N/A,#N/A,FALSE,"장축";#N/A,#N/A,FALSE,"4WD"}</definedName>
    <definedName name="WP">'[7]GEN Inputs'!$D$18</definedName>
    <definedName name="wqe" localSheetId="38" hidden="1">{#N/A,#N/A,FALSE,"견적대비-2"}</definedName>
    <definedName name="wqe" localSheetId="39" hidden="1">{#N/A,#N/A,FALSE,"견적대비-2"}</definedName>
    <definedName name="wqe" localSheetId="40" hidden="1">{#N/A,#N/A,FALSE,"견적대비-2"}</definedName>
    <definedName name="wqe" localSheetId="41" hidden="1">{#N/A,#N/A,FALSE,"견적대비-2"}</definedName>
    <definedName name="wqe" localSheetId="34" hidden="1">{#N/A,#N/A,FALSE,"견적대비-2"}</definedName>
    <definedName name="wqe" hidden="1">{#N/A,#N/A,FALSE,"견적대비-2"}</definedName>
    <definedName name="wqwqw" localSheetId="38" hidden="1">{#N/A,#N/A,FALSE,"단축1";#N/A,#N/A,FALSE,"단축2";#N/A,#N/A,FALSE,"단축3";#N/A,#N/A,FALSE,"장축";#N/A,#N/A,FALSE,"4WD"}</definedName>
    <definedName name="wqwqw" localSheetId="39" hidden="1">{#N/A,#N/A,FALSE,"단축1";#N/A,#N/A,FALSE,"단축2";#N/A,#N/A,FALSE,"단축3";#N/A,#N/A,FALSE,"장축";#N/A,#N/A,FALSE,"4WD"}</definedName>
    <definedName name="wqwqw" localSheetId="40" hidden="1">{#N/A,#N/A,FALSE,"단축1";#N/A,#N/A,FALSE,"단축2";#N/A,#N/A,FALSE,"단축3";#N/A,#N/A,FALSE,"장축";#N/A,#N/A,FALSE,"4WD"}</definedName>
    <definedName name="wqwqw" localSheetId="41" hidden="1">{#N/A,#N/A,FALSE,"단축1";#N/A,#N/A,FALSE,"단축2";#N/A,#N/A,FALSE,"단축3";#N/A,#N/A,FALSE,"장축";#N/A,#N/A,FALSE,"4WD"}</definedName>
    <definedName name="wqwqw" localSheetId="34" hidden="1">{#N/A,#N/A,FALSE,"단축1";#N/A,#N/A,FALSE,"단축2";#N/A,#N/A,FALSE,"단축3";#N/A,#N/A,FALSE,"장축";#N/A,#N/A,FALSE,"4WD"}</definedName>
    <definedName name="wqwqw" hidden="1">{#N/A,#N/A,FALSE,"단축1";#N/A,#N/A,FALSE,"단축2";#N/A,#N/A,FALSE,"단축3";#N/A,#N/A,FALSE,"장축";#N/A,#N/A,FALSE,"4WD"}</definedName>
    <definedName name="WRE" localSheetId="12">#REF!</definedName>
    <definedName name="WRE" localSheetId="11">#REF!</definedName>
    <definedName name="WRE" localSheetId="38">#REF!</definedName>
    <definedName name="WRE" localSheetId="39">#REF!</definedName>
    <definedName name="WRE" localSheetId="40">#REF!</definedName>
    <definedName name="WRE" localSheetId="41">#REF!</definedName>
    <definedName name="WRE" localSheetId="34">#REF!</definedName>
    <definedName name="WRE" localSheetId="16">#REF!</definedName>
    <definedName name="WRE">#REF!</definedName>
    <definedName name="wrn" localSheetId="38" hidden="1">{#N/A,#N/A,FALSE,"단축1";#N/A,#N/A,FALSE,"단축2";#N/A,#N/A,FALSE,"단축3";#N/A,#N/A,FALSE,"장축";#N/A,#N/A,FALSE,"4WD"}</definedName>
    <definedName name="wrn" localSheetId="39" hidden="1">{#N/A,#N/A,FALSE,"단축1";#N/A,#N/A,FALSE,"단축2";#N/A,#N/A,FALSE,"단축3";#N/A,#N/A,FALSE,"장축";#N/A,#N/A,FALSE,"4WD"}</definedName>
    <definedName name="wrn" localSheetId="40" hidden="1">{#N/A,#N/A,FALSE,"단축1";#N/A,#N/A,FALSE,"단축2";#N/A,#N/A,FALSE,"단축3";#N/A,#N/A,FALSE,"장축";#N/A,#N/A,FALSE,"4WD"}</definedName>
    <definedName name="wrn" localSheetId="41" hidden="1">{#N/A,#N/A,FALSE,"단축1";#N/A,#N/A,FALSE,"단축2";#N/A,#N/A,FALSE,"단축3";#N/A,#N/A,FALSE,"장축";#N/A,#N/A,FALSE,"4WD"}</definedName>
    <definedName name="wrn" localSheetId="34" hidden="1">{#N/A,#N/A,FALSE,"단축1";#N/A,#N/A,FALSE,"단축2";#N/A,#N/A,FALSE,"단축3";#N/A,#N/A,FALSE,"장축";#N/A,#N/A,FALSE,"4WD"}</definedName>
    <definedName name="wrn" hidden="1">{#N/A,#N/A,FALSE,"단축1";#N/A,#N/A,FALSE,"단축2";#N/A,#N/A,FALSE,"단축3";#N/A,#N/A,FALSE,"장축";#N/A,#N/A,FALSE,"4WD"}</definedName>
    <definedName name="wrn.345." localSheetId="38" hidden="1">{#N/A,#N/A,FALSE,"96 3월물량표";#N/A,#N/A,FALSE,"96 4월물량표";#N/A,#N/A,FALSE,"96 5월물량표"}</definedName>
    <definedName name="wrn.345." localSheetId="39" hidden="1">{#N/A,#N/A,FALSE,"96 3월물량표";#N/A,#N/A,FALSE,"96 4월물량표";#N/A,#N/A,FALSE,"96 5월물량표"}</definedName>
    <definedName name="wrn.345." localSheetId="40" hidden="1">{#N/A,#N/A,FALSE,"96 3월물량표";#N/A,#N/A,FALSE,"96 4월물량표";#N/A,#N/A,FALSE,"96 5월물량표"}</definedName>
    <definedName name="wrn.345." localSheetId="41" hidden="1">{#N/A,#N/A,FALSE,"96 3월물량표";#N/A,#N/A,FALSE,"96 4월물량표";#N/A,#N/A,FALSE,"96 5월물량표"}</definedName>
    <definedName name="wrn.345." localSheetId="34" hidden="1">{#N/A,#N/A,FALSE,"96 3월물량표";#N/A,#N/A,FALSE,"96 4월물량표";#N/A,#N/A,FALSE,"96 5월물량표"}</definedName>
    <definedName name="wrn.345." hidden="1">{#N/A,#N/A,FALSE,"96 3월물량표";#N/A,#N/A,FALSE,"96 4월물량표";#N/A,#N/A,FALSE,"96 5월물량표"}</definedName>
    <definedName name="wrn.96사업계획." localSheetId="38" hidden="1">{#N/A,#N/A,FALSE,"96자동차사 계획";#N/A,#N/A,FALSE,"96자동차사 계획"}</definedName>
    <definedName name="wrn.96사업계획." localSheetId="39" hidden="1">{#N/A,#N/A,FALSE,"96자동차사 계획";#N/A,#N/A,FALSE,"96자동차사 계획"}</definedName>
    <definedName name="wrn.96사업계획." localSheetId="40" hidden="1">{#N/A,#N/A,FALSE,"96자동차사 계획";#N/A,#N/A,FALSE,"96자동차사 계획"}</definedName>
    <definedName name="wrn.96사업계획." localSheetId="41" hidden="1">{#N/A,#N/A,FALSE,"96자동차사 계획";#N/A,#N/A,FALSE,"96자동차사 계획"}</definedName>
    <definedName name="wrn.96사업계획." localSheetId="34" hidden="1">{#N/A,#N/A,FALSE,"96자동차사 계획";#N/A,#N/A,FALSE,"96자동차사 계획"}</definedName>
    <definedName name="wrn.96사업계획." hidden="1">{#N/A,#N/A,FALSE,"96자동차사 계획";#N/A,#N/A,FALSE,"96자동차사 계획"}</definedName>
    <definedName name="wrn.AuºIAI¼a." localSheetId="38" hidden="1">{#N/A,#N/A,FALSE,"´UA";#N/A,#N/A,FALSE,"´UA";#N/A,#N/A,FALSE,"´UA";#N/A,#N/A,FALSE,"Aa";#N/A,#N/A,FALSE,"4WD"}</definedName>
    <definedName name="wrn.AuºIAI¼a." localSheetId="39" hidden="1">{#N/A,#N/A,FALSE,"´UA";#N/A,#N/A,FALSE,"´UA";#N/A,#N/A,FALSE,"´UA";#N/A,#N/A,FALSE,"Aa";#N/A,#N/A,FALSE,"4WD"}</definedName>
    <definedName name="wrn.AuºIAI¼a." localSheetId="40" hidden="1">{#N/A,#N/A,FALSE,"´UA";#N/A,#N/A,FALSE,"´UA";#N/A,#N/A,FALSE,"´UA";#N/A,#N/A,FALSE,"Aa";#N/A,#N/A,FALSE,"4WD"}</definedName>
    <definedName name="wrn.AuºIAI¼a." localSheetId="41" hidden="1">{#N/A,#N/A,FALSE,"´UA";#N/A,#N/A,FALSE,"´UA";#N/A,#N/A,FALSE,"´UA";#N/A,#N/A,FALSE,"Aa";#N/A,#N/A,FALSE,"4WD"}</definedName>
    <definedName name="wrn.AuºIAI¼a." localSheetId="34" hidden="1">{#N/A,#N/A,FALSE,"´UA";#N/A,#N/A,FALSE,"´UA";#N/A,#N/A,FALSE,"´UA";#N/A,#N/A,FALSE,"Aa";#N/A,#N/A,FALSE,"4WD"}</definedName>
    <definedName name="wrn.AuºIAI¼a." hidden="1">{#N/A,#N/A,FALSE,"´UA";#N/A,#N/A,FALSE,"´UA";#N/A,#N/A,FALSE,"´UA";#N/A,#N/A,FALSE,"Aa";#N/A,#N/A,FALSE,"4WD"}</definedName>
    <definedName name="wrn.AU가공." localSheetId="3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39"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4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4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3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Aforms." localSheetId="38" hidden="1">{#N/A,#N/A,FALSE,"EXIT";#N/A,#N/A,FALSE,"Issues";#N/A,#N/A,FALSE,"Summary";#N/A,#N/A,FALSE,"Detail";#N/A,#N/A,FALSE,"Team Commit";#N/A,#N/A,FALSE,"Attendance"}</definedName>
    <definedName name="wrn.CAforms." localSheetId="39" hidden="1">{#N/A,#N/A,FALSE,"EXIT";#N/A,#N/A,FALSE,"Issues";#N/A,#N/A,FALSE,"Summary";#N/A,#N/A,FALSE,"Detail";#N/A,#N/A,FALSE,"Team Commit";#N/A,#N/A,FALSE,"Attendance"}</definedName>
    <definedName name="wrn.CAforms." localSheetId="40" hidden="1">{#N/A,#N/A,FALSE,"EXIT";#N/A,#N/A,FALSE,"Issues";#N/A,#N/A,FALSE,"Summary";#N/A,#N/A,FALSE,"Detail";#N/A,#N/A,FALSE,"Team Commit";#N/A,#N/A,FALSE,"Attendance"}</definedName>
    <definedName name="wrn.CAforms." localSheetId="41" hidden="1">{#N/A,#N/A,FALSE,"EXIT";#N/A,#N/A,FALSE,"Issues";#N/A,#N/A,FALSE,"Summary";#N/A,#N/A,FALSE,"Detail";#N/A,#N/A,FALSE,"Team Commit";#N/A,#N/A,FALSE,"Attendance"}</definedName>
    <definedName name="wrn.CAforms." localSheetId="34" hidden="1">{#N/A,#N/A,FALSE,"EXIT";#N/A,#N/A,FALSE,"Issues";#N/A,#N/A,FALSE,"Summary";#N/A,#N/A,FALSE,"Detail";#N/A,#N/A,FALSE,"Team Commit";#N/A,#N/A,FALSE,"Attendance"}</definedName>
    <definedName name="wrn.CAforms." hidden="1">{#N/A,#N/A,FALSE,"EXIT";#N/A,#N/A,FALSE,"Issues";#N/A,#N/A,FALSE,"Summary";#N/A,#N/A,FALSE,"Detail";#N/A,#N/A,FALSE,"Team Commit";#N/A,#N/A,FALSE,"Attendance"}</definedName>
    <definedName name="wrn.CDforms." localSheetId="38" hidden="1">{#N/A,#N/A,FALSE,"EXIT";#N/A,#N/A,FALSE,"Issue";#N/A,#N/A,FALSE,"Summary";#N/A,#N/A,FALSE,"Detail";#N/A,#N/A,FALSE,"Attendance"}</definedName>
    <definedName name="wrn.CDforms." localSheetId="39" hidden="1">{#N/A,#N/A,FALSE,"EXIT";#N/A,#N/A,FALSE,"Issue";#N/A,#N/A,FALSE,"Summary";#N/A,#N/A,FALSE,"Detail";#N/A,#N/A,FALSE,"Attendance"}</definedName>
    <definedName name="wrn.CDforms." localSheetId="40" hidden="1">{#N/A,#N/A,FALSE,"EXIT";#N/A,#N/A,FALSE,"Issue";#N/A,#N/A,FALSE,"Summary";#N/A,#N/A,FALSE,"Detail";#N/A,#N/A,FALSE,"Attendance"}</definedName>
    <definedName name="wrn.CDforms." localSheetId="41" hidden="1">{#N/A,#N/A,FALSE,"EXIT";#N/A,#N/A,FALSE,"Issue";#N/A,#N/A,FALSE,"Summary";#N/A,#N/A,FALSE,"Detail";#N/A,#N/A,FALSE,"Attendance"}</definedName>
    <definedName name="wrn.CDforms." localSheetId="34" hidden="1">{#N/A,#N/A,FALSE,"EXIT";#N/A,#N/A,FALSE,"Issue";#N/A,#N/A,FALSE,"Summary";#N/A,#N/A,FALSE,"Detail";#N/A,#N/A,FALSE,"Attendance"}</definedName>
    <definedName name="wrn.CDforms." hidden="1">{#N/A,#N/A,FALSE,"EXIT";#N/A,#N/A,FALSE,"Issue";#N/A,#N/A,FALSE,"Summary";#N/A,#N/A,FALSE,"Detail";#N/A,#N/A,FALSE,"Attendance"}</definedName>
    <definedName name="wrn.CIforms." localSheetId="38" hidden="1">{#N/A,#N/A,FALSE,"EXIT";#N/A,#N/A,FALSE,"Issue";#N/A,#N/A,FALSE,"Summary";#N/A,#N/A,FALSE,"Detail";#N/A,#N/A,FALSE,"Attendance"}</definedName>
    <definedName name="wrn.CIforms." localSheetId="39" hidden="1">{#N/A,#N/A,FALSE,"EXIT";#N/A,#N/A,FALSE,"Issue";#N/A,#N/A,FALSE,"Summary";#N/A,#N/A,FALSE,"Detail";#N/A,#N/A,FALSE,"Attendance"}</definedName>
    <definedName name="wrn.CIforms." localSheetId="40" hidden="1">{#N/A,#N/A,FALSE,"EXIT";#N/A,#N/A,FALSE,"Issue";#N/A,#N/A,FALSE,"Summary";#N/A,#N/A,FALSE,"Detail";#N/A,#N/A,FALSE,"Attendance"}</definedName>
    <definedName name="wrn.CIforms." localSheetId="41" hidden="1">{#N/A,#N/A,FALSE,"EXIT";#N/A,#N/A,FALSE,"Issue";#N/A,#N/A,FALSE,"Summary";#N/A,#N/A,FALSE,"Detail";#N/A,#N/A,FALSE,"Attendance"}</definedName>
    <definedName name="wrn.CIforms." localSheetId="34" hidden="1">{#N/A,#N/A,FALSE,"EXIT";#N/A,#N/A,FALSE,"Issue";#N/A,#N/A,FALSE,"Summary";#N/A,#N/A,FALSE,"Detail";#N/A,#N/A,FALSE,"Attendance"}</definedName>
    <definedName name="wrn.CIforms." hidden="1">{#N/A,#N/A,FALSE,"EXIT";#N/A,#N/A,FALSE,"Issue";#N/A,#N/A,FALSE,"Summary";#N/A,#N/A,FALSE,"Detail";#N/A,#N/A,FALSE,"Attendance"}</definedName>
    <definedName name="wrn.DDD."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EM." localSheetId="38" hidden="1">{#N/A,#N/A,FALSE,"전제";#N/A,#N/A,FALSE,"표지";#N/A,#N/A,FALSE,"6D16";#N/A,#N/A,FALSE,"6D22";#N/A,#N/A,FALSE,"6D22-T";#N/A,#N/A,FALSE,"Q-DEG";#N/A,#N/A,FALSE,"총손";#N/A,#N/A,FALSE,"대당";#N/A,#N/A,FALSE,"가공비"}</definedName>
    <definedName name="wrn.EM." localSheetId="39" hidden="1">{#N/A,#N/A,FALSE,"전제";#N/A,#N/A,FALSE,"표지";#N/A,#N/A,FALSE,"6D16";#N/A,#N/A,FALSE,"6D22";#N/A,#N/A,FALSE,"6D22-T";#N/A,#N/A,FALSE,"Q-DEG";#N/A,#N/A,FALSE,"총손";#N/A,#N/A,FALSE,"대당";#N/A,#N/A,FALSE,"가공비"}</definedName>
    <definedName name="wrn.EM." localSheetId="40" hidden="1">{#N/A,#N/A,FALSE,"전제";#N/A,#N/A,FALSE,"표지";#N/A,#N/A,FALSE,"6D16";#N/A,#N/A,FALSE,"6D22";#N/A,#N/A,FALSE,"6D22-T";#N/A,#N/A,FALSE,"Q-DEG";#N/A,#N/A,FALSE,"총손";#N/A,#N/A,FALSE,"대당";#N/A,#N/A,FALSE,"가공비"}</definedName>
    <definedName name="wrn.EM." localSheetId="41" hidden="1">{#N/A,#N/A,FALSE,"전제";#N/A,#N/A,FALSE,"표지";#N/A,#N/A,FALSE,"6D16";#N/A,#N/A,FALSE,"6D22";#N/A,#N/A,FALSE,"6D22-T";#N/A,#N/A,FALSE,"Q-DEG";#N/A,#N/A,FALSE,"총손";#N/A,#N/A,FALSE,"대당";#N/A,#N/A,FALSE,"가공비"}</definedName>
    <definedName name="wrn.EM." localSheetId="34"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FAforms." localSheetId="38" hidden="1">{#N/A,#N/A,FALSE,"EXIT";#N/A,#N/A,FALSE,"Issues";#N/A,#N/A,FALSE,"Summary";#N/A,#N/A,FALSE,"Detail";#N/A,#N/A,FALSE,"Attendance"}</definedName>
    <definedName name="wrn.FAforms." localSheetId="39" hidden="1">{#N/A,#N/A,FALSE,"EXIT";#N/A,#N/A,FALSE,"Issues";#N/A,#N/A,FALSE,"Summary";#N/A,#N/A,FALSE,"Detail";#N/A,#N/A,FALSE,"Attendance"}</definedName>
    <definedName name="wrn.FAforms." localSheetId="40" hidden="1">{#N/A,#N/A,FALSE,"EXIT";#N/A,#N/A,FALSE,"Issues";#N/A,#N/A,FALSE,"Summary";#N/A,#N/A,FALSE,"Detail";#N/A,#N/A,FALSE,"Attendance"}</definedName>
    <definedName name="wrn.FAforms." localSheetId="41" hidden="1">{#N/A,#N/A,FALSE,"EXIT";#N/A,#N/A,FALSE,"Issues";#N/A,#N/A,FALSE,"Summary";#N/A,#N/A,FALSE,"Detail";#N/A,#N/A,FALSE,"Attendance"}</definedName>
    <definedName name="wrn.FAforms." localSheetId="34" hidden="1">{#N/A,#N/A,FALSE,"EXIT";#N/A,#N/A,FALSE,"Issues";#N/A,#N/A,FALSE,"Summary";#N/A,#N/A,FALSE,"Detail";#N/A,#N/A,FALSE,"Attendance"}</definedName>
    <definedName name="wrn.FAforms." hidden="1">{#N/A,#N/A,FALSE,"EXIT";#N/A,#N/A,FALSE,"Issues";#N/A,#N/A,FALSE,"Summary";#N/A,#N/A,FALSE,"Detail";#N/A,#N/A,FALSE,"Attendance"}</definedName>
    <definedName name="wrn.GPSGREC." localSheetId="38" hidden="1">{#N/A,#N/A,FALSE,"Bid List";#N/A,#N/A,FALSE,"Rec. P-N Detail";#N/A,#N/A,FALSE,"Com. P-N Detail";#N/A,#N/A,FALSE,"Rec. Sum. - Supplier";#N/A,#N/A,FALSE,"Rec. Sum. - Plant";#N/A,#N/A,FALSE,"Source Com. Sum.";#N/A,#N/A,FALSE,"GLOBSIGN";#N/A,#N/A,FALSE,"ROUNDS";#N/A,#N/A,FALSE,"REC-SUM"}</definedName>
    <definedName name="wrn.GPSGREC." localSheetId="39" hidden="1">{#N/A,#N/A,FALSE,"Bid List";#N/A,#N/A,FALSE,"Rec. P-N Detail";#N/A,#N/A,FALSE,"Com. P-N Detail";#N/A,#N/A,FALSE,"Rec. Sum. - Supplier";#N/A,#N/A,FALSE,"Rec. Sum. - Plant";#N/A,#N/A,FALSE,"Source Com. Sum.";#N/A,#N/A,FALSE,"GLOBSIGN";#N/A,#N/A,FALSE,"ROUNDS";#N/A,#N/A,FALSE,"REC-SUM"}</definedName>
    <definedName name="wrn.GPSGREC." localSheetId="40" hidden="1">{#N/A,#N/A,FALSE,"Bid List";#N/A,#N/A,FALSE,"Rec. P-N Detail";#N/A,#N/A,FALSE,"Com. P-N Detail";#N/A,#N/A,FALSE,"Rec. Sum. - Supplier";#N/A,#N/A,FALSE,"Rec. Sum. - Plant";#N/A,#N/A,FALSE,"Source Com. Sum.";#N/A,#N/A,FALSE,"GLOBSIGN";#N/A,#N/A,FALSE,"ROUNDS";#N/A,#N/A,FALSE,"REC-SUM"}</definedName>
    <definedName name="wrn.GPSGREC." localSheetId="41" hidden="1">{#N/A,#N/A,FALSE,"Bid List";#N/A,#N/A,FALSE,"Rec. P-N Detail";#N/A,#N/A,FALSE,"Com. P-N Detail";#N/A,#N/A,FALSE,"Rec. Sum. - Supplier";#N/A,#N/A,FALSE,"Rec. Sum. - Plant";#N/A,#N/A,FALSE,"Source Com. Sum.";#N/A,#N/A,FALSE,"GLOBSIGN";#N/A,#N/A,FALSE,"ROUNDS";#N/A,#N/A,FALSE,"REC-SUM"}</definedName>
    <definedName name="wrn.GPSGREC." localSheetId="34" hidden="1">{#N/A,#N/A,FALSE,"Bid List";#N/A,#N/A,FALSE,"Rec. P-N Detail";#N/A,#N/A,FALSE,"Com. P-N Detail";#N/A,#N/A,FALSE,"Rec. Sum. - Supplier";#N/A,#N/A,FALSE,"Rec. Sum. - Plant";#N/A,#N/A,FALSE,"Source Com. Sum.";#N/A,#N/A,FALSE,"GLOBSIGN";#N/A,#N/A,FALSE,"ROUNDS";#N/A,#N/A,FALSE,"REC-SUM"}</definedName>
    <definedName name="wrn.GPSGREC." hidden="1">{#N/A,#N/A,FALSE,"Bid List";#N/A,#N/A,FALSE,"Rec. P-N Detail";#N/A,#N/A,FALSE,"Com. P-N Detail";#N/A,#N/A,FALSE,"Rec. Sum. - Supplier";#N/A,#N/A,FALSE,"Rec. Sum. - Plant";#N/A,#N/A,FALSE,"Source Com. Sum.";#N/A,#N/A,FALSE,"GLOBSIGN";#N/A,#N/A,FALSE,"ROUNDS";#N/A,#N/A,FALSE,"REC-SUM"}</definedName>
    <definedName name="wrn.PAforms." localSheetId="38" hidden="1">{#N/A,#N/A,FALSE,"EXIT";#N/A,#N/A,FALSE,"Issues";#N/A,#N/A,FALSE,"Summary";#N/A,#N/A,FALSE,"Detail";#N/A,#N/A,FALSE,"Attendance"}</definedName>
    <definedName name="wrn.PAforms." localSheetId="39" hidden="1">{#N/A,#N/A,FALSE,"EXIT";#N/A,#N/A,FALSE,"Issues";#N/A,#N/A,FALSE,"Summary";#N/A,#N/A,FALSE,"Detail";#N/A,#N/A,FALSE,"Attendance"}</definedName>
    <definedName name="wrn.PAforms." localSheetId="40" hidden="1">{#N/A,#N/A,FALSE,"EXIT";#N/A,#N/A,FALSE,"Issues";#N/A,#N/A,FALSE,"Summary";#N/A,#N/A,FALSE,"Detail";#N/A,#N/A,FALSE,"Attendance"}</definedName>
    <definedName name="wrn.PAforms." localSheetId="41" hidden="1">{#N/A,#N/A,FALSE,"EXIT";#N/A,#N/A,FALSE,"Issues";#N/A,#N/A,FALSE,"Summary";#N/A,#N/A,FALSE,"Detail";#N/A,#N/A,FALSE,"Attendance"}</definedName>
    <definedName name="wrn.PAforms." localSheetId="34" hidden="1">{#N/A,#N/A,FALSE,"EXIT";#N/A,#N/A,FALSE,"Issues";#N/A,#N/A,FALSE,"Summary";#N/A,#N/A,FALSE,"Detail";#N/A,#N/A,FALSE,"Attendance"}</definedName>
    <definedName name="wrn.PAforms." hidden="1">{#N/A,#N/A,FALSE,"EXIT";#N/A,#N/A,FALSE,"Issues";#N/A,#N/A,FALSE,"Summary";#N/A,#N/A,FALSE,"Detail";#N/A,#N/A,FALSE,"Attendance"}</definedName>
    <definedName name="wrn.RPT." localSheetId="38" hidden="1">{#N/A,#N/A,FALSE,"인원";#N/A,#N/A,FALSE,"비용2";#N/A,#N/A,FALSE,"비용1";#N/A,#N/A,FALSE,"비용";#N/A,#N/A,FALSE,"보증2";#N/A,#N/A,FALSE,"보증1";#N/A,#N/A,FALSE,"보증";#N/A,#N/A,FALSE,"손익1";#N/A,#N/A,FALSE,"손익";#N/A,#N/A,FALSE,"부서별매출";#N/A,#N/A,FALSE,"매출"}</definedName>
    <definedName name="wrn.RPT." localSheetId="39" hidden="1">{#N/A,#N/A,FALSE,"인원";#N/A,#N/A,FALSE,"비용2";#N/A,#N/A,FALSE,"비용1";#N/A,#N/A,FALSE,"비용";#N/A,#N/A,FALSE,"보증2";#N/A,#N/A,FALSE,"보증1";#N/A,#N/A,FALSE,"보증";#N/A,#N/A,FALSE,"손익1";#N/A,#N/A,FALSE,"손익";#N/A,#N/A,FALSE,"부서별매출";#N/A,#N/A,FALSE,"매출"}</definedName>
    <definedName name="wrn.RPT." localSheetId="40" hidden="1">{#N/A,#N/A,FALSE,"인원";#N/A,#N/A,FALSE,"비용2";#N/A,#N/A,FALSE,"비용1";#N/A,#N/A,FALSE,"비용";#N/A,#N/A,FALSE,"보증2";#N/A,#N/A,FALSE,"보증1";#N/A,#N/A,FALSE,"보증";#N/A,#N/A,FALSE,"손익1";#N/A,#N/A,FALSE,"손익";#N/A,#N/A,FALSE,"부서별매출";#N/A,#N/A,FALSE,"매출"}</definedName>
    <definedName name="wrn.RPT." localSheetId="41" hidden="1">{#N/A,#N/A,FALSE,"인원";#N/A,#N/A,FALSE,"비용2";#N/A,#N/A,FALSE,"비용1";#N/A,#N/A,FALSE,"비용";#N/A,#N/A,FALSE,"보증2";#N/A,#N/A,FALSE,"보증1";#N/A,#N/A,FALSE,"보증";#N/A,#N/A,FALSE,"손익1";#N/A,#N/A,FALSE,"손익";#N/A,#N/A,FALSE,"부서별매출";#N/A,#N/A,FALSE,"매출"}</definedName>
    <definedName name="wrn.RPT." localSheetId="3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38" hidden="1">{#N/A,#N/A,FALSE,"표지";#N/A,#N/A,FALSE,"전제";#N/A,#N/A,FALSE,"손익-자 (2)";#N/A,#N/A,FALSE,"손익-자";#N/A,#N/A,FALSE,"손익-마 (2)";#N/A,#N/A,FALSE,"손익-마";#N/A,#N/A,FALSE,"총손최종"}</definedName>
    <definedName name="wrn.su." localSheetId="39" hidden="1">{#N/A,#N/A,FALSE,"표지";#N/A,#N/A,FALSE,"전제";#N/A,#N/A,FALSE,"손익-자 (2)";#N/A,#N/A,FALSE,"손익-자";#N/A,#N/A,FALSE,"손익-마 (2)";#N/A,#N/A,FALSE,"손익-마";#N/A,#N/A,FALSE,"총손최종"}</definedName>
    <definedName name="wrn.su." localSheetId="40" hidden="1">{#N/A,#N/A,FALSE,"표지";#N/A,#N/A,FALSE,"전제";#N/A,#N/A,FALSE,"손익-자 (2)";#N/A,#N/A,FALSE,"손익-자";#N/A,#N/A,FALSE,"손익-마 (2)";#N/A,#N/A,FALSE,"손익-마";#N/A,#N/A,FALSE,"총손최종"}</definedName>
    <definedName name="wrn.su." localSheetId="41" hidden="1">{#N/A,#N/A,FALSE,"표지";#N/A,#N/A,FALSE,"전제";#N/A,#N/A,FALSE,"손익-자 (2)";#N/A,#N/A,FALSE,"손익-자";#N/A,#N/A,FALSE,"손익-마 (2)";#N/A,#N/A,FALSE,"손익-마";#N/A,#N/A,FALSE,"총손최종"}</definedName>
    <definedName name="wrn.su." localSheetId="34"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38" hidden="1">{#N/A,#N/A,FALSE,"견적대비-2"}</definedName>
    <definedName name="wrn.tou구매." localSheetId="39" hidden="1">{#N/A,#N/A,FALSE,"견적대비-2"}</definedName>
    <definedName name="wrn.tou구매." localSheetId="40" hidden="1">{#N/A,#N/A,FALSE,"견적대비-2"}</definedName>
    <definedName name="wrn.tou구매." localSheetId="41" hidden="1">{#N/A,#N/A,FALSE,"견적대비-2"}</definedName>
    <definedName name="wrn.tou구매." localSheetId="34" hidden="1">{#N/A,#N/A,FALSE,"견적대비-2"}</definedName>
    <definedName name="wrn.tou구매." hidden="1">{#N/A,#N/A,FALSE,"견적대비-2"}</definedName>
    <definedName name="wrn.VT수익성._.FULL._.SET." localSheetId="3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3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4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3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38" hidden="1">{#N/A,#N/A,TRUE,"Y생산";#N/A,#N/A,TRUE,"Y판매";#N/A,#N/A,TRUE,"Y총물량";#N/A,#N/A,TRUE,"Y능력";#N/A,#N/A,TRUE,"YKD"}</definedName>
    <definedName name="wrn.Y차._.종합." localSheetId="39" hidden="1">{#N/A,#N/A,TRUE,"Y생산";#N/A,#N/A,TRUE,"Y판매";#N/A,#N/A,TRUE,"Y총물량";#N/A,#N/A,TRUE,"Y능력";#N/A,#N/A,TRUE,"YKD"}</definedName>
    <definedName name="wrn.Y차._.종합." localSheetId="40" hidden="1">{#N/A,#N/A,TRUE,"Y생산";#N/A,#N/A,TRUE,"Y판매";#N/A,#N/A,TRUE,"Y총물량";#N/A,#N/A,TRUE,"Y능력";#N/A,#N/A,TRUE,"YKD"}</definedName>
    <definedName name="wrn.Y차._.종합." localSheetId="41" hidden="1">{#N/A,#N/A,TRUE,"Y생산";#N/A,#N/A,TRUE,"Y판매";#N/A,#N/A,TRUE,"Y총물량";#N/A,#N/A,TRUE,"Y능력";#N/A,#N/A,TRUE,"YKD"}</definedName>
    <definedName name="wrn.Y차._.종합." localSheetId="34" hidden="1">{#N/A,#N/A,TRUE,"Y생산";#N/A,#N/A,TRUE,"Y판매";#N/A,#N/A,TRUE,"Y총물량";#N/A,#N/A,TRUE,"Y능력";#N/A,#N/A,TRUE,"YKD"}</definedName>
    <definedName name="wrn.Y차._.종합." hidden="1">{#N/A,#N/A,TRUE,"Y생산";#N/A,#N/A,TRUE,"Y판매";#N/A,#N/A,TRUE,"Y총물량";#N/A,#N/A,TRUE,"Y능력";#N/A,#N/A,TRUE,"YKD"}</definedName>
    <definedName name="wrn.선사." localSheetId="38" hidden="1">{#N/A,#N/A,FALSE,"품의서";#N/A,#N/A,FALSE,"전제";#N/A,#N/A,FALSE,"총손";#N/A,#N/A,FALSE,"손익"}</definedName>
    <definedName name="wrn.선사." localSheetId="39" hidden="1">{#N/A,#N/A,FALSE,"품의서";#N/A,#N/A,FALSE,"전제";#N/A,#N/A,FALSE,"총손";#N/A,#N/A,FALSE,"손익"}</definedName>
    <definedName name="wrn.선사." localSheetId="40" hidden="1">{#N/A,#N/A,FALSE,"품의서";#N/A,#N/A,FALSE,"전제";#N/A,#N/A,FALSE,"총손";#N/A,#N/A,FALSE,"손익"}</definedName>
    <definedName name="wrn.선사." localSheetId="41" hidden="1">{#N/A,#N/A,FALSE,"품의서";#N/A,#N/A,FALSE,"전제";#N/A,#N/A,FALSE,"총손";#N/A,#N/A,FALSE,"손익"}</definedName>
    <definedName name="wrn.선사." localSheetId="34" hidden="1">{#N/A,#N/A,FALSE,"품의서";#N/A,#N/A,FALSE,"전제";#N/A,#N/A,FALSE,"총손";#N/A,#N/A,FALSE,"손익"}</definedName>
    <definedName name="wrn.선사." hidden="1">{#N/A,#N/A,FALSE,"품의서";#N/A,#N/A,FALSE,"전제";#N/A,#N/A,FALSE,"총손";#N/A,#N/A,FALSE,"손익"}</definedName>
    <definedName name="wrn.신규dep._.full._.set." localSheetId="38" hidden="1">{#N/A,#N/A,FALSE,"신규dep";#N/A,#N/A,FALSE,"신규dep-금형상각후";#N/A,#N/A,FALSE,"신규dep-연구비상각후";#N/A,#N/A,FALSE,"신규dep-기계,공구상각후"}</definedName>
    <definedName name="wrn.신규dep._.full._.set." localSheetId="39" hidden="1">{#N/A,#N/A,FALSE,"신규dep";#N/A,#N/A,FALSE,"신규dep-금형상각후";#N/A,#N/A,FALSE,"신규dep-연구비상각후";#N/A,#N/A,FALSE,"신규dep-기계,공구상각후"}</definedName>
    <definedName name="wrn.신규dep._.full._.set." localSheetId="40" hidden="1">{#N/A,#N/A,FALSE,"신규dep";#N/A,#N/A,FALSE,"신규dep-금형상각후";#N/A,#N/A,FALSE,"신규dep-연구비상각후";#N/A,#N/A,FALSE,"신규dep-기계,공구상각후"}</definedName>
    <definedName name="wrn.신규dep._.full._.set." localSheetId="41" hidden="1">{#N/A,#N/A,FALSE,"신규dep";#N/A,#N/A,FALSE,"신규dep-금형상각후";#N/A,#N/A,FALSE,"신규dep-연구비상각후";#N/A,#N/A,FALSE,"신규dep-기계,공구상각후"}</definedName>
    <definedName name="wrn.신규dep._.full._.set." localSheetId="3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이사님." localSheetId="38" hidden="1">{#N/A,#N/A,TRUE,"이사님";#N/A,#N/A,TRUE,"이사님"}</definedName>
    <definedName name="wrn.이사님." localSheetId="39" hidden="1">{#N/A,#N/A,TRUE,"이사님";#N/A,#N/A,TRUE,"이사님"}</definedName>
    <definedName name="wrn.이사님." localSheetId="40" hidden="1">{#N/A,#N/A,TRUE,"이사님";#N/A,#N/A,TRUE,"이사님"}</definedName>
    <definedName name="wrn.이사님." localSheetId="41" hidden="1">{#N/A,#N/A,TRUE,"이사님";#N/A,#N/A,TRUE,"이사님"}</definedName>
    <definedName name="wrn.이사님." localSheetId="34" hidden="1">{#N/A,#N/A,TRUE,"이사님";#N/A,#N/A,TRUE,"이사님"}</definedName>
    <definedName name="wrn.이사님." hidden="1">{#N/A,#N/A,TRUE,"이사님";#N/A,#N/A,TRUE,"이사님"}</definedName>
    <definedName name="wrn.자판정비._.월간회의자료." localSheetId="3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38" hidden="1">{#N/A,#N/A,FALSE,"단축1";#N/A,#N/A,FALSE,"단축2";#N/A,#N/A,FALSE,"단축3";#N/A,#N/A,FALSE,"장축";#N/A,#N/A,FALSE,"4WD"}</definedName>
    <definedName name="wrn.전부인쇄." localSheetId="39" hidden="1">{#N/A,#N/A,FALSE,"단축1";#N/A,#N/A,FALSE,"단축2";#N/A,#N/A,FALSE,"단축3";#N/A,#N/A,FALSE,"장축";#N/A,#N/A,FALSE,"4WD"}</definedName>
    <definedName name="wrn.전부인쇄." localSheetId="40" hidden="1">{#N/A,#N/A,FALSE,"단축1";#N/A,#N/A,FALSE,"단축2";#N/A,#N/A,FALSE,"단축3";#N/A,#N/A,FALSE,"장축";#N/A,#N/A,FALSE,"4WD"}</definedName>
    <definedName name="wrn.전부인쇄." localSheetId="41" hidden="1">{#N/A,#N/A,FALSE,"단축1";#N/A,#N/A,FALSE,"단축2";#N/A,#N/A,FALSE,"단축3";#N/A,#N/A,FALSE,"장축";#N/A,#N/A,FALSE,"4WD"}</definedName>
    <definedName name="wrn.전부인쇄." localSheetId="34" hidden="1">{#N/A,#N/A,FALSE,"단축1";#N/A,#N/A,FALSE,"단축2";#N/A,#N/A,FALSE,"단축3";#N/A,#N/A,FALSE,"장축";#N/A,#N/A,FALSE,"4WD"}</definedName>
    <definedName name="wrn.전부인쇄." hidden="1">{#N/A,#N/A,FALSE,"단축1";#N/A,#N/A,FALSE,"단축2";#N/A,#N/A,FALSE,"단축3";#N/A,#N/A,FALSE,"장축";#N/A,#N/A,FALSE,"4WD"}</definedName>
    <definedName name="wrn.주간._.보고." localSheetId="38" hidden="1">{#N/A,#N/A,TRUE,"일정"}</definedName>
    <definedName name="wrn.주간._.보고." localSheetId="39" hidden="1">{#N/A,#N/A,TRUE,"일정"}</definedName>
    <definedName name="wrn.주간._.보고." localSheetId="40" hidden="1">{#N/A,#N/A,TRUE,"일정"}</definedName>
    <definedName name="wrn.주간._.보고." localSheetId="41" hidden="1">{#N/A,#N/A,TRUE,"일정"}</definedName>
    <definedName name="wrn.주간._.보고." localSheetId="34" hidden="1">{#N/A,#N/A,TRUE,"일정"}</definedName>
    <definedName name="wrn.주간._.보고." hidden="1">{#N/A,#N/A,TRUE,"일정"}</definedName>
    <definedName name="wrn.직좌." localSheetId="38" hidden="1">{#N/A,#N/A,FALSE,"품의서";#N/A,#N/A,FALSE,"전제";#N/A,#N/A,FALSE,"총손";#N/A,#N/A,FALSE,"손익";#N/A,#N/A,FALSE,"대당";#N/A,#N/A,FALSE,"가공비";#N/A,#N/A,FALSE,"재료비";#N/A,#N/A,FALSE,"판비";#N/A,#N/A,FALSE,"가격"}</definedName>
    <definedName name="wrn.직좌." localSheetId="39" hidden="1">{#N/A,#N/A,FALSE,"품의서";#N/A,#N/A,FALSE,"전제";#N/A,#N/A,FALSE,"총손";#N/A,#N/A,FALSE,"손익";#N/A,#N/A,FALSE,"대당";#N/A,#N/A,FALSE,"가공비";#N/A,#N/A,FALSE,"재료비";#N/A,#N/A,FALSE,"판비";#N/A,#N/A,FALSE,"가격"}</definedName>
    <definedName name="wrn.직좌." localSheetId="40" hidden="1">{#N/A,#N/A,FALSE,"품의서";#N/A,#N/A,FALSE,"전제";#N/A,#N/A,FALSE,"총손";#N/A,#N/A,FALSE,"손익";#N/A,#N/A,FALSE,"대당";#N/A,#N/A,FALSE,"가공비";#N/A,#N/A,FALSE,"재료비";#N/A,#N/A,FALSE,"판비";#N/A,#N/A,FALSE,"가격"}</definedName>
    <definedName name="wrn.직좌." localSheetId="41" hidden="1">{#N/A,#N/A,FALSE,"품의서";#N/A,#N/A,FALSE,"전제";#N/A,#N/A,FALSE,"총손";#N/A,#N/A,FALSE,"손익";#N/A,#N/A,FALSE,"대당";#N/A,#N/A,FALSE,"가공비";#N/A,#N/A,FALSE,"재료비";#N/A,#N/A,FALSE,"판비";#N/A,#N/A,FALSE,"가격"}</definedName>
    <definedName name="wrn.직좌." localSheetId="34"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38" hidden="1">{#N/A,#N/A,FALSE,"표지";#N/A,#N/A,FALSE,"전제";#N/A,#N/A,FALSE,"대당";#N/A,#N/A,FALSE,"가공비";#N/A,#N/A,FALSE,"재료비";#N/A,#N/A,FALSE,"손익"}</definedName>
    <definedName name="wrn.직중." localSheetId="39" hidden="1">{#N/A,#N/A,FALSE,"표지";#N/A,#N/A,FALSE,"전제";#N/A,#N/A,FALSE,"대당";#N/A,#N/A,FALSE,"가공비";#N/A,#N/A,FALSE,"재료비";#N/A,#N/A,FALSE,"손익"}</definedName>
    <definedName name="wrn.직중." localSheetId="40" hidden="1">{#N/A,#N/A,FALSE,"표지";#N/A,#N/A,FALSE,"전제";#N/A,#N/A,FALSE,"대당";#N/A,#N/A,FALSE,"가공비";#N/A,#N/A,FALSE,"재료비";#N/A,#N/A,FALSE,"손익"}</definedName>
    <definedName name="wrn.직중." localSheetId="41" hidden="1">{#N/A,#N/A,FALSE,"표지";#N/A,#N/A,FALSE,"전제";#N/A,#N/A,FALSE,"대당";#N/A,#N/A,FALSE,"가공비";#N/A,#N/A,FALSE,"재료비";#N/A,#N/A,FALSE,"손익"}</definedName>
    <definedName name="wrn.직중." localSheetId="34" hidden="1">{#N/A,#N/A,FALSE,"표지";#N/A,#N/A,FALSE,"전제";#N/A,#N/A,FALSE,"대당";#N/A,#N/A,FALSE,"가공비";#N/A,#N/A,FALSE,"재료비";#N/A,#N/A,FALSE,"손익"}</definedName>
    <definedName name="wrn.직중." hidden="1">{#N/A,#N/A,FALSE,"표지";#N/A,#N/A,FALSE,"전제";#N/A,#N/A,FALSE,"대당";#N/A,#N/A,FALSE,"가공비";#N/A,#N/A,FALSE,"재료비";#N/A,#N/A,FALSE,"손익"}</definedName>
    <definedName name="wrna" localSheetId="38" hidden="1">{#N/A,#N/A,FALSE,"EXIT";#N/A,#N/A,FALSE,"Issues";#N/A,#N/A,FALSE,"Summary";#N/A,#N/A,FALSE,"Detail";#N/A,#N/A,FALSE,"Team Commit";#N/A,#N/A,FALSE,"Attendance"}</definedName>
    <definedName name="wrna" localSheetId="39" hidden="1">{#N/A,#N/A,FALSE,"EXIT";#N/A,#N/A,FALSE,"Issues";#N/A,#N/A,FALSE,"Summary";#N/A,#N/A,FALSE,"Detail";#N/A,#N/A,FALSE,"Team Commit";#N/A,#N/A,FALSE,"Attendance"}</definedName>
    <definedName name="wrna" localSheetId="40" hidden="1">{#N/A,#N/A,FALSE,"EXIT";#N/A,#N/A,FALSE,"Issues";#N/A,#N/A,FALSE,"Summary";#N/A,#N/A,FALSE,"Detail";#N/A,#N/A,FALSE,"Team Commit";#N/A,#N/A,FALSE,"Attendance"}</definedName>
    <definedName name="wrna" localSheetId="41" hidden="1">{#N/A,#N/A,FALSE,"EXIT";#N/A,#N/A,FALSE,"Issues";#N/A,#N/A,FALSE,"Summary";#N/A,#N/A,FALSE,"Detail";#N/A,#N/A,FALSE,"Team Commit";#N/A,#N/A,FALSE,"Attendance"}</definedName>
    <definedName name="wrna" localSheetId="34" hidden="1">{#N/A,#N/A,FALSE,"EXIT";#N/A,#N/A,FALSE,"Issues";#N/A,#N/A,FALSE,"Summary";#N/A,#N/A,FALSE,"Detail";#N/A,#N/A,FALSE,"Team Commit";#N/A,#N/A,FALSE,"Attendance"}</definedName>
    <definedName name="wrna" hidden="1">{#N/A,#N/A,FALSE,"EXIT";#N/A,#N/A,FALSE,"Issues";#N/A,#N/A,FALSE,"Summary";#N/A,#N/A,FALSE,"Detail";#N/A,#N/A,FALSE,"Team Commit";#N/A,#N/A,FALSE,"Attendance"}</definedName>
    <definedName name="wrnb" localSheetId="38" hidden="1">{#N/A,#N/A,FALSE,"EXIT";#N/A,#N/A,FALSE,"Issue";#N/A,#N/A,FALSE,"Summary";#N/A,#N/A,FALSE,"Detail";#N/A,#N/A,FALSE,"Attendance"}</definedName>
    <definedName name="wrnb" localSheetId="39" hidden="1">{#N/A,#N/A,FALSE,"EXIT";#N/A,#N/A,FALSE,"Issue";#N/A,#N/A,FALSE,"Summary";#N/A,#N/A,FALSE,"Detail";#N/A,#N/A,FALSE,"Attendance"}</definedName>
    <definedName name="wrnb" localSheetId="40" hidden="1">{#N/A,#N/A,FALSE,"EXIT";#N/A,#N/A,FALSE,"Issue";#N/A,#N/A,FALSE,"Summary";#N/A,#N/A,FALSE,"Detail";#N/A,#N/A,FALSE,"Attendance"}</definedName>
    <definedName name="wrnb" localSheetId="41" hidden="1">{#N/A,#N/A,FALSE,"EXIT";#N/A,#N/A,FALSE,"Issue";#N/A,#N/A,FALSE,"Summary";#N/A,#N/A,FALSE,"Detail";#N/A,#N/A,FALSE,"Attendance"}</definedName>
    <definedName name="wrnb" localSheetId="34" hidden="1">{#N/A,#N/A,FALSE,"EXIT";#N/A,#N/A,FALSE,"Issue";#N/A,#N/A,FALSE,"Summary";#N/A,#N/A,FALSE,"Detail";#N/A,#N/A,FALSE,"Attendance"}</definedName>
    <definedName name="wrnb" hidden="1">{#N/A,#N/A,FALSE,"EXIT";#N/A,#N/A,FALSE,"Issue";#N/A,#N/A,FALSE,"Summary";#N/A,#N/A,FALSE,"Detail";#N/A,#N/A,FALSE,"Attendance"}</definedName>
    <definedName name="wrnc" localSheetId="38" hidden="1">{#N/A,#N/A,FALSE,"EXIT";#N/A,#N/A,FALSE,"Issue";#N/A,#N/A,FALSE,"Summary";#N/A,#N/A,FALSE,"Detail";#N/A,#N/A,FALSE,"Attendance"}</definedName>
    <definedName name="wrnc" localSheetId="39" hidden="1">{#N/A,#N/A,FALSE,"EXIT";#N/A,#N/A,FALSE,"Issue";#N/A,#N/A,FALSE,"Summary";#N/A,#N/A,FALSE,"Detail";#N/A,#N/A,FALSE,"Attendance"}</definedName>
    <definedName name="wrnc" localSheetId="40" hidden="1">{#N/A,#N/A,FALSE,"EXIT";#N/A,#N/A,FALSE,"Issue";#N/A,#N/A,FALSE,"Summary";#N/A,#N/A,FALSE,"Detail";#N/A,#N/A,FALSE,"Attendance"}</definedName>
    <definedName name="wrnc" localSheetId="41" hidden="1">{#N/A,#N/A,FALSE,"EXIT";#N/A,#N/A,FALSE,"Issue";#N/A,#N/A,FALSE,"Summary";#N/A,#N/A,FALSE,"Detail";#N/A,#N/A,FALSE,"Attendance"}</definedName>
    <definedName name="wrnc" localSheetId="34" hidden="1">{#N/A,#N/A,FALSE,"EXIT";#N/A,#N/A,FALSE,"Issue";#N/A,#N/A,FALSE,"Summary";#N/A,#N/A,FALSE,"Detail";#N/A,#N/A,FALSE,"Attendance"}</definedName>
    <definedName name="wrnc" hidden="1">{#N/A,#N/A,FALSE,"EXIT";#N/A,#N/A,FALSE,"Issue";#N/A,#N/A,FALSE,"Summary";#N/A,#N/A,FALSE,"Detail";#N/A,#N/A,FALSE,"Attendance"}</definedName>
    <definedName name="wrnd" localSheetId="38" hidden="1">{#N/A,#N/A,FALSE,"EXIT";#N/A,#N/A,FALSE,"Issues";#N/A,#N/A,FALSE,"Summary";#N/A,#N/A,FALSE,"Detail";#N/A,#N/A,FALSE,"Attendance"}</definedName>
    <definedName name="wrnd" localSheetId="39" hidden="1">{#N/A,#N/A,FALSE,"EXIT";#N/A,#N/A,FALSE,"Issues";#N/A,#N/A,FALSE,"Summary";#N/A,#N/A,FALSE,"Detail";#N/A,#N/A,FALSE,"Attendance"}</definedName>
    <definedName name="wrnd" localSheetId="40" hidden="1">{#N/A,#N/A,FALSE,"EXIT";#N/A,#N/A,FALSE,"Issues";#N/A,#N/A,FALSE,"Summary";#N/A,#N/A,FALSE,"Detail";#N/A,#N/A,FALSE,"Attendance"}</definedName>
    <definedName name="wrnd" localSheetId="41" hidden="1">{#N/A,#N/A,FALSE,"EXIT";#N/A,#N/A,FALSE,"Issues";#N/A,#N/A,FALSE,"Summary";#N/A,#N/A,FALSE,"Detail";#N/A,#N/A,FALSE,"Attendance"}</definedName>
    <definedName name="wrnd" localSheetId="34" hidden="1">{#N/A,#N/A,FALSE,"EXIT";#N/A,#N/A,FALSE,"Issues";#N/A,#N/A,FALSE,"Summary";#N/A,#N/A,FALSE,"Detail";#N/A,#N/A,FALSE,"Attendance"}</definedName>
    <definedName name="wrnd" hidden="1">{#N/A,#N/A,FALSE,"EXIT";#N/A,#N/A,FALSE,"Issues";#N/A,#N/A,FALSE,"Summary";#N/A,#N/A,FALSE,"Detail";#N/A,#N/A,FALSE,"Attendance"}</definedName>
    <definedName name="WTR" localSheetId="12">#REF!</definedName>
    <definedName name="WTR" localSheetId="11">#REF!</definedName>
    <definedName name="WTR" localSheetId="38">#REF!</definedName>
    <definedName name="WTR" localSheetId="39">#REF!</definedName>
    <definedName name="WTR" localSheetId="40">#REF!</definedName>
    <definedName name="WTR" localSheetId="41">#REF!</definedName>
    <definedName name="WTR" localSheetId="34">#REF!</definedName>
    <definedName name="WTR" localSheetId="16">#REF!</definedName>
    <definedName name="WTR">#REF!</definedName>
    <definedName name="Wuxi" localSheetId="12">BlankMacro1</definedName>
    <definedName name="Wuxi" localSheetId="11">BlankMacro1</definedName>
    <definedName name="Wuxi" localSheetId="38">BlankMacro1</definedName>
    <definedName name="Wuxi" localSheetId="39">BlankMacro1</definedName>
    <definedName name="Wuxi" localSheetId="40">BlankMacro1</definedName>
    <definedName name="Wuxi" localSheetId="41">BlankMacro1</definedName>
    <definedName name="Wuxi" localSheetId="34">BlankMacro1</definedName>
    <definedName name="Wuxi" localSheetId="16">BlankMacro1</definedName>
    <definedName name="Wuxi">BlankMacro1</definedName>
    <definedName name="Wuxi1" localSheetId="12">BlankMacro1</definedName>
    <definedName name="Wuxi1" localSheetId="11">BlankMacro1</definedName>
    <definedName name="Wuxi1" localSheetId="38">BlankMacro1</definedName>
    <definedName name="Wuxi1" localSheetId="39">BlankMacro1</definedName>
    <definedName name="Wuxi1" localSheetId="40">BlankMacro1</definedName>
    <definedName name="Wuxi1" localSheetId="41">BlankMacro1</definedName>
    <definedName name="Wuxi1" localSheetId="34">BlankMacro1</definedName>
    <definedName name="Wuxi1" localSheetId="16">BlankMacro1</definedName>
    <definedName name="Wuxi1">BlankMacro1</definedName>
    <definedName name="WWE" localSheetId="38" hidden="1">{#N/A,#N/A,FALSE,"단축1";#N/A,#N/A,FALSE,"단축2";#N/A,#N/A,FALSE,"단축3";#N/A,#N/A,FALSE,"장축";#N/A,#N/A,FALSE,"4WD"}</definedName>
    <definedName name="WWE" localSheetId="39" hidden="1">{#N/A,#N/A,FALSE,"단축1";#N/A,#N/A,FALSE,"단축2";#N/A,#N/A,FALSE,"단축3";#N/A,#N/A,FALSE,"장축";#N/A,#N/A,FALSE,"4WD"}</definedName>
    <definedName name="WWE" localSheetId="40" hidden="1">{#N/A,#N/A,FALSE,"단축1";#N/A,#N/A,FALSE,"단축2";#N/A,#N/A,FALSE,"단축3";#N/A,#N/A,FALSE,"장축";#N/A,#N/A,FALSE,"4WD"}</definedName>
    <definedName name="WWE" localSheetId="41" hidden="1">{#N/A,#N/A,FALSE,"단축1";#N/A,#N/A,FALSE,"단축2";#N/A,#N/A,FALSE,"단축3";#N/A,#N/A,FALSE,"장축";#N/A,#N/A,FALSE,"4WD"}</definedName>
    <definedName name="WWE" localSheetId="34" hidden="1">{#N/A,#N/A,FALSE,"단축1";#N/A,#N/A,FALSE,"단축2";#N/A,#N/A,FALSE,"단축3";#N/A,#N/A,FALSE,"장축";#N/A,#N/A,FALSE,"4WD"}</definedName>
    <definedName name="WWE" hidden="1">{#N/A,#N/A,FALSE,"단축1";#N/A,#N/A,FALSE,"단축2";#N/A,#N/A,FALSE,"단축3";#N/A,#N/A,FALSE,"장축";#N/A,#N/A,FALSE,"4WD"}</definedName>
    <definedName name="WWW"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12">[0]!BlankMacro1</definedName>
    <definedName name="WWWW" localSheetId="11">[0]!BlankMacro1</definedName>
    <definedName name="WWWW" localSheetId="38">[0]!BlankMacro1</definedName>
    <definedName name="WWWW" localSheetId="39">[0]!BlankMacro1</definedName>
    <definedName name="WWWW" localSheetId="40">[0]!BlankMacro1</definedName>
    <definedName name="WWWW" localSheetId="41">[0]!BlankMacro1</definedName>
    <definedName name="WWWW" localSheetId="34">[0]!BlankMacro1</definedName>
    <definedName name="WWWW" localSheetId="16">[0]!BlankMacro1</definedName>
    <definedName name="WWWW">[0]!BlankMacro1</definedName>
    <definedName name="WWWWW" localSheetId="12">#REF!</definedName>
    <definedName name="WWWWW" localSheetId="11">#REF!</definedName>
    <definedName name="WWWWW" localSheetId="38">#REF!</definedName>
    <definedName name="WWWWW" localSheetId="39">#REF!</definedName>
    <definedName name="WWWWW" localSheetId="40">#REF!</definedName>
    <definedName name="WWWWW" localSheetId="41">#REF!</definedName>
    <definedName name="WWWWW" localSheetId="34">#REF!</definedName>
    <definedName name="WWWWW" localSheetId="16">#REF!</definedName>
    <definedName name="WWWWW">#REF!</definedName>
    <definedName name="W행" localSheetId="12">#REF!</definedName>
    <definedName name="W행" localSheetId="11">#REF!</definedName>
    <definedName name="W행" localSheetId="38">#REF!</definedName>
    <definedName name="W행" localSheetId="39">#REF!</definedName>
    <definedName name="W행" localSheetId="40">#REF!</definedName>
    <definedName name="W행" localSheetId="41">#REF!</definedName>
    <definedName name="W행" localSheetId="34">#REF!</definedName>
    <definedName name="W행" localSheetId="16">#REF!</definedName>
    <definedName name="W행">#REF!</definedName>
    <definedName name="W행1">#N/A</definedName>
    <definedName name="x" localSheetId="12">#REF!</definedName>
    <definedName name="x" localSheetId="11">#REF!</definedName>
    <definedName name="x" localSheetId="38">#REF!</definedName>
    <definedName name="x" localSheetId="39">#REF!</definedName>
    <definedName name="x" localSheetId="40">#REF!</definedName>
    <definedName name="x" localSheetId="41">#REF!</definedName>
    <definedName name="x" localSheetId="34">#REF!</definedName>
    <definedName name="x" localSheetId="16">#REF!</definedName>
    <definedName name="x">#REF!</definedName>
    <definedName name="X?" localSheetId="12">#REF!</definedName>
    <definedName name="X?" localSheetId="11">#REF!</definedName>
    <definedName name="X?" localSheetId="38">#REF!</definedName>
    <definedName name="X?" localSheetId="39">#REF!</definedName>
    <definedName name="X?" localSheetId="40">#REF!</definedName>
    <definedName name="X?" localSheetId="41">#REF!</definedName>
    <definedName name="X?" localSheetId="34">#REF!</definedName>
    <definedName name="X?" localSheetId="16">#REF!</definedName>
    <definedName name="X?">#REF!</definedName>
    <definedName name="X9802장판원본_원본_List" localSheetId="12">#REF!</definedName>
    <definedName name="X9802장판원본_원본_List" localSheetId="11">#REF!</definedName>
    <definedName name="X9802장판원본_원본_List" localSheetId="38">#REF!</definedName>
    <definedName name="X9802장판원본_원본_List" localSheetId="39">#REF!</definedName>
    <definedName name="X9802장판원본_원본_List" localSheetId="40">#REF!</definedName>
    <definedName name="X9802장판원본_원본_List" localSheetId="41">#REF!</definedName>
    <definedName name="X9802장판원본_원본_List" localSheetId="34">#REF!</definedName>
    <definedName name="X9802장판원본_원본_List" localSheetId="16">#REF!</definedName>
    <definedName name="X9802장판원본_원본_List">#REF!</definedName>
    <definedName name="XCa" localSheetId="12">#REF!</definedName>
    <definedName name="XCa" localSheetId="11">#REF!</definedName>
    <definedName name="XCa" localSheetId="38">#REF!</definedName>
    <definedName name="XCa" localSheetId="39">#REF!</definedName>
    <definedName name="XCa" localSheetId="40">#REF!</definedName>
    <definedName name="XCa" localSheetId="41">#REF!</definedName>
    <definedName name="XCa" localSheetId="34">#REF!</definedName>
    <definedName name="XCa" localSheetId="16">#REF!</definedName>
    <definedName name="XCa">#REF!</definedName>
    <definedName name="XÇà" localSheetId="12">#REF!</definedName>
    <definedName name="XÇà" localSheetId="11">#REF!</definedName>
    <definedName name="XÇà" localSheetId="38">#REF!</definedName>
    <definedName name="XÇà" localSheetId="39">#REF!</definedName>
    <definedName name="XÇà" localSheetId="40">#REF!</definedName>
    <definedName name="XÇà" localSheetId="41">#REF!</definedName>
    <definedName name="XÇà" localSheetId="34">#REF!</definedName>
    <definedName name="XÇà" localSheetId="16">#REF!</definedName>
    <definedName name="XÇà">#REF!</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품확일정" localSheetId="38" hidden="1">{#N/A,#N/A,FALSE,"단축1";#N/A,#N/A,FALSE,"단축2";#N/A,#N/A,FALSE,"단축3";#N/A,#N/A,FALSE,"장축";#N/A,#N/A,FALSE,"4WD"}</definedName>
    <definedName name="xd품확일정" localSheetId="39" hidden="1">{#N/A,#N/A,FALSE,"단축1";#N/A,#N/A,FALSE,"단축2";#N/A,#N/A,FALSE,"단축3";#N/A,#N/A,FALSE,"장축";#N/A,#N/A,FALSE,"4WD"}</definedName>
    <definedName name="xd품확일정" localSheetId="40" hidden="1">{#N/A,#N/A,FALSE,"단축1";#N/A,#N/A,FALSE,"단축2";#N/A,#N/A,FALSE,"단축3";#N/A,#N/A,FALSE,"장축";#N/A,#N/A,FALSE,"4WD"}</definedName>
    <definedName name="xd품확일정" localSheetId="41" hidden="1">{#N/A,#N/A,FALSE,"단축1";#N/A,#N/A,FALSE,"단축2";#N/A,#N/A,FALSE,"단축3";#N/A,#N/A,FALSE,"장축";#N/A,#N/A,FALSE,"4WD"}</definedName>
    <definedName name="xd품확일정" localSheetId="34" hidden="1">{#N/A,#N/A,FALSE,"단축1";#N/A,#N/A,FALSE,"단축2";#N/A,#N/A,FALSE,"단축3";#N/A,#N/A,FALSE,"장축";#N/A,#N/A,FALSE,"4WD"}</definedName>
    <definedName name="xd품확일정" hidden="1">{#N/A,#N/A,FALSE,"단축1";#N/A,#N/A,FALSE,"단축2";#N/A,#N/A,FALSE,"단축3";#N/A,#N/A,FALSE,"장축";#N/A,#N/A,FALSE,"4WD"}</definedName>
    <definedName name="XG¾×¼C" localSheetId="12">#REF!</definedName>
    <definedName name="XG¾×¼C" localSheetId="11">#REF!</definedName>
    <definedName name="XG¾×¼C" localSheetId="38">#REF!</definedName>
    <definedName name="XG¾×¼C" localSheetId="39">#REF!</definedName>
    <definedName name="XG¾×¼C" localSheetId="40">#REF!</definedName>
    <definedName name="XG¾×¼C" localSheetId="41">#REF!</definedName>
    <definedName name="XG¾×¼C" localSheetId="34">#REF!</definedName>
    <definedName name="XG¾×¼C" localSheetId="16">#REF!</definedName>
    <definedName name="XG¾×¼C">#REF!</definedName>
    <definedName name="XG액션" localSheetId="12">#REF!</definedName>
    <definedName name="XG액션" localSheetId="11">#REF!</definedName>
    <definedName name="XG액션" localSheetId="38">#REF!</definedName>
    <definedName name="XG액션" localSheetId="39">#REF!</definedName>
    <definedName name="XG액션" localSheetId="40">#REF!</definedName>
    <definedName name="XG액션" localSheetId="41">#REF!</definedName>
    <definedName name="XG액션" localSheetId="34">#REF!</definedName>
    <definedName name="XG액션" localSheetId="16">#REF!</definedName>
    <definedName name="XG액션">#REF!</definedName>
    <definedName name="xx" localSheetId="12">#REF!</definedName>
    <definedName name="xx" localSheetId="11">#REF!</definedName>
    <definedName name="xx" localSheetId="38">#REF!</definedName>
    <definedName name="xx" localSheetId="39">#REF!</definedName>
    <definedName name="xx" localSheetId="40">#REF!</definedName>
    <definedName name="xx" localSheetId="41">#REF!</definedName>
    <definedName name="xx" localSheetId="34">#REF!</definedName>
    <definedName name="xx" localSheetId="16">#REF!</definedName>
    <definedName name="xx">#REF!</definedName>
    <definedName name="XXX" localSheetId="12">#REF!</definedName>
    <definedName name="XXX" localSheetId="11">#REF!</definedName>
    <definedName name="XXX" localSheetId="38">#REF!</definedName>
    <definedName name="XXX" localSheetId="39">#REF!</definedName>
    <definedName name="XXX" localSheetId="40">#REF!</definedName>
    <definedName name="XXX" localSheetId="41">#REF!</definedName>
    <definedName name="XXX" localSheetId="34">#REF!</definedName>
    <definedName name="XXX" localSheetId="16">#REF!</definedName>
    <definedName name="XXX">#REF!</definedName>
    <definedName name="XXXXX" localSheetId="38" hidden="1">{#N/A,#N/A,FALSE,"단축1";#N/A,#N/A,FALSE,"단축2";#N/A,#N/A,FALSE,"단축3";#N/A,#N/A,FALSE,"장축";#N/A,#N/A,FALSE,"4WD"}</definedName>
    <definedName name="XXXXX" localSheetId="39" hidden="1">{#N/A,#N/A,FALSE,"단축1";#N/A,#N/A,FALSE,"단축2";#N/A,#N/A,FALSE,"단축3";#N/A,#N/A,FALSE,"장축";#N/A,#N/A,FALSE,"4WD"}</definedName>
    <definedName name="XXXXX" localSheetId="40" hidden="1">{#N/A,#N/A,FALSE,"단축1";#N/A,#N/A,FALSE,"단축2";#N/A,#N/A,FALSE,"단축3";#N/A,#N/A,FALSE,"장축";#N/A,#N/A,FALSE,"4WD"}</definedName>
    <definedName name="XXXXX" localSheetId="41" hidden="1">{#N/A,#N/A,FALSE,"단축1";#N/A,#N/A,FALSE,"단축2";#N/A,#N/A,FALSE,"단축3";#N/A,#N/A,FALSE,"장축";#N/A,#N/A,FALSE,"4WD"}</definedName>
    <definedName name="XXXXX" localSheetId="34" hidden="1">{#N/A,#N/A,FALSE,"단축1";#N/A,#N/A,FALSE,"단축2";#N/A,#N/A,FALSE,"단축3";#N/A,#N/A,FALSE,"장축";#N/A,#N/A,FALSE,"4WD"}</definedName>
    <definedName name="XXXXX" hidden="1">{#N/A,#N/A,FALSE,"단축1";#N/A,#N/A,FALSE,"단축2";#N/A,#N/A,FALSE,"단축3";#N/A,#N/A,FALSE,"장축";#N/A,#N/A,FALSE,"4WD"}</definedName>
    <definedName name="XZV" localSheetId="12">#REF!</definedName>
    <definedName name="XZV" localSheetId="11">#REF!</definedName>
    <definedName name="XZV" localSheetId="38">#REF!</definedName>
    <definedName name="XZV" localSheetId="39">#REF!</definedName>
    <definedName name="XZV" localSheetId="40">#REF!</definedName>
    <definedName name="XZV" localSheetId="41">#REF!</definedName>
    <definedName name="XZV" localSheetId="34">#REF!</definedName>
    <definedName name="XZV" localSheetId="16">#REF!</definedName>
    <definedName name="XZV">#REF!</definedName>
    <definedName name="X행" localSheetId="12">#REF!</definedName>
    <definedName name="X행" localSheetId="11">#REF!</definedName>
    <definedName name="X행" localSheetId="38">#REF!</definedName>
    <definedName name="X행" localSheetId="39">#REF!</definedName>
    <definedName name="X행" localSheetId="40">#REF!</definedName>
    <definedName name="X행" localSheetId="41">#REF!</definedName>
    <definedName name="X행" localSheetId="34">#REF!</definedName>
    <definedName name="X행" localSheetId="16">#REF!</definedName>
    <definedName name="X행">#REF!</definedName>
    <definedName name="y" localSheetId="12">#REF!</definedName>
    <definedName name="y" localSheetId="11">#REF!</definedName>
    <definedName name="y" localSheetId="38">#REF!</definedName>
    <definedName name="y" localSheetId="39">#REF!</definedName>
    <definedName name="y" localSheetId="40">#REF!</definedName>
    <definedName name="y" localSheetId="41">#REF!</definedName>
    <definedName name="y" localSheetId="34">#REF!</definedName>
    <definedName name="y" localSheetId="16">#REF!</definedName>
    <definedName name="y">#REF!</definedName>
    <definedName name="YEN" localSheetId="12">#REF!</definedName>
    <definedName name="YEN" localSheetId="11">#REF!</definedName>
    <definedName name="YEN" localSheetId="38">#REF!</definedName>
    <definedName name="YEN" localSheetId="39">#REF!</definedName>
    <definedName name="YEN" localSheetId="40">#REF!</definedName>
    <definedName name="YEN" localSheetId="41">#REF!</definedName>
    <definedName name="YEN" localSheetId="34">#REF!</definedName>
    <definedName name="YEN" localSheetId="16">#REF!</definedName>
    <definedName name="YEN">#REF!</definedName>
    <definedName name="YN" localSheetId="12">#REF!</definedName>
    <definedName name="YN" localSheetId="11">#REF!</definedName>
    <definedName name="YN" localSheetId="38">#REF!</definedName>
    <definedName name="YN" localSheetId="39">#REF!</definedName>
    <definedName name="YN" localSheetId="40">#REF!</definedName>
    <definedName name="YN" localSheetId="41">#REF!</definedName>
    <definedName name="YN" localSheetId="34">#REF!</definedName>
    <definedName name="YN" localSheetId="16">#REF!</definedName>
    <definedName name="YN">#REF!</definedName>
    <definedName name="YNN" localSheetId="12">#REF!</definedName>
    <definedName name="YNN" localSheetId="11">#REF!</definedName>
    <definedName name="YNN" localSheetId="38">#REF!</definedName>
    <definedName name="YNN" localSheetId="39">#REF!</definedName>
    <definedName name="YNN" localSheetId="40">#REF!</definedName>
    <definedName name="YNN" localSheetId="41">#REF!</definedName>
    <definedName name="YNN" localSheetId="34">#REF!</definedName>
    <definedName name="YNN" localSheetId="16">#REF!</definedName>
    <definedName name="YNN">#REF!</definedName>
    <definedName name="YT" localSheetId="12">#REF!</definedName>
    <definedName name="YT" localSheetId="11">#REF!</definedName>
    <definedName name="YT" localSheetId="38">#REF!</definedName>
    <definedName name="YT" localSheetId="39">#REF!</definedName>
    <definedName name="YT" localSheetId="40">#REF!</definedName>
    <definedName name="YT" localSheetId="41">#REF!</definedName>
    <definedName name="YT" localSheetId="34">#REF!</definedName>
    <definedName name="YT" localSheetId="16">#REF!</definedName>
    <definedName name="YT">#REF!</definedName>
    <definedName name="ytui" localSheetId="12">#REF!</definedName>
    <definedName name="ytui" localSheetId="11">#REF!</definedName>
    <definedName name="ytui" localSheetId="38">#REF!</definedName>
    <definedName name="ytui" localSheetId="39">#REF!</definedName>
    <definedName name="ytui" localSheetId="40">#REF!</definedName>
    <definedName name="ytui" localSheetId="41">#REF!</definedName>
    <definedName name="ytui" localSheetId="34">#REF!</definedName>
    <definedName name="ytui" localSheetId="16">#REF!</definedName>
    <definedName name="ytui">#REF!</definedName>
    <definedName name="YU">#N/A</definedName>
    <definedName name="YYHY" localSheetId="38" hidden="1">{#N/A,#N/A,FALSE,"단축1";#N/A,#N/A,FALSE,"단축2";#N/A,#N/A,FALSE,"단축3";#N/A,#N/A,FALSE,"장축";#N/A,#N/A,FALSE,"4WD"}</definedName>
    <definedName name="YYHY" localSheetId="39" hidden="1">{#N/A,#N/A,FALSE,"단축1";#N/A,#N/A,FALSE,"단축2";#N/A,#N/A,FALSE,"단축3";#N/A,#N/A,FALSE,"장축";#N/A,#N/A,FALSE,"4WD"}</definedName>
    <definedName name="YYHY" localSheetId="40" hidden="1">{#N/A,#N/A,FALSE,"단축1";#N/A,#N/A,FALSE,"단축2";#N/A,#N/A,FALSE,"단축3";#N/A,#N/A,FALSE,"장축";#N/A,#N/A,FALSE,"4WD"}</definedName>
    <definedName name="YYHY" localSheetId="41" hidden="1">{#N/A,#N/A,FALSE,"단축1";#N/A,#N/A,FALSE,"단축2";#N/A,#N/A,FALSE,"단축3";#N/A,#N/A,FALSE,"장축";#N/A,#N/A,FALSE,"4WD"}</definedName>
    <definedName name="YYHY" localSheetId="34" hidden="1">{#N/A,#N/A,FALSE,"단축1";#N/A,#N/A,FALSE,"단축2";#N/A,#N/A,FALSE,"단축3";#N/A,#N/A,FALSE,"장축";#N/A,#N/A,FALSE,"4WD"}</definedName>
    <definedName name="YYHY" hidden="1">{#N/A,#N/A,FALSE,"단축1";#N/A,#N/A,FALSE,"단축2";#N/A,#N/A,FALSE,"단축3";#N/A,#N/A,FALSE,"장축";#N/A,#N/A,FALSE,"4WD"}</definedName>
    <definedName name="YYY" localSheetId="38" hidden="1">{#N/A,#N/A,TRUE,"Y생산";#N/A,#N/A,TRUE,"Y판매";#N/A,#N/A,TRUE,"Y총물량";#N/A,#N/A,TRUE,"Y능력";#N/A,#N/A,TRUE,"YKD"}</definedName>
    <definedName name="YYY" localSheetId="39" hidden="1">{#N/A,#N/A,TRUE,"Y생산";#N/A,#N/A,TRUE,"Y판매";#N/A,#N/A,TRUE,"Y총물량";#N/A,#N/A,TRUE,"Y능력";#N/A,#N/A,TRUE,"YKD"}</definedName>
    <definedName name="YYY" localSheetId="40" hidden="1">{#N/A,#N/A,TRUE,"Y생산";#N/A,#N/A,TRUE,"Y판매";#N/A,#N/A,TRUE,"Y총물량";#N/A,#N/A,TRUE,"Y능력";#N/A,#N/A,TRUE,"YKD"}</definedName>
    <definedName name="YYY" localSheetId="41" hidden="1">{#N/A,#N/A,TRUE,"Y생산";#N/A,#N/A,TRUE,"Y판매";#N/A,#N/A,TRUE,"Y총물량";#N/A,#N/A,TRUE,"Y능력";#N/A,#N/A,TRUE,"YKD"}</definedName>
    <definedName name="YYY" localSheetId="34" hidden="1">{#N/A,#N/A,TRUE,"Y생산";#N/A,#N/A,TRUE,"Y판매";#N/A,#N/A,TRUE,"Y총물량";#N/A,#N/A,TRUE,"Y능력";#N/A,#N/A,TRUE,"YKD"}</definedName>
    <definedName name="YYY" hidden="1">{#N/A,#N/A,TRUE,"Y생산";#N/A,#N/A,TRUE,"Y판매";#N/A,#N/A,TRUE,"Y총물량";#N/A,#N/A,TRUE,"Y능력";#N/A,#N/A,TRUE,"YKD"}</definedName>
    <definedName name="YYYYMM_NO">[5]Config!$B$4</definedName>
    <definedName name="YYYYYYYYY" localSheetId="12">[0]!BlankMacro1</definedName>
    <definedName name="YYYYYYYYY" localSheetId="11">[0]!BlankMacro1</definedName>
    <definedName name="YYYYYYYYY" localSheetId="38">[0]!BlankMacro1</definedName>
    <definedName name="YYYYYYYYY" localSheetId="39">[0]!BlankMacro1</definedName>
    <definedName name="YYYYYYYYY" localSheetId="40">[0]!BlankMacro1</definedName>
    <definedName name="YYYYYYYYY" localSheetId="41">[0]!BlankMacro1</definedName>
    <definedName name="YYYYYYYYY" localSheetId="34">[0]!BlankMacro1</definedName>
    <definedName name="YYYYYYYYY" localSheetId="16">[0]!BlankMacro1</definedName>
    <definedName name="YYYYYYYYY">[0]!BlankMacro1</definedName>
    <definedName name="YYYYYYYYYYYYYYYYYYYYY" localSheetId="38" hidden="1">{#N/A,#N/A,FALSE,"품의서";#N/A,#N/A,FALSE,"전제";#N/A,#N/A,FALSE,"총손";#N/A,#N/A,FALSE,"손익"}</definedName>
    <definedName name="YYYYYYYYYYYYYYYYYYYYY" localSheetId="39" hidden="1">{#N/A,#N/A,FALSE,"품의서";#N/A,#N/A,FALSE,"전제";#N/A,#N/A,FALSE,"총손";#N/A,#N/A,FALSE,"손익"}</definedName>
    <definedName name="YYYYYYYYYYYYYYYYYYYYY" localSheetId="40" hidden="1">{#N/A,#N/A,FALSE,"품의서";#N/A,#N/A,FALSE,"전제";#N/A,#N/A,FALSE,"총손";#N/A,#N/A,FALSE,"손익"}</definedName>
    <definedName name="YYYYYYYYYYYYYYYYYYYYY" localSheetId="41" hidden="1">{#N/A,#N/A,FALSE,"품의서";#N/A,#N/A,FALSE,"전제";#N/A,#N/A,FALSE,"총손";#N/A,#N/A,FALSE,"손익"}</definedName>
    <definedName name="YYYYYYYYYYYYYYYYYYYYY" localSheetId="34" hidden="1">{#N/A,#N/A,FALSE,"품의서";#N/A,#N/A,FALSE,"전제";#N/A,#N/A,FALSE,"총손";#N/A,#N/A,FALSE,"손익"}</definedName>
    <definedName name="YYYYYYYYYYYYYYYYYYYYY" hidden="1">{#N/A,#N/A,FALSE,"품의서";#N/A,#N/A,FALSE,"전제";#N/A,#N/A,FALSE,"총손";#N/A,#N/A,FALSE,"손익"}</definedName>
    <definedName name="Y부서" localSheetId="12">#REF!</definedName>
    <definedName name="Y부서" localSheetId="11">#REF!</definedName>
    <definedName name="Y부서" localSheetId="38">#REF!</definedName>
    <definedName name="Y부서" localSheetId="39">#REF!</definedName>
    <definedName name="Y부서" localSheetId="40">#REF!</definedName>
    <definedName name="Y부서" localSheetId="41">#REF!</definedName>
    <definedName name="Y부서" localSheetId="34">#REF!</definedName>
    <definedName name="Y부서" localSheetId="16">#REF!</definedName>
    <definedName name="Y부서">#REF!</definedName>
    <definedName name="Z" localSheetId="12">#REF!</definedName>
    <definedName name="Z" localSheetId="11">#REF!</definedName>
    <definedName name="Z" localSheetId="38">#REF!</definedName>
    <definedName name="Z" localSheetId="39">#REF!</definedName>
    <definedName name="Z" localSheetId="40">#REF!</definedName>
    <definedName name="Z" localSheetId="41">#REF!</definedName>
    <definedName name="Z" localSheetId="34">#REF!</definedName>
    <definedName name="Z" localSheetId="16">#REF!</definedName>
    <definedName name="Z">#REF!</definedName>
    <definedName name="ZEI" localSheetId="12">#REF!</definedName>
    <definedName name="ZEI" localSheetId="11">#REF!</definedName>
    <definedName name="ZEI" localSheetId="38">#REF!</definedName>
    <definedName name="ZEI" localSheetId="39">#REF!</definedName>
    <definedName name="ZEI" localSheetId="40">#REF!</definedName>
    <definedName name="ZEI" localSheetId="41">#REF!</definedName>
    <definedName name="ZEI" localSheetId="34">#REF!</definedName>
    <definedName name="ZEI" localSheetId="16">#REF!</definedName>
    <definedName name="ZEI">#REF!</definedName>
    <definedName name="ZXCCVB">#N/A</definedName>
    <definedName name="ZZ">#N/A</definedName>
    <definedName name="ZZZ" localSheetId="38" hidden="1">{#N/A,#N/A,FALSE,"신규dep";#N/A,#N/A,FALSE,"신규dep-금형상각후";#N/A,#N/A,FALSE,"신규dep-연구비상각후";#N/A,#N/A,FALSE,"신규dep-기계,공구상각후"}</definedName>
    <definedName name="ZZZ" localSheetId="39" hidden="1">{#N/A,#N/A,FALSE,"신규dep";#N/A,#N/A,FALSE,"신규dep-금형상각후";#N/A,#N/A,FALSE,"신규dep-연구비상각후";#N/A,#N/A,FALSE,"신규dep-기계,공구상각후"}</definedName>
    <definedName name="ZZZ" localSheetId="40" hidden="1">{#N/A,#N/A,FALSE,"신규dep";#N/A,#N/A,FALSE,"신규dep-금형상각후";#N/A,#N/A,FALSE,"신규dep-연구비상각후";#N/A,#N/A,FALSE,"신규dep-기계,공구상각후"}</definedName>
    <definedName name="ZZZ" localSheetId="41" hidden="1">{#N/A,#N/A,FALSE,"신규dep";#N/A,#N/A,FALSE,"신규dep-금형상각후";#N/A,#N/A,FALSE,"신규dep-연구비상각후";#N/A,#N/A,FALSE,"신규dep-기계,공구상각후"}</definedName>
    <definedName name="ZZZ" localSheetId="34" hidden="1">{#N/A,#N/A,FALSE,"신규dep";#N/A,#N/A,FALSE,"신규dep-금형상각후";#N/A,#N/A,FALSE,"신규dep-연구비상각후";#N/A,#N/A,FALSE,"신규dep-기계,공구상각후"}</definedName>
    <definedName name="ZZZ" hidden="1">{#N/A,#N/A,FALSE,"신규dep";#N/A,#N/A,FALSE,"신규dep-금형상각후";#N/A,#N/A,FALSE,"신규dep-연구비상각후";#N/A,#N/A,FALSE,"신규dep-기계,공구상각후"}</definedName>
    <definedName name="ZZZZ" localSheetId="12">#REF!</definedName>
    <definedName name="ZZZZ" localSheetId="11">#REF!</definedName>
    <definedName name="ZZZZ" localSheetId="38">#REF!</definedName>
    <definedName name="ZZZZ" localSheetId="39">#REF!</definedName>
    <definedName name="ZZZZ" localSheetId="40">#REF!</definedName>
    <definedName name="ZZZZ" localSheetId="41">#REF!</definedName>
    <definedName name="ZZZZ" localSheetId="34">#REF!</definedName>
    <definedName name="ZZZZ" localSheetId="16">#REF!</definedName>
    <definedName name="ZZZZ">#REF!</definedName>
    <definedName name="Z횴LER" localSheetId="12">#REF!</definedName>
    <definedName name="Z횴LER" localSheetId="11">#REF!</definedName>
    <definedName name="Z횴LER" localSheetId="38">#REF!</definedName>
    <definedName name="Z횴LER" localSheetId="39">#REF!</definedName>
    <definedName name="Z횴LER" localSheetId="40">#REF!</definedName>
    <definedName name="Z횴LER" localSheetId="41">#REF!</definedName>
    <definedName name="Z횴LER" localSheetId="34">#REF!</definedName>
    <definedName name="Z횴LER" localSheetId="16">#REF!</definedName>
    <definedName name="Z횴LER">#REF!</definedName>
    <definedName name="α" localSheetId="12">#REF!</definedName>
    <definedName name="α" localSheetId="11">#REF!</definedName>
    <definedName name="α" localSheetId="38">#REF!</definedName>
    <definedName name="α" localSheetId="39">#REF!</definedName>
    <definedName name="α" localSheetId="40">#REF!</definedName>
    <definedName name="α" localSheetId="41">#REF!</definedName>
    <definedName name="α" localSheetId="34">#REF!</definedName>
    <definedName name="α" localSheetId="16">#REF!</definedName>
    <definedName name="α">#REF!</definedName>
    <definedName name="β" localSheetId="12">#REF!</definedName>
    <definedName name="β" localSheetId="11">#REF!</definedName>
    <definedName name="β" localSheetId="38">#REF!</definedName>
    <definedName name="β" localSheetId="39">#REF!</definedName>
    <definedName name="β" localSheetId="40">#REF!</definedName>
    <definedName name="β" localSheetId="41">#REF!</definedName>
    <definedName name="β" localSheetId="34">#REF!</definedName>
    <definedName name="β" localSheetId="16">#REF!</definedName>
    <definedName name="β">#REF!</definedName>
    <definedName name="γ" localSheetId="12">#REF!</definedName>
    <definedName name="γ" localSheetId="11">#REF!</definedName>
    <definedName name="γ" localSheetId="38">#REF!</definedName>
    <definedName name="γ" localSheetId="39">#REF!</definedName>
    <definedName name="γ" localSheetId="40">#REF!</definedName>
    <definedName name="γ" localSheetId="41">#REF!</definedName>
    <definedName name="γ" localSheetId="34">#REF!</definedName>
    <definedName name="γ" localSheetId="16">#REF!</definedName>
    <definedName name="γ">#REF!</definedName>
    <definedName name="π">PI()</definedName>
    <definedName name="ㄱ" localSheetId="38" hidden="1">{#N/A,#N/A,FALSE,"단축1";#N/A,#N/A,FALSE,"단축2";#N/A,#N/A,FALSE,"단축3";#N/A,#N/A,FALSE,"장축";#N/A,#N/A,FALSE,"4WD"}</definedName>
    <definedName name="ㄱ" localSheetId="39" hidden="1">{#N/A,#N/A,FALSE,"단축1";#N/A,#N/A,FALSE,"단축2";#N/A,#N/A,FALSE,"단축3";#N/A,#N/A,FALSE,"장축";#N/A,#N/A,FALSE,"4WD"}</definedName>
    <definedName name="ㄱ" localSheetId="40" hidden="1">{#N/A,#N/A,FALSE,"단축1";#N/A,#N/A,FALSE,"단축2";#N/A,#N/A,FALSE,"단축3";#N/A,#N/A,FALSE,"장축";#N/A,#N/A,FALSE,"4WD"}</definedName>
    <definedName name="ㄱ" localSheetId="41" hidden="1">{#N/A,#N/A,FALSE,"단축1";#N/A,#N/A,FALSE,"단축2";#N/A,#N/A,FALSE,"단축3";#N/A,#N/A,FALSE,"장축";#N/A,#N/A,FALSE,"4WD"}</definedName>
    <definedName name="ㄱ" localSheetId="34" hidden="1">{#N/A,#N/A,FALSE,"단축1";#N/A,#N/A,FALSE,"단축2";#N/A,#N/A,FALSE,"단축3";#N/A,#N/A,FALSE,"장축";#N/A,#N/A,FALSE,"4WD"}</definedName>
    <definedName name="ㄱ" hidden="1">{#N/A,#N/A,FALSE,"단축1";#N/A,#N/A,FALSE,"단축2";#N/A,#N/A,FALSE,"단축3";#N/A,#N/A,FALSE,"장축";#N/A,#N/A,FALSE,"4WD"}</definedName>
    <definedName name="ㄱㄱ" localSheetId="38" hidden="1">{#N/A,#N/A,FALSE,"단축1";#N/A,#N/A,FALSE,"단축2";#N/A,#N/A,FALSE,"단축3";#N/A,#N/A,FALSE,"장축";#N/A,#N/A,FALSE,"4WD"}</definedName>
    <definedName name="ㄱㄱ" localSheetId="39" hidden="1">{#N/A,#N/A,FALSE,"단축1";#N/A,#N/A,FALSE,"단축2";#N/A,#N/A,FALSE,"단축3";#N/A,#N/A,FALSE,"장축";#N/A,#N/A,FALSE,"4WD"}</definedName>
    <definedName name="ㄱㄱ" localSheetId="40" hidden="1">{#N/A,#N/A,FALSE,"단축1";#N/A,#N/A,FALSE,"단축2";#N/A,#N/A,FALSE,"단축3";#N/A,#N/A,FALSE,"장축";#N/A,#N/A,FALSE,"4WD"}</definedName>
    <definedName name="ㄱㄱ" localSheetId="41" hidden="1">{#N/A,#N/A,FALSE,"단축1";#N/A,#N/A,FALSE,"단축2";#N/A,#N/A,FALSE,"단축3";#N/A,#N/A,FALSE,"장축";#N/A,#N/A,FALSE,"4WD"}</definedName>
    <definedName name="ㄱㄱ" localSheetId="34" hidden="1">{#N/A,#N/A,FALSE,"단축1";#N/A,#N/A,FALSE,"단축2";#N/A,#N/A,FALSE,"단축3";#N/A,#N/A,FALSE,"장축";#N/A,#N/A,FALSE,"4WD"}</definedName>
    <definedName name="ㄱㄱ" hidden="1">{#N/A,#N/A,FALSE,"단축1";#N/A,#N/A,FALSE,"단축2";#N/A,#N/A,FALSE,"단축3";#N/A,#N/A,FALSE,"장축";#N/A,#N/A,FALSE,"4WD"}</definedName>
    <definedName name="ㄱㄱㄱ" localSheetId="38" hidden="1">{#N/A,#N/A,FALSE,"단축1";#N/A,#N/A,FALSE,"단축2";#N/A,#N/A,FALSE,"단축3";#N/A,#N/A,FALSE,"장축";#N/A,#N/A,FALSE,"4WD"}</definedName>
    <definedName name="ㄱㄱㄱ" localSheetId="39" hidden="1">{#N/A,#N/A,FALSE,"단축1";#N/A,#N/A,FALSE,"단축2";#N/A,#N/A,FALSE,"단축3";#N/A,#N/A,FALSE,"장축";#N/A,#N/A,FALSE,"4WD"}</definedName>
    <definedName name="ㄱㄱㄱ" localSheetId="40" hidden="1">{#N/A,#N/A,FALSE,"단축1";#N/A,#N/A,FALSE,"단축2";#N/A,#N/A,FALSE,"단축3";#N/A,#N/A,FALSE,"장축";#N/A,#N/A,FALSE,"4WD"}</definedName>
    <definedName name="ㄱㄱㄱ" localSheetId="41" hidden="1">{#N/A,#N/A,FALSE,"단축1";#N/A,#N/A,FALSE,"단축2";#N/A,#N/A,FALSE,"단축3";#N/A,#N/A,FALSE,"장축";#N/A,#N/A,FALSE,"4WD"}</definedName>
    <definedName name="ㄱㄱㄱ" localSheetId="34" hidden="1">{#N/A,#N/A,FALSE,"단축1";#N/A,#N/A,FALSE,"단축2";#N/A,#N/A,FALSE,"단축3";#N/A,#N/A,FALSE,"장축";#N/A,#N/A,FALSE,"4WD"}</definedName>
    <definedName name="ㄱㄱㄱ" hidden="1">{#N/A,#N/A,FALSE,"단축1";#N/A,#N/A,FALSE,"단축2";#N/A,#N/A,FALSE,"단축3";#N/A,#N/A,FALSE,"장축";#N/A,#N/A,FALSE,"4WD"}</definedName>
    <definedName name="ㄱㄱㄱㄱㄱㄱㄱㄱㄱㄱㄱㄱㄱㄱㄱㄱㄱㄱ" localSheetId="38" hidden="1">{#N/A,#N/A,FALSE,"단축1";#N/A,#N/A,FALSE,"단축2";#N/A,#N/A,FALSE,"단축3";#N/A,#N/A,FALSE,"장축";#N/A,#N/A,FALSE,"4WD"}</definedName>
    <definedName name="ㄱㄱㄱㄱㄱㄱㄱㄱㄱㄱㄱㄱㄱㄱㄱㄱㄱㄱ" localSheetId="39" hidden="1">{#N/A,#N/A,FALSE,"단축1";#N/A,#N/A,FALSE,"단축2";#N/A,#N/A,FALSE,"단축3";#N/A,#N/A,FALSE,"장축";#N/A,#N/A,FALSE,"4WD"}</definedName>
    <definedName name="ㄱㄱㄱㄱㄱㄱㄱㄱㄱㄱㄱㄱㄱㄱㄱㄱㄱㄱ" localSheetId="40" hidden="1">{#N/A,#N/A,FALSE,"단축1";#N/A,#N/A,FALSE,"단축2";#N/A,#N/A,FALSE,"단축3";#N/A,#N/A,FALSE,"장축";#N/A,#N/A,FALSE,"4WD"}</definedName>
    <definedName name="ㄱㄱㄱㄱㄱㄱㄱㄱㄱㄱㄱㄱㄱㄱㄱㄱㄱㄱ" localSheetId="41" hidden="1">{#N/A,#N/A,FALSE,"단축1";#N/A,#N/A,FALSE,"단축2";#N/A,#N/A,FALSE,"단축3";#N/A,#N/A,FALSE,"장축";#N/A,#N/A,FALSE,"4WD"}</definedName>
    <definedName name="ㄱㄱㄱㄱㄱㄱㄱㄱㄱㄱㄱㄱㄱㄱㄱㄱㄱㄱ" localSheetId="34"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localSheetId="38" hidden="1">{#N/A,#N/A,FALSE,"단축1";#N/A,#N/A,FALSE,"단축2";#N/A,#N/A,FALSE,"단축3";#N/A,#N/A,FALSE,"장축";#N/A,#N/A,FALSE,"4WD"}</definedName>
    <definedName name="ㄱㄱㄱㄱㄱㄱㄱㄱㄱㄱㄱㄱㄱㄱㄱㄱㄱㄱㄱㄱㄱㄱㄱㄱㄱㄱㄱㄱㄱㄱㄱ" localSheetId="39" hidden="1">{#N/A,#N/A,FALSE,"단축1";#N/A,#N/A,FALSE,"단축2";#N/A,#N/A,FALSE,"단축3";#N/A,#N/A,FALSE,"장축";#N/A,#N/A,FALSE,"4WD"}</definedName>
    <definedName name="ㄱㄱㄱㄱㄱㄱㄱㄱㄱㄱㄱㄱㄱㄱㄱㄱㄱㄱㄱㄱㄱㄱㄱㄱㄱㄱㄱㄱㄱㄱㄱ" localSheetId="40" hidden="1">{#N/A,#N/A,FALSE,"단축1";#N/A,#N/A,FALSE,"단축2";#N/A,#N/A,FALSE,"단축3";#N/A,#N/A,FALSE,"장축";#N/A,#N/A,FALSE,"4WD"}</definedName>
    <definedName name="ㄱㄱㄱㄱㄱㄱㄱㄱㄱㄱㄱㄱㄱㄱㄱㄱㄱㄱㄱㄱㄱㄱㄱㄱㄱㄱㄱㄱㄱㄱㄱ" localSheetId="41" hidden="1">{#N/A,#N/A,FALSE,"단축1";#N/A,#N/A,FALSE,"단축2";#N/A,#N/A,FALSE,"단축3";#N/A,#N/A,FALSE,"장축";#N/A,#N/A,FALSE,"4WD"}</definedName>
    <definedName name="ㄱㄱㄱㄱㄱㄱㄱㄱㄱㄱㄱㄱㄱㄱㄱㄱㄱㄱㄱㄱㄱㄱㄱㄱㄱㄱㄱㄱㄱㄱㄱ" localSheetId="34"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가" localSheetId="12">#REF!</definedName>
    <definedName name="ㄱㄱ가" localSheetId="11">#REF!</definedName>
    <definedName name="ㄱㄱ가" localSheetId="38">#REF!</definedName>
    <definedName name="ㄱㄱ가" localSheetId="39">#REF!</definedName>
    <definedName name="ㄱㄱ가" localSheetId="40">#REF!</definedName>
    <definedName name="ㄱㄱ가" localSheetId="41">#REF!</definedName>
    <definedName name="ㄱㄱ가" localSheetId="34">#REF!</definedName>
    <definedName name="ㄱㄱ가" localSheetId="16">#REF!</definedName>
    <definedName name="ㄱㄱ가">#REF!</definedName>
    <definedName name="ㄱ쇼" localSheetId="12">#REF!</definedName>
    <definedName name="ㄱ쇼" localSheetId="11">#REF!</definedName>
    <definedName name="ㄱ쇼" localSheetId="38">#REF!</definedName>
    <definedName name="ㄱ쇼" localSheetId="39">#REF!</definedName>
    <definedName name="ㄱ쇼" localSheetId="40">#REF!</definedName>
    <definedName name="ㄱ쇼" localSheetId="41">#REF!</definedName>
    <definedName name="ㄱ쇼" localSheetId="34">#REF!</definedName>
    <definedName name="ㄱ쇼" localSheetId="16">#REF!</definedName>
    <definedName name="ㄱ쇼">#REF!</definedName>
    <definedName name="ㄱㅇ" localSheetId="38" hidden="1">{#N/A,#N/A,FALSE,"단축1";#N/A,#N/A,FALSE,"단축2";#N/A,#N/A,FALSE,"단축3";#N/A,#N/A,FALSE,"장축";#N/A,#N/A,FALSE,"4WD"}</definedName>
    <definedName name="ㄱㅇ" localSheetId="39" hidden="1">{#N/A,#N/A,FALSE,"단축1";#N/A,#N/A,FALSE,"단축2";#N/A,#N/A,FALSE,"단축3";#N/A,#N/A,FALSE,"장축";#N/A,#N/A,FALSE,"4WD"}</definedName>
    <definedName name="ㄱㅇ" localSheetId="40" hidden="1">{#N/A,#N/A,FALSE,"단축1";#N/A,#N/A,FALSE,"단축2";#N/A,#N/A,FALSE,"단축3";#N/A,#N/A,FALSE,"장축";#N/A,#N/A,FALSE,"4WD"}</definedName>
    <definedName name="ㄱㅇ" localSheetId="41" hidden="1">{#N/A,#N/A,FALSE,"단축1";#N/A,#N/A,FALSE,"단축2";#N/A,#N/A,FALSE,"단축3";#N/A,#N/A,FALSE,"장축";#N/A,#N/A,FALSE,"4WD"}</definedName>
    <definedName name="ㄱㅇ" localSheetId="34" hidden="1">{#N/A,#N/A,FALSE,"단축1";#N/A,#N/A,FALSE,"단축2";#N/A,#N/A,FALSE,"단축3";#N/A,#N/A,FALSE,"장축";#N/A,#N/A,FALSE,"4WD"}</definedName>
    <definedName name="ㄱㅇ" hidden="1">{#N/A,#N/A,FALSE,"단축1";#N/A,#N/A,FALSE,"단축2";#N/A,#N/A,FALSE,"단축3";#N/A,#N/A,FALSE,"장축";#N/A,#N/A,FALSE,"4WD"}</definedName>
    <definedName name="ㄱㅈㄷㄱ" localSheetId="12">#REF!</definedName>
    <definedName name="ㄱㅈㄷㄱ" localSheetId="11">#REF!</definedName>
    <definedName name="ㄱㅈㄷㄱ" localSheetId="38">#REF!</definedName>
    <definedName name="ㄱㅈㄷㄱ" localSheetId="39">#REF!</definedName>
    <definedName name="ㄱㅈㄷㄱ" localSheetId="40">#REF!</definedName>
    <definedName name="ㄱㅈㄷㄱ" localSheetId="41">#REF!</definedName>
    <definedName name="ㄱㅈㄷㄱ" localSheetId="34">#REF!</definedName>
    <definedName name="ㄱㅈㄷㄱ" localSheetId="16">#REF!</definedName>
    <definedName name="ㄱㅈㄷㄱ">#REF!</definedName>
    <definedName name="가" localSheetId="12">#REF!</definedName>
    <definedName name="가" localSheetId="11">#REF!</definedName>
    <definedName name="가" localSheetId="38">#REF!</definedName>
    <definedName name="가" localSheetId="39">#REF!</definedName>
    <definedName name="가" localSheetId="40">#REF!</definedName>
    <definedName name="가" localSheetId="41">#REF!</definedName>
    <definedName name="가" localSheetId="34">#REF!</definedName>
    <definedName name="가" localSheetId="16">#REF!</definedName>
    <definedName name="가">#REF!</definedName>
    <definedName name="가1" localSheetId="38" hidden="1">{#N/A,#N/A,TRUE,"Y생산";#N/A,#N/A,TRUE,"Y판매";#N/A,#N/A,TRUE,"Y총물량";#N/A,#N/A,TRUE,"Y능력";#N/A,#N/A,TRUE,"YKD"}</definedName>
    <definedName name="가1" localSheetId="39" hidden="1">{#N/A,#N/A,TRUE,"Y생산";#N/A,#N/A,TRUE,"Y판매";#N/A,#N/A,TRUE,"Y총물량";#N/A,#N/A,TRUE,"Y능력";#N/A,#N/A,TRUE,"YKD"}</definedName>
    <definedName name="가1" localSheetId="40" hidden="1">{#N/A,#N/A,TRUE,"Y생산";#N/A,#N/A,TRUE,"Y판매";#N/A,#N/A,TRUE,"Y총물량";#N/A,#N/A,TRUE,"Y능력";#N/A,#N/A,TRUE,"YKD"}</definedName>
    <definedName name="가1" localSheetId="41" hidden="1">{#N/A,#N/A,TRUE,"Y생산";#N/A,#N/A,TRUE,"Y판매";#N/A,#N/A,TRUE,"Y총물량";#N/A,#N/A,TRUE,"Y능력";#N/A,#N/A,TRUE,"YKD"}</definedName>
    <definedName name="가1" localSheetId="34" hidden="1">{#N/A,#N/A,TRUE,"Y생산";#N/A,#N/A,TRUE,"Y판매";#N/A,#N/A,TRUE,"Y총물량";#N/A,#N/A,TRUE,"Y능력";#N/A,#N/A,TRUE,"YKD"}</definedName>
    <definedName name="가1" hidden="1">{#N/A,#N/A,TRUE,"Y생산";#N/A,#N/A,TRUE,"Y판매";#N/A,#N/A,TRUE,"Y총물량";#N/A,#N/A,TRUE,"Y능력";#N/A,#N/A,TRUE,"YKD"}</definedName>
    <definedName name="가가" localSheetId="38" hidden="1">{#N/A,#N/A,FALSE,"단축1";#N/A,#N/A,FALSE,"단축2";#N/A,#N/A,FALSE,"단축3";#N/A,#N/A,FALSE,"장축";#N/A,#N/A,FALSE,"4WD"}</definedName>
    <definedName name="가가" localSheetId="39" hidden="1">{#N/A,#N/A,FALSE,"단축1";#N/A,#N/A,FALSE,"단축2";#N/A,#N/A,FALSE,"단축3";#N/A,#N/A,FALSE,"장축";#N/A,#N/A,FALSE,"4WD"}</definedName>
    <definedName name="가가" localSheetId="40" hidden="1">{#N/A,#N/A,FALSE,"단축1";#N/A,#N/A,FALSE,"단축2";#N/A,#N/A,FALSE,"단축3";#N/A,#N/A,FALSE,"장축";#N/A,#N/A,FALSE,"4WD"}</definedName>
    <definedName name="가가" localSheetId="41" hidden="1">{#N/A,#N/A,FALSE,"단축1";#N/A,#N/A,FALSE,"단축2";#N/A,#N/A,FALSE,"단축3";#N/A,#N/A,FALSE,"장축";#N/A,#N/A,FALSE,"4WD"}</definedName>
    <definedName name="가가" localSheetId="34" hidden="1">{#N/A,#N/A,FALSE,"단축1";#N/A,#N/A,FALSE,"단축2";#N/A,#N/A,FALSE,"단축3";#N/A,#N/A,FALSE,"장축";#N/A,#N/A,FALSE,"4WD"}</definedName>
    <definedName name="가가" hidden="1">{#N/A,#N/A,FALSE,"단축1";#N/A,#N/A,FALSE,"단축2";#N/A,#N/A,FALSE,"단축3";#N/A,#N/A,FALSE,"장축";#N/A,#N/A,FALSE,"4WD"}</definedName>
    <definedName name="가가가" localSheetId="12">#REF!</definedName>
    <definedName name="가가가" localSheetId="11">#REF!</definedName>
    <definedName name="가가가" localSheetId="38">#REF!</definedName>
    <definedName name="가가가" localSheetId="39">#REF!</definedName>
    <definedName name="가가가" localSheetId="40">#REF!</definedName>
    <definedName name="가가가" localSheetId="41">#REF!</definedName>
    <definedName name="가가가" localSheetId="34">#REF!</definedName>
    <definedName name="가가가" localSheetId="16">#REF!</definedName>
    <definedName name="가가가">#REF!</definedName>
    <definedName name="가공비계" localSheetId="12">#REF!</definedName>
    <definedName name="가공비계" localSheetId="11">#REF!</definedName>
    <definedName name="가공비계" localSheetId="38">#REF!</definedName>
    <definedName name="가공비계" localSheetId="39">#REF!</definedName>
    <definedName name="가공비계" localSheetId="40">#REF!</definedName>
    <definedName name="가공비계" localSheetId="41">#REF!</definedName>
    <definedName name="가공비계" localSheetId="34">#REF!</definedName>
    <definedName name="가공비계" localSheetId="16">#REF!</definedName>
    <definedName name="가공비계">#REF!</definedName>
    <definedName name="가나" localSheetId="12">[0]!BlankMacro1</definedName>
    <definedName name="가나" localSheetId="11">[0]!BlankMacro1</definedName>
    <definedName name="가나" localSheetId="38">[0]!BlankMacro1</definedName>
    <definedName name="가나" localSheetId="39">[0]!BlankMacro1</definedName>
    <definedName name="가나" localSheetId="40">[0]!BlankMacro1</definedName>
    <definedName name="가나" localSheetId="41">[0]!BlankMacro1</definedName>
    <definedName name="가나" localSheetId="34">[0]!BlankMacro1</definedName>
    <definedName name="가나" localSheetId="16">[0]!BlankMacro1</definedName>
    <definedName name="가나">[0]!BlankMacro1</definedName>
    <definedName name="가라" localSheetId="12">#REF!</definedName>
    <definedName name="가라" localSheetId="11">#REF!</definedName>
    <definedName name="가라" localSheetId="38">#REF!</definedName>
    <definedName name="가라" localSheetId="39">#REF!</definedName>
    <definedName name="가라" localSheetId="40">#REF!</definedName>
    <definedName name="가라" localSheetId="41">#REF!</definedName>
    <definedName name="가라" localSheetId="34">#REF!</definedName>
    <definedName name="가라" localSheetId="16">#REF!</definedName>
    <definedName name="가라">#REF!</definedName>
    <definedName name="가로" localSheetId="12">#REF!</definedName>
    <definedName name="가로" localSheetId="11">#REF!</definedName>
    <definedName name="가로" localSheetId="38">#REF!</definedName>
    <definedName name="가로" localSheetId="39">#REF!</definedName>
    <definedName name="가로" localSheetId="40">#REF!</definedName>
    <definedName name="가로" localSheetId="41">#REF!</definedName>
    <definedName name="가로" localSheetId="34">#REF!</definedName>
    <definedName name="가로" localSheetId="16">#REF!</definedName>
    <definedName name="가로">#REF!</definedName>
    <definedName name="가빵" localSheetId="12">#REF!</definedName>
    <definedName name="가빵" localSheetId="11">#REF!</definedName>
    <definedName name="가빵" localSheetId="38">#REF!</definedName>
    <definedName name="가빵" localSheetId="39">#REF!</definedName>
    <definedName name="가빵" localSheetId="40">#REF!</definedName>
    <definedName name="가빵" localSheetId="41">#REF!</definedName>
    <definedName name="가빵" localSheetId="34">#REF!</definedName>
    <definedName name="가빵" localSheetId="16">#REF!</definedName>
    <definedName name="가빵">#REF!</definedName>
    <definedName name="가아나" localSheetId="38" hidden="1">{#N/A,#N/A,TRUE,"Y생산";#N/A,#N/A,TRUE,"Y판매";#N/A,#N/A,TRUE,"Y총물량";#N/A,#N/A,TRUE,"Y능력";#N/A,#N/A,TRUE,"YKD"}</definedName>
    <definedName name="가아나" localSheetId="39" hidden="1">{#N/A,#N/A,TRUE,"Y생산";#N/A,#N/A,TRUE,"Y판매";#N/A,#N/A,TRUE,"Y총물량";#N/A,#N/A,TRUE,"Y능력";#N/A,#N/A,TRUE,"YKD"}</definedName>
    <definedName name="가아나" localSheetId="40" hidden="1">{#N/A,#N/A,TRUE,"Y생산";#N/A,#N/A,TRUE,"Y판매";#N/A,#N/A,TRUE,"Y총물량";#N/A,#N/A,TRUE,"Y능력";#N/A,#N/A,TRUE,"YKD"}</definedName>
    <definedName name="가아나" localSheetId="41" hidden="1">{#N/A,#N/A,TRUE,"Y생산";#N/A,#N/A,TRUE,"Y판매";#N/A,#N/A,TRUE,"Y총물량";#N/A,#N/A,TRUE,"Y능력";#N/A,#N/A,TRUE,"YKD"}</definedName>
    <definedName name="가아나" localSheetId="34" hidden="1">{#N/A,#N/A,TRUE,"Y생산";#N/A,#N/A,TRUE,"Y판매";#N/A,#N/A,TRUE,"Y총물량";#N/A,#N/A,TRUE,"Y능력";#N/A,#N/A,TRUE,"YKD"}</definedName>
    <definedName name="가아나" hidden="1">{#N/A,#N/A,TRUE,"Y생산";#N/A,#N/A,TRUE,"Y판매";#N/A,#N/A,TRUE,"Y총물량";#N/A,#N/A,TRUE,"Y능력";#N/A,#N/A,TRUE,"YKD"}</definedName>
    <definedName name="가중치" localSheetId="12">#REF!</definedName>
    <definedName name="가중치" localSheetId="11">#REF!</definedName>
    <definedName name="가중치" localSheetId="38">#REF!</definedName>
    <definedName name="가중치" localSheetId="39">#REF!</definedName>
    <definedName name="가중치" localSheetId="40">#REF!</definedName>
    <definedName name="가중치" localSheetId="41">#REF!</definedName>
    <definedName name="가중치" localSheetId="34">#REF!</definedName>
    <definedName name="가중치" localSheetId="16">#REF!</definedName>
    <definedName name="가중치">#REF!</definedName>
    <definedName name="간접경비" localSheetId="12">#REF!</definedName>
    <definedName name="간접경비" localSheetId="11">#REF!</definedName>
    <definedName name="간접경비" localSheetId="38">#REF!</definedName>
    <definedName name="간접경비" localSheetId="39">#REF!</definedName>
    <definedName name="간접경비" localSheetId="40">#REF!</definedName>
    <definedName name="간접경비" localSheetId="41">#REF!</definedName>
    <definedName name="간접경비" localSheetId="34">#REF!</definedName>
    <definedName name="간접경비" localSheetId="16">#REF!</definedName>
    <definedName name="간접경비">#REF!</definedName>
    <definedName name="간접인건비" localSheetId="12">#REF!</definedName>
    <definedName name="간접인건비" localSheetId="11">#REF!</definedName>
    <definedName name="간접인건비" localSheetId="38">#REF!</definedName>
    <definedName name="간접인건비" localSheetId="39">#REF!</definedName>
    <definedName name="간접인건비" localSheetId="40">#REF!</definedName>
    <definedName name="간접인건비" localSheetId="41">#REF!</definedName>
    <definedName name="간접인건비" localSheetId="34">#REF!</definedName>
    <definedName name="간접인건비" localSheetId="16">#REF!</definedName>
    <definedName name="간접인건비">#REF!</definedName>
    <definedName name="강" localSheetId="38" hidden="1">{#N/A,#N/A,FALSE,"단축1";#N/A,#N/A,FALSE,"단축2";#N/A,#N/A,FALSE,"단축3";#N/A,#N/A,FALSE,"장축";#N/A,#N/A,FALSE,"4WD"}</definedName>
    <definedName name="강" localSheetId="39" hidden="1">{#N/A,#N/A,FALSE,"단축1";#N/A,#N/A,FALSE,"단축2";#N/A,#N/A,FALSE,"단축3";#N/A,#N/A,FALSE,"장축";#N/A,#N/A,FALSE,"4WD"}</definedName>
    <definedName name="강" localSheetId="40" hidden="1">{#N/A,#N/A,FALSE,"단축1";#N/A,#N/A,FALSE,"단축2";#N/A,#N/A,FALSE,"단축3";#N/A,#N/A,FALSE,"장축";#N/A,#N/A,FALSE,"4WD"}</definedName>
    <definedName name="강" localSheetId="41" hidden="1">{#N/A,#N/A,FALSE,"단축1";#N/A,#N/A,FALSE,"단축2";#N/A,#N/A,FALSE,"단축3";#N/A,#N/A,FALSE,"장축";#N/A,#N/A,FALSE,"4WD"}</definedName>
    <definedName name="강" localSheetId="34" hidden="1">{#N/A,#N/A,FALSE,"단축1";#N/A,#N/A,FALSE,"단축2";#N/A,#N/A,FALSE,"단축3";#N/A,#N/A,FALSE,"장축";#N/A,#N/A,FALSE,"4WD"}</definedName>
    <definedName name="강" hidden="1">{#N/A,#N/A,FALSE,"단축1";#N/A,#N/A,FALSE,"단축2";#N/A,#N/A,FALSE,"단축3";#N/A,#N/A,FALSE,"장축";#N/A,#N/A,FALSE,"4WD"}</definedName>
    <definedName name="강강농" localSheetId="38" hidden="1">{#N/A,#N/A,FALSE,"단축1";#N/A,#N/A,FALSE,"단축2";#N/A,#N/A,FALSE,"단축3";#N/A,#N/A,FALSE,"장축";#N/A,#N/A,FALSE,"4WD"}</definedName>
    <definedName name="강강농" localSheetId="39" hidden="1">{#N/A,#N/A,FALSE,"단축1";#N/A,#N/A,FALSE,"단축2";#N/A,#N/A,FALSE,"단축3";#N/A,#N/A,FALSE,"장축";#N/A,#N/A,FALSE,"4WD"}</definedName>
    <definedName name="강강농" localSheetId="40" hidden="1">{#N/A,#N/A,FALSE,"단축1";#N/A,#N/A,FALSE,"단축2";#N/A,#N/A,FALSE,"단축3";#N/A,#N/A,FALSE,"장축";#N/A,#N/A,FALSE,"4WD"}</definedName>
    <definedName name="강강농" localSheetId="41" hidden="1">{#N/A,#N/A,FALSE,"단축1";#N/A,#N/A,FALSE,"단축2";#N/A,#N/A,FALSE,"단축3";#N/A,#N/A,FALSE,"장축";#N/A,#N/A,FALSE,"4WD"}</definedName>
    <definedName name="강강농" localSheetId="34" hidden="1">{#N/A,#N/A,FALSE,"단축1";#N/A,#N/A,FALSE,"단축2";#N/A,#N/A,FALSE,"단축3";#N/A,#N/A,FALSE,"장축";#N/A,#N/A,FALSE,"4WD"}</definedName>
    <definedName name="강강농" hidden="1">{#N/A,#N/A,FALSE,"단축1";#N/A,#N/A,FALSE,"단축2";#N/A,#N/A,FALSE,"단축3";#N/A,#N/A,FALSE,"장축";#N/A,#N/A,FALSE,"4WD"}</definedName>
    <definedName name="개발개요" localSheetId="12">#REF!</definedName>
    <definedName name="개발개요" localSheetId="11">#REF!</definedName>
    <definedName name="개발개요" localSheetId="38">#REF!</definedName>
    <definedName name="개발개요" localSheetId="39">#REF!</definedName>
    <definedName name="개발개요" localSheetId="40">#REF!</definedName>
    <definedName name="개발개요" localSheetId="41">#REF!</definedName>
    <definedName name="개발개요" localSheetId="34">#REF!</definedName>
    <definedName name="개발개요" localSheetId="16">#REF!</definedName>
    <definedName name="개발개요">#REF!</definedName>
    <definedName name="개발시험종합" localSheetId="12" hidden="1">#REF!</definedName>
    <definedName name="개발시험종합" localSheetId="11" hidden="1">#REF!</definedName>
    <definedName name="개발시험종합" localSheetId="38" hidden="1">#REF!</definedName>
    <definedName name="개발시험종합" localSheetId="39" hidden="1">#REF!</definedName>
    <definedName name="개발시험종합" localSheetId="40" hidden="1">#REF!</definedName>
    <definedName name="개발시험종합" localSheetId="41" hidden="1">#REF!</definedName>
    <definedName name="개발시험종합" localSheetId="34" hidden="1">#REF!</definedName>
    <definedName name="개발시험종합" localSheetId="16" hidden="1">#REF!</definedName>
    <definedName name="개발시험종합" hidden="1">#REF!</definedName>
    <definedName name="개발일정수정" localSheetId="38" hidden="1">{#N/A,#N/A,FALSE,"단축1";#N/A,#N/A,FALSE,"단축2";#N/A,#N/A,FALSE,"단축3";#N/A,#N/A,FALSE,"장축";#N/A,#N/A,FALSE,"4WD"}</definedName>
    <definedName name="개발일정수정" localSheetId="39" hidden="1">{#N/A,#N/A,FALSE,"단축1";#N/A,#N/A,FALSE,"단축2";#N/A,#N/A,FALSE,"단축3";#N/A,#N/A,FALSE,"장축";#N/A,#N/A,FALSE,"4WD"}</definedName>
    <definedName name="개발일정수정" localSheetId="40" hidden="1">{#N/A,#N/A,FALSE,"단축1";#N/A,#N/A,FALSE,"단축2";#N/A,#N/A,FALSE,"단축3";#N/A,#N/A,FALSE,"장축";#N/A,#N/A,FALSE,"4WD"}</definedName>
    <definedName name="개발일정수정" localSheetId="41" hidden="1">{#N/A,#N/A,FALSE,"단축1";#N/A,#N/A,FALSE,"단축2";#N/A,#N/A,FALSE,"단축3";#N/A,#N/A,FALSE,"장축";#N/A,#N/A,FALSE,"4WD"}</definedName>
    <definedName name="개발일정수정" localSheetId="34" hidden="1">{#N/A,#N/A,FALSE,"단축1";#N/A,#N/A,FALSE,"단축2";#N/A,#N/A,FALSE,"단축3";#N/A,#N/A,FALSE,"장축";#N/A,#N/A,FALSE,"4WD"}</definedName>
    <definedName name="개발일정수정" hidden="1">{#N/A,#N/A,FALSE,"단축1";#N/A,#N/A,FALSE,"단축2";#N/A,#N/A,FALSE,"단축3";#N/A,#N/A,FALSE,"장축";#N/A,#N/A,FALSE,"4WD"}</definedName>
    <definedName name="개발차종">#N/A</definedName>
    <definedName name="개선과장1" localSheetId="38" hidden="1">{#N/A,#N/A,FALSE,"단축1";#N/A,#N/A,FALSE,"단축2";#N/A,#N/A,FALSE,"단축3";#N/A,#N/A,FALSE,"장축";#N/A,#N/A,FALSE,"4WD"}</definedName>
    <definedName name="개선과장1" localSheetId="39" hidden="1">{#N/A,#N/A,FALSE,"단축1";#N/A,#N/A,FALSE,"단축2";#N/A,#N/A,FALSE,"단축3";#N/A,#N/A,FALSE,"장축";#N/A,#N/A,FALSE,"4WD"}</definedName>
    <definedName name="개선과장1" localSheetId="40" hidden="1">{#N/A,#N/A,FALSE,"단축1";#N/A,#N/A,FALSE,"단축2";#N/A,#N/A,FALSE,"단축3";#N/A,#N/A,FALSE,"장축";#N/A,#N/A,FALSE,"4WD"}</definedName>
    <definedName name="개선과장1" localSheetId="41" hidden="1">{#N/A,#N/A,FALSE,"단축1";#N/A,#N/A,FALSE,"단축2";#N/A,#N/A,FALSE,"단축3";#N/A,#N/A,FALSE,"장축";#N/A,#N/A,FALSE,"4WD"}</definedName>
    <definedName name="개선과장1" localSheetId="34" hidden="1">{#N/A,#N/A,FALSE,"단축1";#N/A,#N/A,FALSE,"단축2";#N/A,#N/A,FALSE,"단축3";#N/A,#N/A,FALSE,"장축";#N/A,#N/A,FALSE,"4WD"}</definedName>
    <definedName name="개선과장1" hidden="1">{#N/A,#N/A,FALSE,"단축1";#N/A,#N/A,FALSE,"단축2";#N/A,#N/A,FALSE,"단축3";#N/A,#N/A,FALSE,"장축";#N/A,#N/A,FALSE,"4WD"}</definedName>
    <definedName name="개선과정" localSheetId="38" hidden="1">{#N/A,#N/A,FALSE,"단축1";#N/A,#N/A,FALSE,"단축2";#N/A,#N/A,FALSE,"단축3";#N/A,#N/A,FALSE,"장축";#N/A,#N/A,FALSE,"4WD"}</definedName>
    <definedName name="개선과정" localSheetId="39" hidden="1">{#N/A,#N/A,FALSE,"단축1";#N/A,#N/A,FALSE,"단축2";#N/A,#N/A,FALSE,"단축3";#N/A,#N/A,FALSE,"장축";#N/A,#N/A,FALSE,"4WD"}</definedName>
    <definedName name="개선과정" localSheetId="40" hidden="1">{#N/A,#N/A,FALSE,"단축1";#N/A,#N/A,FALSE,"단축2";#N/A,#N/A,FALSE,"단축3";#N/A,#N/A,FALSE,"장축";#N/A,#N/A,FALSE,"4WD"}</definedName>
    <definedName name="개선과정" localSheetId="41" hidden="1">{#N/A,#N/A,FALSE,"단축1";#N/A,#N/A,FALSE,"단축2";#N/A,#N/A,FALSE,"단축3";#N/A,#N/A,FALSE,"장축";#N/A,#N/A,FALSE,"4WD"}</definedName>
    <definedName name="개선과정" localSheetId="34" hidden="1">{#N/A,#N/A,FALSE,"단축1";#N/A,#N/A,FALSE,"단축2";#N/A,#N/A,FALSE,"단축3";#N/A,#N/A,FALSE,"장축";#N/A,#N/A,FALSE,"4WD"}</definedName>
    <definedName name="개선과정" hidden="1">{#N/A,#N/A,FALSE,"단축1";#N/A,#N/A,FALSE,"단축2";#N/A,#N/A,FALSE,"단축3";#N/A,#N/A,FALSE,"장축";#N/A,#N/A,FALSE,"4WD"}</definedName>
    <definedName name="개선과제1" localSheetId="38" hidden="1">{#N/A,#N/A,FALSE,"단축1";#N/A,#N/A,FALSE,"단축2";#N/A,#N/A,FALSE,"단축3";#N/A,#N/A,FALSE,"장축";#N/A,#N/A,FALSE,"4WD"}</definedName>
    <definedName name="개선과제1" localSheetId="39" hidden="1">{#N/A,#N/A,FALSE,"단축1";#N/A,#N/A,FALSE,"단축2";#N/A,#N/A,FALSE,"단축3";#N/A,#N/A,FALSE,"장축";#N/A,#N/A,FALSE,"4WD"}</definedName>
    <definedName name="개선과제1" localSheetId="40" hidden="1">{#N/A,#N/A,FALSE,"단축1";#N/A,#N/A,FALSE,"단축2";#N/A,#N/A,FALSE,"단축3";#N/A,#N/A,FALSE,"장축";#N/A,#N/A,FALSE,"4WD"}</definedName>
    <definedName name="개선과제1" localSheetId="41" hidden="1">{#N/A,#N/A,FALSE,"단축1";#N/A,#N/A,FALSE,"단축2";#N/A,#N/A,FALSE,"단축3";#N/A,#N/A,FALSE,"장축";#N/A,#N/A,FALSE,"4WD"}</definedName>
    <definedName name="개선과제1" localSheetId="34" hidden="1">{#N/A,#N/A,FALSE,"단축1";#N/A,#N/A,FALSE,"단축2";#N/A,#N/A,FALSE,"단축3";#N/A,#N/A,FALSE,"장축";#N/A,#N/A,FALSE,"4WD"}</definedName>
    <definedName name="개선과제1" hidden="1">{#N/A,#N/A,FALSE,"단축1";#N/A,#N/A,FALSE,"단축2";#N/A,#N/A,FALSE,"단축3";#N/A,#N/A,FALSE,"장축";#N/A,#N/A,FALSE,"4WD"}</definedName>
    <definedName name="개선내용" localSheetId="38" hidden="1">{#N/A,#N/A,TRUE,"Y생산";#N/A,#N/A,TRUE,"Y판매";#N/A,#N/A,TRUE,"Y총물량";#N/A,#N/A,TRUE,"Y능력";#N/A,#N/A,TRUE,"YKD"}</definedName>
    <definedName name="개선내용" localSheetId="39" hidden="1">{#N/A,#N/A,TRUE,"Y생산";#N/A,#N/A,TRUE,"Y판매";#N/A,#N/A,TRUE,"Y총물량";#N/A,#N/A,TRUE,"Y능력";#N/A,#N/A,TRUE,"YKD"}</definedName>
    <definedName name="개선내용" localSheetId="40" hidden="1">{#N/A,#N/A,TRUE,"Y생산";#N/A,#N/A,TRUE,"Y판매";#N/A,#N/A,TRUE,"Y총물량";#N/A,#N/A,TRUE,"Y능력";#N/A,#N/A,TRUE,"YKD"}</definedName>
    <definedName name="개선내용" localSheetId="41" hidden="1">{#N/A,#N/A,TRUE,"Y생산";#N/A,#N/A,TRUE,"Y판매";#N/A,#N/A,TRUE,"Y총물량";#N/A,#N/A,TRUE,"Y능력";#N/A,#N/A,TRUE,"YKD"}</definedName>
    <definedName name="개선내용" localSheetId="34" hidden="1">{#N/A,#N/A,TRUE,"Y생산";#N/A,#N/A,TRUE,"Y판매";#N/A,#N/A,TRUE,"Y총물량";#N/A,#N/A,TRUE,"Y능력";#N/A,#N/A,TRUE,"YKD"}</definedName>
    <definedName name="개선내용" hidden="1">{#N/A,#N/A,TRUE,"Y생산";#N/A,#N/A,TRUE,"Y판매";#N/A,#N/A,TRUE,"Y총물량";#N/A,#N/A,TRUE,"Y능력";#N/A,#N/A,TRUE,"YKD"}</definedName>
    <definedName name="개선실적" localSheetId="38" hidden="1">{#N/A,#N/A,TRUE,"Y생산";#N/A,#N/A,TRUE,"Y판매";#N/A,#N/A,TRUE,"Y총물량";#N/A,#N/A,TRUE,"Y능력";#N/A,#N/A,TRUE,"YKD"}</definedName>
    <definedName name="개선실적" localSheetId="39" hidden="1">{#N/A,#N/A,TRUE,"Y생산";#N/A,#N/A,TRUE,"Y판매";#N/A,#N/A,TRUE,"Y총물량";#N/A,#N/A,TRUE,"Y능력";#N/A,#N/A,TRUE,"YKD"}</definedName>
    <definedName name="개선실적" localSheetId="40" hidden="1">{#N/A,#N/A,TRUE,"Y생산";#N/A,#N/A,TRUE,"Y판매";#N/A,#N/A,TRUE,"Y총물량";#N/A,#N/A,TRUE,"Y능력";#N/A,#N/A,TRUE,"YKD"}</definedName>
    <definedName name="개선실적" localSheetId="41" hidden="1">{#N/A,#N/A,TRUE,"Y생산";#N/A,#N/A,TRUE,"Y판매";#N/A,#N/A,TRUE,"Y총물량";#N/A,#N/A,TRUE,"Y능력";#N/A,#N/A,TRUE,"YKD"}</definedName>
    <definedName name="개선실적" localSheetId="34" hidden="1">{#N/A,#N/A,TRUE,"Y생산";#N/A,#N/A,TRUE,"Y판매";#N/A,#N/A,TRUE,"Y총물량";#N/A,#N/A,TRUE,"Y능력";#N/A,#N/A,TRUE,"YKD"}</definedName>
    <definedName name="개선실적" hidden="1">{#N/A,#N/A,TRUE,"Y생산";#N/A,#N/A,TRUE,"Y판매";#N/A,#N/A,TRUE,"Y총물량";#N/A,#N/A,TRUE,"Y능력";#N/A,#N/A,TRUE,"YKD"}</definedName>
    <definedName name="거" localSheetId="38" hidden="1">{#N/A,#N/A,FALSE,"단축1";#N/A,#N/A,FALSE,"단축2";#N/A,#N/A,FALSE,"단축3";#N/A,#N/A,FALSE,"장축";#N/A,#N/A,FALSE,"4WD"}</definedName>
    <definedName name="거" localSheetId="39" hidden="1">{#N/A,#N/A,FALSE,"단축1";#N/A,#N/A,FALSE,"단축2";#N/A,#N/A,FALSE,"단축3";#N/A,#N/A,FALSE,"장축";#N/A,#N/A,FALSE,"4WD"}</definedName>
    <definedName name="거" localSheetId="40" hidden="1">{#N/A,#N/A,FALSE,"단축1";#N/A,#N/A,FALSE,"단축2";#N/A,#N/A,FALSE,"단축3";#N/A,#N/A,FALSE,"장축";#N/A,#N/A,FALSE,"4WD"}</definedName>
    <definedName name="거" localSheetId="41" hidden="1">{#N/A,#N/A,FALSE,"단축1";#N/A,#N/A,FALSE,"단축2";#N/A,#N/A,FALSE,"단축3";#N/A,#N/A,FALSE,"장축";#N/A,#N/A,FALSE,"4WD"}</definedName>
    <definedName name="거" localSheetId="34" hidden="1">{#N/A,#N/A,FALSE,"단축1";#N/A,#N/A,FALSE,"단축2";#N/A,#N/A,FALSE,"단축3";#N/A,#N/A,FALSE,"장축";#N/A,#N/A,FALSE,"4WD"}</definedName>
    <definedName name="거" hidden="1">{#N/A,#N/A,FALSE,"단축1";#N/A,#N/A,FALSE,"단축2";#N/A,#N/A,FALSE,"단축3";#N/A,#N/A,FALSE,"장축";#N/A,#N/A,FALSE,"4WD"}</definedName>
    <definedName name="거너" localSheetId="38" hidden="1">{#N/A,#N/A,FALSE,"단축1";#N/A,#N/A,FALSE,"단축2";#N/A,#N/A,FALSE,"단축3";#N/A,#N/A,FALSE,"장축";#N/A,#N/A,FALSE,"4WD"}</definedName>
    <definedName name="거너" localSheetId="39" hidden="1">{#N/A,#N/A,FALSE,"단축1";#N/A,#N/A,FALSE,"단축2";#N/A,#N/A,FALSE,"단축3";#N/A,#N/A,FALSE,"장축";#N/A,#N/A,FALSE,"4WD"}</definedName>
    <definedName name="거너" localSheetId="40" hidden="1">{#N/A,#N/A,FALSE,"단축1";#N/A,#N/A,FALSE,"단축2";#N/A,#N/A,FALSE,"단축3";#N/A,#N/A,FALSE,"장축";#N/A,#N/A,FALSE,"4WD"}</definedName>
    <definedName name="거너" localSheetId="41" hidden="1">{#N/A,#N/A,FALSE,"단축1";#N/A,#N/A,FALSE,"단축2";#N/A,#N/A,FALSE,"단축3";#N/A,#N/A,FALSE,"장축";#N/A,#N/A,FALSE,"4WD"}</definedName>
    <definedName name="거너" localSheetId="34" hidden="1">{#N/A,#N/A,FALSE,"단축1";#N/A,#N/A,FALSE,"단축2";#N/A,#N/A,FALSE,"단축3";#N/A,#N/A,FALSE,"장축";#N/A,#N/A,FALSE,"4WD"}</definedName>
    <definedName name="거너" hidden="1">{#N/A,#N/A,FALSE,"단축1";#N/A,#N/A,FALSE,"단축2";#N/A,#N/A,FALSE,"단축3";#N/A,#N/A,FALSE,"장축";#N/A,#N/A,FALSE,"4WD"}</definedName>
    <definedName name="거래선" localSheetId="12">#REF!</definedName>
    <definedName name="거래선" localSheetId="11">#REF!</definedName>
    <definedName name="거래선" localSheetId="38">#REF!</definedName>
    <definedName name="거래선" localSheetId="39">#REF!</definedName>
    <definedName name="거래선" localSheetId="40">#REF!</definedName>
    <definedName name="거래선" localSheetId="41">#REF!</definedName>
    <definedName name="거래선" localSheetId="34">#REF!</definedName>
    <definedName name="거래선" localSheetId="16">#REF!</definedName>
    <definedName name="거래선">#REF!</definedName>
    <definedName name="건">#N/A</definedName>
    <definedName name="걸" localSheetId="38" hidden="1">{#N/A,#N/A,FALSE,"단축1";#N/A,#N/A,FALSE,"단축2";#N/A,#N/A,FALSE,"단축3";#N/A,#N/A,FALSE,"장축";#N/A,#N/A,FALSE,"4WD"}</definedName>
    <definedName name="걸" localSheetId="39" hidden="1">{#N/A,#N/A,FALSE,"단축1";#N/A,#N/A,FALSE,"단축2";#N/A,#N/A,FALSE,"단축3";#N/A,#N/A,FALSE,"장축";#N/A,#N/A,FALSE,"4WD"}</definedName>
    <definedName name="걸" localSheetId="40" hidden="1">{#N/A,#N/A,FALSE,"단축1";#N/A,#N/A,FALSE,"단축2";#N/A,#N/A,FALSE,"단축3";#N/A,#N/A,FALSE,"장축";#N/A,#N/A,FALSE,"4WD"}</definedName>
    <definedName name="걸" localSheetId="41" hidden="1">{#N/A,#N/A,FALSE,"단축1";#N/A,#N/A,FALSE,"단축2";#N/A,#N/A,FALSE,"단축3";#N/A,#N/A,FALSE,"장축";#N/A,#N/A,FALSE,"4WD"}</definedName>
    <definedName name="걸" localSheetId="34" hidden="1">{#N/A,#N/A,FALSE,"단축1";#N/A,#N/A,FALSE,"단축2";#N/A,#N/A,FALSE,"단축3";#N/A,#N/A,FALSE,"장축";#N/A,#N/A,FALSE,"4WD"}</definedName>
    <definedName name="걸" hidden="1">{#N/A,#N/A,FALSE,"단축1";#N/A,#N/A,FALSE,"단축2";#N/A,#N/A,FALSE,"단축3";#N/A,#N/A,FALSE,"장축";#N/A,#N/A,FALSE,"4WD"}</definedName>
    <definedName name="검사대기" localSheetId="12">#REF!</definedName>
    <definedName name="검사대기" localSheetId="11">#REF!</definedName>
    <definedName name="검사대기" localSheetId="38">#REF!</definedName>
    <definedName name="검사대기" localSheetId="39">#REF!</definedName>
    <definedName name="검사대기" localSheetId="40">#REF!</definedName>
    <definedName name="검사대기" localSheetId="41">#REF!</definedName>
    <definedName name="검사대기" localSheetId="34">#REF!</definedName>
    <definedName name="검사대기" localSheetId="16">#REF!</definedName>
    <definedName name="검사대기">#REF!</definedName>
    <definedName name="겨ㅗ됴ㅛ" localSheetId="12">#REF!</definedName>
    <definedName name="겨ㅗ됴ㅛ" localSheetId="11">#REF!</definedName>
    <definedName name="겨ㅗ됴ㅛ" localSheetId="38">#REF!</definedName>
    <definedName name="겨ㅗ됴ㅛ" localSheetId="39">#REF!</definedName>
    <definedName name="겨ㅗ됴ㅛ" localSheetId="40">#REF!</definedName>
    <definedName name="겨ㅗ됴ㅛ" localSheetId="41">#REF!</definedName>
    <definedName name="겨ㅗ됴ㅛ" localSheetId="34">#REF!</definedName>
    <definedName name="겨ㅗ됴ㅛ" localSheetId="16">#REF!</definedName>
    <definedName name="겨ㅗ됴ㅛ">#REF!</definedName>
    <definedName name="견적" localSheetId="38" hidden="1">{#N/A,#N/A,FALSE,"단축1";#N/A,#N/A,FALSE,"단축2";#N/A,#N/A,FALSE,"단축3";#N/A,#N/A,FALSE,"장축";#N/A,#N/A,FALSE,"4WD"}</definedName>
    <definedName name="견적" localSheetId="39" hidden="1">{#N/A,#N/A,FALSE,"단축1";#N/A,#N/A,FALSE,"단축2";#N/A,#N/A,FALSE,"단축3";#N/A,#N/A,FALSE,"장축";#N/A,#N/A,FALSE,"4WD"}</definedName>
    <definedName name="견적" localSheetId="40" hidden="1">{#N/A,#N/A,FALSE,"단축1";#N/A,#N/A,FALSE,"단축2";#N/A,#N/A,FALSE,"단축3";#N/A,#N/A,FALSE,"장축";#N/A,#N/A,FALSE,"4WD"}</definedName>
    <definedName name="견적" localSheetId="41" hidden="1">{#N/A,#N/A,FALSE,"단축1";#N/A,#N/A,FALSE,"단축2";#N/A,#N/A,FALSE,"단축3";#N/A,#N/A,FALSE,"장축";#N/A,#N/A,FALSE,"4WD"}</definedName>
    <definedName name="견적" localSheetId="34" hidden="1">{#N/A,#N/A,FALSE,"단축1";#N/A,#N/A,FALSE,"단축2";#N/A,#N/A,FALSE,"단축3";#N/A,#N/A,FALSE,"장축";#N/A,#N/A,FALSE,"4WD"}</definedName>
    <definedName name="견적" hidden="1">{#N/A,#N/A,FALSE,"단축1";#N/A,#N/A,FALSE,"단축2";#N/A,#N/A,FALSE,"단축3";#N/A,#N/A,FALSE,"장축";#N/A,#N/A,FALSE,"4WD"}</definedName>
    <definedName name="견적list3" localSheetId="38" hidden="1">{#N/A,#N/A,FALSE,"단축1";#N/A,#N/A,FALSE,"단축2";#N/A,#N/A,FALSE,"단축3";#N/A,#N/A,FALSE,"장축";#N/A,#N/A,FALSE,"4WD"}</definedName>
    <definedName name="견적list3" localSheetId="39" hidden="1">{#N/A,#N/A,FALSE,"단축1";#N/A,#N/A,FALSE,"단축2";#N/A,#N/A,FALSE,"단축3";#N/A,#N/A,FALSE,"장축";#N/A,#N/A,FALSE,"4WD"}</definedName>
    <definedName name="견적list3" localSheetId="40" hidden="1">{#N/A,#N/A,FALSE,"단축1";#N/A,#N/A,FALSE,"단축2";#N/A,#N/A,FALSE,"단축3";#N/A,#N/A,FALSE,"장축";#N/A,#N/A,FALSE,"4WD"}</definedName>
    <definedName name="견적list3" localSheetId="41" hidden="1">{#N/A,#N/A,FALSE,"단축1";#N/A,#N/A,FALSE,"단축2";#N/A,#N/A,FALSE,"단축3";#N/A,#N/A,FALSE,"장축";#N/A,#N/A,FALSE,"4WD"}</definedName>
    <definedName name="견적list3" localSheetId="34" hidden="1">{#N/A,#N/A,FALSE,"단축1";#N/A,#N/A,FALSE,"단축2";#N/A,#N/A,FALSE,"단축3";#N/A,#N/A,FALSE,"장축";#N/A,#N/A,FALSE,"4WD"}</definedName>
    <definedName name="견적list3" hidden="1">{#N/A,#N/A,FALSE,"단축1";#N/A,#N/A,FALSE,"단축2";#N/A,#N/A,FALSE,"단축3";#N/A,#N/A,FALSE,"장축";#N/A,#N/A,FALSE,"4WD"}</definedName>
    <definedName name="결_작___성__검___토__검___토__" localSheetId="12">#REF!</definedName>
    <definedName name="결_작___성__검___토__검___토__" localSheetId="11">#REF!</definedName>
    <definedName name="결_작___성__검___토__검___토__" localSheetId="38">#REF!</definedName>
    <definedName name="결_작___성__검___토__검___토__" localSheetId="39">#REF!</definedName>
    <definedName name="결_작___성__검___토__검___토__" localSheetId="40">#REF!</definedName>
    <definedName name="결_작___성__검___토__검___토__" localSheetId="41">#REF!</definedName>
    <definedName name="결_작___성__검___토__검___토__" localSheetId="34">#REF!</definedName>
    <definedName name="결_작___성__검___토__검___토__" localSheetId="16">#REF!</definedName>
    <definedName name="결_작___성__검___토__검___토__">#REF!</definedName>
    <definedName name="경비계" localSheetId="12">#REF!</definedName>
    <definedName name="경비계" localSheetId="11">#REF!</definedName>
    <definedName name="경비계" localSheetId="38">#REF!</definedName>
    <definedName name="경비계" localSheetId="39">#REF!</definedName>
    <definedName name="경비계" localSheetId="40">#REF!</definedName>
    <definedName name="경비계" localSheetId="41">#REF!</definedName>
    <definedName name="경비계" localSheetId="34">#REF!</definedName>
    <definedName name="경비계" localSheetId="16">#REF!</definedName>
    <definedName name="경비계">#REF!</definedName>
    <definedName name="경영" localSheetId="12">#REF!</definedName>
    <definedName name="경영" localSheetId="11">#REF!</definedName>
    <definedName name="경영" localSheetId="38">#REF!</definedName>
    <definedName name="경영" localSheetId="39">#REF!</definedName>
    <definedName name="경영" localSheetId="40">#REF!</definedName>
    <definedName name="경영" localSheetId="41">#REF!</definedName>
    <definedName name="경영" localSheetId="34">#REF!</definedName>
    <definedName name="경영" localSheetId="16">#REF!</definedName>
    <definedName name="경영">#REF!</definedName>
    <definedName name="경영2001">[14]RC!$F$5:$G$207</definedName>
    <definedName name="경영계획" localSheetId="12">#REF!</definedName>
    <definedName name="경영계획" localSheetId="11">#REF!</definedName>
    <definedName name="경영계획" localSheetId="38">#REF!</definedName>
    <definedName name="경영계획" localSheetId="39">#REF!</definedName>
    <definedName name="경영계획" localSheetId="40">#REF!</definedName>
    <definedName name="경영계획" localSheetId="41">#REF!</definedName>
    <definedName name="경영계획" localSheetId="34">#REF!</definedName>
    <definedName name="경영계획" localSheetId="16">#REF!</definedName>
    <definedName name="경영계획">#REF!</definedName>
    <definedName name="경쟁3" localSheetId="12">#REF!</definedName>
    <definedName name="경쟁3" localSheetId="11">#REF!</definedName>
    <definedName name="경쟁3" localSheetId="38">#REF!</definedName>
    <definedName name="경쟁3" localSheetId="39">#REF!</definedName>
    <definedName name="경쟁3" localSheetId="40">#REF!</definedName>
    <definedName name="경쟁3" localSheetId="41">#REF!</definedName>
    <definedName name="경쟁3" localSheetId="34">#REF!</definedName>
    <definedName name="경쟁3" localSheetId="16">#REF!</definedName>
    <definedName name="경쟁3">#REF!</definedName>
    <definedName name="경합금2과운연계획" localSheetId="38" hidden="1">{#N/A,#N/A,TRUE,"Y생산";#N/A,#N/A,TRUE,"Y판매";#N/A,#N/A,TRUE,"Y총물량";#N/A,#N/A,TRUE,"Y능력";#N/A,#N/A,TRUE,"YKD"}</definedName>
    <definedName name="경합금2과운연계획" localSheetId="39" hidden="1">{#N/A,#N/A,TRUE,"Y생산";#N/A,#N/A,TRUE,"Y판매";#N/A,#N/A,TRUE,"Y총물량";#N/A,#N/A,TRUE,"Y능력";#N/A,#N/A,TRUE,"YKD"}</definedName>
    <definedName name="경합금2과운연계획" localSheetId="40" hidden="1">{#N/A,#N/A,TRUE,"Y생산";#N/A,#N/A,TRUE,"Y판매";#N/A,#N/A,TRUE,"Y총물량";#N/A,#N/A,TRUE,"Y능력";#N/A,#N/A,TRUE,"YKD"}</definedName>
    <definedName name="경합금2과운연계획" localSheetId="41" hidden="1">{#N/A,#N/A,TRUE,"Y생산";#N/A,#N/A,TRUE,"Y판매";#N/A,#N/A,TRUE,"Y총물량";#N/A,#N/A,TRUE,"Y능력";#N/A,#N/A,TRUE,"YKD"}</definedName>
    <definedName name="경합금2과운연계획" localSheetId="34" hidden="1">{#N/A,#N/A,TRUE,"Y생산";#N/A,#N/A,TRUE,"Y판매";#N/A,#N/A,TRUE,"Y총물량";#N/A,#N/A,TRUE,"Y능력";#N/A,#N/A,TRUE,"YKD"}</definedName>
    <definedName name="경합금2과운연계획" hidden="1">{#N/A,#N/A,TRUE,"Y생산";#N/A,#N/A,TRUE,"Y판매";#N/A,#N/A,TRUE,"Y총물량";#N/A,#N/A,TRUE,"Y능력";#N/A,#N/A,TRUE,"YKD"}</definedName>
    <definedName name="계" localSheetId="12">#REF!</definedName>
    <definedName name="계" localSheetId="11">#REF!</definedName>
    <definedName name="계" localSheetId="38">#REF!</definedName>
    <definedName name="계" localSheetId="39">#REF!</definedName>
    <definedName name="계" localSheetId="40">#REF!</definedName>
    <definedName name="계" localSheetId="41">#REF!</definedName>
    <definedName name="계" localSheetId="34">#REF!</definedName>
    <definedName name="계" localSheetId="16">#REF!</definedName>
    <definedName name="계">#REF!</definedName>
    <definedName name="계상산" localSheetId="12">#REF!</definedName>
    <definedName name="계상산" localSheetId="11">#REF!</definedName>
    <definedName name="계상산" localSheetId="38">#REF!</definedName>
    <definedName name="계상산" localSheetId="39">#REF!</definedName>
    <definedName name="계상산" localSheetId="40">#REF!</definedName>
    <definedName name="계상산" localSheetId="41">#REF!</definedName>
    <definedName name="계상산" localSheetId="34">#REF!</definedName>
    <definedName name="계상산" localSheetId="16">#REF!</definedName>
    <definedName name="계상산">#REF!</definedName>
    <definedName name="계승산" localSheetId="12">#REF!</definedName>
    <definedName name="계승산" localSheetId="11">#REF!</definedName>
    <definedName name="계승산" localSheetId="38">#REF!</definedName>
    <definedName name="계승산" localSheetId="39">#REF!</definedName>
    <definedName name="계승산" localSheetId="40">#REF!</definedName>
    <definedName name="계승산" localSheetId="41">#REF!</definedName>
    <definedName name="계승산" localSheetId="34">#REF!</definedName>
    <definedName name="계승산" localSheetId="16">#REF!</definedName>
    <definedName name="계승산">#REF!</definedName>
    <definedName name="계전산" localSheetId="12">#REF!</definedName>
    <definedName name="계전산" localSheetId="11">#REF!</definedName>
    <definedName name="계전산" localSheetId="38">#REF!</definedName>
    <definedName name="계전산" localSheetId="39">#REF!</definedName>
    <definedName name="계전산" localSheetId="40">#REF!</definedName>
    <definedName name="계전산" localSheetId="41">#REF!</definedName>
    <definedName name="계전산" localSheetId="34">#REF!</definedName>
    <definedName name="계전산" localSheetId="16">#REF!</definedName>
    <definedName name="계전산">#REF!</definedName>
    <definedName name="계획">#N/A</definedName>
    <definedName name="계획.1" localSheetId="38" hidden="1">{#N/A,#N/A,FALSE,"단축1";#N/A,#N/A,FALSE,"단축2";#N/A,#N/A,FALSE,"단축3";#N/A,#N/A,FALSE,"장축";#N/A,#N/A,FALSE,"4WD"}</definedName>
    <definedName name="계획.1" localSheetId="39" hidden="1">{#N/A,#N/A,FALSE,"단축1";#N/A,#N/A,FALSE,"단축2";#N/A,#N/A,FALSE,"단축3";#N/A,#N/A,FALSE,"장축";#N/A,#N/A,FALSE,"4WD"}</definedName>
    <definedName name="계획.1" localSheetId="40" hidden="1">{#N/A,#N/A,FALSE,"단축1";#N/A,#N/A,FALSE,"단축2";#N/A,#N/A,FALSE,"단축3";#N/A,#N/A,FALSE,"장축";#N/A,#N/A,FALSE,"4WD"}</definedName>
    <definedName name="계획.1" localSheetId="41" hidden="1">{#N/A,#N/A,FALSE,"단축1";#N/A,#N/A,FALSE,"단축2";#N/A,#N/A,FALSE,"단축3";#N/A,#N/A,FALSE,"장축";#N/A,#N/A,FALSE,"4WD"}</definedName>
    <definedName name="계획.1" localSheetId="34" hidden="1">{#N/A,#N/A,FALSE,"단축1";#N/A,#N/A,FALSE,"단축2";#N/A,#N/A,FALSE,"단축3";#N/A,#N/A,FALSE,"장축";#N/A,#N/A,FALSE,"4WD"}</definedName>
    <definedName name="계획.1" hidden="1">{#N/A,#N/A,FALSE,"단축1";#N/A,#N/A,FALSE,"단축2";#N/A,#N/A,FALSE,"단축3";#N/A,#N/A,FALSE,"장축";#N/A,#N/A,FALSE,"4WD"}</definedName>
    <definedName name="계획1" localSheetId="38" hidden="1">{#N/A,#N/A,FALSE,"단축1";#N/A,#N/A,FALSE,"단축2";#N/A,#N/A,FALSE,"단축3";#N/A,#N/A,FALSE,"장축";#N/A,#N/A,FALSE,"4WD"}</definedName>
    <definedName name="계획1" localSheetId="39" hidden="1">{#N/A,#N/A,FALSE,"단축1";#N/A,#N/A,FALSE,"단축2";#N/A,#N/A,FALSE,"단축3";#N/A,#N/A,FALSE,"장축";#N/A,#N/A,FALSE,"4WD"}</definedName>
    <definedName name="계획1" localSheetId="40" hidden="1">{#N/A,#N/A,FALSE,"단축1";#N/A,#N/A,FALSE,"단축2";#N/A,#N/A,FALSE,"단축3";#N/A,#N/A,FALSE,"장축";#N/A,#N/A,FALSE,"4WD"}</definedName>
    <definedName name="계획1" localSheetId="41" hidden="1">{#N/A,#N/A,FALSE,"단축1";#N/A,#N/A,FALSE,"단축2";#N/A,#N/A,FALSE,"단축3";#N/A,#N/A,FALSE,"장축";#N/A,#N/A,FALSE,"4WD"}</definedName>
    <definedName name="계획1" localSheetId="34" hidden="1">{#N/A,#N/A,FALSE,"단축1";#N/A,#N/A,FALSE,"단축2";#N/A,#N/A,FALSE,"단축3";#N/A,#N/A,FALSE,"장축";#N/A,#N/A,FALSE,"4WD"}</definedName>
    <definedName name="계획1" hidden="1">{#N/A,#N/A,FALSE,"단축1";#N/A,#N/A,FALSE,"단축2";#N/A,#N/A,FALSE,"단축3";#N/A,#N/A,FALSE,"장축";#N/A,#N/A,FALSE,"4WD"}</definedName>
    <definedName name="계획표지" localSheetId="38" hidden="1">{#N/A,#N/A,FALSE,"단축1";#N/A,#N/A,FALSE,"단축2";#N/A,#N/A,FALSE,"단축3";#N/A,#N/A,FALSE,"장축";#N/A,#N/A,FALSE,"4WD"}</definedName>
    <definedName name="계획표지" localSheetId="39" hidden="1">{#N/A,#N/A,FALSE,"단축1";#N/A,#N/A,FALSE,"단축2";#N/A,#N/A,FALSE,"단축3";#N/A,#N/A,FALSE,"장축";#N/A,#N/A,FALSE,"4WD"}</definedName>
    <definedName name="계획표지" localSheetId="40" hidden="1">{#N/A,#N/A,FALSE,"단축1";#N/A,#N/A,FALSE,"단축2";#N/A,#N/A,FALSE,"단축3";#N/A,#N/A,FALSE,"장축";#N/A,#N/A,FALSE,"4WD"}</definedName>
    <definedName name="계획표지" localSheetId="41" hidden="1">{#N/A,#N/A,FALSE,"단축1";#N/A,#N/A,FALSE,"단축2";#N/A,#N/A,FALSE,"단축3";#N/A,#N/A,FALSE,"장축";#N/A,#N/A,FALSE,"4WD"}</definedName>
    <definedName name="계획표지" localSheetId="34" hidden="1">{#N/A,#N/A,FALSE,"단축1";#N/A,#N/A,FALSE,"단축2";#N/A,#N/A,FALSE,"단축3";#N/A,#N/A,FALSE,"장축";#N/A,#N/A,FALSE,"4WD"}</definedName>
    <definedName name="계획표지" hidden="1">{#N/A,#N/A,FALSE,"단축1";#N/A,#N/A,FALSE,"단축2";#N/A,#N/A,FALSE,"단축3";#N/A,#N/A,FALSE,"장축";#N/A,#N/A,FALSE,"4WD"}</definedName>
    <definedName name="고" localSheetId="12">[0]!BlankMacro1</definedName>
    <definedName name="고" localSheetId="11">[0]!BlankMacro1</definedName>
    <definedName name="고" localSheetId="38">[0]!BlankMacro1</definedName>
    <definedName name="고" localSheetId="39">[0]!BlankMacro1</definedName>
    <definedName name="고" localSheetId="40">[0]!BlankMacro1</definedName>
    <definedName name="고" localSheetId="41">[0]!BlankMacro1</definedName>
    <definedName name="고" localSheetId="34">[0]!BlankMacro1</definedName>
    <definedName name="고" localSheetId="16">[0]!BlankMacro1</definedName>
    <definedName name="고">[0]!BlankMacro1</definedName>
    <definedName name="고장부위" localSheetId="12">#REF!</definedName>
    <definedName name="고장부위" localSheetId="11">#REF!</definedName>
    <definedName name="고장부위" localSheetId="38">#REF!</definedName>
    <definedName name="고장부위" localSheetId="39">#REF!</definedName>
    <definedName name="고장부위" localSheetId="40">#REF!</definedName>
    <definedName name="고장부위" localSheetId="41">#REF!</definedName>
    <definedName name="고장부위" localSheetId="34">#REF!</definedName>
    <definedName name="고장부위" localSheetId="16">#REF!</definedName>
    <definedName name="고장부위">#REF!</definedName>
    <definedName name="고장원인" localSheetId="12">#REF!</definedName>
    <definedName name="고장원인" localSheetId="11">#REF!</definedName>
    <definedName name="고장원인" localSheetId="38">#REF!</definedName>
    <definedName name="고장원인" localSheetId="39">#REF!</definedName>
    <definedName name="고장원인" localSheetId="40">#REF!</definedName>
    <definedName name="고장원인" localSheetId="41">#REF!</definedName>
    <definedName name="고장원인" localSheetId="34">#REF!</definedName>
    <definedName name="고장원인" localSheetId="16">#REF!</definedName>
    <definedName name="고장원인">#REF!</definedName>
    <definedName name="고정자산">#N/A</definedName>
    <definedName name="고정자산구입검토3">#N/A</definedName>
    <definedName name="골" localSheetId="38" hidden="1">{#N/A,#N/A,FALSE,"단축1";#N/A,#N/A,FALSE,"단축2";#N/A,#N/A,FALSE,"단축3";#N/A,#N/A,FALSE,"장축";#N/A,#N/A,FALSE,"4WD"}</definedName>
    <definedName name="골" localSheetId="39" hidden="1">{#N/A,#N/A,FALSE,"단축1";#N/A,#N/A,FALSE,"단축2";#N/A,#N/A,FALSE,"단축3";#N/A,#N/A,FALSE,"장축";#N/A,#N/A,FALSE,"4WD"}</definedName>
    <definedName name="골" localSheetId="40" hidden="1">{#N/A,#N/A,FALSE,"단축1";#N/A,#N/A,FALSE,"단축2";#N/A,#N/A,FALSE,"단축3";#N/A,#N/A,FALSE,"장축";#N/A,#N/A,FALSE,"4WD"}</definedName>
    <definedName name="골" localSheetId="41" hidden="1">{#N/A,#N/A,FALSE,"단축1";#N/A,#N/A,FALSE,"단축2";#N/A,#N/A,FALSE,"단축3";#N/A,#N/A,FALSE,"장축";#N/A,#N/A,FALSE,"4WD"}</definedName>
    <definedName name="골" localSheetId="34" hidden="1">{#N/A,#N/A,FALSE,"단축1";#N/A,#N/A,FALSE,"단축2";#N/A,#N/A,FALSE,"단축3";#N/A,#N/A,FALSE,"장축";#N/A,#N/A,FALSE,"4WD"}</definedName>
    <definedName name="골" hidden="1">{#N/A,#N/A,FALSE,"단축1";#N/A,#N/A,FALSE,"단축2";#N/A,#N/A,FALSE,"단축3";#N/A,#N/A,FALSE,"장축";#N/A,#N/A,FALSE,"4WD"}</definedName>
    <definedName name="공고생1" localSheetId="12">#REF!</definedName>
    <definedName name="공고생1" localSheetId="11">#REF!</definedName>
    <definedName name="공고생1" localSheetId="38">#REF!</definedName>
    <definedName name="공고생1" localSheetId="39">#REF!</definedName>
    <definedName name="공고생1" localSheetId="40">#REF!</definedName>
    <definedName name="공고생1" localSheetId="41">#REF!</definedName>
    <definedName name="공고생1" localSheetId="34">#REF!</definedName>
    <definedName name="공고생1" localSheetId="16">#REF!</definedName>
    <definedName name="공고생1">#REF!</definedName>
    <definedName name="공고생10" localSheetId="12">#REF!</definedName>
    <definedName name="공고생10" localSheetId="11">#REF!</definedName>
    <definedName name="공고생10" localSheetId="38">#REF!</definedName>
    <definedName name="공고생10" localSheetId="39">#REF!</definedName>
    <definedName name="공고생10" localSheetId="40">#REF!</definedName>
    <definedName name="공고생10" localSheetId="41">#REF!</definedName>
    <definedName name="공고생10" localSheetId="34">#REF!</definedName>
    <definedName name="공고생10" localSheetId="16">#REF!</definedName>
    <definedName name="공고생10">#REF!</definedName>
    <definedName name="공고생11" localSheetId="12">#REF!</definedName>
    <definedName name="공고생11" localSheetId="11">#REF!</definedName>
    <definedName name="공고생11" localSheetId="38">#REF!</definedName>
    <definedName name="공고생11" localSheetId="39">#REF!</definedName>
    <definedName name="공고생11" localSheetId="40">#REF!</definedName>
    <definedName name="공고생11" localSheetId="41">#REF!</definedName>
    <definedName name="공고생11" localSheetId="34">#REF!</definedName>
    <definedName name="공고생11" localSheetId="16">#REF!</definedName>
    <definedName name="공고생11">#REF!</definedName>
    <definedName name="공고생12" localSheetId="12">#REF!</definedName>
    <definedName name="공고생12" localSheetId="11">#REF!</definedName>
    <definedName name="공고생12" localSheetId="38">#REF!</definedName>
    <definedName name="공고생12" localSheetId="39">#REF!</definedName>
    <definedName name="공고생12" localSheetId="40">#REF!</definedName>
    <definedName name="공고생12" localSheetId="41">#REF!</definedName>
    <definedName name="공고생12" localSheetId="34">#REF!</definedName>
    <definedName name="공고생12" localSheetId="16">#REF!</definedName>
    <definedName name="공고생12">#REF!</definedName>
    <definedName name="공고생2" localSheetId="12">#REF!</definedName>
    <definedName name="공고생2" localSheetId="11">#REF!</definedName>
    <definedName name="공고생2" localSheetId="38">#REF!</definedName>
    <definedName name="공고생2" localSheetId="39">#REF!</definedName>
    <definedName name="공고생2" localSheetId="40">#REF!</definedName>
    <definedName name="공고생2" localSheetId="41">#REF!</definedName>
    <definedName name="공고생2" localSheetId="34">#REF!</definedName>
    <definedName name="공고생2" localSheetId="16">#REF!</definedName>
    <definedName name="공고생2">#REF!</definedName>
    <definedName name="공고생3" localSheetId="12">#REF!</definedName>
    <definedName name="공고생3" localSheetId="11">#REF!</definedName>
    <definedName name="공고생3" localSheetId="38">#REF!</definedName>
    <definedName name="공고생3" localSheetId="39">#REF!</definedName>
    <definedName name="공고생3" localSheetId="40">#REF!</definedName>
    <definedName name="공고생3" localSheetId="41">#REF!</definedName>
    <definedName name="공고생3" localSheetId="34">#REF!</definedName>
    <definedName name="공고생3" localSheetId="16">#REF!</definedName>
    <definedName name="공고생3">#REF!</definedName>
    <definedName name="공고생4" localSheetId="12">#REF!</definedName>
    <definedName name="공고생4" localSheetId="11">#REF!</definedName>
    <definedName name="공고생4" localSheetId="38">#REF!</definedName>
    <definedName name="공고생4" localSheetId="39">#REF!</definedName>
    <definedName name="공고생4" localSheetId="40">#REF!</definedName>
    <definedName name="공고생4" localSheetId="41">#REF!</definedName>
    <definedName name="공고생4" localSheetId="34">#REF!</definedName>
    <definedName name="공고생4" localSheetId="16">#REF!</definedName>
    <definedName name="공고생4">#REF!</definedName>
    <definedName name="공고생5" localSheetId="12">#REF!</definedName>
    <definedName name="공고생5" localSheetId="11">#REF!</definedName>
    <definedName name="공고생5" localSheetId="38">#REF!</definedName>
    <definedName name="공고생5" localSheetId="39">#REF!</definedName>
    <definedName name="공고생5" localSheetId="40">#REF!</definedName>
    <definedName name="공고생5" localSheetId="41">#REF!</definedName>
    <definedName name="공고생5" localSheetId="34">#REF!</definedName>
    <definedName name="공고생5" localSheetId="16">#REF!</definedName>
    <definedName name="공고생5">#REF!</definedName>
    <definedName name="공고생6" localSheetId="12">#REF!</definedName>
    <definedName name="공고생6" localSheetId="11">#REF!</definedName>
    <definedName name="공고생6" localSheetId="38">#REF!</definedName>
    <definedName name="공고생6" localSheetId="39">#REF!</definedName>
    <definedName name="공고생6" localSheetId="40">#REF!</definedName>
    <definedName name="공고생6" localSheetId="41">#REF!</definedName>
    <definedName name="공고생6" localSheetId="34">#REF!</definedName>
    <definedName name="공고생6" localSheetId="16">#REF!</definedName>
    <definedName name="공고생6">#REF!</definedName>
    <definedName name="공고생7" localSheetId="12">#REF!</definedName>
    <definedName name="공고생7" localSheetId="11">#REF!</definedName>
    <definedName name="공고생7" localSheetId="38">#REF!</definedName>
    <definedName name="공고생7" localSheetId="39">#REF!</definedName>
    <definedName name="공고생7" localSheetId="40">#REF!</definedName>
    <definedName name="공고생7" localSheetId="41">#REF!</definedName>
    <definedName name="공고생7" localSheetId="34">#REF!</definedName>
    <definedName name="공고생7" localSheetId="16">#REF!</definedName>
    <definedName name="공고생7">#REF!</definedName>
    <definedName name="공고생8" localSheetId="12">#REF!</definedName>
    <definedName name="공고생8" localSheetId="11">#REF!</definedName>
    <definedName name="공고생8" localSheetId="38">#REF!</definedName>
    <definedName name="공고생8" localSheetId="39">#REF!</definedName>
    <definedName name="공고생8" localSheetId="40">#REF!</definedName>
    <definedName name="공고생8" localSheetId="41">#REF!</definedName>
    <definedName name="공고생8" localSheetId="34">#REF!</definedName>
    <definedName name="공고생8" localSheetId="16">#REF!</definedName>
    <definedName name="공고생8">#REF!</definedName>
    <definedName name="공고생9" localSheetId="12">#REF!</definedName>
    <definedName name="공고생9" localSheetId="11">#REF!</definedName>
    <definedName name="공고생9" localSheetId="38">#REF!</definedName>
    <definedName name="공고생9" localSheetId="39">#REF!</definedName>
    <definedName name="공고생9" localSheetId="40">#REF!</definedName>
    <definedName name="공고생9" localSheetId="41">#REF!</definedName>
    <definedName name="공고생9" localSheetId="34">#REF!</definedName>
    <definedName name="공고생9" localSheetId="16">#REF!</definedName>
    <definedName name="공고생9">#REF!</definedName>
    <definedName name="공공" localSheetId="38" hidden="1">{#N/A,#N/A,FALSE,"단축1";#N/A,#N/A,FALSE,"단축2";#N/A,#N/A,FALSE,"단축3";#N/A,#N/A,FALSE,"장축";#N/A,#N/A,FALSE,"4WD"}</definedName>
    <definedName name="공공" localSheetId="39" hidden="1">{#N/A,#N/A,FALSE,"단축1";#N/A,#N/A,FALSE,"단축2";#N/A,#N/A,FALSE,"단축3";#N/A,#N/A,FALSE,"장축";#N/A,#N/A,FALSE,"4WD"}</definedName>
    <definedName name="공공" localSheetId="40" hidden="1">{#N/A,#N/A,FALSE,"단축1";#N/A,#N/A,FALSE,"단축2";#N/A,#N/A,FALSE,"단축3";#N/A,#N/A,FALSE,"장축";#N/A,#N/A,FALSE,"4WD"}</definedName>
    <definedName name="공공" localSheetId="41" hidden="1">{#N/A,#N/A,FALSE,"단축1";#N/A,#N/A,FALSE,"단축2";#N/A,#N/A,FALSE,"단축3";#N/A,#N/A,FALSE,"장축";#N/A,#N/A,FALSE,"4WD"}</definedName>
    <definedName name="공공" localSheetId="34" hidden="1">{#N/A,#N/A,FALSE,"단축1";#N/A,#N/A,FALSE,"단축2";#N/A,#N/A,FALSE,"단축3";#N/A,#N/A,FALSE,"장축";#N/A,#N/A,FALSE,"4WD"}</definedName>
    <definedName name="공공" hidden="1">{#N/A,#N/A,FALSE,"단축1";#N/A,#N/A,FALSE,"단축2";#N/A,#N/A,FALSE,"단축3";#N/A,#N/A,FALSE,"장축";#N/A,#N/A,FALSE,"4WD"}</definedName>
    <definedName name="공구" localSheetId="12">#REF!</definedName>
    <definedName name="공구" localSheetId="11">#REF!</definedName>
    <definedName name="공구" localSheetId="38">#REF!</definedName>
    <definedName name="공구" localSheetId="39">#REF!</definedName>
    <definedName name="공구" localSheetId="40">#REF!</definedName>
    <definedName name="공구" localSheetId="41">#REF!</definedName>
    <definedName name="공구" localSheetId="34">#REF!</definedName>
    <definedName name="공구" localSheetId="16">#REF!</definedName>
    <definedName name="공구">#REF!</definedName>
    <definedName name="공성환" localSheetId="38" hidden="1">{#N/A,#N/A,FALSE,"단축1";#N/A,#N/A,FALSE,"단축2";#N/A,#N/A,FALSE,"단축3";#N/A,#N/A,FALSE,"장축";#N/A,#N/A,FALSE,"4WD"}</definedName>
    <definedName name="공성환" localSheetId="39" hidden="1">{#N/A,#N/A,FALSE,"단축1";#N/A,#N/A,FALSE,"단축2";#N/A,#N/A,FALSE,"단축3";#N/A,#N/A,FALSE,"장축";#N/A,#N/A,FALSE,"4WD"}</definedName>
    <definedName name="공성환" localSheetId="40" hidden="1">{#N/A,#N/A,FALSE,"단축1";#N/A,#N/A,FALSE,"단축2";#N/A,#N/A,FALSE,"단축3";#N/A,#N/A,FALSE,"장축";#N/A,#N/A,FALSE,"4WD"}</definedName>
    <definedName name="공성환" localSheetId="41" hidden="1">{#N/A,#N/A,FALSE,"단축1";#N/A,#N/A,FALSE,"단축2";#N/A,#N/A,FALSE,"단축3";#N/A,#N/A,FALSE,"장축";#N/A,#N/A,FALSE,"4WD"}</definedName>
    <definedName name="공성환" localSheetId="34" hidden="1">{#N/A,#N/A,FALSE,"단축1";#N/A,#N/A,FALSE,"단축2";#N/A,#N/A,FALSE,"단축3";#N/A,#N/A,FALSE,"장축";#N/A,#N/A,FALSE,"4WD"}</definedName>
    <definedName name="공성환" hidden="1">{#N/A,#N/A,FALSE,"단축1";#N/A,#N/A,FALSE,"단축2";#N/A,#N/A,FALSE,"단축3";#N/A,#N/A,FALSE,"장축";#N/A,#N/A,FALSE,"4WD"}</definedName>
    <definedName name="공장2" localSheetId="12">#REF!</definedName>
    <definedName name="공장2" localSheetId="11">#REF!</definedName>
    <definedName name="공장2" localSheetId="38">#REF!</definedName>
    <definedName name="공장2" localSheetId="39">#REF!</definedName>
    <definedName name="공장2" localSheetId="40">#REF!</definedName>
    <definedName name="공장2" localSheetId="41">#REF!</definedName>
    <definedName name="공장2" localSheetId="34">#REF!</definedName>
    <definedName name="공장2" localSheetId="16">#REF!</definedName>
    <definedName name="공장2">#REF!</definedName>
    <definedName name="공장3" localSheetId="12">#REF!</definedName>
    <definedName name="공장3" localSheetId="11">#REF!</definedName>
    <definedName name="공장3" localSheetId="38">#REF!</definedName>
    <definedName name="공장3" localSheetId="39">#REF!</definedName>
    <definedName name="공장3" localSheetId="40">#REF!</definedName>
    <definedName name="공장3" localSheetId="41">#REF!</definedName>
    <definedName name="공장3" localSheetId="34">#REF!</definedName>
    <definedName name="공장3" localSheetId="16">#REF!</definedName>
    <definedName name="공장3">#REF!</definedName>
    <definedName name="공장현황" localSheetId="38" hidden="1">{#N/A,#N/A,TRUE,"Y생산";#N/A,#N/A,TRUE,"Y판매";#N/A,#N/A,TRUE,"Y총물량";#N/A,#N/A,TRUE,"Y능력";#N/A,#N/A,TRUE,"YKD"}</definedName>
    <definedName name="공장현황" localSheetId="39" hidden="1">{#N/A,#N/A,TRUE,"Y생산";#N/A,#N/A,TRUE,"Y판매";#N/A,#N/A,TRUE,"Y총물량";#N/A,#N/A,TRUE,"Y능력";#N/A,#N/A,TRUE,"YKD"}</definedName>
    <definedName name="공장현황" localSheetId="40" hidden="1">{#N/A,#N/A,TRUE,"Y생산";#N/A,#N/A,TRUE,"Y판매";#N/A,#N/A,TRUE,"Y총물량";#N/A,#N/A,TRUE,"Y능력";#N/A,#N/A,TRUE,"YKD"}</definedName>
    <definedName name="공장현황" localSheetId="41" hidden="1">{#N/A,#N/A,TRUE,"Y생산";#N/A,#N/A,TRUE,"Y판매";#N/A,#N/A,TRUE,"Y총물량";#N/A,#N/A,TRUE,"Y능력";#N/A,#N/A,TRUE,"YKD"}</definedName>
    <definedName name="공장현황" localSheetId="34" hidden="1">{#N/A,#N/A,TRUE,"Y생산";#N/A,#N/A,TRUE,"Y판매";#N/A,#N/A,TRUE,"Y총물량";#N/A,#N/A,TRUE,"Y능력";#N/A,#N/A,TRUE,"YKD"}</definedName>
    <definedName name="공장현황" hidden="1">{#N/A,#N/A,TRUE,"Y생산";#N/A,#N/A,TRUE,"Y판매";#N/A,#N/A,TRUE,"Y총물량";#N/A,#N/A,TRUE,"Y능력";#N/A,#N/A,TRUE,"YKD"}</definedName>
    <definedName name="공정" localSheetId="12">#REF!</definedName>
    <definedName name="공정" localSheetId="11">#REF!</definedName>
    <definedName name="공정" localSheetId="38">#REF!</definedName>
    <definedName name="공정" localSheetId="39">#REF!</definedName>
    <definedName name="공정" localSheetId="40">#REF!</definedName>
    <definedName name="공정" localSheetId="41">#REF!</definedName>
    <definedName name="공정" localSheetId="34">#REF!</definedName>
    <definedName name="공정" localSheetId="16">#REF!</definedName>
    <definedName name="공정">#REF!</definedName>
    <definedName name="공정계획" localSheetId="38" hidden="1">{#N/A,#N/A,FALSE,"단축1";#N/A,#N/A,FALSE,"단축2";#N/A,#N/A,FALSE,"단축3";#N/A,#N/A,FALSE,"장축";#N/A,#N/A,FALSE,"4WD"}</definedName>
    <definedName name="공정계획" localSheetId="39" hidden="1">{#N/A,#N/A,FALSE,"단축1";#N/A,#N/A,FALSE,"단축2";#N/A,#N/A,FALSE,"단축3";#N/A,#N/A,FALSE,"장축";#N/A,#N/A,FALSE,"4WD"}</definedName>
    <definedName name="공정계획" localSheetId="40" hidden="1">{#N/A,#N/A,FALSE,"단축1";#N/A,#N/A,FALSE,"단축2";#N/A,#N/A,FALSE,"단축3";#N/A,#N/A,FALSE,"장축";#N/A,#N/A,FALSE,"4WD"}</definedName>
    <definedName name="공정계획" localSheetId="41" hidden="1">{#N/A,#N/A,FALSE,"단축1";#N/A,#N/A,FALSE,"단축2";#N/A,#N/A,FALSE,"단축3";#N/A,#N/A,FALSE,"장축";#N/A,#N/A,FALSE,"4WD"}</definedName>
    <definedName name="공정계획" localSheetId="34" hidden="1">{#N/A,#N/A,FALSE,"단축1";#N/A,#N/A,FALSE,"단축2";#N/A,#N/A,FALSE,"단축3";#N/A,#N/A,FALSE,"장축";#N/A,#N/A,FALSE,"4WD"}</definedName>
    <definedName name="공정계획" hidden="1">{#N/A,#N/A,FALSE,"단축1";#N/A,#N/A,FALSE,"단축2";#N/A,#N/A,FALSE,"단축3";#N/A,#N/A,FALSE,"장축";#N/A,#N/A,FALSE,"4WD"}</definedName>
    <definedName name="공정조수" localSheetId="12">#REF!</definedName>
    <definedName name="공정조수" localSheetId="11">#REF!</definedName>
    <definedName name="공정조수" localSheetId="38">#REF!</definedName>
    <definedName name="공정조수" localSheetId="39">#REF!</definedName>
    <definedName name="공정조수" localSheetId="40">#REF!</definedName>
    <definedName name="공정조수" localSheetId="41">#REF!</definedName>
    <definedName name="공정조수" localSheetId="34">#REF!</definedName>
    <definedName name="공정조수" localSheetId="16">#REF!</definedName>
    <definedName name="공정조수">#REF!</definedName>
    <definedName name="공차">#N/A</definedName>
    <definedName name="과거차이력" localSheetId="12">#REF!</definedName>
    <definedName name="과거차이력" localSheetId="11">#REF!</definedName>
    <definedName name="과거차이력" localSheetId="38">#REF!</definedName>
    <definedName name="과거차이력" localSheetId="39">#REF!</definedName>
    <definedName name="과거차이력" localSheetId="40">#REF!</definedName>
    <definedName name="과거차이력" localSheetId="41">#REF!</definedName>
    <definedName name="과거차이력" localSheetId="34">#REF!</definedName>
    <definedName name="과거차이력" localSheetId="16">#REF!</definedName>
    <definedName name="과거차이력">#REF!</definedName>
    <definedName name="과장" localSheetId="12">#REF!</definedName>
    <definedName name="과장" localSheetId="11">#REF!</definedName>
    <definedName name="과장" localSheetId="38">#REF!</definedName>
    <definedName name="과장" localSheetId="39">#REF!</definedName>
    <definedName name="과장" localSheetId="40">#REF!</definedName>
    <definedName name="과장" localSheetId="41">#REF!</definedName>
    <definedName name="과장" localSheetId="34">#REF!</definedName>
    <definedName name="과장" localSheetId="16">#REF!</definedName>
    <definedName name="과장">#REF!</definedName>
    <definedName name="과장1" localSheetId="12">#REF!</definedName>
    <definedName name="과장1" localSheetId="11">#REF!</definedName>
    <definedName name="과장1" localSheetId="38">#REF!</definedName>
    <definedName name="과장1" localSheetId="39">#REF!</definedName>
    <definedName name="과장1" localSheetId="40">#REF!</definedName>
    <definedName name="과장1" localSheetId="41">#REF!</definedName>
    <definedName name="과장1" localSheetId="34">#REF!</definedName>
    <definedName name="과장1" localSheetId="16">#REF!</definedName>
    <definedName name="과장1">#REF!</definedName>
    <definedName name="과장10" localSheetId="12">#REF!</definedName>
    <definedName name="과장10" localSheetId="11">#REF!</definedName>
    <definedName name="과장10" localSheetId="38">#REF!</definedName>
    <definedName name="과장10" localSheetId="39">#REF!</definedName>
    <definedName name="과장10" localSheetId="40">#REF!</definedName>
    <definedName name="과장10" localSheetId="41">#REF!</definedName>
    <definedName name="과장10" localSheetId="34">#REF!</definedName>
    <definedName name="과장10" localSheetId="16">#REF!</definedName>
    <definedName name="과장10">#REF!</definedName>
    <definedName name="과장11" localSheetId="12">#REF!</definedName>
    <definedName name="과장11" localSheetId="11">#REF!</definedName>
    <definedName name="과장11" localSheetId="38">#REF!</definedName>
    <definedName name="과장11" localSheetId="39">#REF!</definedName>
    <definedName name="과장11" localSheetId="40">#REF!</definedName>
    <definedName name="과장11" localSheetId="41">#REF!</definedName>
    <definedName name="과장11" localSheetId="34">#REF!</definedName>
    <definedName name="과장11" localSheetId="16">#REF!</definedName>
    <definedName name="과장11">#REF!</definedName>
    <definedName name="과장12" localSheetId="12">#REF!</definedName>
    <definedName name="과장12" localSheetId="11">#REF!</definedName>
    <definedName name="과장12" localSheetId="38">#REF!</definedName>
    <definedName name="과장12" localSheetId="39">#REF!</definedName>
    <definedName name="과장12" localSheetId="40">#REF!</definedName>
    <definedName name="과장12" localSheetId="41">#REF!</definedName>
    <definedName name="과장12" localSheetId="34">#REF!</definedName>
    <definedName name="과장12" localSheetId="16">#REF!</definedName>
    <definedName name="과장12">#REF!</definedName>
    <definedName name="과장2" localSheetId="12">#REF!</definedName>
    <definedName name="과장2" localSheetId="11">#REF!</definedName>
    <definedName name="과장2" localSheetId="38">#REF!</definedName>
    <definedName name="과장2" localSheetId="39">#REF!</definedName>
    <definedName name="과장2" localSheetId="40">#REF!</definedName>
    <definedName name="과장2" localSheetId="41">#REF!</definedName>
    <definedName name="과장2" localSheetId="34">#REF!</definedName>
    <definedName name="과장2" localSheetId="16">#REF!</definedName>
    <definedName name="과장2">#REF!</definedName>
    <definedName name="과장3" localSheetId="12">#REF!</definedName>
    <definedName name="과장3" localSheetId="11">#REF!</definedName>
    <definedName name="과장3" localSheetId="38">#REF!</definedName>
    <definedName name="과장3" localSheetId="39">#REF!</definedName>
    <definedName name="과장3" localSheetId="40">#REF!</definedName>
    <definedName name="과장3" localSheetId="41">#REF!</definedName>
    <definedName name="과장3" localSheetId="34">#REF!</definedName>
    <definedName name="과장3" localSheetId="16">#REF!</definedName>
    <definedName name="과장3">#REF!</definedName>
    <definedName name="과장4" localSheetId="12">#REF!</definedName>
    <definedName name="과장4" localSheetId="11">#REF!</definedName>
    <definedName name="과장4" localSheetId="38">#REF!</definedName>
    <definedName name="과장4" localSheetId="39">#REF!</definedName>
    <definedName name="과장4" localSheetId="40">#REF!</definedName>
    <definedName name="과장4" localSheetId="41">#REF!</definedName>
    <definedName name="과장4" localSheetId="34">#REF!</definedName>
    <definedName name="과장4" localSheetId="16">#REF!</definedName>
    <definedName name="과장4">#REF!</definedName>
    <definedName name="과장5" localSheetId="12">#REF!</definedName>
    <definedName name="과장5" localSheetId="11">#REF!</definedName>
    <definedName name="과장5" localSheetId="38">#REF!</definedName>
    <definedName name="과장5" localSheetId="39">#REF!</definedName>
    <definedName name="과장5" localSheetId="40">#REF!</definedName>
    <definedName name="과장5" localSheetId="41">#REF!</definedName>
    <definedName name="과장5" localSheetId="34">#REF!</definedName>
    <definedName name="과장5" localSheetId="16">#REF!</definedName>
    <definedName name="과장5">#REF!</definedName>
    <definedName name="과장6" localSheetId="12">#REF!</definedName>
    <definedName name="과장6" localSheetId="11">#REF!</definedName>
    <definedName name="과장6" localSheetId="38">#REF!</definedName>
    <definedName name="과장6" localSheetId="39">#REF!</definedName>
    <definedName name="과장6" localSheetId="40">#REF!</definedName>
    <definedName name="과장6" localSheetId="41">#REF!</definedName>
    <definedName name="과장6" localSheetId="34">#REF!</definedName>
    <definedName name="과장6" localSheetId="16">#REF!</definedName>
    <definedName name="과장6">#REF!</definedName>
    <definedName name="과장7" localSheetId="12">#REF!</definedName>
    <definedName name="과장7" localSheetId="11">#REF!</definedName>
    <definedName name="과장7" localSheetId="38">#REF!</definedName>
    <definedName name="과장7" localSheetId="39">#REF!</definedName>
    <definedName name="과장7" localSheetId="40">#REF!</definedName>
    <definedName name="과장7" localSheetId="41">#REF!</definedName>
    <definedName name="과장7" localSheetId="34">#REF!</definedName>
    <definedName name="과장7" localSheetId="16">#REF!</definedName>
    <definedName name="과장7">#REF!</definedName>
    <definedName name="과장8" localSheetId="12">#REF!</definedName>
    <definedName name="과장8" localSheetId="11">#REF!</definedName>
    <definedName name="과장8" localSheetId="38">#REF!</definedName>
    <definedName name="과장8" localSheetId="39">#REF!</definedName>
    <definedName name="과장8" localSheetId="40">#REF!</definedName>
    <definedName name="과장8" localSheetId="41">#REF!</definedName>
    <definedName name="과장8" localSheetId="34">#REF!</definedName>
    <definedName name="과장8" localSheetId="16">#REF!</definedName>
    <definedName name="과장8">#REF!</definedName>
    <definedName name="과장9" localSheetId="12">#REF!</definedName>
    <definedName name="과장9" localSheetId="11">#REF!</definedName>
    <definedName name="과장9" localSheetId="38">#REF!</definedName>
    <definedName name="과장9" localSheetId="39">#REF!</definedName>
    <definedName name="과장9" localSheetId="40">#REF!</definedName>
    <definedName name="과장9" localSheetId="41">#REF!</definedName>
    <definedName name="과장9" localSheetId="34">#REF!</definedName>
    <definedName name="과장9" localSheetId="16">#REF!</definedName>
    <definedName name="과장9">#REF!</definedName>
    <definedName name="관리계획서">#N/A</definedName>
    <definedName name="교육" localSheetId="38" hidden="1">{#N/A,#N/A,FALSE,"단축1";#N/A,#N/A,FALSE,"단축2";#N/A,#N/A,FALSE,"단축3";#N/A,#N/A,FALSE,"장축";#N/A,#N/A,FALSE,"4WD"}</definedName>
    <definedName name="교육" localSheetId="39" hidden="1">{#N/A,#N/A,FALSE,"단축1";#N/A,#N/A,FALSE,"단축2";#N/A,#N/A,FALSE,"단축3";#N/A,#N/A,FALSE,"장축";#N/A,#N/A,FALSE,"4WD"}</definedName>
    <definedName name="교육" localSheetId="40" hidden="1">{#N/A,#N/A,FALSE,"단축1";#N/A,#N/A,FALSE,"단축2";#N/A,#N/A,FALSE,"단축3";#N/A,#N/A,FALSE,"장축";#N/A,#N/A,FALSE,"4WD"}</definedName>
    <definedName name="교육" localSheetId="41" hidden="1">{#N/A,#N/A,FALSE,"단축1";#N/A,#N/A,FALSE,"단축2";#N/A,#N/A,FALSE,"단축3";#N/A,#N/A,FALSE,"장축";#N/A,#N/A,FALSE,"4WD"}</definedName>
    <definedName name="교육" localSheetId="34" hidden="1">{#N/A,#N/A,FALSE,"단축1";#N/A,#N/A,FALSE,"단축2";#N/A,#N/A,FALSE,"단축3";#N/A,#N/A,FALSE,"장축";#N/A,#N/A,FALSE,"4WD"}</definedName>
    <definedName name="교육" hidden="1">{#N/A,#N/A,FALSE,"단축1";#N/A,#N/A,FALSE,"단축2";#N/A,#N/A,FALSE,"단축3";#N/A,#N/A,FALSE,"장축";#N/A,#N/A,FALSE,"4WD"}</definedName>
    <definedName name="교재" localSheetId="12">#REF!</definedName>
    <definedName name="교재" localSheetId="11">#REF!</definedName>
    <definedName name="교재" localSheetId="38">#REF!</definedName>
    <definedName name="교재" localSheetId="39">#REF!</definedName>
    <definedName name="교재" localSheetId="40">#REF!</definedName>
    <definedName name="교재" localSheetId="41">#REF!</definedName>
    <definedName name="교재" localSheetId="34">#REF!</definedName>
    <definedName name="교재" localSheetId="16">#REF!</definedName>
    <definedName name="교재">#REF!</definedName>
    <definedName name="구매">#N/A</definedName>
    <definedName name="구월">'[15]영업 입수계획 '!$H$3:$H$259</definedName>
    <definedName name="구입" localSheetId="12">#REF!</definedName>
    <definedName name="구입" localSheetId="11">#REF!</definedName>
    <definedName name="구입" localSheetId="38">#REF!</definedName>
    <definedName name="구입" localSheetId="39">#REF!</definedName>
    <definedName name="구입" localSheetId="40">#REF!</definedName>
    <definedName name="구입" localSheetId="41">#REF!</definedName>
    <definedName name="구입" localSheetId="34">#REF!</definedName>
    <definedName name="구입" localSheetId="16">#REF!</definedName>
    <definedName name="구입">#REF!</definedName>
    <definedName name="구칠금형" localSheetId="12">#REF!</definedName>
    <definedName name="구칠금형" localSheetId="11">#REF!</definedName>
    <definedName name="구칠금형" localSheetId="38">#REF!</definedName>
    <definedName name="구칠금형" localSheetId="39">#REF!</definedName>
    <definedName name="구칠금형" localSheetId="40">#REF!</definedName>
    <definedName name="구칠금형" localSheetId="41">#REF!</definedName>
    <definedName name="구칠금형" localSheetId="34">#REF!</definedName>
    <definedName name="구칠금형" localSheetId="16">#REF!</definedName>
    <definedName name="구칠금형">#REF!</definedName>
    <definedName name="국" localSheetId="12">#REF!</definedName>
    <definedName name="국" localSheetId="11">#REF!</definedName>
    <definedName name="국" localSheetId="38">#REF!</definedName>
    <definedName name="국" localSheetId="39">#REF!</definedName>
    <definedName name="국" localSheetId="40">#REF!</definedName>
    <definedName name="국" localSheetId="41">#REF!</definedName>
    <definedName name="국" localSheetId="34">#REF!</definedName>
    <definedName name="국" localSheetId="16">#REF!</definedName>
    <definedName name="국">#REF!</definedName>
    <definedName name="국가별9903">[16]국가별9903!$B$1:$J$141</definedName>
    <definedName name="국가별일반현황" localSheetId="38" hidden="1">{#N/A,#N/A,FALSE,"단축1";#N/A,#N/A,FALSE,"단축2";#N/A,#N/A,FALSE,"단축3";#N/A,#N/A,FALSE,"장축";#N/A,#N/A,FALSE,"4WD"}</definedName>
    <definedName name="국가별일반현황" localSheetId="39" hidden="1">{#N/A,#N/A,FALSE,"단축1";#N/A,#N/A,FALSE,"단축2";#N/A,#N/A,FALSE,"단축3";#N/A,#N/A,FALSE,"장축";#N/A,#N/A,FALSE,"4WD"}</definedName>
    <definedName name="국가별일반현황" localSheetId="40" hidden="1">{#N/A,#N/A,FALSE,"단축1";#N/A,#N/A,FALSE,"단축2";#N/A,#N/A,FALSE,"단축3";#N/A,#N/A,FALSE,"장축";#N/A,#N/A,FALSE,"4WD"}</definedName>
    <definedName name="국가별일반현황" localSheetId="41" hidden="1">{#N/A,#N/A,FALSE,"단축1";#N/A,#N/A,FALSE,"단축2";#N/A,#N/A,FALSE,"단축3";#N/A,#N/A,FALSE,"장축";#N/A,#N/A,FALSE,"4WD"}</definedName>
    <definedName name="국가별일반현황" localSheetId="34" hidden="1">{#N/A,#N/A,FALSE,"단축1";#N/A,#N/A,FALSE,"단축2";#N/A,#N/A,FALSE,"단축3";#N/A,#N/A,FALSE,"장축";#N/A,#N/A,FALSE,"4WD"}</definedName>
    <definedName name="국가별일반현황" hidden="1">{#N/A,#N/A,FALSE,"단축1";#N/A,#N/A,FALSE,"단축2";#N/A,#N/A,FALSE,"단축3";#N/A,#N/A,FALSE,"장축";#N/A,#N/A,FALSE,"4WD"}</definedName>
    <definedName name="국구구" localSheetId="38" hidden="1">{#N/A,#N/A,FALSE,"단축1";#N/A,#N/A,FALSE,"단축2";#N/A,#N/A,FALSE,"단축3";#N/A,#N/A,FALSE,"장축";#N/A,#N/A,FALSE,"4WD"}</definedName>
    <definedName name="국구구" localSheetId="39" hidden="1">{#N/A,#N/A,FALSE,"단축1";#N/A,#N/A,FALSE,"단축2";#N/A,#N/A,FALSE,"단축3";#N/A,#N/A,FALSE,"장축";#N/A,#N/A,FALSE,"4WD"}</definedName>
    <definedName name="국구구" localSheetId="40" hidden="1">{#N/A,#N/A,FALSE,"단축1";#N/A,#N/A,FALSE,"단축2";#N/A,#N/A,FALSE,"단축3";#N/A,#N/A,FALSE,"장축";#N/A,#N/A,FALSE,"4WD"}</definedName>
    <definedName name="국구구" localSheetId="41" hidden="1">{#N/A,#N/A,FALSE,"단축1";#N/A,#N/A,FALSE,"단축2";#N/A,#N/A,FALSE,"단축3";#N/A,#N/A,FALSE,"장축";#N/A,#N/A,FALSE,"4WD"}</definedName>
    <definedName name="국구구" localSheetId="34" hidden="1">{#N/A,#N/A,FALSE,"단축1";#N/A,#N/A,FALSE,"단축2";#N/A,#N/A,FALSE,"단축3";#N/A,#N/A,FALSE,"장축";#N/A,#N/A,FALSE,"4WD"}</definedName>
    <definedName name="국구구" hidden="1">{#N/A,#N/A,FALSE,"단축1";#N/A,#N/A,FALSE,"단축2";#N/A,#N/A,FALSE,"단축3";#N/A,#N/A,FALSE,"장축";#N/A,#N/A,FALSE,"4WD"}</definedName>
    <definedName name="국내2" localSheetId="12">#REF!</definedName>
    <definedName name="국내2" localSheetId="11">#REF!</definedName>
    <definedName name="국내2" localSheetId="38">#REF!</definedName>
    <definedName name="국내2" localSheetId="39">#REF!</definedName>
    <definedName name="국내2" localSheetId="40">#REF!</definedName>
    <definedName name="국내2" localSheetId="41">#REF!</definedName>
    <definedName name="국내2" localSheetId="34">#REF!</definedName>
    <definedName name="국내2" localSheetId="16">#REF!</definedName>
    <definedName name="국내2">#REF!</definedName>
    <definedName name="국내abs" localSheetId="12">#REF!</definedName>
    <definedName name="국내abs" localSheetId="11">#REF!</definedName>
    <definedName name="국내abs" localSheetId="38">#REF!</definedName>
    <definedName name="국내abs" localSheetId="39">#REF!</definedName>
    <definedName name="국내abs" localSheetId="40">#REF!</definedName>
    <definedName name="국내abs" localSheetId="41">#REF!</definedName>
    <definedName name="국내abs" localSheetId="34">#REF!</definedName>
    <definedName name="국내abs" localSheetId="16">#REF!</definedName>
    <definedName name="국내abs">#REF!</definedName>
    <definedName name="권">#N/A</definedName>
    <definedName name="권석용" localSheetId="12">BlankMacro1</definedName>
    <definedName name="권석용" localSheetId="11">BlankMacro1</definedName>
    <definedName name="권석용" localSheetId="38">BlankMacro1</definedName>
    <definedName name="권석용" localSheetId="39">BlankMacro1</definedName>
    <definedName name="권석용" localSheetId="40">BlankMacro1</definedName>
    <definedName name="권석용" localSheetId="41">BlankMacro1</definedName>
    <definedName name="권석용" localSheetId="34">BlankMacro1</definedName>
    <definedName name="권석용" localSheetId="16">BlankMacro1</definedName>
    <definedName name="권석용">BlankMacro1</definedName>
    <definedName name="권종원">#N/A</definedName>
    <definedName name="그냥" localSheetId="12">#REF!</definedName>
    <definedName name="그냥" localSheetId="11">#REF!</definedName>
    <definedName name="그냥" localSheetId="38">#REF!</definedName>
    <definedName name="그냥" localSheetId="39">#REF!</definedName>
    <definedName name="그냥" localSheetId="40">#REF!</definedName>
    <definedName name="그냥" localSheetId="41">#REF!</definedName>
    <definedName name="그냥" localSheetId="34">#REF!</definedName>
    <definedName name="그냥" localSheetId="16">#REF!</definedName>
    <definedName name="그냥">#REF!</definedName>
    <definedName name="그래프" localSheetId="12">#REF!</definedName>
    <definedName name="그래프" localSheetId="11">#REF!</definedName>
    <definedName name="그래프" localSheetId="38">#REF!</definedName>
    <definedName name="그래프" localSheetId="39">#REF!</definedName>
    <definedName name="그래프" localSheetId="40">#REF!</definedName>
    <definedName name="그래프" localSheetId="41">#REF!</definedName>
    <definedName name="그래프" localSheetId="34">#REF!</definedName>
    <definedName name="그래프" localSheetId="16">#REF!</definedName>
    <definedName name="그래프">#REF!</definedName>
    <definedName name="그림" localSheetId="12">#REF!</definedName>
    <definedName name="그림" localSheetId="11">#REF!</definedName>
    <definedName name="그림" localSheetId="38">#REF!</definedName>
    <definedName name="그림" localSheetId="39">#REF!</definedName>
    <definedName name="그림" localSheetId="40">#REF!</definedName>
    <definedName name="그림" localSheetId="41">#REF!</definedName>
    <definedName name="그림" localSheetId="34">#REF!</definedName>
    <definedName name="그림" localSheetId="16">#REF!</definedName>
    <definedName name="그림">#REF!</definedName>
    <definedName name="그림222" localSheetId="12">#REF!</definedName>
    <definedName name="그림222" localSheetId="11">#REF!</definedName>
    <definedName name="그림222" localSheetId="38">#REF!</definedName>
    <definedName name="그림222" localSheetId="39">#REF!</definedName>
    <definedName name="그림222" localSheetId="40">#REF!</definedName>
    <definedName name="그림222" localSheetId="41">#REF!</definedName>
    <definedName name="그림222" localSheetId="34">#REF!</definedName>
    <definedName name="그림222" localSheetId="16">#REF!</definedName>
    <definedName name="그림222">#REF!</definedName>
    <definedName name="근거1" localSheetId="38" hidden="1">{#N/A,#N/A,FALSE,"단축1";#N/A,#N/A,FALSE,"단축2";#N/A,#N/A,FALSE,"단축3";#N/A,#N/A,FALSE,"장축";#N/A,#N/A,FALSE,"4WD"}</definedName>
    <definedName name="근거1" localSheetId="39" hidden="1">{#N/A,#N/A,FALSE,"단축1";#N/A,#N/A,FALSE,"단축2";#N/A,#N/A,FALSE,"단축3";#N/A,#N/A,FALSE,"장축";#N/A,#N/A,FALSE,"4WD"}</definedName>
    <definedName name="근거1" localSheetId="40" hidden="1">{#N/A,#N/A,FALSE,"단축1";#N/A,#N/A,FALSE,"단축2";#N/A,#N/A,FALSE,"단축3";#N/A,#N/A,FALSE,"장축";#N/A,#N/A,FALSE,"4WD"}</definedName>
    <definedName name="근거1" localSheetId="41" hidden="1">{#N/A,#N/A,FALSE,"단축1";#N/A,#N/A,FALSE,"단축2";#N/A,#N/A,FALSE,"단축3";#N/A,#N/A,FALSE,"장축";#N/A,#N/A,FALSE,"4WD"}</definedName>
    <definedName name="근거1" localSheetId="34" hidden="1">{#N/A,#N/A,FALSE,"단축1";#N/A,#N/A,FALSE,"단축2";#N/A,#N/A,FALSE,"단축3";#N/A,#N/A,FALSE,"장축";#N/A,#N/A,FALSE,"4WD"}</definedName>
    <definedName name="근거1" hidden="1">{#N/A,#N/A,FALSE,"단축1";#N/A,#N/A,FALSE,"단축2";#N/A,#N/A,FALSE,"단축3";#N/A,#N/A,FALSE,"장축";#N/A,#N/A,FALSE,"4WD"}</definedName>
    <definedName name="근거2" localSheetId="38" hidden="1">{#N/A,#N/A,FALSE,"단축1";#N/A,#N/A,FALSE,"단축2";#N/A,#N/A,FALSE,"단축3";#N/A,#N/A,FALSE,"장축";#N/A,#N/A,FALSE,"4WD"}</definedName>
    <definedName name="근거2" localSheetId="39" hidden="1">{#N/A,#N/A,FALSE,"단축1";#N/A,#N/A,FALSE,"단축2";#N/A,#N/A,FALSE,"단축3";#N/A,#N/A,FALSE,"장축";#N/A,#N/A,FALSE,"4WD"}</definedName>
    <definedName name="근거2" localSheetId="40" hidden="1">{#N/A,#N/A,FALSE,"단축1";#N/A,#N/A,FALSE,"단축2";#N/A,#N/A,FALSE,"단축3";#N/A,#N/A,FALSE,"장축";#N/A,#N/A,FALSE,"4WD"}</definedName>
    <definedName name="근거2" localSheetId="41" hidden="1">{#N/A,#N/A,FALSE,"단축1";#N/A,#N/A,FALSE,"단축2";#N/A,#N/A,FALSE,"단축3";#N/A,#N/A,FALSE,"장축";#N/A,#N/A,FALSE,"4WD"}</definedName>
    <definedName name="근거2" localSheetId="34" hidden="1">{#N/A,#N/A,FALSE,"단축1";#N/A,#N/A,FALSE,"단축2";#N/A,#N/A,FALSE,"단축3";#N/A,#N/A,FALSE,"장축";#N/A,#N/A,FALSE,"4WD"}</definedName>
    <definedName name="근거2" hidden="1">{#N/A,#N/A,FALSE,"단축1";#N/A,#N/A,FALSE,"단축2";#N/A,#N/A,FALSE,"단축3";#N/A,#N/A,FALSE,"장축";#N/A,#N/A,FALSE,"4WD"}</definedName>
    <definedName name="근무일수" localSheetId="12">#REF!</definedName>
    <definedName name="근무일수" localSheetId="11">#REF!</definedName>
    <definedName name="근무일수" localSheetId="38">#REF!</definedName>
    <definedName name="근무일수" localSheetId="39">#REF!</definedName>
    <definedName name="근무일수" localSheetId="40">#REF!</definedName>
    <definedName name="근무일수" localSheetId="41">#REF!</definedName>
    <definedName name="근무일수" localSheetId="34">#REF!</definedName>
    <definedName name="근무일수" localSheetId="16">#REF!</definedName>
    <definedName name="근무일수">#REF!</definedName>
    <definedName name="근본" localSheetId="12">#REF!</definedName>
    <definedName name="근본" localSheetId="11">#REF!</definedName>
    <definedName name="근본" localSheetId="38">#REF!</definedName>
    <definedName name="근본" localSheetId="39">#REF!</definedName>
    <definedName name="근본" localSheetId="40">#REF!</definedName>
    <definedName name="근본" localSheetId="41">#REF!</definedName>
    <definedName name="근본" localSheetId="34">#REF!</definedName>
    <definedName name="근본" localSheetId="16">#REF!</definedName>
    <definedName name="근본">#REF!</definedName>
    <definedName name="금1" localSheetId="12">#REF!</definedName>
    <definedName name="금1" localSheetId="11">#REF!</definedName>
    <definedName name="금1" localSheetId="38">#REF!</definedName>
    <definedName name="금1" localSheetId="39">#REF!</definedName>
    <definedName name="금1" localSheetId="40">#REF!</definedName>
    <definedName name="금1" localSheetId="41">#REF!</definedName>
    <definedName name="금1" localSheetId="34">#REF!</definedName>
    <definedName name="금1" localSheetId="16">#REF!</definedName>
    <definedName name="금1">#REF!</definedName>
    <definedName name="금2" localSheetId="12">#REF!</definedName>
    <definedName name="금2" localSheetId="11">#REF!</definedName>
    <definedName name="금2" localSheetId="38">#REF!</definedName>
    <definedName name="금2" localSheetId="39">#REF!</definedName>
    <definedName name="금2" localSheetId="40">#REF!</definedName>
    <definedName name="금2" localSheetId="41">#REF!</definedName>
    <definedName name="금2" localSheetId="34">#REF!</definedName>
    <definedName name="금2" localSheetId="16">#REF!</definedName>
    <definedName name="금2">#REF!</definedName>
    <definedName name="금3" localSheetId="12">#REF!</definedName>
    <definedName name="금3" localSheetId="11">#REF!</definedName>
    <definedName name="금3" localSheetId="38">#REF!</definedName>
    <definedName name="금3" localSheetId="39">#REF!</definedName>
    <definedName name="금3" localSheetId="40">#REF!</definedName>
    <definedName name="금3" localSheetId="41">#REF!</definedName>
    <definedName name="금3" localSheetId="34">#REF!</definedName>
    <definedName name="금3" localSheetId="16">#REF!</definedName>
    <definedName name="금3">#REF!</definedName>
    <definedName name="금4" localSheetId="12">#REF!</definedName>
    <definedName name="금4" localSheetId="11">#REF!</definedName>
    <definedName name="금4" localSheetId="38">#REF!</definedName>
    <definedName name="금4" localSheetId="39">#REF!</definedName>
    <definedName name="금4" localSheetId="40">#REF!</definedName>
    <definedName name="금4" localSheetId="41">#REF!</definedName>
    <definedName name="금4" localSheetId="34">#REF!</definedName>
    <definedName name="금4" localSheetId="16">#REF!</definedName>
    <definedName name="금4">#REF!</definedName>
    <definedName name="금5" localSheetId="12">#REF!</definedName>
    <definedName name="금5" localSheetId="11">#REF!</definedName>
    <definedName name="금5" localSheetId="38">#REF!</definedName>
    <definedName name="금5" localSheetId="39">#REF!</definedName>
    <definedName name="금5" localSheetId="40">#REF!</definedName>
    <definedName name="금5" localSheetId="41">#REF!</definedName>
    <definedName name="금5" localSheetId="34">#REF!</definedName>
    <definedName name="금5" localSheetId="16">#REF!</definedName>
    <definedName name="금5">#REF!</definedName>
    <definedName name="金額" localSheetId="12">#REF!</definedName>
    <definedName name="金額" localSheetId="11">#REF!</definedName>
    <definedName name="金額" localSheetId="38">#REF!</definedName>
    <definedName name="金額" localSheetId="39">#REF!</definedName>
    <definedName name="金額" localSheetId="40">#REF!</definedName>
    <definedName name="金額" localSheetId="41">#REF!</definedName>
    <definedName name="金額" localSheetId="34">#REF!</definedName>
    <definedName name="金額" localSheetId="16">#REF!</definedName>
    <definedName name="金額">#REF!</definedName>
    <definedName name="금액수정후">[17]금액!$B$3:$N$1990</definedName>
    <definedName name="금액확" localSheetId="12">#REF!</definedName>
    <definedName name="금액확" localSheetId="11">#REF!</definedName>
    <definedName name="금액확" localSheetId="38">#REF!</definedName>
    <definedName name="금액확" localSheetId="39">#REF!</definedName>
    <definedName name="금액확" localSheetId="40">#REF!</definedName>
    <definedName name="금액확" localSheetId="41">#REF!</definedName>
    <definedName name="금액확" localSheetId="34">#REF!</definedName>
    <definedName name="금액확" localSheetId="16">#REF!</definedName>
    <definedName name="금액확">#REF!</definedName>
    <definedName name="금월" localSheetId="38" hidden="1">{#N/A,#N/A,TRUE,"Y생산";#N/A,#N/A,TRUE,"Y판매";#N/A,#N/A,TRUE,"Y총물량";#N/A,#N/A,TRUE,"Y능력";#N/A,#N/A,TRUE,"YKD"}</definedName>
    <definedName name="금월" localSheetId="39" hidden="1">{#N/A,#N/A,TRUE,"Y생산";#N/A,#N/A,TRUE,"Y판매";#N/A,#N/A,TRUE,"Y총물량";#N/A,#N/A,TRUE,"Y능력";#N/A,#N/A,TRUE,"YKD"}</definedName>
    <definedName name="금월" localSheetId="40" hidden="1">{#N/A,#N/A,TRUE,"Y생산";#N/A,#N/A,TRUE,"Y판매";#N/A,#N/A,TRUE,"Y총물량";#N/A,#N/A,TRUE,"Y능력";#N/A,#N/A,TRUE,"YKD"}</definedName>
    <definedName name="금월" localSheetId="41" hidden="1">{#N/A,#N/A,TRUE,"Y생산";#N/A,#N/A,TRUE,"Y판매";#N/A,#N/A,TRUE,"Y총물량";#N/A,#N/A,TRUE,"Y능력";#N/A,#N/A,TRUE,"YKD"}</definedName>
    <definedName name="금월" localSheetId="34" hidden="1">{#N/A,#N/A,TRUE,"Y생산";#N/A,#N/A,TRUE,"Y판매";#N/A,#N/A,TRUE,"Y총물량";#N/A,#N/A,TRUE,"Y능력";#N/A,#N/A,TRUE,"YKD"}</definedName>
    <definedName name="금월" hidden="1">{#N/A,#N/A,TRUE,"Y생산";#N/A,#N/A,TRUE,"Y판매";#N/A,#N/A,TRUE,"Y총물량";#N/A,#N/A,TRUE,"Y능력";#N/A,#N/A,TRUE,"YKD"}</definedName>
    <definedName name="금형" localSheetId="38" hidden="1">{#N/A,#N/A,FALSE,"단축1";#N/A,#N/A,FALSE,"단축2";#N/A,#N/A,FALSE,"단축3";#N/A,#N/A,FALSE,"장축";#N/A,#N/A,FALSE,"4WD"}</definedName>
    <definedName name="금형" localSheetId="39" hidden="1">{#N/A,#N/A,FALSE,"단축1";#N/A,#N/A,FALSE,"단축2";#N/A,#N/A,FALSE,"단축3";#N/A,#N/A,FALSE,"장축";#N/A,#N/A,FALSE,"4WD"}</definedName>
    <definedName name="금형" localSheetId="40" hidden="1">{#N/A,#N/A,FALSE,"단축1";#N/A,#N/A,FALSE,"단축2";#N/A,#N/A,FALSE,"단축3";#N/A,#N/A,FALSE,"장축";#N/A,#N/A,FALSE,"4WD"}</definedName>
    <definedName name="금형" localSheetId="41" hidden="1">{#N/A,#N/A,FALSE,"단축1";#N/A,#N/A,FALSE,"단축2";#N/A,#N/A,FALSE,"단축3";#N/A,#N/A,FALSE,"장축";#N/A,#N/A,FALSE,"4WD"}</definedName>
    <definedName name="금형" localSheetId="34" hidden="1">{#N/A,#N/A,FALSE,"단축1";#N/A,#N/A,FALSE,"단축2";#N/A,#N/A,FALSE,"단축3";#N/A,#N/A,FALSE,"장축";#N/A,#N/A,FALSE,"4WD"}</definedName>
    <definedName name="금형" hidden="1">{#N/A,#N/A,FALSE,"단축1";#N/A,#N/A,FALSE,"단축2";#N/A,#N/A,FALSE,"단축3";#N/A,#N/A,FALSE,"장축";#N/A,#N/A,FALSE,"4WD"}</definedName>
    <definedName name="금형단가">89064</definedName>
    <definedName name="금형비" localSheetId="12">#REF!</definedName>
    <definedName name="금형비" localSheetId="11">#REF!</definedName>
    <definedName name="금형비" localSheetId="38">#REF!</definedName>
    <definedName name="금형비" localSheetId="39">#REF!</definedName>
    <definedName name="금형비" localSheetId="40">#REF!</definedName>
    <definedName name="금형비" localSheetId="41">#REF!</definedName>
    <definedName name="금형비" localSheetId="34">#REF!</definedName>
    <definedName name="금형비" localSheetId="16">#REF!</definedName>
    <definedName name="금형비">#REF!</definedName>
    <definedName name="금형상각비" localSheetId="12">#REF!</definedName>
    <definedName name="금형상각비" localSheetId="11">#REF!</definedName>
    <definedName name="금형상각비" localSheetId="38">#REF!</definedName>
    <definedName name="금형상각비" localSheetId="39">#REF!</definedName>
    <definedName name="금형상각비" localSheetId="40">#REF!</definedName>
    <definedName name="금형상각비" localSheetId="41">#REF!</definedName>
    <definedName name="금형상각비" localSheetId="34">#REF!</definedName>
    <definedName name="금형상각비" localSheetId="16">#REF!</definedName>
    <definedName name="금형상각비">#REF!</definedName>
    <definedName name="금형일정" localSheetId="12">#REF!</definedName>
    <definedName name="금형일정" localSheetId="11">#REF!</definedName>
    <definedName name="금형일정" localSheetId="38">#REF!</definedName>
    <definedName name="금형일정" localSheetId="39">#REF!</definedName>
    <definedName name="금형일정" localSheetId="40">#REF!</definedName>
    <definedName name="금형일정" localSheetId="41">#REF!</definedName>
    <definedName name="금형일정" localSheetId="34">#REF!</definedName>
    <definedName name="금형일정" localSheetId="16">#REF!</definedName>
    <definedName name="금형일정">#REF!</definedName>
    <definedName name="금형편성표" localSheetId="38" hidden="1">{#N/A,#N/A,FALSE,"단축1";#N/A,#N/A,FALSE,"단축2";#N/A,#N/A,FALSE,"단축3";#N/A,#N/A,FALSE,"장축";#N/A,#N/A,FALSE,"4WD"}</definedName>
    <definedName name="금형편성표" localSheetId="39" hidden="1">{#N/A,#N/A,FALSE,"단축1";#N/A,#N/A,FALSE,"단축2";#N/A,#N/A,FALSE,"단축3";#N/A,#N/A,FALSE,"장축";#N/A,#N/A,FALSE,"4WD"}</definedName>
    <definedName name="금형편성표" localSheetId="40" hidden="1">{#N/A,#N/A,FALSE,"단축1";#N/A,#N/A,FALSE,"단축2";#N/A,#N/A,FALSE,"단축3";#N/A,#N/A,FALSE,"장축";#N/A,#N/A,FALSE,"4WD"}</definedName>
    <definedName name="금형편성표" localSheetId="41" hidden="1">{#N/A,#N/A,FALSE,"단축1";#N/A,#N/A,FALSE,"단축2";#N/A,#N/A,FALSE,"단축3";#N/A,#N/A,FALSE,"장축";#N/A,#N/A,FALSE,"4WD"}</definedName>
    <definedName name="금형편성표" localSheetId="34" hidden="1">{#N/A,#N/A,FALSE,"단축1";#N/A,#N/A,FALSE,"단축2";#N/A,#N/A,FALSE,"단축3";#N/A,#N/A,FALSE,"장축";#N/A,#N/A,FALSE,"4WD"}</definedName>
    <definedName name="금형편성표" hidden="1">{#N/A,#N/A,FALSE,"단축1";#N/A,#N/A,FALSE,"단축2";#N/A,#N/A,FALSE,"단축3";#N/A,#N/A,FALSE,"장축";#N/A,#N/A,FALSE,"4WD"}</definedName>
    <definedName name="기" localSheetId="12">#REF!</definedName>
    <definedName name="기" localSheetId="11">#REF!</definedName>
    <definedName name="기" localSheetId="38">#REF!</definedName>
    <definedName name="기" localSheetId="39">#REF!</definedName>
    <definedName name="기" localSheetId="40">#REF!</definedName>
    <definedName name="기" localSheetId="41">#REF!</definedName>
    <definedName name="기" localSheetId="34">#REF!</definedName>
    <definedName name="기" localSheetId="16">#REF!</definedName>
    <definedName name="기">#REF!</definedName>
    <definedName name="기능" localSheetId="38" hidden="1">{#N/A,#N/A,FALSE,"단축1";#N/A,#N/A,FALSE,"단축2";#N/A,#N/A,FALSE,"단축3";#N/A,#N/A,FALSE,"장축";#N/A,#N/A,FALSE,"4WD"}</definedName>
    <definedName name="기능" localSheetId="39" hidden="1">{#N/A,#N/A,FALSE,"단축1";#N/A,#N/A,FALSE,"단축2";#N/A,#N/A,FALSE,"단축3";#N/A,#N/A,FALSE,"장축";#N/A,#N/A,FALSE,"4WD"}</definedName>
    <definedName name="기능" localSheetId="40" hidden="1">{#N/A,#N/A,FALSE,"단축1";#N/A,#N/A,FALSE,"단축2";#N/A,#N/A,FALSE,"단축3";#N/A,#N/A,FALSE,"장축";#N/A,#N/A,FALSE,"4WD"}</definedName>
    <definedName name="기능" localSheetId="41" hidden="1">{#N/A,#N/A,FALSE,"단축1";#N/A,#N/A,FALSE,"단축2";#N/A,#N/A,FALSE,"단축3";#N/A,#N/A,FALSE,"장축";#N/A,#N/A,FALSE,"4WD"}</definedName>
    <definedName name="기능" localSheetId="34" hidden="1">{#N/A,#N/A,FALSE,"단축1";#N/A,#N/A,FALSE,"단축2";#N/A,#N/A,FALSE,"단축3";#N/A,#N/A,FALSE,"장축";#N/A,#N/A,FALSE,"4WD"}</definedName>
    <definedName name="기능" hidden="1">{#N/A,#N/A,FALSE,"단축1";#N/A,#N/A,FALSE,"단축2";#N/A,#N/A,FALSE,"단축3";#N/A,#N/A,FALSE,"장축";#N/A,#N/A,FALSE,"4WD"}</definedName>
    <definedName name="기능0" localSheetId="12">#REF!</definedName>
    <definedName name="기능0" localSheetId="11">#REF!</definedName>
    <definedName name="기능0" localSheetId="38">#REF!</definedName>
    <definedName name="기능0" localSheetId="39">#REF!</definedName>
    <definedName name="기능0" localSheetId="40">#REF!</definedName>
    <definedName name="기능0" localSheetId="41">#REF!</definedName>
    <definedName name="기능0" localSheetId="34">#REF!</definedName>
    <definedName name="기능0" localSheetId="16">#REF!</definedName>
    <definedName name="기능0">#REF!</definedName>
    <definedName name="기능1" localSheetId="12">#REF!</definedName>
    <definedName name="기능1" localSheetId="11">#REF!</definedName>
    <definedName name="기능1" localSheetId="38">#REF!</definedName>
    <definedName name="기능1" localSheetId="39">#REF!</definedName>
    <definedName name="기능1" localSheetId="40">#REF!</definedName>
    <definedName name="기능1" localSheetId="41">#REF!</definedName>
    <definedName name="기능1" localSheetId="34">#REF!</definedName>
    <definedName name="기능1" localSheetId="16">#REF!</definedName>
    <definedName name="기능1">#REF!</definedName>
    <definedName name="기능10" localSheetId="12">#REF!</definedName>
    <definedName name="기능10" localSheetId="11">#REF!</definedName>
    <definedName name="기능10" localSheetId="38">#REF!</definedName>
    <definedName name="기능10" localSheetId="39">#REF!</definedName>
    <definedName name="기능10" localSheetId="40">#REF!</definedName>
    <definedName name="기능10" localSheetId="41">#REF!</definedName>
    <definedName name="기능10" localSheetId="34">#REF!</definedName>
    <definedName name="기능10" localSheetId="16">#REF!</definedName>
    <definedName name="기능10">#REF!</definedName>
    <definedName name="기능11" localSheetId="12">#REF!</definedName>
    <definedName name="기능11" localSheetId="11">#REF!</definedName>
    <definedName name="기능11" localSheetId="38">#REF!</definedName>
    <definedName name="기능11" localSheetId="39">#REF!</definedName>
    <definedName name="기능11" localSheetId="40">#REF!</definedName>
    <definedName name="기능11" localSheetId="41">#REF!</definedName>
    <definedName name="기능11" localSheetId="34">#REF!</definedName>
    <definedName name="기능11" localSheetId="16">#REF!</definedName>
    <definedName name="기능11">#REF!</definedName>
    <definedName name="기능12" localSheetId="12">#REF!</definedName>
    <definedName name="기능12" localSheetId="11">#REF!</definedName>
    <definedName name="기능12" localSheetId="38">#REF!</definedName>
    <definedName name="기능12" localSheetId="39">#REF!</definedName>
    <definedName name="기능12" localSheetId="40">#REF!</definedName>
    <definedName name="기능12" localSheetId="41">#REF!</definedName>
    <definedName name="기능12" localSheetId="34">#REF!</definedName>
    <definedName name="기능12" localSheetId="16">#REF!</definedName>
    <definedName name="기능12">#REF!</definedName>
    <definedName name="기능2" localSheetId="12">#REF!</definedName>
    <definedName name="기능2" localSheetId="11">#REF!</definedName>
    <definedName name="기능2" localSheetId="38">#REF!</definedName>
    <definedName name="기능2" localSheetId="39">#REF!</definedName>
    <definedName name="기능2" localSheetId="40">#REF!</definedName>
    <definedName name="기능2" localSheetId="41">#REF!</definedName>
    <definedName name="기능2" localSheetId="34">#REF!</definedName>
    <definedName name="기능2" localSheetId="16">#REF!</definedName>
    <definedName name="기능2">#REF!</definedName>
    <definedName name="기능3" localSheetId="12">#REF!</definedName>
    <definedName name="기능3" localSheetId="11">#REF!</definedName>
    <definedName name="기능3" localSheetId="38">#REF!</definedName>
    <definedName name="기능3" localSheetId="39">#REF!</definedName>
    <definedName name="기능3" localSheetId="40">#REF!</definedName>
    <definedName name="기능3" localSheetId="41">#REF!</definedName>
    <definedName name="기능3" localSheetId="34">#REF!</definedName>
    <definedName name="기능3" localSheetId="16">#REF!</definedName>
    <definedName name="기능3">#REF!</definedName>
    <definedName name="기능4" localSheetId="12">#REF!</definedName>
    <definedName name="기능4" localSheetId="11">#REF!</definedName>
    <definedName name="기능4" localSheetId="38">#REF!</definedName>
    <definedName name="기능4" localSheetId="39">#REF!</definedName>
    <definedName name="기능4" localSheetId="40">#REF!</definedName>
    <definedName name="기능4" localSheetId="41">#REF!</definedName>
    <definedName name="기능4" localSheetId="34">#REF!</definedName>
    <definedName name="기능4" localSheetId="16">#REF!</definedName>
    <definedName name="기능4">#REF!</definedName>
    <definedName name="기능5" localSheetId="12">#REF!</definedName>
    <definedName name="기능5" localSheetId="11">#REF!</definedName>
    <definedName name="기능5" localSheetId="38">#REF!</definedName>
    <definedName name="기능5" localSheetId="39">#REF!</definedName>
    <definedName name="기능5" localSheetId="40">#REF!</definedName>
    <definedName name="기능5" localSheetId="41">#REF!</definedName>
    <definedName name="기능5" localSheetId="34">#REF!</definedName>
    <definedName name="기능5" localSheetId="16">#REF!</definedName>
    <definedName name="기능5">#REF!</definedName>
    <definedName name="기능6" localSheetId="12">#REF!</definedName>
    <definedName name="기능6" localSheetId="11">#REF!</definedName>
    <definedName name="기능6" localSheetId="38">#REF!</definedName>
    <definedName name="기능6" localSheetId="39">#REF!</definedName>
    <definedName name="기능6" localSheetId="40">#REF!</definedName>
    <definedName name="기능6" localSheetId="41">#REF!</definedName>
    <definedName name="기능6" localSheetId="34">#REF!</definedName>
    <definedName name="기능6" localSheetId="16">#REF!</definedName>
    <definedName name="기능6">#REF!</definedName>
    <definedName name="기능7" localSheetId="12">#REF!</definedName>
    <definedName name="기능7" localSheetId="11">#REF!</definedName>
    <definedName name="기능7" localSheetId="38">#REF!</definedName>
    <definedName name="기능7" localSheetId="39">#REF!</definedName>
    <definedName name="기능7" localSheetId="40">#REF!</definedName>
    <definedName name="기능7" localSheetId="41">#REF!</definedName>
    <definedName name="기능7" localSheetId="34">#REF!</definedName>
    <definedName name="기능7" localSheetId="16">#REF!</definedName>
    <definedName name="기능7">#REF!</definedName>
    <definedName name="기능8" localSheetId="12">#REF!</definedName>
    <definedName name="기능8" localSheetId="11">#REF!</definedName>
    <definedName name="기능8" localSheetId="38">#REF!</definedName>
    <definedName name="기능8" localSheetId="39">#REF!</definedName>
    <definedName name="기능8" localSheetId="40">#REF!</definedName>
    <definedName name="기능8" localSheetId="41">#REF!</definedName>
    <definedName name="기능8" localSheetId="34">#REF!</definedName>
    <definedName name="기능8" localSheetId="16">#REF!</definedName>
    <definedName name="기능8">#REF!</definedName>
    <definedName name="기능9" localSheetId="12">#REF!</definedName>
    <definedName name="기능9" localSheetId="11">#REF!</definedName>
    <definedName name="기능9" localSheetId="38">#REF!</definedName>
    <definedName name="기능9" localSheetId="39">#REF!</definedName>
    <definedName name="기능9" localSheetId="40">#REF!</definedName>
    <definedName name="기능9" localSheetId="41">#REF!</definedName>
    <definedName name="기능9" localSheetId="34">#REF!</definedName>
    <definedName name="기능9" localSheetId="16">#REF!</definedName>
    <definedName name="기능9">#REF!</definedName>
    <definedName name="기능시험" localSheetId="38" hidden="1">{#N/A,#N/A,FALSE,"단축1";#N/A,#N/A,FALSE,"단축2";#N/A,#N/A,FALSE,"단축3";#N/A,#N/A,FALSE,"장축";#N/A,#N/A,FALSE,"4WD"}</definedName>
    <definedName name="기능시험" localSheetId="39" hidden="1">{#N/A,#N/A,FALSE,"단축1";#N/A,#N/A,FALSE,"단축2";#N/A,#N/A,FALSE,"단축3";#N/A,#N/A,FALSE,"장축";#N/A,#N/A,FALSE,"4WD"}</definedName>
    <definedName name="기능시험" localSheetId="40" hidden="1">{#N/A,#N/A,FALSE,"단축1";#N/A,#N/A,FALSE,"단축2";#N/A,#N/A,FALSE,"단축3";#N/A,#N/A,FALSE,"장축";#N/A,#N/A,FALSE,"4WD"}</definedName>
    <definedName name="기능시험" localSheetId="41" hidden="1">{#N/A,#N/A,FALSE,"단축1";#N/A,#N/A,FALSE,"단축2";#N/A,#N/A,FALSE,"단축3";#N/A,#N/A,FALSE,"장축";#N/A,#N/A,FALSE,"4WD"}</definedName>
    <definedName name="기능시험" localSheetId="34" hidden="1">{#N/A,#N/A,FALSE,"단축1";#N/A,#N/A,FALSE,"단축2";#N/A,#N/A,FALSE,"단축3";#N/A,#N/A,FALSE,"장축";#N/A,#N/A,FALSE,"4WD"}</definedName>
    <definedName name="기능시험" hidden="1">{#N/A,#N/A,FALSE,"단축1";#N/A,#N/A,FALSE,"단축2";#N/A,#N/A,FALSE,"단축3";#N/A,#N/A,FALSE,"장축";#N/A,#N/A,FALSE,"4WD"}</definedName>
    <definedName name="기록읽기">"Rectangle 62"</definedName>
    <definedName name="기술개발" localSheetId="12">#REF!</definedName>
    <definedName name="기술개발" localSheetId="11">#REF!</definedName>
    <definedName name="기술개발" localSheetId="38">#REF!</definedName>
    <definedName name="기술개발" localSheetId="39">#REF!</definedName>
    <definedName name="기술개발" localSheetId="40">#REF!</definedName>
    <definedName name="기술개발" localSheetId="41">#REF!</definedName>
    <definedName name="기술개발" localSheetId="34">#REF!</definedName>
    <definedName name="기술개발" localSheetId="16">#REF!</definedName>
    <definedName name="기술개발">#REF!</definedName>
    <definedName name="기아단가">89064</definedName>
    <definedName name="기안3" localSheetId="12">#REF!</definedName>
    <definedName name="기안3" localSheetId="11">#REF!</definedName>
    <definedName name="기안3" localSheetId="38">#REF!</definedName>
    <definedName name="기안3" localSheetId="39">#REF!</definedName>
    <definedName name="기안3" localSheetId="40">#REF!</definedName>
    <definedName name="기안3" localSheetId="41">#REF!</definedName>
    <definedName name="기안3" localSheetId="34">#REF!</definedName>
    <definedName name="기안3" localSheetId="16">#REF!</definedName>
    <definedName name="기안3">#REF!</definedName>
    <definedName name="기안갑" localSheetId="12">#REF!</definedName>
    <definedName name="기안갑" localSheetId="11">#REF!</definedName>
    <definedName name="기안갑" localSheetId="38">#REF!</definedName>
    <definedName name="기안갑" localSheetId="39">#REF!</definedName>
    <definedName name="기안갑" localSheetId="40">#REF!</definedName>
    <definedName name="기안갑" localSheetId="41">#REF!</definedName>
    <definedName name="기안갑" localSheetId="34">#REF!</definedName>
    <definedName name="기안갑" localSheetId="16">#REF!</definedName>
    <definedName name="기안갑">#REF!</definedName>
    <definedName name="기안갑1" localSheetId="12">#REF!</definedName>
    <definedName name="기안갑1" localSheetId="11">#REF!</definedName>
    <definedName name="기안갑1" localSheetId="38">#REF!</definedName>
    <definedName name="기안갑1" localSheetId="39">#REF!</definedName>
    <definedName name="기안갑1" localSheetId="40">#REF!</definedName>
    <definedName name="기안갑1" localSheetId="41">#REF!</definedName>
    <definedName name="기안갑1" localSheetId="34">#REF!</definedName>
    <definedName name="기안갑1" localSheetId="16">#REF!</definedName>
    <definedName name="기안갑1">#REF!</definedName>
    <definedName name="기안갑2" localSheetId="12">#REF!</definedName>
    <definedName name="기안갑2" localSheetId="11">#REF!</definedName>
    <definedName name="기안갑2" localSheetId="38">#REF!</definedName>
    <definedName name="기안갑2" localSheetId="39">#REF!</definedName>
    <definedName name="기안갑2" localSheetId="40">#REF!</definedName>
    <definedName name="기안갑2" localSheetId="41">#REF!</definedName>
    <definedName name="기안갑2" localSheetId="34">#REF!</definedName>
    <definedName name="기안갑2" localSheetId="16">#REF!</definedName>
    <definedName name="기안갑2">#REF!</definedName>
    <definedName name="기안동" localSheetId="12">#REF!</definedName>
    <definedName name="기안동" localSheetId="11">#REF!</definedName>
    <definedName name="기안동" localSheetId="38">#REF!</definedName>
    <definedName name="기안동" localSheetId="39">#REF!</definedName>
    <definedName name="기안동" localSheetId="40">#REF!</definedName>
    <definedName name="기안동" localSheetId="41">#REF!</definedName>
    <definedName name="기안동" localSheetId="34">#REF!</definedName>
    <definedName name="기안동" localSheetId="16">#REF!</definedName>
    <definedName name="기안동">#REF!</definedName>
    <definedName name="기안병" localSheetId="12">#REF!</definedName>
    <definedName name="기안병" localSheetId="11">#REF!</definedName>
    <definedName name="기안병" localSheetId="38">#REF!</definedName>
    <definedName name="기안병" localSheetId="39">#REF!</definedName>
    <definedName name="기안병" localSheetId="40">#REF!</definedName>
    <definedName name="기안병" localSheetId="41">#REF!</definedName>
    <definedName name="기안병" localSheetId="34">#REF!</definedName>
    <definedName name="기안병" localSheetId="16">#REF!</definedName>
    <definedName name="기안병">#REF!</definedName>
    <definedName name="기안안" localSheetId="12">#REF!</definedName>
    <definedName name="기안안" localSheetId="11">#REF!</definedName>
    <definedName name="기안안" localSheetId="38">#REF!</definedName>
    <definedName name="기안안" localSheetId="39">#REF!</definedName>
    <definedName name="기안안" localSheetId="40">#REF!</definedName>
    <definedName name="기안안" localSheetId="41">#REF!</definedName>
    <definedName name="기안안" localSheetId="34">#REF!</definedName>
    <definedName name="기안안" localSheetId="16">#REF!</definedName>
    <definedName name="기안안">#REF!</definedName>
    <definedName name="기안용지" localSheetId="12">#REF!</definedName>
    <definedName name="기안용지" localSheetId="11">#REF!</definedName>
    <definedName name="기안용지" localSheetId="38">#REF!</definedName>
    <definedName name="기안용지" localSheetId="39">#REF!</definedName>
    <definedName name="기안용지" localSheetId="40">#REF!</definedName>
    <definedName name="기안용지" localSheetId="41">#REF!</definedName>
    <definedName name="기안용지" localSheetId="34">#REF!</definedName>
    <definedName name="기안용지" localSheetId="16">#REF!</definedName>
    <definedName name="기안용지">#REF!</definedName>
    <definedName name="기안용지2" localSheetId="12">#REF!</definedName>
    <definedName name="기안용지2" localSheetId="11">#REF!</definedName>
    <definedName name="기안용지2" localSheetId="38">#REF!</definedName>
    <definedName name="기안용지2" localSheetId="39">#REF!</definedName>
    <definedName name="기안용지2" localSheetId="40">#REF!</definedName>
    <definedName name="기안용지2" localSheetId="41">#REF!</definedName>
    <definedName name="기안용지2" localSheetId="34">#REF!</definedName>
    <definedName name="기안용지2" localSheetId="16">#REF!</definedName>
    <definedName name="기안용지2">#REF!</definedName>
    <definedName name="기안을" localSheetId="12">#REF!</definedName>
    <definedName name="기안을" localSheetId="11">#REF!</definedName>
    <definedName name="기안을" localSheetId="38">#REF!</definedName>
    <definedName name="기안을" localSheetId="39">#REF!</definedName>
    <definedName name="기안을" localSheetId="40">#REF!</definedName>
    <definedName name="기안을" localSheetId="41">#REF!</definedName>
    <definedName name="기안을" localSheetId="34">#REF!</definedName>
    <definedName name="기안을" localSheetId="16">#REF!</definedName>
    <definedName name="기안을">#REF!</definedName>
    <definedName name="기안을1" localSheetId="12">#REF!</definedName>
    <definedName name="기안을1" localSheetId="11">#REF!</definedName>
    <definedName name="기안을1" localSheetId="38">#REF!</definedName>
    <definedName name="기안을1" localSheetId="39">#REF!</definedName>
    <definedName name="기안을1" localSheetId="40">#REF!</definedName>
    <definedName name="기안을1" localSheetId="41">#REF!</definedName>
    <definedName name="기안을1" localSheetId="34">#REF!</definedName>
    <definedName name="기안을1" localSheetId="16">#REF!</definedName>
    <definedName name="기안을1">#REF!</definedName>
    <definedName name="기안첨부" localSheetId="12">#REF!</definedName>
    <definedName name="기안첨부" localSheetId="11">#REF!</definedName>
    <definedName name="기안첨부" localSheetId="38">#REF!</definedName>
    <definedName name="기안첨부" localSheetId="39">#REF!</definedName>
    <definedName name="기안첨부" localSheetId="40">#REF!</definedName>
    <definedName name="기안첨부" localSheetId="41">#REF!</definedName>
    <definedName name="기안첨부" localSheetId="34">#REF!</definedName>
    <definedName name="기안첨부" localSheetId="16">#REF!</definedName>
    <definedName name="기안첨부">#REF!</definedName>
    <definedName name="기존안비교" localSheetId="38" hidden="1">{#N/A,#N/A,FALSE,"단축1";#N/A,#N/A,FALSE,"단축2";#N/A,#N/A,FALSE,"단축3";#N/A,#N/A,FALSE,"장축";#N/A,#N/A,FALSE,"4WD"}</definedName>
    <definedName name="기존안비교" localSheetId="39" hidden="1">{#N/A,#N/A,FALSE,"단축1";#N/A,#N/A,FALSE,"단축2";#N/A,#N/A,FALSE,"단축3";#N/A,#N/A,FALSE,"장축";#N/A,#N/A,FALSE,"4WD"}</definedName>
    <definedName name="기존안비교" localSheetId="40" hidden="1">{#N/A,#N/A,FALSE,"단축1";#N/A,#N/A,FALSE,"단축2";#N/A,#N/A,FALSE,"단축3";#N/A,#N/A,FALSE,"장축";#N/A,#N/A,FALSE,"4WD"}</definedName>
    <definedName name="기존안비교" localSheetId="41" hidden="1">{#N/A,#N/A,FALSE,"단축1";#N/A,#N/A,FALSE,"단축2";#N/A,#N/A,FALSE,"단축3";#N/A,#N/A,FALSE,"장축";#N/A,#N/A,FALSE,"4WD"}</definedName>
    <definedName name="기존안비교" localSheetId="34" hidden="1">{#N/A,#N/A,FALSE,"단축1";#N/A,#N/A,FALSE,"단축2";#N/A,#N/A,FALSE,"단축3";#N/A,#N/A,FALSE,"장축";#N/A,#N/A,FALSE,"4WD"}</definedName>
    <definedName name="기존안비교" hidden="1">{#N/A,#N/A,FALSE,"단축1";#N/A,#N/A,FALSE,"단축2";#N/A,#N/A,FALSE,"단축3";#N/A,#N/A,FALSE,"장축";#N/A,#N/A,FALSE,"4WD"}</definedName>
    <definedName name="기존차문제점" localSheetId="12">#REF!</definedName>
    <definedName name="기존차문제점" localSheetId="11">#REF!</definedName>
    <definedName name="기존차문제점" localSheetId="38">#REF!</definedName>
    <definedName name="기존차문제점" localSheetId="39">#REF!</definedName>
    <definedName name="기존차문제점" localSheetId="40">#REF!</definedName>
    <definedName name="기존차문제점" localSheetId="41">#REF!</definedName>
    <definedName name="기존차문제점" localSheetId="34">#REF!</definedName>
    <definedName name="기존차문제점" localSheetId="16">#REF!</definedName>
    <definedName name="기존차문제점">#REF!</definedName>
    <definedName name="기준" localSheetId="3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3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4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4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3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가" localSheetId="12">#REF!</definedName>
    <definedName name="기준가" localSheetId="11">#REF!</definedName>
    <definedName name="기준가" localSheetId="38">#REF!</definedName>
    <definedName name="기준가" localSheetId="39">#REF!</definedName>
    <definedName name="기준가" localSheetId="40">#REF!</definedName>
    <definedName name="기준가" localSheetId="41">#REF!</definedName>
    <definedName name="기준가" localSheetId="34">#REF!</definedName>
    <definedName name="기준가" localSheetId="16">#REF!</definedName>
    <definedName name="기준가">#REF!</definedName>
    <definedName name="기준면" localSheetId="12">#REF!</definedName>
    <definedName name="기준면" localSheetId="11">#REF!</definedName>
    <definedName name="기준면" localSheetId="38">#REF!</definedName>
    <definedName name="기준면" localSheetId="39">#REF!</definedName>
    <definedName name="기준면" localSheetId="40">#REF!</definedName>
    <definedName name="기준면" localSheetId="41">#REF!</definedName>
    <definedName name="기준면" localSheetId="34">#REF!</definedName>
    <definedName name="기준면" localSheetId="16">#REF!</definedName>
    <definedName name="기준면">#REF!</definedName>
    <definedName name="기타1" localSheetId="12">#REF!</definedName>
    <definedName name="기타1" localSheetId="11">#REF!</definedName>
    <definedName name="기타1" localSheetId="38">#REF!</definedName>
    <definedName name="기타1" localSheetId="39">#REF!</definedName>
    <definedName name="기타1" localSheetId="40">#REF!</definedName>
    <definedName name="기타1" localSheetId="41">#REF!</definedName>
    <definedName name="기타1" localSheetId="34">#REF!</definedName>
    <definedName name="기타1" localSheetId="16">#REF!</definedName>
    <definedName name="기타1">#REF!</definedName>
    <definedName name="기타10" localSheetId="12">#REF!</definedName>
    <definedName name="기타10" localSheetId="11">#REF!</definedName>
    <definedName name="기타10" localSheetId="38">#REF!</definedName>
    <definedName name="기타10" localSheetId="39">#REF!</definedName>
    <definedName name="기타10" localSheetId="40">#REF!</definedName>
    <definedName name="기타10" localSheetId="41">#REF!</definedName>
    <definedName name="기타10" localSheetId="34">#REF!</definedName>
    <definedName name="기타10" localSheetId="16">#REF!</definedName>
    <definedName name="기타10">#REF!</definedName>
    <definedName name="기타11" localSheetId="12">#REF!</definedName>
    <definedName name="기타11" localSheetId="11">#REF!</definedName>
    <definedName name="기타11" localSheetId="38">#REF!</definedName>
    <definedName name="기타11" localSheetId="39">#REF!</definedName>
    <definedName name="기타11" localSheetId="40">#REF!</definedName>
    <definedName name="기타11" localSheetId="41">#REF!</definedName>
    <definedName name="기타11" localSheetId="34">#REF!</definedName>
    <definedName name="기타11" localSheetId="16">#REF!</definedName>
    <definedName name="기타11">#REF!</definedName>
    <definedName name="기타12" localSheetId="12">#REF!</definedName>
    <definedName name="기타12" localSheetId="11">#REF!</definedName>
    <definedName name="기타12" localSheetId="38">#REF!</definedName>
    <definedName name="기타12" localSheetId="39">#REF!</definedName>
    <definedName name="기타12" localSheetId="40">#REF!</definedName>
    <definedName name="기타12" localSheetId="41">#REF!</definedName>
    <definedName name="기타12" localSheetId="34">#REF!</definedName>
    <definedName name="기타12" localSheetId="16">#REF!</definedName>
    <definedName name="기타12">#REF!</definedName>
    <definedName name="기타2" localSheetId="12">#REF!</definedName>
    <definedName name="기타2" localSheetId="11">#REF!</definedName>
    <definedName name="기타2" localSheetId="38">#REF!</definedName>
    <definedName name="기타2" localSheetId="39">#REF!</definedName>
    <definedName name="기타2" localSheetId="40">#REF!</definedName>
    <definedName name="기타2" localSheetId="41">#REF!</definedName>
    <definedName name="기타2" localSheetId="34">#REF!</definedName>
    <definedName name="기타2" localSheetId="16">#REF!</definedName>
    <definedName name="기타2">#REF!</definedName>
    <definedName name="기타3" localSheetId="12">#REF!</definedName>
    <definedName name="기타3" localSheetId="11">#REF!</definedName>
    <definedName name="기타3" localSheetId="38">#REF!</definedName>
    <definedName name="기타3" localSheetId="39">#REF!</definedName>
    <definedName name="기타3" localSheetId="40">#REF!</definedName>
    <definedName name="기타3" localSheetId="41">#REF!</definedName>
    <definedName name="기타3" localSheetId="34">#REF!</definedName>
    <definedName name="기타3" localSheetId="16">#REF!</definedName>
    <definedName name="기타3">#REF!</definedName>
    <definedName name="기타4" localSheetId="12">#REF!</definedName>
    <definedName name="기타4" localSheetId="11">#REF!</definedName>
    <definedName name="기타4" localSheetId="38">#REF!</definedName>
    <definedName name="기타4" localSheetId="39">#REF!</definedName>
    <definedName name="기타4" localSheetId="40">#REF!</definedName>
    <definedName name="기타4" localSheetId="41">#REF!</definedName>
    <definedName name="기타4" localSheetId="34">#REF!</definedName>
    <definedName name="기타4" localSheetId="16">#REF!</definedName>
    <definedName name="기타4">#REF!</definedName>
    <definedName name="기타5" localSheetId="12">#REF!</definedName>
    <definedName name="기타5" localSheetId="11">#REF!</definedName>
    <definedName name="기타5" localSheetId="38">#REF!</definedName>
    <definedName name="기타5" localSheetId="39">#REF!</definedName>
    <definedName name="기타5" localSheetId="40">#REF!</definedName>
    <definedName name="기타5" localSheetId="41">#REF!</definedName>
    <definedName name="기타5" localSheetId="34">#REF!</definedName>
    <definedName name="기타5" localSheetId="16">#REF!</definedName>
    <definedName name="기타5">#REF!</definedName>
    <definedName name="기타6" localSheetId="12">#REF!</definedName>
    <definedName name="기타6" localSheetId="11">#REF!</definedName>
    <definedName name="기타6" localSheetId="38">#REF!</definedName>
    <definedName name="기타6" localSheetId="39">#REF!</definedName>
    <definedName name="기타6" localSheetId="40">#REF!</definedName>
    <definedName name="기타6" localSheetId="41">#REF!</definedName>
    <definedName name="기타6" localSheetId="34">#REF!</definedName>
    <definedName name="기타6" localSheetId="16">#REF!</definedName>
    <definedName name="기타6">#REF!</definedName>
    <definedName name="기타7" localSheetId="12">#REF!</definedName>
    <definedName name="기타7" localSheetId="11">#REF!</definedName>
    <definedName name="기타7" localSheetId="38">#REF!</definedName>
    <definedName name="기타7" localSheetId="39">#REF!</definedName>
    <definedName name="기타7" localSheetId="40">#REF!</definedName>
    <definedName name="기타7" localSheetId="41">#REF!</definedName>
    <definedName name="기타7" localSheetId="34">#REF!</definedName>
    <definedName name="기타7" localSheetId="16">#REF!</definedName>
    <definedName name="기타7">#REF!</definedName>
    <definedName name="기타8" localSheetId="12">#REF!</definedName>
    <definedName name="기타8" localSheetId="11">#REF!</definedName>
    <definedName name="기타8" localSheetId="38">#REF!</definedName>
    <definedName name="기타8" localSheetId="39">#REF!</definedName>
    <definedName name="기타8" localSheetId="40">#REF!</definedName>
    <definedName name="기타8" localSheetId="41">#REF!</definedName>
    <definedName name="기타8" localSheetId="34">#REF!</definedName>
    <definedName name="기타8" localSheetId="16">#REF!</definedName>
    <definedName name="기타8">#REF!</definedName>
    <definedName name="기타9" localSheetId="12">#REF!</definedName>
    <definedName name="기타9" localSheetId="11">#REF!</definedName>
    <definedName name="기타9" localSheetId="38">#REF!</definedName>
    <definedName name="기타9" localSheetId="39">#REF!</definedName>
    <definedName name="기타9" localSheetId="40">#REF!</definedName>
    <definedName name="기타9" localSheetId="41">#REF!</definedName>
    <definedName name="기타9" localSheetId="34">#REF!</definedName>
    <definedName name="기타9" localSheetId="16">#REF!</definedName>
    <definedName name="기타9">#REF!</definedName>
    <definedName name="기획대비" localSheetId="38" hidden="1">{#N/A,#N/A,FALSE,"신규dep";#N/A,#N/A,FALSE,"신규dep-금형상각후";#N/A,#N/A,FALSE,"신규dep-연구비상각후";#N/A,#N/A,FALSE,"신규dep-기계,공구상각후"}</definedName>
    <definedName name="기획대비" localSheetId="39" hidden="1">{#N/A,#N/A,FALSE,"신규dep";#N/A,#N/A,FALSE,"신규dep-금형상각후";#N/A,#N/A,FALSE,"신규dep-연구비상각후";#N/A,#N/A,FALSE,"신규dep-기계,공구상각후"}</definedName>
    <definedName name="기획대비" localSheetId="40" hidden="1">{#N/A,#N/A,FALSE,"신규dep";#N/A,#N/A,FALSE,"신규dep-금형상각후";#N/A,#N/A,FALSE,"신규dep-연구비상각후";#N/A,#N/A,FALSE,"신규dep-기계,공구상각후"}</definedName>
    <definedName name="기획대비" localSheetId="41" hidden="1">{#N/A,#N/A,FALSE,"신규dep";#N/A,#N/A,FALSE,"신규dep-금형상각후";#N/A,#N/A,FALSE,"신규dep-연구비상각후";#N/A,#N/A,FALSE,"신규dep-기계,공구상각후"}</definedName>
    <definedName name="기획대비" localSheetId="34" hidden="1">{#N/A,#N/A,FALSE,"신규dep";#N/A,#N/A,FALSE,"신규dep-금형상각후";#N/A,#N/A,FALSE,"신규dep-연구비상각후";#N/A,#N/A,FALSE,"신규dep-기계,공구상각후"}</definedName>
    <definedName name="기획대비" hidden="1">{#N/A,#N/A,FALSE,"신규dep";#N/A,#N/A,FALSE,"신규dep-금형상각후";#N/A,#N/A,FALSE,"신규dep-연구비상각후";#N/A,#N/A,FALSE,"신규dep-기계,공구상각후"}</definedName>
    <definedName name="길남석">#N/A</definedName>
    <definedName name="김" localSheetId="38" hidden="1">{#N/A,#N/A,TRUE,"Y생산";#N/A,#N/A,TRUE,"Y판매";#N/A,#N/A,TRUE,"Y총물량";#N/A,#N/A,TRUE,"Y능력";#N/A,#N/A,TRUE,"YKD"}</definedName>
    <definedName name="김" localSheetId="39" hidden="1">{#N/A,#N/A,TRUE,"Y생산";#N/A,#N/A,TRUE,"Y판매";#N/A,#N/A,TRUE,"Y총물량";#N/A,#N/A,TRUE,"Y능력";#N/A,#N/A,TRUE,"YKD"}</definedName>
    <definedName name="김" localSheetId="40" hidden="1">{#N/A,#N/A,TRUE,"Y생산";#N/A,#N/A,TRUE,"Y판매";#N/A,#N/A,TRUE,"Y총물량";#N/A,#N/A,TRUE,"Y능력";#N/A,#N/A,TRUE,"YKD"}</definedName>
    <definedName name="김" localSheetId="41" hidden="1">{#N/A,#N/A,TRUE,"Y생산";#N/A,#N/A,TRUE,"Y판매";#N/A,#N/A,TRUE,"Y총물량";#N/A,#N/A,TRUE,"Y능력";#N/A,#N/A,TRUE,"YKD"}</definedName>
    <definedName name="김" localSheetId="34" hidden="1">{#N/A,#N/A,TRUE,"Y생산";#N/A,#N/A,TRUE,"Y판매";#N/A,#N/A,TRUE,"Y총물량";#N/A,#N/A,TRUE,"Y능력";#N/A,#N/A,TRUE,"YKD"}</definedName>
    <definedName name="김" hidden="1">{#N/A,#N/A,TRUE,"Y생산";#N/A,#N/A,TRUE,"Y판매";#N/A,#N/A,TRUE,"Y총물량";#N/A,#N/A,TRUE,"Y능력";#N/A,#N/A,TRUE,"YKD"}</definedName>
    <definedName name="김1" localSheetId="12">#REF!</definedName>
    <definedName name="김1" localSheetId="11">#REF!</definedName>
    <definedName name="김1" localSheetId="38">#REF!</definedName>
    <definedName name="김1" localSheetId="39">#REF!</definedName>
    <definedName name="김1" localSheetId="40">#REF!</definedName>
    <definedName name="김1" localSheetId="41">#REF!</definedName>
    <definedName name="김1" localSheetId="34">#REF!</definedName>
    <definedName name="김1" localSheetId="16">#REF!</definedName>
    <definedName name="김1">#REF!</definedName>
    <definedName name="김3" localSheetId="12">#REF!</definedName>
    <definedName name="김3" localSheetId="11">#REF!</definedName>
    <definedName name="김3" localSheetId="38">#REF!</definedName>
    <definedName name="김3" localSheetId="39">#REF!</definedName>
    <definedName name="김3" localSheetId="40">#REF!</definedName>
    <definedName name="김3" localSheetId="41">#REF!</definedName>
    <definedName name="김3" localSheetId="34">#REF!</definedName>
    <definedName name="김3" localSheetId="16">#REF!</definedName>
    <definedName name="김3">#REF!</definedName>
    <definedName name="김세일">#N/A</definedName>
    <definedName name="김영" localSheetId="38" hidden="1">{#N/A,#N/A,FALSE,"단축1";#N/A,#N/A,FALSE,"단축2";#N/A,#N/A,FALSE,"단축3";#N/A,#N/A,FALSE,"장축";#N/A,#N/A,FALSE,"4WD"}</definedName>
    <definedName name="김영" localSheetId="39" hidden="1">{#N/A,#N/A,FALSE,"단축1";#N/A,#N/A,FALSE,"단축2";#N/A,#N/A,FALSE,"단축3";#N/A,#N/A,FALSE,"장축";#N/A,#N/A,FALSE,"4WD"}</definedName>
    <definedName name="김영" localSheetId="40" hidden="1">{#N/A,#N/A,FALSE,"단축1";#N/A,#N/A,FALSE,"단축2";#N/A,#N/A,FALSE,"단축3";#N/A,#N/A,FALSE,"장축";#N/A,#N/A,FALSE,"4WD"}</definedName>
    <definedName name="김영" localSheetId="41" hidden="1">{#N/A,#N/A,FALSE,"단축1";#N/A,#N/A,FALSE,"단축2";#N/A,#N/A,FALSE,"단축3";#N/A,#N/A,FALSE,"장축";#N/A,#N/A,FALSE,"4WD"}</definedName>
    <definedName name="김영" localSheetId="34" hidden="1">{#N/A,#N/A,FALSE,"단축1";#N/A,#N/A,FALSE,"단축2";#N/A,#N/A,FALSE,"단축3";#N/A,#N/A,FALSE,"장축";#N/A,#N/A,FALSE,"4WD"}</definedName>
    <definedName name="김영" hidden="1">{#N/A,#N/A,FALSE,"단축1";#N/A,#N/A,FALSE,"단축2";#N/A,#N/A,FALSE,"단축3";#N/A,#N/A,FALSE,"장축";#N/A,#N/A,FALSE,"4WD"}</definedName>
    <definedName name="김영준" localSheetId="12">#REF!</definedName>
    <definedName name="김영준" localSheetId="11">#REF!</definedName>
    <definedName name="김영준" localSheetId="38">#REF!</definedName>
    <definedName name="김영준" localSheetId="39">#REF!</definedName>
    <definedName name="김영준" localSheetId="40">#REF!</definedName>
    <definedName name="김영준" localSheetId="41">#REF!</definedName>
    <definedName name="김영준" localSheetId="34">#REF!</definedName>
    <definedName name="김영준" localSheetId="16">#REF!</definedName>
    <definedName name="김영준">#REF!</definedName>
    <definedName name="김일">#N/A</definedName>
    <definedName name="김재학" localSheetId="3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재학" localSheetId="3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재학" localSheetId="4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재학" localSheetId="4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재학" localSheetId="3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재학"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정일" localSheetId="12">#REF!</definedName>
    <definedName name="김정일" localSheetId="11">#REF!</definedName>
    <definedName name="김정일" localSheetId="38">#REF!</definedName>
    <definedName name="김정일" localSheetId="39">#REF!</definedName>
    <definedName name="김정일" localSheetId="40">#REF!</definedName>
    <definedName name="김정일" localSheetId="41">#REF!</definedName>
    <definedName name="김정일" localSheetId="34">#REF!</definedName>
    <definedName name="김정일" localSheetId="16">#REF!</definedName>
    <definedName name="김정일">#REF!</definedName>
    <definedName name="김차" localSheetId="38" hidden="1">{#N/A,#N/A,FALSE,"단축1";#N/A,#N/A,FALSE,"단축2";#N/A,#N/A,FALSE,"단축3";#N/A,#N/A,FALSE,"장축";#N/A,#N/A,FALSE,"4WD"}</definedName>
    <definedName name="김차" localSheetId="39" hidden="1">{#N/A,#N/A,FALSE,"단축1";#N/A,#N/A,FALSE,"단축2";#N/A,#N/A,FALSE,"단축3";#N/A,#N/A,FALSE,"장축";#N/A,#N/A,FALSE,"4WD"}</definedName>
    <definedName name="김차" localSheetId="40" hidden="1">{#N/A,#N/A,FALSE,"단축1";#N/A,#N/A,FALSE,"단축2";#N/A,#N/A,FALSE,"단축3";#N/A,#N/A,FALSE,"장축";#N/A,#N/A,FALSE,"4WD"}</definedName>
    <definedName name="김차" localSheetId="41" hidden="1">{#N/A,#N/A,FALSE,"단축1";#N/A,#N/A,FALSE,"단축2";#N/A,#N/A,FALSE,"단축3";#N/A,#N/A,FALSE,"장축";#N/A,#N/A,FALSE,"4WD"}</definedName>
    <definedName name="김차" localSheetId="34" hidden="1">{#N/A,#N/A,FALSE,"단축1";#N/A,#N/A,FALSE,"단축2";#N/A,#N/A,FALSE,"단축3";#N/A,#N/A,FALSE,"장축";#N/A,#N/A,FALSE,"4WD"}</definedName>
    <definedName name="김차" hidden="1">{#N/A,#N/A,FALSE,"단축1";#N/A,#N/A,FALSE,"단축2";#N/A,#N/A,FALSE,"단축3";#N/A,#N/A,FALSE,"장축";#N/A,#N/A,FALSE,"4WD"}</definedName>
    <definedName name="ㄳㄳㅅㄱ" localSheetId="38" hidden="1">{#N/A,#N/A,FALSE,"단축1";#N/A,#N/A,FALSE,"단축2";#N/A,#N/A,FALSE,"단축3";#N/A,#N/A,FALSE,"장축";#N/A,#N/A,FALSE,"4WD"}</definedName>
    <definedName name="ㄳㄳㅅㄱ" localSheetId="39" hidden="1">{#N/A,#N/A,FALSE,"단축1";#N/A,#N/A,FALSE,"단축2";#N/A,#N/A,FALSE,"단축3";#N/A,#N/A,FALSE,"장축";#N/A,#N/A,FALSE,"4WD"}</definedName>
    <definedName name="ㄳㄳㅅㄱ" localSheetId="40" hidden="1">{#N/A,#N/A,FALSE,"단축1";#N/A,#N/A,FALSE,"단축2";#N/A,#N/A,FALSE,"단축3";#N/A,#N/A,FALSE,"장축";#N/A,#N/A,FALSE,"4WD"}</definedName>
    <definedName name="ㄳㄳㅅㄱ" localSheetId="41" hidden="1">{#N/A,#N/A,FALSE,"단축1";#N/A,#N/A,FALSE,"단축2";#N/A,#N/A,FALSE,"단축3";#N/A,#N/A,FALSE,"장축";#N/A,#N/A,FALSE,"4WD"}</definedName>
    <definedName name="ㄳㄳㅅㄱ" localSheetId="34" hidden="1">{#N/A,#N/A,FALSE,"단축1";#N/A,#N/A,FALSE,"단축2";#N/A,#N/A,FALSE,"단축3";#N/A,#N/A,FALSE,"장축";#N/A,#N/A,FALSE,"4WD"}</definedName>
    <definedName name="ㄳㄳㅅㄱ" hidden="1">{#N/A,#N/A,FALSE,"단축1";#N/A,#N/A,FALSE,"단축2";#N/A,#N/A,FALSE,"단축3";#N/A,#N/A,FALSE,"장축";#N/A,#N/A,FALSE,"4WD"}</definedName>
    <definedName name="ㄴ" localSheetId="3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 localSheetId="3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 localSheetId="4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 localSheetId="4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 localSheetId="3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ㄱㅇㅅ" localSheetId="12">#REF!</definedName>
    <definedName name="ㄴㄱㅇㅅ" localSheetId="11">#REF!</definedName>
    <definedName name="ㄴㄱㅇㅅ" localSheetId="38">#REF!</definedName>
    <definedName name="ㄴㄱㅇㅅ" localSheetId="39">#REF!</definedName>
    <definedName name="ㄴㄱㅇㅅ" localSheetId="40">#REF!</definedName>
    <definedName name="ㄴㄱㅇㅅ" localSheetId="41">#REF!</definedName>
    <definedName name="ㄴㄱㅇㅅ" localSheetId="34">#REF!</definedName>
    <definedName name="ㄴㄱㅇㅅ" localSheetId="16">#REF!</definedName>
    <definedName name="ㄴㄱㅇㅅ">#REF!</definedName>
    <definedName name="ㄴㄴ" localSheetId="38" hidden="1">{#N/A,#N/A,FALSE,"단축1";#N/A,#N/A,FALSE,"단축2";#N/A,#N/A,FALSE,"단축3";#N/A,#N/A,FALSE,"장축";#N/A,#N/A,FALSE,"4WD"}</definedName>
    <definedName name="ㄴㄴ" localSheetId="39" hidden="1">{#N/A,#N/A,FALSE,"단축1";#N/A,#N/A,FALSE,"단축2";#N/A,#N/A,FALSE,"단축3";#N/A,#N/A,FALSE,"장축";#N/A,#N/A,FALSE,"4WD"}</definedName>
    <definedName name="ㄴㄴ" localSheetId="40" hidden="1">{#N/A,#N/A,FALSE,"단축1";#N/A,#N/A,FALSE,"단축2";#N/A,#N/A,FALSE,"단축3";#N/A,#N/A,FALSE,"장축";#N/A,#N/A,FALSE,"4WD"}</definedName>
    <definedName name="ㄴㄴ" localSheetId="41" hidden="1">{#N/A,#N/A,FALSE,"단축1";#N/A,#N/A,FALSE,"단축2";#N/A,#N/A,FALSE,"단축3";#N/A,#N/A,FALSE,"장축";#N/A,#N/A,FALSE,"4WD"}</definedName>
    <definedName name="ㄴㄴ" localSheetId="34" hidden="1">{#N/A,#N/A,FALSE,"단축1";#N/A,#N/A,FALSE,"단축2";#N/A,#N/A,FALSE,"단축3";#N/A,#N/A,FALSE,"장축";#N/A,#N/A,FALSE,"4WD"}</definedName>
    <definedName name="ㄴㄴ" hidden="1">{#N/A,#N/A,FALSE,"단축1";#N/A,#N/A,FALSE,"단축2";#N/A,#N/A,FALSE,"단축3";#N/A,#N/A,FALSE,"장축";#N/A,#N/A,FALSE,"4WD"}</definedName>
    <definedName name="ㄴㄴㄴ" localSheetId="38" hidden="1">{#N/A,#N/A,FALSE,"단축1";#N/A,#N/A,FALSE,"단축2";#N/A,#N/A,FALSE,"단축3";#N/A,#N/A,FALSE,"장축";#N/A,#N/A,FALSE,"4WD"}</definedName>
    <definedName name="ㄴㄴㄴ" localSheetId="39" hidden="1">{#N/A,#N/A,FALSE,"단축1";#N/A,#N/A,FALSE,"단축2";#N/A,#N/A,FALSE,"단축3";#N/A,#N/A,FALSE,"장축";#N/A,#N/A,FALSE,"4WD"}</definedName>
    <definedName name="ㄴㄴㄴ" localSheetId="40" hidden="1">{#N/A,#N/A,FALSE,"단축1";#N/A,#N/A,FALSE,"단축2";#N/A,#N/A,FALSE,"단축3";#N/A,#N/A,FALSE,"장축";#N/A,#N/A,FALSE,"4WD"}</definedName>
    <definedName name="ㄴㄴㄴ" localSheetId="41" hidden="1">{#N/A,#N/A,FALSE,"단축1";#N/A,#N/A,FALSE,"단축2";#N/A,#N/A,FALSE,"단축3";#N/A,#N/A,FALSE,"장축";#N/A,#N/A,FALSE,"4WD"}</definedName>
    <definedName name="ㄴㄴㄴ" localSheetId="34" hidden="1">{#N/A,#N/A,FALSE,"단축1";#N/A,#N/A,FALSE,"단축2";#N/A,#N/A,FALSE,"단축3";#N/A,#N/A,FALSE,"장축";#N/A,#N/A,FALSE,"4WD"}</definedName>
    <definedName name="ㄴㄴㄴ" hidden="1">{#N/A,#N/A,FALSE,"단축1";#N/A,#N/A,FALSE,"단축2";#N/A,#N/A,FALSE,"단축3";#N/A,#N/A,FALSE,"장축";#N/A,#N/A,FALSE,"4WD"}</definedName>
    <definedName name="ㄴㄷ더" localSheetId="38" hidden="1">{#N/A,#N/A,FALSE,"단축1";#N/A,#N/A,FALSE,"단축2";#N/A,#N/A,FALSE,"단축3";#N/A,#N/A,FALSE,"장축";#N/A,#N/A,FALSE,"4WD"}</definedName>
    <definedName name="ㄴㄷ더" localSheetId="39" hidden="1">{#N/A,#N/A,FALSE,"단축1";#N/A,#N/A,FALSE,"단축2";#N/A,#N/A,FALSE,"단축3";#N/A,#N/A,FALSE,"장축";#N/A,#N/A,FALSE,"4WD"}</definedName>
    <definedName name="ㄴㄷ더" localSheetId="40" hidden="1">{#N/A,#N/A,FALSE,"단축1";#N/A,#N/A,FALSE,"단축2";#N/A,#N/A,FALSE,"단축3";#N/A,#N/A,FALSE,"장축";#N/A,#N/A,FALSE,"4WD"}</definedName>
    <definedName name="ㄴㄷ더" localSheetId="41" hidden="1">{#N/A,#N/A,FALSE,"단축1";#N/A,#N/A,FALSE,"단축2";#N/A,#N/A,FALSE,"단축3";#N/A,#N/A,FALSE,"장축";#N/A,#N/A,FALSE,"4WD"}</definedName>
    <definedName name="ㄴㄷ더" localSheetId="34" hidden="1">{#N/A,#N/A,FALSE,"단축1";#N/A,#N/A,FALSE,"단축2";#N/A,#N/A,FALSE,"단축3";#N/A,#N/A,FALSE,"장축";#N/A,#N/A,FALSE,"4WD"}</definedName>
    <definedName name="ㄴㄷ더" hidden="1">{#N/A,#N/A,FALSE,"단축1";#N/A,#N/A,FALSE,"단축2";#N/A,#N/A,FALSE,"단축3";#N/A,#N/A,FALSE,"장축";#N/A,#N/A,FALSE,"4WD"}</definedName>
    <definedName name="ㄴㄹ" localSheetId="12">#REF!</definedName>
    <definedName name="ㄴㄹ" localSheetId="11">#REF!</definedName>
    <definedName name="ㄴㄹ" localSheetId="38">#REF!</definedName>
    <definedName name="ㄴㄹ" localSheetId="39">#REF!</definedName>
    <definedName name="ㄴㄹ" localSheetId="40">#REF!</definedName>
    <definedName name="ㄴㄹ" localSheetId="41">#REF!</definedName>
    <definedName name="ㄴㄹ" localSheetId="34">#REF!</definedName>
    <definedName name="ㄴㄹ" localSheetId="16">#REF!</definedName>
    <definedName name="ㄴㄹ">#REF!</definedName>
    <definedName name="ㄴㄹㅇ" localSheetId="12">#REF!</definedName>
    <definedName name="ㄴㄹㅇ" localSheetId="11">#REF!</definedName>
    <definedName name="ㄴㄹㅇ" localSheetId="38">#REF!</definedName>
    <definedName name="ㄴㄹㅇ" localSheetId="39">#REF!</definedName>
    <definedName name="ㄴㄹㅇ" localSheetId="40">#REF!</definedName>
    <definedName name="ㄴㄹㅇ" localSheetId="41">#REF!</definedName>
    <definedName name="ㄴㄹㅇ" localSheetId="34">#REF!</definedName>
    <definedName name="ㄴㄹㅇ" localSheetId="16">#REF!</definedName>
    <definedName name="ㄴㄹㅇ">#REF!</definedName>
    <definedName name="ㄴㄹㅇㅎ" localSheetId="12">#REF!</definedName>
    <definedName name="ㄴㄹㅇㅎ" localSheetId="11">#REF!</definedName>
    <definedName name="ㄴㄹㅇㅎ" localSheetId="38">#REF!</definedName>
    <definedName name="ㄴㄹㅇㅎ" localSheetId="39">#REF!</definedName>
    <definedName name="ㄴㄹㅇㅎ" localSheetId="40">#REF!</definedName>
    <definedName name="ㄴㄹㅇㅎ" localSheetId="41">#REF!</definedName>
    <definedName name="ㄴㄹㅇㅎ" localSheetId="34">#REF!</definedName>
    <definedName name="ㄴㄹㅇㅎ" localSheetId="16">#REF!</definedName>
    <definedName name="ㄴㄹㅇㅎ">#REF!</definedName>
    <definedName name="ㄴㅁㄻ" localSheetId="12">#REF!</definedName>
    <definedName name="ㄴㅁㄻ" localSheetId="11">#REF!</definedName>
    <definedName name="ㄴㅁㄻ" localSheetId="38">#REF!</definedName>
    <definedName name="ㄴㅁㄻ" localSheetId="39">#REF!</definedName>
    <definedName name="ㄴㅁㄻ" localSheetId="40">#REF!</definedName>
    <definedName name="ㄴㅁㄻ" localSheetId="41">#REF!</definedName>
    <definedName name="ㄴㅁㄻ" localSheetId="34">#REF!</definedName>
    <definedName name="ㄴㅁㄻ" localSheetId="16">#REF!</definedName>
    <definedName name="ㄴㅁㄻ">#REF!</definedName>
    <definedName name="ㄴㅁㅇㅎㅇ롱로" localSheetId="12" hidden="1">#REF!</definedName>
    <definedName name="ㄴㅁㅇㅎㅇ롱로" localSheetId="11" hidden="1">#REF!</definedName>
    <definedName name="ㄴㅁㅇㅎㅇ롱로" localSheetId="38" hidden="1">#REF!</definedName>
    <definedName name="ㄴㅁㅇㅎㅇ롱로" localSheetId="39" hidden="1">#REF!</definedName>
    <definedName name="ㄴㅁㅇㅎㅇ롱로" localSheetId="40" hidden="1">#REF!</definedName>
    <definedName name="ㄴㅁㅇㅎㅇ롱로" localSheetId="41" hidden="1">#REF!</definedName>
    <definedName name="ㄴㅁㅇㅎㅇ롱로" localSheetId="34" hidden="1">#REF!</definedName>
    <definedName name="ㄴㅁㅇㅎㅇ롱로" localSheetId="16" hidden="1">#REF!</definedName>
    <definedName name="ㄴㅁㅇㅎㅇ롱로" hidden="1">#REF!</definedName>
    <definedName name="ㄴㅇ" localSheetId="38" hidden="1">{#N/A,#N/A,TRUE,"Y생산";#N/A,#N/A,TRUE,"Y판매";#N/A,#N/A,TRUE,"Y총물량";#N/A,#N/A,TRUE,"Y능력";#N/A,#N/A,TRUE,"YKD"}</definedName>
    <definedName name="ㄴㅇ" localSheetId="39" hidden="1">{#N/A,#N/A,TRUE,"Y생산";#N/A,#N/A,TRUE,"Y판매";#N/A,#N/A,TRUE,"Y총물량";#N/A,#N/A,TRUE,"Y능력";#N/A,#N/A,TRUE,"YKD"}</definedName>
    <definedName name="ㄴㅇ" localSheetId="40" hidden="1">{#N/A,#N/A,TRUE,"Y생산";#N/A,#N/A,TRUE,"Y판매";#N/A,#N/A,TRUE,"Y총물량";#N/A,#N/A,TRUE,"Y능력";#N/A,#N/A,TRUE,"YKD"}</definedName>
    <definedName name="ㄴㅇ" localSheetId="41" hidden="1">{#N/A,#N/A,TRUE,"Y생산";#N/A,#N/A,TRUE,"Y판매";#N/A,#N/A,TRUE,"Y총물량";#N/A,#N/A,TRUE,"Y능력";#N/A,#N/A,TRUE,"YKD"}</definedName>
    <definedName name="ㄴㅇ" localSheetId="34" hidden="1">{#N/A,#N/A,TRUE,"Y생산";#N/A,#N/A,TRUE,"Y판매";#N/A,#N/A,TRUE,"Y총물량";#N/A,#N/A,TRUE,"Y능력";#N/A,#N/A,TRUE,"YKD"}</definedName>
    <definedName name="ㄴㅇ" hidden="1">{#N/A,#N/A,TRUE,"Y생산";#N/A,#N/A,TRUE,"Y판매";#N/A,#N/A,TRUE,"Y총물량";#N/A,#N/A,TRUE,"Y능력";#N/A,#N/A,TRUE,"YKD"}</definedName>
    <definedName name="ㄴㅇㄴ" localSheetId="38" hidden="1">{#N/A,#N/A,FALSE,"단축1";#N/A,#N/A,FALSE,"단축2";#N/A,#N/A,FALSE,"단축3";#N/A,#N/A,FALSE,"장축";#N/A,#N/A,FALSE,"4WD"}</definedName>
    <definedName name="ㄴㅇㄴ" localSheetId="39" hidden="1">{#N/A,#N/A,FALSE,"단축1";#N/A,#N/A,FALSE,"단축2";#N/A,#N/A,FALSE,"단축3";#N/A,#N/A,FALSE,"장축";#N/A,#N/A,FALSE,"4WD"}</definedName>
    <definedName name="ㄴㅇㄴ" localSheetId="40" hidden="1">{#N/A,#N/A,FALSE,"단축1";#N/A,#N/A,FALSE,"단축2";#N/A,#N/A,FALSE,"단축3";#N/A,#N/A,FALSE,"장축";#N/A,#N/A,FALSE,"4WD"}</definedName>
    <definedName name="ㄴㅇㄴ" localSheetId="41" hidden="1">{#N/A,#N/A,FALSE,"단축1";#N/A,#N/A,FALSE,"단축2";#N/A,#N/A,FALSE,"단축3";#N/A,#N/A,FALSE,"장축";#N/A,#N/A,FALSE,"4WD"}</definedName>
    <definedName name="ㄴㅇㄴ" localSheetId="34" hidden="1">{#N/A,#N/A,FALSE,"단축1";#N/A,#N/A,FALSE,"단축2";#N/A,#N/A,FALSE,"단축3";#N/A,#N/A,FALSE,"장축";#N/A,#N/A,FALSE,"4WD"}</definedName>
    <definedName name="ㄴㅇㄴ" hidden="1">{#N/A,#N/A,FALSE,"단축1";#N/A,#N/A,FALSE,"단축2";#N/A,#N/A,FALSE,"단축3";#N/A,#N/A,FALSE,"장축";#N/A,#N/A,FALSE,"4WD"}</definedName>
    <definedName name="ㄴㅇㄴㅇㅀㄹㅇㅎㅇㅀㅎ" localSheetId="38" hidden="1">{#N/A,#N/A,FALSE,"단축1";#N/A,#N/A,FALSE,"단축2";#N/A,#N/A,FALSE,"단축3";#N/A,#N/A,FALSE,"장축";#N/A,#N/A,FALSE,"4WD"}</definedName>
    <definedName name="ㄴㅇㄴㅇㅀㄹㅇㅎㅇㅀㅎ" localSheetId="39" hidden="1">{#N/A,#N/A,FALSE,"단축1";#N/A,#N/A,FALSE,"단축2";#N/A,#N/A,FALSE,"단축3";#N/A,#N/A,FALSE,"장축";#N/A,#N/A,FALSE,"4WD"}</definedName>
    <definedName name="ㄴㅇㄴㅇㅀㄹㅇㅎㅇㅀㅎ" localSheetId="40" hidden="1">{#N/A,#N/A,FALSE,"단축1";#N/A,#N/A,FALSE,"단축2";#N/A,#N/A,FALSE,"단축3";#N/A,#N/A,FALSE,"장축";#N/A,#N/A,FALSE,"4WD"}</definedName>
    <definedName name="ㄴㅇㄴㅇㅀㄹㅇㅎㅇㅀㅎ" localSheetId="41" hidden="1">{#N/A,#N/A,FALSE,"단축1";#N/A,#N/A,FALSE,"단축2";#N/A,#N/A,FALSE,"단축3";#N/A,#N/A,FALSE,"장축";#N/A,#N/A,FALSE,"4WD"}</definedName>
    <definedName name="ㄴㅇㄴㅇㅀㄹㅇㅎㅇㅀㅎ" localSheetId="34" hidden="1">{#N/A,#N/A,FALSE,"단축1";#N/A,#N/A,FALSE,"단축2";#N/A,#N/A,FALSE,"단축3";#N/A,#N/A,FALSE,"장축";#N/A,#N/A,FALSE,"4WD"}</definedName>
    <definedName name="ㄴㅇㄴㅇㅀㄹㅇㅎㅇㅀㅎ" hidden="1">{#N/A,#N/A,FALSE,"단축1";#N/A,#N/A,FALSE,"단축2";#N/A,#N/A,FALSE,"단축3";#N/A,#N/A,FALSE,"장축";#N/A,#N/A,FALSE,"4WD"}</definedName>
    <definedName name="ㄴㅇㄹ" localSheetId="38" hidden="1">{#N/A,#N/A,FALSE,"단축1";#N/A,#N/A,FALSE,"단축2";#N/A,#N/A,FALSE,"단축3";#N/A,#N/A,FALSE,"장축";#N/A,#N/A,FALSE,"4WD"}</definedName>
    <definedName name="ㄴㅇㄹ" localSheetId="39" hidden="1">{#N/A,#N/A,FALSE,"단축1";#N/A,#N/A,FALSE,"단축2";#N/A,#N/A,FALSE,"단축3";#N/A,#N/A,FALSE,"장축";#N/A,#N/A,FALSE,"4WD"}</definedName>
    <definedName name="ㄴㅇㄹ" localSheetId="40" hidden="1">{#N/A,#N/A,FALSE,"단축1";#N/A,#N/A,FALSE,"단축2";#N/A,#N/A,FALSE,"단축3";#N/A,#N/A,FALSE,"장축";#N/A,#N/A,FALSE,"4WD"}</definedName>
    <definedName name="ㄴㅇㄹ" localSheetId="41" hidden="1">{#N/A,#N/A,FALSE,"단축1";#N/A,#N/A,FALSE,"단축2";#N/A,#N/A,FALSE,"단축3";#N/A,#N/A,FALSE,"장축";#N/A,#N/A,FALSE,"4WD"}</definedName>
    <definedName name="ㄴㅇㄹ" localSheetId="34" hidden="1">{#N/A,#N/A,FALSE,"단축1";#N/A,#N/A,FALSE,"단축2";#N/A,#N/A,FALSE,"단축3";#N/A,#N/A,FALSE,"장축";#N/A,#N/A,FALSE,"4WD"}</definedName>
    <definedName name="ㄴㅇㄹ" hidden="1">{#N/A,#N/A,FALSE,"단축1";#N/A,#N/A,FALSE,"단축2";#N/A,#N/A,FALSE,"단축3";#N/A,#N/A,FALSE,"장축";#N/A,#N/A,FALSE,"4WD"}</definedName>
    <definedName name="ㄴㅇㅎㄹ" localSheetId="12">#REF!</definedName>
    <definedName name="ㄴㅇㅎㄹ" localSheetId="11">#REF!</definedName>
    <definedName name="ㄴㅇㅎㄹ" localSheetId="38">#REF!</definedName>
    <definedName name="ㄴㅇㅎㄹ" localSheetId="39">#REF!</definedName>
    <definedName name="ㄴㅇㅎㄹ" localSheetId="40">#REF!</definedName>
    <definedName name="ㄴㅇㅎㄹ" localSheetId="41">#REF!</definedName>
    <definedName name="ㄴㅇㅎㄹ" localSheetId="34">#REF!</definedName>
    <definedName name="ㄴㅇㅎㄹ" localSheetId="16">#REF!</definedName>
    <definedName name="ㄴㅇㅎㄹ">#REF!</definedName>
    <definedName name="ㄴㅇㅎㅇ">#N/A</definedName>
    <definedName name="ㄴ오ㅎㄹ" localSheetId="12">#REF!</definedName>
    <definedName name="ㄴ오ㅎㄹ" localSheetId="11">#REF!</definedName>
    <definedName name="ㄴ오ㅎㄹ" localSheetId="38">#REF!</definedName>
    <definedName name="ㄴ오ㅎㄹ" localSheetId="39">#REF!</definedName>
    <definedName name="ㄴ오ㅎㄹ" localSheetId="40">#REF!</definedName>
    <definedName name="ㄴ오ㅎㄹ" localSheetId="41">#REF!</definedName>
    <definedName name="ㄴ오ㅎㄹ" localSheetId="34">#REF!</definedName>
    <definedName name="ㄴ오ㅎㄹ" localSheetId="16">#REF!</definedName>
    <definedName name="ㄴ오ㅎㄹ">#REF!</definedName>
    <definedName name="ㄴㅋ" localSheetId="38" hidden="1">{#N/A,#N/A,FALSE,"단축1";#N/A,#N/A,FALSE,"단축2";#N/A,#N/A,FALSE,"단축3";#N/A,#N/A,FALSE,"장축";#N/A,#N/A,FALSE,"4WD"}</definedName>
    <definedName name="ㄴㅋ" localSheetId="39" hidden="1">{#N/A,#N/A,FALSE,"단축1";#N/A,#N/A,FALSE,"단축2";#N/A,#N/A,FALSE,"단축3";#N/A,#N/A,FALSE,"장축";#N/A,#N/A,FALSE,"4WD"}</definedName>
    <definedName name="ㄴㅋ" localSheetId="40" hidden="1">{#N/A,#N/A,FALSE,"단축1";#N/A,#N/A,FALSE,"단축2";#N/A,#N/A,FALSE,"단축3";#N/A,#N/A,FALSE,"장축";#N/A,#N/A,FALSE,"4WD"}</definedName>
    <definedName name="ㄴㅋ" localSheetId="41" hidden="1">{#N/A,#N/A,FALSE,"단축1";#N/A,#N/A,FALSE,"단축2";#N/A,#N/A,FALSE,"단축3";#N/A,#N/A,FALSE,"장축";#N/A,#N/A,FALSE,"4WD"}</definedName>
    <definedName name="ㄴㅋ" localSheetId="34" hidden="1">{#N/A,#N/A,FALSE,"단축1";#N/A,#N/A,FALSE,"단축2";#N/A,#N/A,FALSE,"단축3";#N/A,#N/A,FALSE,"장축";#N/A,#N/A,FALSE,"4WD"}</definedName>
    <definedName name="ㄴㅋ" hidden="1">{#N/A,#N/A,FALSE,"단축1";#N/A,#N/A,FALSE,"단축2";#N/A,#N/A,FALSE,"단축3";#N/A,#N/A,FALSE,"장축";#N/A,#N/A,FALSE,"4WD"}</definedName>
    <definedName name="나" localSheetId="12">BlankMacro1</definedName>
    <definedName name="나" localSheetId="11">BlankMacro1</definedName>
    <definedName name="나" localSheetId="38">BlankMacro1</definedName>
    <definedName name="나" localSheetId="39">BlankMacro1</definedName>
    <definedName name="나" localSheetId="40">BlankMacro1</definedName>
    <definedName name="나" localSheetId="41">BlankMacro1</definedName>
    <definedName name="나" localSheetId="34">BlankMacro1</definedName>
    <definedName name="나" localSheetId="16">BlankMacro1</definedName>
    <definedName name="나">BlankMacro1</definedName>
    <definedName name="나는" localSheetId="12">BlankMacro1</definedName>
    <definedName name="나는" localSheetId="11">BlankMacro1</definedName>
    <definedName name="나는" localSheetId="38">BlankMacro1</definedName>
    <definedName name="나는" localSheetId="39">BlankMacro1</definedName>
    <definedName name="나는" localSheetId="40">BlankMacro1</definedName>
    <definedName name="나는" localSheetId="41">BlankMacro1</definedName>
    <definedName name="나는" localSheetId="34">BlankMacro1</definedName>
    <definedName name="나는" localSheetId="16">BlankMacro1</definedName>
    <definedName name="나는">BlankMacro1</definedName>
    <definedName name="나라" localSheetId="12">#REF!</definedName>
    <definedName name="나라" localSheetId="11">#REF!</definedName>
    <definedName name="나라" localSheetId="38">#REF!</definedName>
    <definedName name="나라" localSheetId="39">#REF!</definedName>
    <definedName name="나라" localSheetId="40">#REF!</definedName>
    <definedName name="나라" localSheetId="41">#REF!</definedName>
    <definedName name="나라" localSheetId="34">#REF!</definedName>
    <definedName name="나라" localSheetId="16">#REF!</definedName>
    <definedName name="나라">#REF!</definedName>
    <definedName name="나현상" localSheetId="12">#REF!</definedName>
    <definedName name="나현상" localSheetId="11">#REF!</definedName>
    <definedName name="나현상" localSheetId="38">#REF!</definedName>
    <definedName name="나현상" localSheetId="39">#REF!</definedName>
    <definedName name="나현상" localSheetId="40">#REF!</definedName>
    <definedName name="나현상" localSheetId="41">#REF!</definedName>
    <definedName name="나현상" localSheetId="34">#REF!</definedName>
    <definedName name="나현상" localSheetId="16">#REF!</definedName>
    <definedName name="나현상">#REF!</definedName>
    <definedName name="나ㅣ나ㅣㄴ">#N/A</definedName>
    <definedName name="남규석" localSheetId="12">#REF!</definedName>
    <definedName name="남규석" localSheetId="11">#REF!</definedName>
    <definedName name="남규석" localSheetId="38">#REF!</definedName>
    <definedName name="남규석" localSheetId="39">#REF!</definedName>
    <definedName name="남규석" localSheetId="40">#REF!</definedName>
    <definedName name="남규석" localSheetId="41">#REF!</definedName>
    <definedName name="남규석" localSheetId="34">#REF!</definedName>
    <definedName name="남규석" localSheetId="16">#REF!</definedName>
    <definedName name="남규석">#REF!</definedName>
    <definedName name="내경비" localSheetId="12">#REF!</definedName>
    <definedName name="내경비" localSheetId="11">#REF!</definedName>
    <definedName name="내경비" localSheetId="38">#REF!</definedName>
    <definedName name="내경비" localSheetId="39">#REF!</definedName>
    <definedName name="내경비" localSheetId="40">#REF!</definedName>
    <definedName name="내경비" localSheetId="41">#REF!</definedName>
    <definedName name="내경비" localSheetId="34">#REF!</definedName>
    <definedName name="내경비" localSheetId="16">#REF!</definedName>
    <definedName name="내경비">#REF!</definedName>
    <definedName name="내수">#N/A</definedName>
    <definedName name="내수출2" localSheetId="12">#REF!</definedName>
    <definedName name="내수출2" localSheetId="11">#REF!</definedName>
    <definedName name="내수출2" localSheetId="38">#REF!</definedName>
    <definedName name="내수출2" localSheetId="39">#REF!</definedName>
    <definedName name="내수출2" localSheetId="40">#REF!</definedName>
    <definedName name="내수출2" localSheetId="41">#REF!</definedName>
    <definedName name="내수출2" localSheetId="34">#REF!</definedName>
    <definedName name="내수출2" localSheetId="16">#REF!</definedName>
    <definedName name="내수출2">#REF!</definedName>
    <definedName name="내판관비" localSheetId="12">#REF!</definedName>
    <definedName name="내판관비" localSheetId="11">#REF!</definedName>
    <definedName name="내판관비" localSheetId="38">#REF!</definedName>
    <definedName name="내판관비" localSheetId="39">#REF!</definedName>
    <definedName name="내판관비" localSheetId="40">#REF!</definedName>
    <definedName name="내판관비" localSheetId="41">#REF!</definedName>
    <definedName name="내판관비" localSheetId="34">#REF!</definedName>
    <definedName name="내판관비" localSheetId="16">#REF!</definedName>
    <definedName name="내판관비">#REF!</definedName>
    <definedName name="내판비" localSheetId="12">#REF!</definedName>
    <definedName name="내판비" localSheetId="11">#REF!</definedName>
    <definedName name="내판비" localSheetId="38">#REF!</definedName>
    <definedName name="내판비" localSheetId="39">#REF!</definedName>
    <definedName name="내판비" localSheetId="40">#REF!</definedName>
    <definedName name="내판비" localSheetId="41">#REF!</definedName>
    <definedName name="내판비" localSheetId="34">#REF!</definedName>
    <definedName name="내판비" localSheetId="16">#REF!</definedName>
    <definedName name="내판비">#REF!</definedName>
    <definedName name="넌" localSheetId="12">#REF!</definedName>
    <definedName name="넌" localSheetId="11">#REF!</definedName>
    <definedName name="넌" localSheetId="38">#REF!</definedName>
    <definedName name="넌" localSheetId="39">#REF!</definedName>
    <definedName name="넌" localSheetId="40">#REF!</definedName>
    <definedName name="넌" localSheetId="41">#REF!</definedName>
    <definedName name="넌" localSheetId="34">#REF!</definedName>
    <definedName name="넌" localSheetId="16">#REF!</definedName>
    <definedName name="넌">#REF!</definedName>
    <definedName name="네환율" localSheetId="12">#REF!</definedName>
    <definedName name="네환율" localSheetId="11">#REF!</definedName>
    <definedName name="네환율" localSheetId="38">#REF!</definedName>
    <definedName name="네환율" localSheetId="39">#REF!</definedName>
    <definedName name="네환율" localSheetId="40">#REF!</definedName>
    <definedName name="네환율" localSheetId="41">#REF!</definedName>
    <definedName name="네환율" localSheetId="34">#REF!</definedName>
    <definedName name="네환율" localSheetId="16">#REF!</definedName>
    <definedName name="네환율">#REF!</definedName>
    <definedName name="넷" localSheetId="12">#REF!</definedName>
    <definedName name="넷" localSheetId="11">#REF!</definedName>
    <definedName name="넷" localSheetId="38">#REF!</definedName>
    <definedName name="넷" localSheetId="39">#REF!</definedName>
    <definedName name="넷" localSheetId="40">#REF!</definedName>
    <definedName name="넷" localSheetId="41">#REF!</definedName>
    <definedName name="넷" localSheetId="34">#REF!</definedName>
    <definedName name="넷" localSheetId="16">#REF!</definedName>
    <definedName name="넷">#REF!</definedName>
    <definedName name="노무비" localSheetId="12">#REF!</definedName>
    <definedName name="노무비" localSheetId="11">#REF!</definedName>
    <definedName name="노무비" localSheetId="38">#REF!</definedName>
    <definedName name="노무비" localSheetId="39">#REF!</definedName>
    <definedName name="노무비" localSheetId="40">#REF!</definedName>
    <definedName name="노무비" localSheetId="41">#REF!</definedName>
    <definedName name="노무비" localSheetId="34">#REF!</definedName>
    <definedName name="노무비" localSheetId="16">#REF!</definedName>
    <definedName name="노무비">#REF!</definedName>
    <definedName name="노무비계" localSheetId="12">#REF!</definedName>
    <definedName name="노무비계" localSheetId="11">#REF!</definedName>
    <definedName name="노무비계" localSheetId="38">#REF!</definedName>
    <definedName name="노무비계" localSheetId="39">#REF!</definedName>
    <definedName name="노무비계" localSheetId="40">#REF!</definedName>
    <definedName name="노무비계" localSheetId="41">#REF!</definedName>
    <definedName name="노무비계" localSheetId="34">#REF!</definedName>
    <definedName name="노무비계" localSheetId="16">#REF!</definedName>
    <definedName name="노무비계">#REF!</definedName>
    <definedName name="노환율" localSheetId="12">#REF!</definedName>
    <definedName name="노환율" localSheetId="11">#REF!</definedName>
    <definedName name="노환율" localSheetId="38">#REF!</definedName>
    <definedName name="노환율" localSheetId="39">#REF!</definedName>
    <definedName name="노환율" localSheetId="40">#REF!</definedName>
    <definedName name="노환율" localSheetId="41">#REF!</definedName>
    <definedName name="노환율" localSheetId="34">#REF!</definedName>
    <definedName name="노환율" localSheetId="16">#REF!</definedName>
    <definedName name="노환율">#REF!</definedName>
    <definedName name="논" localSheetId="12">#REF!</definedName>
    <definedName name="논" localSheetId="11">#REF!</definedName>
    <definedName name="논" localSheetId="38">#REF!</definedName>
    <definedName name="논" localSheetId="39">#REF!</definedName>
    <definedName name="논" localSheetId="40">#REF!</definedName>
    <definedName name="논" localSheetId="41">#REF!</definedName>
    <definedName name="논" localSheetId="34">#REF!</definedName>
    <definedName name="논" localSheetId="16">#REF!</definedName>
    <definedName name="논">#REF!</definedName>
    <definedName name="녿대" localSheetId="38" hidden="1">{#N/A,#N/A,FALSE,"단축1";#N/A,#N/A,FALSE,"단축2";#N/A,#N/A,FALSE,"단축3";#N/A,#N/A,FALSE,"장축";#N/A,#N/A,FALSE,"4WD"}</definedName>
    <definedName name="녿대" localSheetId="39" hidden="1">{#N/A,#N/A,FALSE,"단축1";#N/A,#N/A,FALSE,"단축2";#N/A,#N/A,FALSE,"단축3";#N/A,#N/A,FALSE,"장축";#N/A,#N/A,FALSE,"4WD"}</definedName>
    <definedName name="녿대" localSheetId="40" hidden="1">{#N/A,#N/A,FALSE,"단축1";#N/A,#N/A,FALSE,"단축2";#N/A,#N/A,FALSE,"단축3";#N/A,#N/A,FALSE,"장축";#N/A,#N/A,FALSE,"4WD"}</definedName>
    <definedName name="녿대" localSheetId="41" hidden="1">{#N/A,#N/A,FALSE,"단축1";#N/A,#N/A,FALSE,"단축2";#N/A,#N/A,FALSE,"단축3";#N/A,#N/A,FALSE,"장축";#N/A,#N/A,FALSE,"4WD"}</definedName>
    <definedName name="녿대" localSheetId="34" hidden="1">{#N/A,#N/A,FALSE,"단축1";#N/A,#N/A,FALSE,"단축2";#N/A,#N/A,FALSE,"단축3";#N/A,#N/A,FALSE,"장축";#N/A,#N/A,FALSE,"4WD"}</definedName>
    <definedName name="녿대" hidden="1">{#N/A,#N/A,FALSE,"단축1";#N/A,#N/A,FALSE,"단축2";#N/A,#N/A,FALSE,"단축3";#N/A,#N/A,FALSE,"장축";#N/A,#N/A,FALSE,"4WD"}</definedName>
    <definedName name="놀ㅇ" localSheetId="12">#REF!</definedName>
    <definedName name="놀ㅇ" localSheetId="11">#REF!</definedName>
    <definedName name="놀ㅇ" localSheetId="38">#REF!</definedName>
    <definedName name="놀ㅇ" localSheetId="39">#REF!</definedName>
    <definedName name="놀ㅇ" localSheetId="40">#REF!</definedName>
    <definedName name="놀ㅇ" localSheetId="41">#REF!</definedName>
    <definedName name="놀ㅇ" localSheetId="34">#REF!</definedName>
    <definedName name="놀ㅇ" localSheetId="16">#REF!</definedName>
    <definedName name="놀ㅇ">#REF!</definedName>
    <definedName name="높이" localSheetId="12">#REF!</definedName>
    <definedName name="높이" localSheetId="11">#REF!</definedName>
    <definedName name="높이" localSheetId="38">#REF!</definedName>
    <definedName name="높이" localSheetId="39">#REF!</definedName>
    <definedName name="높이" localSheetId="40">#REF!</definedName>
    <definedName name="높이" localSheetId="41">#REF!</definedName>
    <definedName name="높이" localSheetId="34">#REF!</definedName>
    <definedName name="높이" localSheetId="16">#REF!</definedName>
    <definedName name="높이">#REF!</definedName>
    <definedName name="누계" localSheetId="12">#REF!</definedName>
    <definedName name="누계" localSheetId="11">#REF!</definedName>
    <definedName name="누계" localSheetId="38">#REF!</definedName>
    <definedName name="누계" localSheetId="39">#REF!</definedName>
    <definedName name="누계" localSheetId="40">#REF!</definedName>
    <definedName name="누계" localSheetId="41">#REF!</definedName>
    <definedName name="누계" localSheetId="34">#REF!</definedName>
    <definedName name="누계" localSheetId="16">#REF!</definedName>
    <definedName name="누계">#REF!</definedName>
    <definedName name="능력2" localSheetId="38" hidden="1">{#N/A,#N/A,FALSE,"단축1";#N/A,#N/A,FALSE,"단축2";#N/A,#N/A,FALSE,"단축3";#N/A,#N/A,FALSE,"장축";#N/A,#N/A,FALSE,"4WD"}</definedName>
    <definedName name="능력2" localSheetId="39" hidden="1">{#N/A,#N/A,FALSE,"단축1";#N/A,#N/A,FALSE,"단축2";#N/A,#N/A,FALSE,"단축3";#N/A,#N/A,FALSE,"장축";#N/A,#N/A,FALSE,"4WD"}</definedName>
    <definedName name="능력2" localSheetId="40" hidden="1">{#N/A,#N/A,FALSE,"단축1";#N/A,#N/A,FALSE,"단축2";#N/A,#N/A,FALSE,"단축3";#N/A,#N/A,FALSE,"장축";#N/A,#N/A,FALSE,"4WD"}</definedName>
    <definedName name="능력2" localSheetId="41" hidden="1">{#N/A,#N/A,FALSE,"단축1";#N/A,#N/A,FALSE,"단축2";#N/A,#N/A,FALSE,"단축3";#N/A,#N/A,FALSE,"장축";#N/A,#N/A,FALSE,"4WD"}</definedName>
    <definedName name="능력2" localSheetId="34" hidden="1">{#N/A,#N/A,FALSE,"단축1";#N/A,#N/A,FALSE,"단축2";#N/A,#N/A,FALSE,"단축3";#N/A,#N/A,FALSE,"장축";#N/A,#N/A,FALSE,"4WD"}</definedName>
    <definedName name="능력2" hidden="1">{#N/A,#N/A,FALSE,"단축1";#N/A,#N/A,FALSE,"단축2";#N/A,#N/A,FALSE,"단축3";#N/A,#N/A,FALSE,"장축";#N/A,#N/A,FALSE,"4WD"}</definedName>
    <definedName name="니니" localSheetId="38" hidden="1">{#N/A,#N/A,FALSE,"신규dep";#N/A,#N/A,FALSE,"신규dep-금형상각후";#N/A,#N/A,FALSE,"신규dep-연구비상각후";#N/A,#N/A,FALSE,"신규dep-기계,공구상각후"}</definedName>
    <definedName name="니니" localSheetId="39" hidden="1">{#N/A,#N/A,FALSE,"신규dep";#N/A,#N/A,FALSE,"신규dep-금형상각후";#N/A,#N/A,FALSE,"신규dep-연구비상각후";#N/A,#N/A,FALSE,"신규dep-기계,공구상각후"}</definedName>
    <definedName name="니니" localSheetId="40" hidden="1">{#N/A,#N/A,FALSE,"신규dep";#N/A,#N/A,FALSE,"신규dep-금형상각후";#N/A,#N/A,FALSE,"신규dep-연구비상각후";#N/A,#N/A,FALSE,"신규dep-기계,공구상각후"}</definedName>
    <definedName name="니니" localSheetId="41" hidden="1">{#N/A,#N/A,FALSE,"신규dep";#N/A,#N/A,FALSE,"신규dep-금형상각후";#N/A,#N/A,FALSE,"신규dep-연구비상각후";#N/A,#N/A,FALSE,"신규dep-기계,공구상각후"}</definedName>
    <definedName name="니니" localSheetId="34"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ㄶ" localSheetId="12">#REF!</definedName>
    <definedName name="ㄶ" localSheetId="11">#REF!</definedName>
    <definedName name="ㄶ" localSheetId="38">#REF!</definedName>
    <definedName name="ㄶ" localSheetId="39">#REF!</definedName>
    <definedName name="ㄶ" localSheetId="40">#REF!</definedName>
    <definedName name="ㄶ" localSheetId="41">#REF!</definedName>
    <definedName name="ㄶ" localSheetId="34">#REF!</definedName>
    <definedName name="ㄶ" localSheetId="16">#REF!</definedName>
    <definedName name="ㄶ">#REF!</definedName>
    <definedName name="ㄷ" localSheetId="12">#REF!</definedName>
    <definedName name="ㄷ" localSheetId="11">#REF!</definedName>
    <definedName name="ㄷ" localSheetId="38">#REF!</definedName>
    <definedName name="ㄷ" localSheetId="39">#REF!</definedName>
    <definedName name="ㄷ" localSheetId="40">#REF!</definedName>
    <definedName name="ㄷ" localSheetId="41">#REF!</definedName>
    <definedName name="ㄷ" localSheetId="34">#REF!</definedName>
    <definedName name="ㄷ" localSheetId="16">#REF!</definedName>
    <definedName name="ㄷ">#REF!</definedName>
    <definedName name="ㄷㄱ" localSheetId="12">#REF!</definedName>
    <definedName name="ㄷㄱ" localSheetId="11">#REF!</definedName>
    <definedName name="ㄷㄱ" localSheetId="38">#REF!</definedName>
    <definedName name="ㄷㄱ" localSheetId="39">#REF!</definedName>
    <definedName name="ㄷㄱ" localSheetId="40">#REF!</definedName>
    <definedName name="ㄷㄱ" localSheetId="41">#REF!</definedName>
    <definedName name="ㄷㄱ" localSheetId="34">#REF!</definedName>
    <definedName name="ㄷㄱ" localSheetId="16">#REF!</definedName>
    <definedName name="ㄷㄱ">#REF!</definedName>
    <definedName name="ㄷ교" localSheetId="12">#REF!</definedName>
    <definedName name="ㄷ교" localSheetId="11">#REF!</definedName>
    <definedName name="ㄷ교" localSheetId="38">#REF!</definedName>
    <definedName name="ㄷ교" localSheetId="39">#REF!</definedName>
    <definedName name="ㄷ교" localSheetId="40">#REF!</definedName>
    <definedName name="ㄷ교" localSheetId="41">#REF!</definedName>
    <definedName name="ㄷ교" localSheetId="34">#REF!</definedName>
    <definedName name="ㄷ교" localSheetId="16">#REF!</definedName>
    <definedName name="ㄷ교">#REF!</definedName>
    <definedName name="ㄷㄳ" localSheetId="38" hidden="1">{#N/A,#N/A,FALSE,"단축1";#N/A,#N/A,FALSE,"단축2";#N/A,#N/A,FALSE,"단축3";#N/A,#N/A,FALSE,"장축";#N/A,#N/A,FALSE,"4WD"}</definedName>
    <definedName name="ㄷㄳ" localSheetId="39" hidden="1">{#N/A,#N/A,FALSE,"단축1";#N/A,#N/A,FALSE,"단축2";#N/A,#N/A,FALSE,"단축3";#N/A,#N/A,FALSE,"장축";#N/A,#N/A,FALSE,"4WD"}</definedName>
    <definedName name="ㄷㄳ" localSheetId="40" hidden="1">{#N/A,#N/A,FALSE,"단축1";#N/A,#N/A,FALSE,"단축2";#N/A,#N/A,FALSE,"단축3";#N/A,#N/A,FALSE,"장축";#N/A,#N/A,FALSE,"4WD"}</definedName>
    <definedName name="ㄷㄳ" localSheetId="41" hidden="1">{#N/A,#N/A,FALSE,"단축1";#N/A,#N/A,FALSE,"단축2";#N/A,#N/A,FALSE,"단축3";#N/A,#N/A,FALSE,"장축";#N/A,#N/A,FALSE,"4WD"}</definedName>
    <definedName name="ㄷㄳ" localSheetId="34" hidden="1">{#N/A,#N/A,FALSE,"단축1";#N/A,#N/A,FALSE,"단축2";#N/A,#N/A,FALSE,"단축3";#N/A,#N/A,FALSE,"장축";#N/A,#N/A,FALSE,"4WD"}</definedName>
    <definedName name="ㄷㄳ" hidden="1">{#N/A,#N/A,FALSE,"단축1";#N/A,#N/A,FALSE,"단축2";#N/A,#N/A,FALSE,"단축3";#N/A,#N/A,FALSE,"장축";#N/A,#N/A,FALSE,"4WD"}</definedName>
    <definedName name="ㄷㄷ" localSheetId="38" hidden="1">{#N/A,#N/A,FALSE,"단축1";#N/A,#N/A,FALSE,"단축2";#N/A,#N/A,FALSE,"단축3";#N/A,#N/A,FALSE,"장축";#N/A,#N/A,FALSE,"4WD"}</definedName>
    <definedName name="ㄷㄷ" localSheetId="39" hidden="1">{#N/A,#N/A,FALSE,"단축1";#N/A,#N/A,FALSE,"단축2";#N/A,#N/A,FALSE,"단축3";#N/A,#N/A,FALSE,"장축";#N/A,#N/A,FALSE,"4WD"}</definedName>
    <definedName name="ㄷㄷ" localSheetId="40" hidden="1">{#N/A,#N/A,FALSE,"단축1";#N/A,#N/A,FALSE,"단축2";#N/A,#N/A,FALSE,"단축3";#N/A,#N/A,FALSE,"장축";#N/A,#N/A,FALSE,"4WD"}</definedName>
    <definedName name="ㄷㄷ" localSheetId="41" hidden="1">{#N/A,#N/A,FALSE,"단축1";#N/A,#N/A,FALSE,"단축2";#N/A,#N/A,FALSE,"단축3";#N/A,#N/A,FALSE,"장축";#N/A,#N/A,FALSE,"4WD"}</definedName>
    <definedName name="ㄷㄷ" localSheetId="34" hidden="1">{#N/A,#N/A,FALSE,"단축1";#N/A,#N/A,FALSE,"단축2";#N/A,#N/A,FALSE,"단축3";#N/A,#N/A,FALSE,"장축";#N/A,#N/A,FALSE,"4WD"}</definedName>
    <definedName name="ㄷㄷ" hidden="1">{#N/A,#N/A,FALSE,"단축1";#N/A,#N/A,FALSE,"단축2";#N/A,#N/A,FALSE,"단축3";#N/A,#N/A,FALSE,"장축";#N/A,#N/A,FALSE,"4WD"}</definedName>
    <definedName name="ㄷㄷEEE" localSheetId="38" hidden="1">{#N/A,#N/A,FALSE,"단축1";#N/A,#N/A,FALSE,"단축2";#N/A,#N/A,FALSE,"단축3";#N/A,#N/A,FALSE,"장축";#N/A,#N/A,FALSE,"4WD"}</definedName>
    <definedName name="ㄷㄷEEE" localSheetId="39" hidden="1">{#N/A,#N/A,FALSE,"단축1";#N/A,#N/A,FALSE,"단축2";#N/A,#N/A,FALSE,"단축3";#N/A,#N/A,FALSE,"장축";#N/A,#N/A,FALSE,"4WD"}</definedName>
    <definedName name="ㄷㄷEEE" localSheetId="40" hidden="1">{#N/A,#N/A,FALSE,"단축1";#N/A,#N/A,FALSE,"단축2";#N/A,#N/A,FALSE,"단축3";#N/A,#N/A,FALSE,"장축";#N/A,#N/A,FALSE,"4WD"}</definedName>
    <definedName name="ㄷㄷEEE" localSheetId="41" hidden="1">{#N/A,#N/A,FALSE,"단축1";#N/A,#N/A,FALSE,"단축2";#N/A,#N/A,FALSE,"단축3";#N/A,#N/A,FALSE,"장축";#N/A,#N/A,FALSE,"4WD"}</definedName>
    <definedName name="ㄷㄷEEE" localSheetId="34" hidden="1">{#N/A,#N/A,FALSE,"단축1";#N/A,#N/A,FALSE,"단축2";#N/A,#N/A,FALSE,"단축3";#N/A,#N/A,FALSE,"장축";#N/A,#N/A,FALSE,"4WD"}</definedName>
    <definedName name="ㄷㄷEEE" hidden="1">{#N/A,#N/A,FALSE,"단축1";#N/A,#N/A,FALSE,"단축2";#N/A,#N/A,FALSE,"단축3";#N/A,#N/A,FALSE,"장축";#N/A,#N/A,FALSE,"4WD"}</definedName>
    <definedName name="ㄷㄷㄷ" localSheetId="12">#REF!</definedName>
    <definedName name="ㄷㄷㄷ" localSheetId="11">#REF!</definedName>
    <definedName name="ㄷㄷㄷ" localSheetId="38">#REF!</definedName>
    <definedName name="ㄷㄷㄷ" localSheetId="39">#REF!</definedName>
    <definedName name="ㄷㄷㄷ" localSheetId="40">#REF!</definedName>
    <definedName name="ㄷㄷㄷ" localSheetId="41">#REF!</definedName>
    <definedName name="ㄷㄷㄷ" localSheetId="34">#REF!</definedName>
    <definedName name="ㄷㄷㄷ" localSheetId="16">#REF!</definedName>
    <definedName name="ㄷㄷㄷ">#REF!</definedName>
    <definedName name="ㄷㅅㄱㅂㅈㄷ" localSheetId="12">#REF!</definedName>
    <definedName name="ㄷㅅㄱㅂㅈㄷ" localSheetId="11">#REF!</definedName>
    <definedName name="ㄷㅅㄱㅂㅈㄷ" localSheetId="38">#REF!</definedName>
    <definedName name="ㄷㅅㄱㅂㅈㄷ" localSheetId="39">#REF!</definedName>
    <definedName name="ㄷㅅㄱㅂㅈㄷ" localSheetId="40">#REF!</definedName>
    <definedName name="ㄷㅅㄱㅂㅈㄷ" localSheetId="41">#REF!</definedName>
    <definedName name="ㄷㅅㄱㅂㅈㄷ" localSheetId="34">#REF!</definedName>
    <definedName name="ㄷㅅㄱㅂㅈㄷ" localSheetId="16">#REF!</definedName>
    <definedName name="ㄷㅅㄱㅂㅈㄷ">#REF!</definedName>
    <definedName name="ㄷㅇ" localSheetId="38" hidden="1">{#N/A,#N/A,TRUE,"Y생산";#N/A,#N/A,TRUE,"Y판매";#N/A,#N/A,TRUE,"Y총물량";#N/A,#N/A,TRUE,"Y능력";#N/A,#N/A,TRUE,"YKD"}</definedName>
    <definedName name="ㄷㅇ" localSheetId="39" hidden="1">{#N/A,#N/A,TRUE,"Y생산";#N/A,#N/A,TRUE,"Y판매";#N/A,#N/A,TRUE,"Y총물량";#N/A,#N/A,TRUE,"Y능력";#N/A,#N/A,TRUE,"YKD"}</definedName>
    <definedName name="ㄷㅇ" localSheetId="40" hidden="1">{#N/A,#N/A,TRUE,"Y생산";#N/A,#N/A,TRUE,"Y판매";#N/A,#N/A,TRUE,"Y총물량";#N/A,#N/A,TRUE,"Y능력";#N/A,#N/A,TRUE,"YKD"}</definedName>
    <definedName name="ㄷㅇ" localSheetId="41" hidden="1">{#N/A,#N/A,TRUE,"Y생산";#N/A,#N/A,TRUE,"Y판매";#N/A,#N/A,TRUE,"Y총물량";#N/A,#N/A,TRUE,"Y능력";#N/A,#N/A,TRUE,"YKD"}</definedName>
    <definedName name="ㄷㅇ" localSheetId="34" hidden="1">{#N/A,#N/A,TRUE,"Y생산";#N/A,#N/A,TRUE,"Y판매";#N/A,#N/A,TRUE,"Y총물량";#N/A,#N/A,TRUE,"Y능력";#N/A,#N/A,TRUE,"YKD"}</definedName>
    <definedName name="ㄷㅇ" hidden="1">{#N/A,#N/A,TRUE,"Y생산";#N/A,#N/A,TRUE,"Y판매";#N/A,#N/A,TRUE,"Y총물량";#N/A,#N/A,TRUE,"Y능력";#N/A,#N/A,TRUE,"YKD"}</definedName>
    <definedName name="ㄷㅈㄱ" localSheetId="12">#REF!</definedName>
    <definedName name="ㄷㅈㄱ" localSheetId="11">#REF!</definedName>
    <definedName name="ㄷㅈㄱ" localSheetId="38">#REF!</definedName>
    <definedName name="ㄷㅈㄱ" localSheetId="39">#REF!</definedName>
    <definedName name="ㄷㅈㄱ" localSheetId="40">#REF!</definedName>
    <definedName name="ㄷㅈㄱ" localSheetId="41">#REF!</definedName>
    <definedName name="ㄷㅈㄱ" localSheetId="34">#REF!</definedName>
    <definedName name="ㄷㅈㄱ" localSheetId="16">#REF!</definedName>
    <definedName name="ㄷㅈㄱ">#REF!</definedName>
    <definedName name="다" localSheetId="12">#REF!</definedName>
    <definedName name="다" localSheetId="11">#REF!</definedName>
    <definedName name="다" localSheetId="38">#REF!</definedName>
    <definedName name="다" localSheetId="39">#REF!</definedName>
    <definedName name="다" localSheetId="40">#REF!</definedName>
    <definedName name="다" localSheetId="41">#REF!</definedName>
    <definedName name="다" localSheetId="34">#REF!</definedName>
    <definedName name="다" localSheetId="16">#REF!</definedName>
    <definedName name="다">#REF!</definedName>
    <definedName name="다섯" localSheetId="12">#REF!</definedName>
    <definedName name="다섯" localSheetId="11">#REF!</definedName>
    <definedName name="다섯" localSheetId="38">#REF!</definedName>
    <definedName name="다섯" localSheetId="39">#REF!</definedName>
    <definedName name="다섯" localSheetId="40">#REF!</definedName>
    <definedName name="다섯" localSheetId="41">#REF!</definedName>
    <definedName name="다섯" localSheetId="34">#REF!</definedName>
    <definedName name="다섯" localSheetId="16">#REF!</definedName>
    <definedName name="다섯">#REF!</definedName>
    <definedName name="단가" localSheetId="12">#REF!</definedName>
    <definedName name="단가" localSheetId="11">#REF!</definedName>
    <definedName name="단가" localSheetId="38">#REF!</definedName>
    <definedName name="단가" localSheetId="39">#REF!</definedName>
    <definedName name="단가" localSheetId="40">#REF!</definedName>
    <definedName name="단가" localSheetId="41">#REF!</definedName>
    <definedName name="단가" localSheetId="34">#REF!</definedName>
    <definedName name="단가" localSheetId="16">#REF!</definedName>
    <definedName name="단가">#REF!</definedName>
    <definedName name="단가기준" localSheetId="38" hidden="1">{#N/A,#N/A,TRUE,"Y생산";#N/A,#N/A,TRUE,"Y판매";#N/A,#N/A,TRUE,"Y총물량";#N/A,#N/A,TRUE,"Y능력";#N/A,#N/A,TRUE,"YKD"}</definedName>
    <definedName name="단가기준" localSheetId="39" hidden="1">{#N/A,#N/A,TRUE,"Y생산";#N/A,#N/A,TRUE,"Y판매";#N/A,#N/A,TRUE,"Y총물량";#N/A,#N/A,TRUE,"Y능력";#N/A,#N/A,TRUE,"YKD"}</definedName>
    <definedName name="단가기준" localSheetId="40" hidden="1">{#N/A,#N/A,TRUE,"Y생산";#N/A,#N/A,TRUE,"Y판매";#N/A,#N/A,TRUE,"Y총물량";#N/A,#N/A,TRUE,"Y능력";#N/A,#N/A,TRUE,"YKD"}</definedName>
    <definedName name="단가기준" localSheetId="41" hidden="1">{#N/A,#N/A,TRUE,"Y생산";#N/A,#N/A,TRUE,"Y판매";#N/A,#N/A,TRUE,"Y총물량";#N/A,#N/A,TRUE,"Y능력";#N/A,#N/A,TRUE,"YKD"}</definedName>
    <definedName name="단가기준" localSheetId="34" hidden="1">{#N/A,#N/A,TRUE,"Y생산";#N/A,#N/A,TRUE,"Y판매";#N/A,#N/A,TRUE,"Y총물량";#N/A,#N/A,TRUE,"Y능력";#N/A,#N/A,TRUE,"YKD"}</definedName>
    <definedName name="단가기준" hidden="1">{#N/A,#N/A,TRUE,"Y생산";#N/A,#N/A,TRUE,"Y판매";#N/A,#N/A,TRUE,"Y총물량";#N/A,#N/A,TRUE,"Y능력";#N/A,#N/A,TRUE,"YKD"}</definedName>
    <definedName name="단가비교" localSheetId="12" hidden="1">#REF!</definedName>
    <definedName name="단가비교" localSheetId="11" hidden="1">#REF!</definedName>
    <definedName name="단가비교" localSheetId="38" hidden="1">#REF!</definedName>
    <definedName name="단가비교" localSheetId="39" hidden="1">#REF!</definedName>
    <definedName name="단가비교" localSheetId="40" hidden="1">#REF!</definedName>
    <definedName name="단가비교" localSheetId="41" hidden="1">#REF!</definedName>
    <definedName name="단가비교" localSheetId="34" hidden="1">#REF!</definedName>
    <definedName name="단가비교" localSheetId="16" hidden="1">#REF!</definedName>
    <definedName name="단가비교" hidden="1">#REF!</definedName>
    <definedName name="단기" localSheetId="38" hidden="1">{#N/A,#N/A,TRUE,"Y생산";#N/A,#N/A,TRUE,"Y판매";#N/A,#N/A,TRUE,"Y총물량";#N/A,#N/A,TRUE,"Y능력";#N/A,#N/A,TRUE,"YKD"}</definedName>
    <definedName name="단기" localSheetId="39" hidden="1">{#N/A,#N/A,TRUE,"Y생산";#N/A,#N/A,TRUE,"Y판매";#N/A,#N/A,TRUE,"Y총물량";#N/A,#N/A,TRUE,"Y능력";#N/A,#N/A,TRUE,"YKD"}</definedName>
    <definedName name="단기" localSheetId="40" hidden="1">{#N/A,#N/A,TRUE,"Y생산";#N/A,#N/A,TRUE,"Y판매";#N/A,#N/A,TRUE,"Y총물량";#N/A,#N/A,TRUE,"Y능력";#N/A,#N/A,TRUE,"YKD"}</definedName>
    <definedName name="단기" localSheetId="41" hidden="1">{#N/A,#N/A,TRUE,"Y생산";#N/A,#N/A,TRUE,"Y판매";#N/A,#N/A,TRUE,"Y총물량";#N/A,#N/A,TRUE,"Y능력";#N/A,#N/A,TRUE,"YKD"}</definedName>
    <definedName name="단기" localSheetId="34" hidden="1">{#N/A,#N/A,TRUE,"Y생산";#N/A,#N/A,TRUE,"Y판매";#N/A,#N/A,TRUE,"Y총물량";#N/A,#N/A,TRUE,"Y능력";#N/A,#N/A,TRUE,"YKD"}</definedName>
    <definedName name="단기" hidden="1">{#N/A,#N/A,TRUE,"Y생산";#N/A,#N/A,TRUE,"Y판매";#N/A,#N/A,TRUE,"Y총물량";#N/A,#N/A,TRUE,"Y능력";#N/A,#N/A,TRUE,"YKD"}</definedName>
    <definedName name="단기대여금" localSheetId="38" hidden="1">{#N/A,#N/A,TRUE,"Y생산";#N/A,#N/A,TRUE,"Y판매";#N/A,#N/A,TRUE,"Y총물량";#N/A,#N/A,TRUE,"Y능력";#N/A,#N/A,TRUE,"YKD"}</definedName>
    <definedName name="단기대여금" localSheetId="39" hidden="1">{#N/A,#N/A,TRUE,"Y생산";#N/A,#N/A,TRUE,"Y판매";#N/A,#N/A,TRUE,"Y총물량";#N/A,#N/A,TRUE,"Y능력";#N/A,#N/A,TRUE,"YKD"}</definedName>
    <definedName name="단기대여금" localSheetId="40" hidden="1">{#N/A,#N/A,TRUE,"Y생산";#N/A,#N/A,TRUE,"Y판매";#N/A,#N/A,TRUE,"Y총물량";#N/A,#N/A,TRUE,"Y능력";#N/A,#N/A,TRUE,"YKD"}</definedName>
    <definedName name="단기대여금" localSheetId="41" hidden="1">{#N/A,#N/A,TRUE,"Y생산";#N/A,#N/A,TRUE,"Y판매";#N/A,#N/A,TRUE,"Y총물량";#N/A,#N/A,TRUE,"Y능력";#N/A,#N/A,TRUE,"YKD"}</definedName>
    <definedName name="단기대여금" localSheetId="34" hidden="1">{#N/A,#N/A,TRUE,"Y생산";#N/A,#N/A,TRUE,"Y판매";#N/A,#N/A,TRUE,"Y총물량";#N/A,#N/A,TRUE,"Y능력";#N/A,#N/A,TRUE,"YKD"}</definedName>
    <definedName name="단기대여금" hidden="1">{#N/A,#N/A,TRUE,"Y생산";#N/A,#N/A,TRUE,"Y판매";#N/A,#N/A,TRUE,"Y총물량";#N/A,#N/A,TRUE,"Y능력";#N/A,#N/A,TRUE,"YKD"}</definedName>
    <definedName name="단위">1000</definedName>
    <definedName name="單位阡원_阡￥" localSheetId="12">#REF!</definedName>
    <definedName name="單位阡원_阡￥" localSheetId="11">#REF!</definedName>
    <definedName name="單位阡원_阡￥" localSheetId="38">#REF!</definedName>
    <definedName name="單位阡원_阡￥" localSheetId="39">#REF!</definedName>
    <definedName name="單位阡원_阡￥" localSheetId="40">#REF!</definedName>
    <definedName name="單位阡원_阡￥" localSheetId="41">#REF!</definedName>
    <definedName name="單位阡원_阡￥" localSheetId="34">#REF!</definedName>
    <definedName name="單位阡원_阡￥" localSheetId="16">#REF!</definedName>
    <definedName name="單位阡원_阡￥">#REF!</definedName>
    <definedName name="단조편성표" localSheetId="38" hidden="1">{#N/A,#N/A,FALSE,"단축1";#N/A,#N/A,FALSE,"단축2";#N/A,#N/A,FALSE,"단축3";#N/A,#N/A,FALSE,"장축";#N/A,#N/A,FALSE,"4WD"}</definedName>
    <definedName name="단조편성표" localSheetId="39" hidden="1">{#N/A,#N/A,FALSE,"단축1";#N/A,#N/A,FALSE,"단축2";#N/A,#N/A,FALSE,"단축3";#N/A,#N/A,FALSE,"장축";#N/A,#N/A,FALSE,"4WD"}</definedName>
    <definedName name="단조편성표" localSheetId="40" hidden="1">{#N/A,#N/A,FALSE,"단축1";#N/A,#N/A,FALSE,"단축2";#N/A,#N/A,FALSE,"단축3";#N/A,#N/A,FALSE,"장축";#N/A,#N/A,FALSE,"4WD"}</definedName>
    <definedName name="단조편성표" localSheetId="41" hidden="1">{#N/A,#N/A,FALSE,"단축1";#N/A,#N/A,FALSE,"단축2";#N/A,#N/A,FALSE,"단축3";#N/A,#N/A,FALSE,"장축";#N/A,#N/A,FALSE,"4WD"}</definedName>
    <definedName name="단조편성표" localSheetId="34" hidden="1">{#N/A,#N/A,FALSE,"단축1";#N/A,#N/A,FALSE,"단축2";#N/A,#N/A,FALSE,"단축3";#N/A,#N/A,FALSE,"장축";#N/A,#N/A,FALSE,"4WD"}</definedName>
    <definedName name="단조편성표" hidden="1">{#N/A,#N/A,FALSE,"단축1";#N/A,#N/A,FALSE,"단축2";#N/A,#N/A,FALSE,"단축3";#N/A,#N/A,FALSE,"장축";#N/A,#N/A,FALSE,"4WD"}</definedName>
    <definedName name="달러" localSheetId="12">#REF!</definedName>
    <definedName name="달러" localSheetId="11">#REF!</definedName>
    <definedName name="달러" localSheetId="38">#REF!</definedName>
    <definedName name="달러" localSheetId="39">#REF!</definedName>
    <definedName name="달러" localSheetId="40">#REF!</definedName>
    <definedName name="달러" localSheetId="41">#REF!</definedName>
    <definedName name="달러" localSheetId="34">#REF!</definedName>
    <definedName name="달러" localSheetId="16">#REF!</definedName>
    <definedName name="달러">#REF!</definedName>
    <definedName name="담당" localSheetId="12">#REF!</definedName>
    <definedName name="담당" localSheetId="11">#REF!</definedName>
    <definedName name="담당" localSheetId="38">#REF!</definedName>
    <definedName name="담당" localSheetId="39">#REF!</definedName>
    <definedName name="담당" localSheetId="40">#REF!</definedName>
    <definedName name="담당" localSheetId="41">#REF!</definedName>
    <definedName name="담당" localSheetId="34">#REF!</definedName>
    <definedName name="담당" localSheetId="16">#REF!</definedName>
    <definedName name="담당">#REF!</definedName>
    <definedName name="담당별조정" localSheetId="38" hidden="1">{#N/A,#N/A,FALSE,"신규dep";#N/A,#N/A,FALSE,"신규dep-금형상각후";#N/A,#N/A,FALSE,"신규dep-연구비상각후";#N/A,#N/A,FALSE,"신규dep-기계,공구상각후"}</definedName>
    <definedName name="담당별조정" localSheetId="39" hidden="1">{#N/A,#N/A,FALSE,"신규dep";#N/A,#N/A,FALSE,"신규dep-금형상각후";#N/A,#N/A,FALSE,"신규dep-연구비상각후";#N/A,#N/A,FALSE,"신규dep-기계,공구상각후"}</definedName>
    <definedName name="담당별조정" localSheetId="40" hidden="1">{#N/A,#N/A,FALSE,"신규dep";#N/A,#N/A,FALSE,"신규dep-금형상각후";#N/A,#N/A,FALSE,"신규dep-연구비상각후";#N/A,#N/A,FALSE,"신규dep-기계,공구상각후"}</definedName>
    <definedName name="담당별조정" localSheetId="41" hidden="1">{#N/A,#N/A,FALSE,"신규dep";#N/A,#N/A,FALSE,"신규dep-금형상각후";#N/A,#N/A,FALSE,"신규dep-연구비상각후";#N/A,#N/A,FALSE,"신규dep-기계,공구상각후"}</definedName>
    <definedName name="담당별조정" localSheetId="34"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담당업무" localSheetId="12">#REF!</definedName>
    <definedName name="담당업무" localSheetId="11">#REF!</definedName>
    <definedName name="담당업무" localSheetId="38">#REF!</definedName>
    <definedName name="담당업무" localSheetId="39">#REF!</definedName>
    <definedName name="담당업무" localSheetId="40">#REF!</definedName>
    <definedName name="담당업무" localSheetId="41">#REF!</definedName>
    <definedName name="담당업무" localSheetId="34">#REF!</definedName>
    <definedName name="담당업무" localSheetId="16">#REF!</definedName>
    <definedName name="담당업무">#REF!</definedName>
    <definedName name="당해사업년도의_감사내부감사의_" localSheetId="12">#REF!</definedName>
    <definedName name="당해사업년도의_감사내부감사의_" localSheetId="11">#REF!</definedName>
    <definedName name="당해사업년도의_감사내부감사의_" localSheetId="38">#REF!</definedName>
    <definedName name="당해사업년도의_감사내부감사의_" localSheetId="39">#REF!</definedName>
    <definedName name="당해사업년도의_감사내부감사의_" localSheetId="40">#REF!</definedName>
    <definedName name="당해사업년도의_감사내부감사의_" localSheetId="41">#REF!</definedName>
    <definedName name="당해사업년도의_감사내부감사의_" localSheetId="34">#REF!</definedName>
    <definedName name="당해사업년도의_감사내부감사의_" localSheetId="16">#REF!</definedName>
    <definedName name="당해사업년도의_감사내부감사의_">#REF!</definedName>
    <definedName name="대구목표누계">[18]대구경북!$T$6:$AE$26</definedName>
    <definedName name="대구실적누계">[18]월별손익현황!$P$222:$AA$242</definedName>
    <definedName name="대당광고비">1200</definedName>
    <definedName name="대당인센티브">1729.85</definedName>
    <definedName name="대리" localSheetId="12">#REF!</definedName>
    <definedName name="대리" localSheetId="11">#REF!</definedName>
    <definedName name="대리" localSheetId="38">#REF!</definedName>
    <definedName name="대리" localSheetId="39">#REF!</definedName>
    <definedName name="대리" localSheetId="40">#REF!</definedName>
    <definedName name="대리" localSheetId="41">#REF!</definedName>
    <definedName name="대리" localSheetId="34">#REF!</definedName>
    <definedName name="대리" localSheetId="16">#REF!</definedName>
    <definedName name="대리">#REF!</definedName>
    <definedName name="대리1" localSheetId="12">#REF!</definedName>
    <definedName name="대리1" localSheetId="11">#REF!</definedName>
    <definedName name="대리1" localSheetId="38">#REF!</definedName>
    <definedName name="대리1" localSheetId="39">#REF!</definedName>
    <definedName name="대리1" localSheetId="40">#REF!</definedName>
    <definedName name="대리1" localSheetId="41">#REF!</definedName>
    <definedName name="대리1" localSheetId="34">#REF!</definedName>
    <definedName name="대리1" localSheetId="16">#REF!</definedName>
    <definedName name="대리1">#REF!</definedName>
    <definedName name="대리10" localSheetId="12">#REF!</definedName>
    <definedName name="대리10" localSheetId="11">#REF!</definedName>
    <definedName name="대리10" localSheetId="38">#REF!</definedName>
    <definedName name="대리10" localSheetId="39">#REF!</definedName>
    <definedName name="대리10" localSheetId="40">#REF!</definedName>
    <definedName name="대리10" localSheetId="41">#REF!</definedName>
    <definedName name="대리10" localSheetId="34">#REF!</definedName>
    <definedName name="대리10" localSheetId="16">#REF!</definedName>
    <definedName name="대리10">#REF!</definedName>
    <definedName name="대리11" localSheetId="12">#REF!</definedName>
    <definedName name="대리11" localSheetId="11">#REF!</definedName>
    <definedName name="대리11" localSheetId="38">#REF!</definedName>
    <definedName name="대리11" localSheetId="39">#REF!</definedName>
    <definedName name="대리11" localSheetId="40">#REF!</definedName>
    <definedName name="대리11" localSheetId="41">#REF!</definedName>
    <definedName name="대리11" localSheetId="34">#REF!</definedName>
    <definedName name="대리11" localSheetId="16">#REF!</definedName>
    <definedName name="대리11">#REF!</definedName>
    <definedName name="대리12" localSheetId="12">#REF!</definedName>
    <definedName name="대리12" localSheetId="11">#REF!</definedName>
    <definedName name="대리12" localSheetId="38">#REF!</definedName>
    <definedName name="대리12" localSheetId="39">#REF!</definedName>
    <definedName name="대리12" localSheetId="40">#REF!</definedName>
    <definedName name="대리12" localSheetId="41">#REF!</definedName>
    <definedName name="대리12" localSheetId="34">#REF!</definedName>
    <definedName name="대리12" localSheetId="16">#REF!</definedName>
    <definedName name="대리12">#REF!</definedName>
    <definedName name="대리2" localSheetId="12">#REF!</definedName>
    <definedName name="대리2" localSheetId="11">#REF!</definedName>
    <definedName name="대리2" localSheetId="38">#REF!</definedName>
    <definedName name="대리2" localSheetId="39">#REF!</definedName>
    <definedName name="대리2" localSheetId="40">#REF!</definedName>
    <definedName name="대리2" localSheetId="41">#REF!</definedName>
    <definedName name="대리2" localSheetId="34">#REF!</definedName>
    <definedName name="대리2" localSheetId="16">#REF!</definedName>
    <definedName name="대리2">#REF!</definedName>
    <definedName name="대리3" localSheetId="12">#REF!</definedName>
    <definedName name="대리3" localSheetId="11">#REF!</definedName>
    <definedName name="대리3" localSheetId="38">#REF!</definedName>
    <definedName name="대리3" localSheetId="39">#REF!</definedName>
    <definedName name="대리3" localSheetId="40">#REF!</definedName>
    <definedName name="대리3" localSheetId="41">#REF!</definedName>
    <definedName name="대리3" localSheetId="34">#REF!</definedName>
    <definedName name="대리3" localSheetId="16">#REF!</definedName>
    <definedName name="대리3">#REF!</definedName>
    <definedName name="대리4" localSheetId="12">#REF!</definedName>
    <definedName name="대리4" localSheetId="11">#REF!</definedName>
    <definedName name="대리4" localSheetId="38">#REF!</definedName>
    <definedName name="대리4" localSheetId="39">#REF!</definedName>
    <definedName name="대리4" localSheetId="40">#REF!</definedName>
    <definedName name="대리4" localSheetId="41">#REF!</definedName>
    <definedName name="대리4" localSheetId="34">#REF!</definedName>
    <definedName name="대리4" localSheetId="16">#REF!</definedName>
    <definedName name="대리4">#REF!</definedName>
    <definedName name="대리5" localSheetId="12">#REF!</definedName>
    <definedName name="대리5" localSheetId="11">#REF!</definedName>
    <definedName name="대리5" localSheetId="38">#REF!</definedName>
    <definedName name="대리5" localSheetId="39">#REF!</definedName>
    <definedName name="대리5" localSheetId="40">#REF!</definedName>
    <definedName name="대리5" localSheetId="41">#REF!</definedName>
    <definedName name="대리5" localSheetId="34">#REF!</definedName>
    <definedName name="대리5" localSheetId="16">#REF!</definedName>
    <definedName name="대리5">#REF!</definedName>
    <definedName name="대리6" localSheetId="12">#REF!</definedName>
    <definedName name="대리6" localSheetId="11">#REF!</definedName>
    <definedName name="대리6" localSheetId="38">#REF!</definedName>
    <definedName name="대리6" localSheetId="39">#REF!</definedName>
    <definedName name="대리6" localSheetId="40">#REF!</definedName>
    <definedName name="대리6" localSheetId="41">#REF!</definedName>
    <definedName name="대리6" localSheetId="34">#REF!</definedName>
    <definedName name="대리6" localSheetId="16">#REF!</definedName>
    <definedName name="대리6">#REF!</definedName>
    <definedName name="대리7" localSheetId="12">#REF!</definedName>
    <definedName name="대리7" localSheetId="11">#REF!</definedName>
    <definedName name="대리7" localSheetId="38">#REF!</definedName>
    <definedName name="대리7" localSheetId="39">#REF!</definedName>
    <definedName name="대리7" localSheetId="40">#REF!</definedName>
    <definedName name="대리7" localSheetId="41">#REF!</definedName>
    <definedName name="대리7" localSheetId="34">#REF!</definedName>
    <definedName name="대리7" localSheetId="16">#REF!</definedName>
    <definedName name="대리7">#REF!</definedName>
    <definedName name="대리8" localSheetId="12">#REF!</definedName>
    <definedName name="대리8" localSheetId="11">#REF!</definedName>
    <definedName name="대리8" localSheetId="38">#REF!</definedName>
    <definedName name="대리8" localSheetId="39">#REF!</definedName>
    <definedName name="대리8" localSheetId="40">#REF!</definedName>
    <definedName name="대리8" localSheetId="41">#REF!</definedName>
    <definedName name="대리8" localSheetId="34">#REF!</definedName>
    <definedName name="대리8" localSheetId="16">#REF!</definedName>
    <definedName name="대리8">#REF!</definedName>
    <definedName name="대리9" localSheetId="12">#REF!</definedName>
    <definedName name="대리9" localSheetId="11">#REF!</definedName>
    <definedName name="대리9" localSheetId="38">#REF!</definedName>
    <definedName name="대리9" localSheetId="39">#REF!</definedName>
    <definedName name="대리9" localSheetId="40">#REF!</definedName>
    <definedName name="대리9" localSheetId="41">#REF!</definedName>
    <definedName name="대리9" localSheetId="34">#REF!</definedName>
    <definedName name="대리9" localSheetId="16">#REF!</definedName>
    <definedName name="대리9">#REF!</definedName>
    <definedName name="대림PL" localSheetId="12">#REF!</definedName>
    <definedName name="대림PL" localSheetId="11">#REF!</definedName>
    <definedName name="대림PL" localSheetId="38">#REF!</definedName>
    <definedName name="대림PL" localSheetId="39">#REF!</definedName>
    <definedName name="대림PL" localSheetId="40">#REF!</definedName>
    <definedName name="대림PL" localSheetId="41">#REF!</definedName>
    <definedName name="대림PL" localSheetId="34">#REF!</definedName>
    <definedName name="대림PL" localSheetId="16">#REF!</definedName>
    <definedName name="대림PL">#REF!</definedName>
    <definedName name="대방총괄" localSheetId="38" hidden="1">{#N/A,#N/A,FALSE,"단축1";#N/A,#N/A,FALSE,"단축2";#N/A,#N/A,FALSE,"단축3";#N/A,#N/A,FALSE,"장축";#N/A,#N/A,FALSE,"4WD"}</definedName>
    <definedName name="대방총괄" localSheetId="39" hidden="1">{#N/A,#N/A,FALSE,"단축1";#N/A,#N/A,FALSE,"단축2";#N/A,#N/A,FALSE,"단축3";#N/A,#N/A,FALSE,"장축";#N/A,#N/A,FALSE,"4WD"}</definedName>
    <definedName name="대방총괄" localSheetId="40" hidden="1">{#N/A,#N/A,FALSE,"단축1";#N/A,#N/A,FALSE,"단축2";#N/A,#N/A,FALSE,"단축3";#N/A,#N/A,FALSE,"장축";#N/A,#N/A,FALSE,"4WD"}</definedName>
    <definedName name="대방총괄" localSheetId="41" hidden="1">{#N/A,#N/A,FALSE,"단축1";#N/A,#N/A,FALSE,"단축2";#N/A,#N/A,FALSE,"단축3";#N/A,#N/A,FALSE,"장축";#N/A,#N/A,FALSE,"4WD"}</definedName>
    <definedName name="대방총괄" localSheetId="34" hidden="1">{#N/A,#N/A,FALSE,"단축1";#N/A,#N/A,FALSE,"단축2";#N/A,#N/A,FALSE,"단축3";#N/A,#N/A,FALSE,"장축";#N/A,#N/A,FALSE,"4WD"}</definedName>
    <definedName name="대방총괄" hidden="1">{#N/A,#N/A,FALSE,"단축1";#N/A,#N/A,FALSE,"단축2";#N/A,#N/A,FALSE,"단축3";#N/A,#N/A,FALSE,"장축";#N/A,#N/A,FALSE,"4WD"}</definedName>
    <definedName name="대상" localSheetId="12">#REF!</definedName>
    <definedName name="대상" localSheetId="11">#REF!</definedName>
    <definedName name="대상" localSheetId="38">#REF!</definedName>
    <definedName name="대상" localSheetId="39">#REF!</definedName>
    <definedName name="대상" localSheetId="40">#REF!</definedName>
    <definedName name="대상" localSheetId="41">#REF!</definedName>
    <definedName name="대상" localSheetId="34">#REF!</definedName>
    <definedName name="대상" localSheetId="16">#REF!</definedName>
    <definedName name="대상">#REF!</definedName>
    <definedName name="대상업체" localSheetId="12">#REF!</definedName>
    <definedName name="대상업체" localSheetId="11">#REF!</definedName>
    <definedName name="대상업체" localSheetId="38">#REF!</definedName>
    <definedName name="대상업체" localSheetId="39">#REF!</definedName>
    <definedName name="대상업체" localSheetId="40">#REF!</definedName>
    <definedName name="대상업체" localSheetId="41">#REF!</definedName>
    <definedName name="대상업체" localSheetId="34">#REF!</definedName>
    <definedName name="대상업체" localSheetId="16">#REF!</definedName>
    <definedName name="대상업체">#REF!</definedName>
    <definedName name="대섭" localSheetId="12">#REF!</definedName>
    <definedName name="대섭" localSheetId="11">#REF!</definedName>
    <definedName name="대섭" localSheetId="38">#REF!</definedName>
    <definedName name="대섭" localSheetId="39">#REF!</definedName>
    <definedName name="대섭" localSheetId="40">#REF!</definedName>
    <definedName name="대섭" localSheetId="41">#REF!</definedName>
    <definedName name="대섭" localSheetId="34">#REF!</definedName>
    <definedName name="대섭" localSheetId="16">#REF!</definedName>
    <definedName name="대섭">#REF!</definedName>
    <definedName name="대체" localSheetId="12">#REF!</definedName>
    <definedName name="대체" localSheetId="11">#REF!</definedName>
    <definedName name="대체" localSheetId="38">#REF!</definedName>
    <definedName name="대체" localSheetId="39">#REF!</definedName>
    <definedName name="대체" localSheetId="40">#REF!</definedName>
    <definedName name="대체" localSheetId="41">#REF!</definedName>
    <definedName name="대체" localSheetId="34">#REF!</definedName>
    <definedName name="대체" localSheetId="16">#REF!</definedName>
    <definedName name="대체">#REF!</definedName>
    <definedName name="대폭절감시" localSheetId="38" hidden="1">{#N/A,#N/A,FALSE,"단축1";#N/A,#N/A,FALSE,"단축2";#N/A,#N/A,FALSE,"단축3";#N/A,#N/A,FALSE,"장축";#N/A,#N/A,FALSE,"4WD"}</definedName>
    <definedName name="대폭절감시" localSheetId="39" hidden="1">{#N/A,#N/A,FALSE,"단축1";#N/A,#N/A,FALSE,"단축2";#N/A,#N/A,FALSE,"단축3";#N/A,#N/A,FALSE,"장축";#N/A,#N/A,FALSE,"4WD"}</definedName>
    <definedName name="대폭절감시" localSheetId="40" hidden="1">{#N/A,#N/A,FALSE,"단축1";#N/A,#N/A,FALSE,"단축2";#N/A,#N/A,FALSE,"단축3";#N/A,#N/A,FALSE,"장축";#N/A,#N/A,FALSE,"4WD"}</definedName>
    <definedName name="대폭절감시" localSheetId="41" hidden="1">{#N/A,#N/A,FALSE,"단축1";#N/A,#N/A,FALSE,"단축2";#N/A,#N/A,FALSE,"단축3";#N/A,#N/A,FALSE,"장축";#N/A,#N/A,FALSE,"4WD"}</definedName>
    <definedName name="대폭절감시" localSheetId="34" hidden="1">{#N/A,#N/A,FALSE,"단축1";#N/A,#N/A,FALSE,"단축2";#N/A,#N/A,FALSE,"단축3";#N/A,#N/A,FALSE,"장축";#N/A,#N/A,FALSE,"4WD"}</definedName>
    <definedName name="대폭절감시" hidden="1">{#N/A,#N/A,FALSE,"단축1";#N/A,#N/A,FALSE,"단축2";#N/A,#N/A,FALSE,"단축3";#N/A,#N/A,FALSE,"장축";#N/A,#N/A,FALSE,"4WD"}</definedName>
    <definedName name="대환율" localSheetId="12">#REF!</definedName>
    <definedName name="대환율" localSheetId="11">#REF!</definedName>
    <definedName name="대환율" localSheetId="38">#REF!</definedName>
    <definedName name="대환율" localSheetId="39">#REF!</definedName>
    <definedName name="대환율" localSheetId="40">#REF!</definedName>
    <definedName name="대환율" localSheetId="41">#REF!</definedName>
    <definedName name="대환율" localSheetId="34">#REF!</definedName>
    <definedName name="대환율" localSheetId="16">#REF!</definedName>
    <definedName name="대환율">#REF!</definedName>
    <definedName name="대회" localSheetId="12">#REF!</definedName>
    <definedName name="대회" localSheetId="11">#REF!</definedName>
    <definedName name="대회" localSheetId="38">#REF!</definedName>
    <definedName name="대회" localSheetId="39">#REF!</definedName>
    <definedName name="대회" localSheetId="40">#REF!</definedName>
    <definedName name="대회" localSheetId="41">#REF!</definedName>
    <definedName name="대회" localSheetId="34">#REF!</definedName>
    <definedName name="대회" localSheetId="16">#REF!</definedName>
    <definedName name="대회">#REF!</definedName>
    <definedName name="도면" localSheetId="12">#REF!</definedName>
    <definedName name="도면" localSheetId="11">#REF!</definedName>
    <definedName name="도면" localSheetId="38">#REF!</definedName>
    <definedName name="도면" localSheetId="39">#REF!</definedName>
    <definedName name="도면" localSheetId="40">#REF!</definedName>
    <definedName name="도면" localSheetId="41">#REF!</definedName>
    <definedName name="도면" localSheetId="34">#REF!</definedName>
    <definedName name="도면" localSheetId="16">#REF!</definedName>
    <definedName name="도면">#REF!</definedName>
    <definedName name="도번" localSheetId="12">#REF!</definedName>
    <definedName name="도번" localSheetId="11">#REF!</definedName>
    <definedName name="도번" localSheetId="38">#REF!</definedName>
    <definedName name="도번" localSheetId="39">#REF!</definedName>
    <definedName name="도번" localSheetId="40">#REF!</definedName>
    <definedName name="도번" localSheetId="41">#REF!</definedName>
    <definedName name="도번" localSheetId="34">#REF!</definedName>
    <definedName name="도번" localSheetId="16">#REF!</definedName>
    <definedName name="도번">#REF!</definedName>
    <definedName name="도번1" localSheetId="12">#REF!</definedName>
    <definedName name="도번1" localSheetId="11">#REF!</definedName>
    <definedName name="도번1" localSheetId="38">#REF!</definedName>
    <definedName name="도번1" localSheetId="39">#REF!</definedName>
    <definedName name="도번1" localSheetId="40">#REF!</definedName>
    <definedName name="도번1" localSheetId="41">#REF!</definedName>
    <definedName name="도번1" localSheetId="34">#REF!</definedName>
    <definedName name="도번1" localSheetId="16">#REF!</definedName>
    <definedName name="도번1">#REF!</definedName>
    <definedName name="도장" localSheetId="12">#REF!</definedName>
    <definedName name="도장" localSheetId="11">#REF!</definedName>
    <definedName name="도장" localSheetId="38">#REF!</definedName>
    <definedName name="도장" localSheetId="39">#REF!</definedName>
    <definedName name="도장" localSheetId="40">#REF!</definedName>
    <definedName name="도장" localSheetId="41">#REF!</definedName>
    <definedName name="도장" localSheetId="34">#REF!</definedName>
    <definedName name="도장" localSheetId="16">#REF!</definedName>
    <definedName name="도장">#REF!</definedName>
    <definedName name="독경비" localSheetId="12">#REF!</definedName>
    <definedName name="독경비" localSheetId="11">#REF!</definedName>
    <definedName name="독경비" localSheetId="38">#REF!</definedName>
    <definedName name="독경비" localSheetId="39">#REF!</definedName>
    <definedName name="독경비" localSheetId="40">#REF!</definedName>
    <definedName name="독경비" localSheetId="41">#REF!</definedName>
    <definedName name="독경비" localSheetId="34">#REF!</definedName>
    <definedName name="독경비" localSheetId="16">#REF!</definedName>
    <definedName name="독경비">#REF!</definedName>
    <definedName name="독판관비" localSheetId="12">#REF!</definedName>
    <definedName name="독판관비" localSheetId="11">#REF!</definedName>
    <definedName name="독판관비" localSheetId="38">#REF!</definedName>
    <definedName name="독판관비" localSheetId="39">#REF!</definedName>
    <definedName name="독판관비" localSheetId="40">#REF!</definedName>
    <definedName name="독판관비" localSheetId="41">#REF!</definedName>
    <definedName name="독판관비" localSheetId="34">#REF!</definedName>
    <definedName name="독판관비" localSheetId="16">#REF!</definedName>
    <definedName name="독판관비">#REF!</definedName>
    <definedName name="독환율" localSheetId="12">#REF!</definedName>
    <definedName name="독환율" localSheetId="11">#REF!</definedName>
    <definedName name="독환율" localSheetId="38">#REF!</definedName>
    <definedName name="독환율" localSheetId="39">#REF!</definedName>
    <definedName name="독환율" localSheetId="40">#REF!</definedName>
    <definedName name="독환율" localSheetId="41">#REF!</definedName>
    <definedName name="독환율" localSheetId="34">#REF!</definedName>
    <definedName name="독환율" localSheetId="16">#REF!</definedName>
    <definedName name="독환율">#REF!</definedName>
    <definedName name="돋움" localSheetId="12">#REF!</definedName>
    <definedName name="돋움" localSheetId="11">#REF!</definedName>
    <definedName name="돋움" localSheetId="38">#REF!</definedName>
    <definedName name="돋움" localSheetId="39">#REF!</definedName>
    <definedName name="돋움" localSheetId="40">#REF!</definedName>
    <definedName name="돋움" localSheetId="41">#REF!</definedName>
    <definedName name="돋움" localSheetId="34">#REF!</definedName>
    <definedName name="돋움" localSheetId="16">#REF!</definedName>
    <definedName name="돋움">#REF!</definedName>
    <definedName name="동력성능1" localSheetId="38" hidden="1">{#N/A,#N/A,FALSE,"단축1";#N/A,#N/A,FALSE,"단축2";#N/A,#N/A,FALSE,"단축3";#N/A,#N/A,FALSE,"장축";#N/A,#N/A,FALSE,"4WD"}</definedName>
    <definedName name="동력성능1" localSheetId="39" hidden="1">{#N/A,#N/A,FALSE,"단축1";#N/A,#N/A,FALSE,"단축2";#N/A,#N/A,FALSE,"단축3";#N/A,#N/A,FALSE,"장축";#N/A,#N/A,FALSE,"4WD"}</definedName>
    <definedName name="동력성능1" localSheetId="40" hidden="1">{#N/A,#N/A,FALSE,"단축1";#N/A,#N/A,FALSE,"단축2";#N/A,#N/A,FALSE,"단축3";#N/A,#N/A,FALSE,"장축";#N/A,#N/A,FALSE,"4WD"}</definedName>
    <definedName name="동력성능1" localSheetId="41" hidden="1">{#N/A,#N/A,FALSE,"단축1";#N/A,#N/A,FALSE,"단축2";#N/A,#N/A,FALSE,"단축3";#N/A,#N/A,FALSE,"장축";#N/A,#N/A,FALSE,"4WD"}</definedName>
    <definedName name="동력성능1" localSheetId="34" hidden="1">{#N/A,#N/A,FALSE,"단축1";#N/A,#N/A,FALSE,"단축2";#N/A,#N/A,FALSE,"단축3";#N/A,#N/A,FALSE,"장축";#N/A,#N/A,FALSE,"4WD"}</definedName>
    <definedName name="동력성능1" hidden="1">{#N/A,#N/A,FALSE,"단축1";#N/A,#N/A,FALSE,"단축2";#N/A,#N/A,FALSE,"단축3";#N/A,#N/A,FALSE,"장축";#N/A,#N/A,FALSE,"4WD"}</definedName>
    <definedName name="동반진출" localSheetId="12">#REF!</definedName>
    <definedName name="동반진출" localSheetId="11">#REF!</definedName>
    <definedName name="동반진출" localSheetId="38">#REF!</definedName>
    <definedName name="동반진출" localSheetId="39">#REF!</definedName>
    <definedName name="동반진출" localSheetId="40">#REF!</definedName>
    <definedName name="동반진출" localSheetId="41">#REF!</definedName>
    <definedName name="동반진출" localSheetId="34">#REF!</definedName>
    <definedName name="동반진출" localSheetId="16">#REF!</definedName>
    <definedName name="동반진출">#REF!</definedName>
    <definedName name="동양종금" localSheetId="12">#REF!</definedName>
    <definedName name="동양종금" localSheetId="11">#REF!</definedName>
    <definedName name="동양종금" localSheetId="38">#REF!</definedName>
    <definedName name="동양종금" localSheetId="39">#REF!</definedName>
    <definedName name="동양종금" localSheetId="40">#REF!</definedName>
    <definedName name="동양종금" localSheetId="41">#REF!</definedName>
    <definedName name="동양종금" localSheetId="34">#REF!</definedName>
    <definedName name="동양종금" localSheetId="16">#REF!</definedName>
    <definedName name="동양종금">#REF!</definedName>
    <definedName name="동일" localSheetId="12">#REF!</definedName>
    <definedName name="동일" localSheetId="11">#REF!</definedName>
    <definedName name="동일" localSheetId="38">#REF!</definedName>
    <definedName name="동일" localSheetId="39">#REF!</definedName>
    <definedName name="동일" localSheetId="40">#REF!</definedName>
    <definedName name="동일" localSheetId="41">#REF!</definedName>
    <definedName name="동일" localSheetId="34">#REF!</definedName>
    <definedName name="동일" localSheetId="16">#REF!</definedName>
    <definedName name="동일">#REF!</definedName>
    <definedName name="동판수" localSheetId="12">#REF!</definedName>
    <definedName name="동판수" localSheetId="11">#REF!</definedName>
    <definedName name="동판수" localSheetId="38">#REF!</definedName>
    <definedName name="동판수" localSheetId="39">#REF!</definedName>
    <definedName name="동판수" localSheetId="40">#REF!</definedName>
    <definedName name="동판수" localSheetId="41">#REF!</definedName>
    <definedName name="동판수" localSheetId="34">#REF!</definedName>
    <definedName name="동판수" localSheetId="16">#REF!</definedName>
    <definedName name="동판수">#REF!</definedName>
    <definedName name="됴" localSheetId="12">#REF!</definedName>
    <definedName name="됴" localSheetId="11">#REF!</definedName>
    <definedName name="됴" localSheetId="38">#REF!</definedName>
    <definedName name="됴" localSheetId="39">#REF!</definedName>
    <definedName name="됴" localSheetId="40">#REF!</definedName>
    <definedName name="됴" localSheetId="41">#REF!</definedName>
    <definedName name="됴" localSheetId="34">#REF!</definedName>
    <definedName name="됴" localSheetId="16">#REF!</definedName>
    <definedName name="됴">#REF!</definedName>
    <definedName name="됻" localSheetId="12">#REF!</definedName>
    <definedName name="됻" localSheetId="11">#REF!</definedName>
    <definedName name="됻" localSheetId="38">#REF!</definedName>
    <definedName name="됻" localSheetId="39">#REF!</definedName>
    <definedName name="됻" localSheetId="40">#REF!</definedName>
    <definedName name="됻" localSheetId="41">#REF!</definedName>
    <definedName name="됻" localSheetId="34">#REF!</definedName>
    <definedName name="됻" localSheetId="16">#REF!</definedName>
    <definedName name="됻">#REF!</definedName>
    <definedName name="둘" localSheetId="12">#REF!</definedName>
    <definedName name="둘" localSheetId="11">#REF!</definedName>
    <definedName name="둘" localSheetId="38">#REF!</definedName>
    <definedName name="둘" localSheetId="39">#REF!</definedName>
    <definedName name="둘" localSheetId="40">#REF!</definedName>
    <definedName name="둘" localSheetId="41">#REF!</definedName>
    <definedName name="둘" localSheetId="34">#REF!</definedName>
    <definedName name="둘" localSheetId="16">#REF!</definedName>
    <definedName name="둘">#REF!</definedName>
    <definedName name="ㄹ" localSheetId="38" hidden="1">{#N/A,#N/A,FALSE,"단축1";#N/A,#N/A,FALSE,"단축2";#N/A,#N/A,FALSE,"단축3";#N/A,#N/A,FALSE,"장축";#N/A,#N/A,FALSE,"4WD"}</definedName>
    <definedName name="ㄹ" localSheetId="39" hidden="1">{#N/A,#N/A,FALSE,"단축1";#N/A,#N/A,FALSE,"단축2";#N/A,#N/A,FALSE,"단축3";#N/A,#N/A,FALSE,"장축";#N/A,#N/A,FALSE,"4WD"}</definedName>
    <definedName name="ㄹ" localSheetId="40" hidden="1">{#N/A,#N/A,FALSE,"단축1";#N/A,#N/A,FALSE,"단축2";#N/A,#N/A,FALSE,"단축3";#N/A,#N/A,FALSE,"장축";#N/A,#N/A,FALSE,"4WD"}</definedName>
    <definedName name="ㄹ" localSheetId="41" hidden="1">{#N/A,#N/A,FALSE,"단축1";#N/A,#N/A,FALSE,"단축2";#N/A,#N/A,FALSE,"단축3";#N/A,#N/A,FALSE,"장축";#N/A,#N/A,FALSE,"4WD"}</definedName>
    <definedName name="ㄹ" localSheetId="34" hidden="1">{#N/A,#N/A,FALSE,"단축1";#N/A,#N/A,FALSE,"단축2";#N/A,#N/A,FALSE,"단축3";#N/A,#N/A,FALSE,"장축";#N/A,#N/A,FALSE,"4WD"}</definedName>
    <definedName name="ㄹ" hidden="1">{#N/A,#N/A,FALSE,"단축1";#N/A,#N/A,FALSE,"단축2";#N/A,#N/A,FALSE,"단축3";#N/A,#N/A,FALSE,"장축";#N/A,#N/A,FALSE,"4WD"}</definedName>
    <definedName name="ㄹㄴㅇㄴ" localSheetId="12">#REF!</definedName>
    <definedName name="ㄹㄴㅇㄴ" localSheetId="11">#REF!</definedName>
    <definedName name="ㄹㄴㅇㄴ" localSheetId="38">#REF!</definedName>
    <definedName name="ㄹㄴㅇㄴ" localSheetId="39">#REF!</definedName>
    <definedName name="ㄹㄴㅇㄴ" localSheetId="40">#REF!</definedName>
    <definedName name="ㄹㄴㅇㄴ" localSheetId="41">#REF!</definedName>
    <definedName name="ㄹㄴㅇㄴ" localSheetId="34">#REF!</definedName>
    <definedName name="ㄹㄴㅇㄴ" localSheetId="16">#REF!</definedName>
    <definedName name="ㄹㄴㅇㄴ">#REF!</definedName>
    <definedName name="ㄹㄷㅈ" localSheetId="12">#REF!</definedName>
    <definedName name="ㄹㄷㅈ" localSheetId="11">#REF!</definedName>
    <definedName name="ㄹㄷㅈ" localSheetId="38">#REF!</definedName>
    <definedName name="ㄹㄷㅈ" localSheetId="39">#REF!</definedName>
    <definedName name="ㄹㄷㅈ" localSheetId="40">#REF!</definedName>
    <definedName name="ㄹㄷㅈ" localSheetId="41">#REF!</definedName>
    <definedName name="ㄹㄷㅈ" localSheetId="34">#REF!</definedName>
    <definedName name="ㄹㄷㅈ" localSheetId="16">#REF!</definedName>
    <definedName name="ㄹㄷㅈ">#REF!</definedName>
    <definedName name="ㄹㄹ" localSheetId="12">#REF!</definedName>
    <definedName name="ㄹㄹ" localSheetId="11">#REF!</definedName>
    <definedName name="ㄹㄹ" localSheetId="38">#REF!</definedName>
    <definedName name="ㄹㄹ" localSheetId="39">#REF!</definedName>
    <definedName name="ㄹㄹ" localSheetId="40">#REF!</definedName>
    <definedName name="ㄹㄹ" localSheetId="41">#REF!</definedName>
    <definedName name="ㄹㄹ" localSheetId="34">#REF!</definedName>
    <definedName name="ㄹㄹ" localSheetId="16">#REF!</definedName>
    <definedName name="ㄹㄹ">#REF!</definedName>
    <definedName name="ㄹㅇ" localSheetId="38" hidden="1">{#N/A,#N/A,FALSE,"단축1";#N/A,#N/A,FALSE,"단축2";#N/A,#N/A,FALSE,"단축3";#N/A,#N/A,FALSE,"장축";#N/A,#N/A,FALSE,"4WD"}</definedName>
    <definedName name="ㄹㅇ" localSheetId="39" hidden="1">{#N/A,#N/A,FALSE,"단축1";#N/A,#N/A,FALSE,"단축2";#N/A,#N/A,FALSE,"단축3";#N/A,#N/A,FALSE,"장축";#N/A,#N/A,FALSE,"4WD"}</definedName>
    <definedName name="ㄹㅇ" localSheetId="40" hidden="1">{#N/A,#N/A,FALSE,"단축1";#N/A,#N/A,FALSE,"단축2";#N/A,#N/A,FALSE,"단축3";#N/A,#N/A,FALSE,"장축";#N/A,#N/A,FALSE,"4WD"}</definedName>
    <definedName name="ㄹㅇ" localSheetId="41" hidden="1">{#N/A,#N/A,FALSE,"단축1";#N/A,#N/A,FALSE,"단축2";#N/A,#N/A,FALSE,"단축3";#N/A,#N/A,FALSE,"장축";#N/A,#N/A,FALSE,"4WD"}</definedName>
    <definedName name="ㄹㅇ" localSheetId="34" hidden="1">{#N/A,#N/A,FALSE,"단축1";#N/A,#N/A,FALSE,"단축2";#N/A,#N/A,FALSE,"단축3";#N/A,#N/A,FALSE,"장축";#N/A,#N/A,FALSE,"4WD"}</definedName>
    <definedName name="ㄹㅇ" hidden="1">{#N/A,#N/A,FALSE,"단축1";#N/A,#N/A,FALSE,"단축2";#N/A,#N/A,FALSE,"단축3";#N/A,#N/A,FALSE,"장축";#N/A,#N/A,FALSE,"4WD"}</definedName>
    <definedName name="ㄹㅇㅎㅇㅁㄴㄹ호" localSheetId="12">#REF!</definedName>
    <definedName name="ㄹㅇㅎㅇㅁㄴㄹ호" localSheetId="11">#REF!</definedName>
    <definedName name="ㄹㅇㅎㅇㅁㄴㄹ호" localSheetId="38">#REF!</definedName>
    <definedName name="ㄹㅇㅎㅇㅁㄴㄹ호" localSheetId="39">#REF!</definedName>
    <definedName name="ㄹㅇㅎㅇㅁㄴㄹ호" localSheetId="40">#REF!</definedName>
    <definedName name="ㄹㅇㅎㅇㅁㄴㄹ호" localSheetId="41">#REF!</definedName>
    <definedName name="ㄹㅇㅎㅇㅁㄴㄹ호" localSheetId="34">#REF!</definedName>
    <definedName name="ㄹㅇㅎㅇㅁㄴㄹ호" localSheetId="16">#REF!</definedName>
    <definedName name="ㄹㅇㅎㅇㅁㄴㄹ호">#REF!</definedName>
    <definedName name="ㄹㅇ호" localSheetId="12">#REF!</definedName>
    <definedName name="ㄹㅇ호" localSheetId="11">#REF!</definedName>
    <definedName name="ㄹㅇ호" localSheetId="38">#REF!</definedName>
    <definedName name="ㄹㅇ호" localSheetId="39">#REF!</definedName>
    <definedName name="ㄹㅇ호" localSheetId="40">#REF!</definedName>
    <definedName name="ㄹㅇ호" localSheetId="41">#REF!</definedName>
    <definedName name="ㄹㅇ호" localSheetId="34">#REF!</definedName>
    <definedName name="ㄹㅇ호" localSheetId="16">#REF!</definedName>
    <definedName name="ㄹㅇ호">#REF!</definedName>
    <definedName name="ㄹ어ㅓ럴" localSheetId="38" hidden="1">{#N/A,#N/A,FALSE,"단축1";#N/A,#N/A,FALSE,"단축2";#N/A,#N/A,FALSE,"단축3";#N/A,#N/A,FALSE,"장축";#N/A,#N/A,FALSE,"4WD"}</definedName>
    <definedName name="ㄹ어ㅓ럴" localSheetId="39" hidden="1">{#N/A,#N/A,FALSE,"단축1";#N/A,#N/A,FALSE,"단축2";#N/A,#N/A,FALSE,"단축3";#N/A,#N/A,FALSE,"장축";#N/A,#N/A,FALSE,"4WD"}</definedName>
    <definedName name="ㄹ어ㅓ럴" localSheetId="40" hidden="1">{#N/A,#N/A,FALSE,"단축1";#N/A,#N/A,FALSE,"단축2";#N/A,#N/A,FALSE,"단축3";#N/A,#N/A,FALSE,"장축";#N/A,#N/A,FALSE,"4WD"}</definedName>
    <definedName name="ㄹ어ㅓ럴" localSheetId="41" hidden="1">{#N/A,#N/A,FALSE,"단축1";#N/A,#N/A,FALSE,"단축2";#N/A,#N/A,FALSE,"단축3";#N/A,#N/A,FALSE,"장축";#N/A,#N/A,FALSE,"4WD"}</definedName>
    <definedName name="ㄹ어ㅓ럴" localSheetId="34" hidden="1">{#N/A,#N/A,FALSE,"단축1";#N/A,#N/A,FALSE,"단축2";#N/A,#N/A,FALSE,"단축3";#N/A,#N/A,FALSE,"장축";#N/A,#N/A,FALSE,"4WD"}</definedName>
    <definedName name="ㄹ어ㅓ럴" hidden="1">{#N/A,#N/A,FALSE,"단축1";#N/A,#N/A,FALSE,"단축2";#N/A,#N/A,FALSE,"단축3";#N/A,#N/A,FALSE,"장축";#N/A,#N/A,FALSE,"4WD"}</definedName>
    <definedName name="ㄹ허ㅗ" localSheetId="12">#REF!</definedName>
    <definedName name="ㄹ허ㅗ" localSheetId="11">#REF!</definedName>
    <definedName name="ㄹ허ㅗ" localSheetId="38">#REF!</definedName>
    <definedName name="ㄹ허ㅗ" localSheetId="39">#REF!</definedName>
    <definedName name="ㄹ허ㅗ" localSheetId="40">#REF!</definedName>
    <definedName name="ㄹ허ㅗ" localSheetId="41">#REF!</definedName>
    <definedName name="ㄹ허ㅗ" localSheetId="34">#REF!</definedName>
    <definedName name="ㄹ허ㅗ" localSheetId="16">#REF!</definedName>
    <definedName name="ㄹ허ㅗ">#REF!</definedName>
    <definedName name="ㄹ호ㅓ" localSheetId="12">#REF!</definedName>
    <definedName name="ㄹ호ㅓ" localSheetId="11">#REF!</definedName>
    <definedName name="ㄹ호ㅓ" localSheetId="38">#REF!</definedName>
    <definedName name="ㄹ호ㅓ" localSheetId="39">#REF!</definedName>
    <definedName name="ㄹ호ㅓ" localSheetId="40">#REF!</definedName>
    <definedName name="ㄹ호ㅓ" localSheetId="41">#REF!</definedName>
    <definedName name="ㄹ호ㅓ" localSheetId="34">#REF!</definedName>
    <definedName name="ㄹ호ㅓ" localSheetId="16">#REF!</definedName>
    <definedName name="ㄹ호ㅓ">#REF!</definedName>
    <definedName name="ㄹ호ㅓㅓ" localSheetId="38" hidden="1">{#N/A,#N/A,FALSE,"단축1";#N/A,#N/A,FALSE,"단축2";#N/A,#N/A,FALSE,"단축3";#N/A,#N/A,FALSE,"장축";#N/A,#N/A,FALSE,"4WD"}</definedName>
    <definedName name="ㄹ호ㅓㅓ" localSheetId="39" hidden="1">{#N/A,#N/A,FALSE,"단축1";#N/A,#N/A,FALSE,"단축2";#N/A,#N/A,FALSE,"단축3";#N/A,#N/A,FALSE,"장축";#N/A,#N/A,FALSE,"4WD"}</definedName>
    <definedName name="ㄹ호ㅓㅓ" localSheetId="40" hidden="1">{#N/A,#N/A,FALSE,"단축1";#N/A,#N/A,FALSE,"단축2";#N/A,#N/A,FALSE,"단축3";#N/A,#N/A,FALSE,"장축";#N/A,#N/A,FALSE,"4WD"}</definedName>
    <definedName name="ㄹ호ㅓㅓ" localSheetId="41" hidden="1">{#N/A,#N/A,FALSE,"단축1";#N/A,#N/A,FALSE,"단축2";#N/A,#N/A,FALSE,"단축3";#N/A,#N/A,FALSE,"장축";#N/A,#N/A,FALSE,"4WD"}</definedName>
    <definedName name="ㄹ호ㅓㅓ" localSheetId="34" hidden="1">{#N/A,#N/A,FALSE,"단축1";#N/A,#N/A,FALSE,"단축2";#N/A,#N/A,FALSE,"단축3";#N/A,#N/A,FALSE,"장축";#N/A,#N/A,FALSE,"4WD"}</definedName>
    <definedName name="ㄹ호ㅓㅓ" hidden="1">{#N/A,#N/A,FALSE,"단축1";#N/A,#N/A,FALSE,"단축2";#N/A,#N/A,FALSE,"단축3";#N/A,#N/A,FALSE,"장축";#N/A,#N/A,FALSE,"4WD"}</definedName>
    <definedName name="라" localSheetId="12">#REF!</definedName>
    <definedName name="라" localSheetId="11">#REF!</definedName>
    <definedName name="라" localSheetId="38">#REF!</definedName>
    <definedName name="라" localSheetId="39">#REF!</definedName>
    <definedName name="라" localSheetId="40">#REF!</definedName>
    <definedName name="라" localSheetId="41">#REF!</definedName>
    <definedName name="라" localSheetId="34">#REF!</definedName>
    <definedName name="라" localSheetId="16">#REF!</definedName>
    <definedName name="라">#REF!</definedName>
    <definedName name="라ㅕ화" localSheetId="12">#REF!</definedName>
    <definedName name="라ㅕ화" localSheetId="11">#REF!</definedName>
    <definedName name="라ㅕ화" localSheetId="38">#REF!</definedName>
    <definedName name="라ㅕ화" localSheetId="39">#REF!</definedName>
    <definedName name="라ㅕ화" localSheetId="40">#REF!</definedName>
    <definedName name="라ㅕ화" localSheetId="41">#REF!</definedName>
    <definedName name="라ㅕ화" localSheetId="34">#REF!</definedName>
    <definedName name="라ㅕ화" localSheetId="16">#REF!</definedName>
    <definedName name="라ㅕ화">#REF!</definedName>
    <definedName name="러" localSheetId="12">#REF!</definedName>
    <definedName name="러" localSheetId="11">#REF!</definedName>
    <definedName name="러" localSheetId="38">#REF!</definedName>
    <definedName name="러" localSheetId="39">#REF!</definedName>
    <definedName name="러" localSheetId="40">#REF!</definedName>
    <definedName name="러" localSheetId="41">#REF!</definedName>
    <definedName name="러" localSheetId="34">#REF!</definedName>
    <definedName name="러" localSheetId="16">#REF!</definedName>
    <definedName name="러">#REF!</definedName>
    <definedName name="러시아" localSheetId="38" hidden="1">{#N/A,#N/A,FALSE,"단축1";#N/A,#N/A,FALSE,"단축2";#N/A,#N/A,FALSE,"단축3";#N/A,#N/A,FALSE,"장축";#N/A,#N/A,FALSE,"4WD"}</definedName>
    <definedName name="러시아" localSheetId="39" hidden="1">{#N/A,#N/A,FALSE,"단축1";#N/A,#N/A,FALSE,"단축2";#N/A,#N/A,FALSE,"단축3";#N/A,#N/A,FALSE,"장축";#N/A,#N/A,FALSE,"4WD"}</definedName>
    <definedName name="러시아" localSheetId="40" hidden="1">{#N/A,#N/A,FALSE,"단축1";#N/A,#N/A,FALSE,"단축2";#N/A,#N/A,FALSE,"단축3";#N/A,#N/A,FALSE,"장축";#N/A,#N/A,FALSE,"4WD"}</definedName>
    <definedName name="러시아" localSheetId="41" hidden="1">{#N/A,#N/A,FALSE,"단축1";#N/A,#N/A,FALSE,"단축2";#N/A,#N/A,FALSE,"단축3";#N/A,#N/A,FALSE,"장축";#N/A,#N/A,FALSE,"4WD"}</definedName>
    <definedName name="러시아" localSheetId="34" hidden="1">{#N/A,#N/A,FALSE,"단축1";#N/A,#N/A,FALSE,"단축2";#N/A,#N/A,FALSE,"단축3";#N/A,#N/A,FALSE,"장축";#N/A,#N/A,FALSE,"4WD"}</definedName>
    <definedName name="러시아" hidden="1">{#N/A,#N/A,FALSE,"단축1";#N/A,#N/A,FALSE,"단축2";#N/A,#N/A,FALSE,"단축3";#N/A,#N/A,FALSE,"장축";#N/A,#N/A,FALSE,"4WD"}</definedName>
    <definedName name="렇" localSheetId="12">#REF!</definedName>
    <definedName name="렇" localSheetId="11">#REF!</definedName>
    <definedName name="렇" localSheetId="38">#REF!</definedName>
    <definedName name="렇" localSheetId="39">#REF!</definedName>
    <definedName name="렇" localSheetId="40">#REF!</definedName>
    <definedName name="렇" localSheetId="41">#REF!</definedName>
    <definedName name="렇" localSheetId="34">#REF!</definedName>
    <definedName name="렇" localSheetId="16">#REF!</definedName>
    <definedName name="렇">#REF!</definedName>
    <definedName name="로보트비용추가" localSheetId="38" hidden="1">{#N/A,#N/A,FALSE,"신규dep";#N/A,#N/A,FALSE,"신규dep-금형상각후";#N/A,#N/A,FALSE,"신규dep-연구비상각후";#N/A,#N/A,FALSE,"신규dep-기계,공구상각후"}</definedName>
    <definedName name="로보트비용추가" localSheetId="39" hidden="1">{#N/A,#N/A,FALSE,"신규dep";#N/A,#N/A,FALSE,"신규dep-금형상각후";#N/A,#N/A,FALSE,"신규dep-연구비상각후";#N/A,#N/A,FALSE,"신규dep-기계,공구상각후"}</definedName>
    <definedName name="로보트비용추가" localSheetId="40" hidden="1">{#N/A,#N/A,FALSE,"신규dep";#N/A,#N/A,FALSE,"신규dep-금형상각후";#N/A,#N/A,FALSE,"신규dep-연구비상각후";#N/A,#N/A,FALSE,"신규dep-기계,공구상각후"}</definedName>
    <definedName name="로보트비용추가" localSheetId="41" hidden="1">{#N/A,#N/A,FALSE,"신규dep";#N/A,#N/A,FALSE,"신규dep-금형상각후";#N/A,#N/A,FALSE,"신규dep-연구비상각후";#N/A,#N/A,FALSE,"신규dep-기계,공구상각후"}</definedName>
    <definedName name="로보트비용추가" localSheetId="34" hidden="1">{#N/A,#N/A,FALSE,"신규dep";#N/A,#N/A,FALSE,"신규dep-금형상각후";#N/A,#N/A,FALSE,"신규dep-연구비상각후";#N/A,#N/A,FALSE,"신규dep-기계,공구상각후"}</definedName>
    <definedName name="로보트비용추가" hidden="1">{#N/A,#N/A,FALSE,"신규dep";#N/A,#N/A,FALSE,"신규dep-금형상각후";#N/A,#N/A,FALSE,"신규dep-연구비상각후";#N/A,#N/A,FALSE,"신규dep-기계,공구상각후"}</definedName>
    <definedName name="로커커버" localSheetId="38" hidden="1">{#N/A,#N/A,FALSE,"단축1";#N/A,#N/A,FALSE,"단축2";#N/A,#N/A,FALSE,"단축3";#N/A,#N/A,FALSE,"장축";#N/A,#N/A,FALSE,"4WD"}</definedName>
    <definedName name="로커커버" localSheetId="39" hidden="1">{#N/A,#N/A,FALSE,"단축1";#N/A,#N/A,FALSE,"단축2";#N/A,#N/A,FALSE,"단축3";#N/A,#N/A,FALSE,"장축";#N/A,#N/A,FALSE,"4WD"}</definedName>
    <definedName name="로커커버" localSheetId="40" hidden="1">{#N/A,#N/A,FALSE,"단축1";#N/A,#N/A,FALSE,"단축2";#N/A,#N/A,FALSE,"단축3";#N/A,#N/A,FALSE,"장축";#N/A,#N/A,FALSE,"4WD"}</definedName>
    <definedName name="로커커버" localSheetId="41" hidden="1">{#N/A,#N/A,FALSE,"단축1";#N/A,#N/A,FALSE,"단축2";#N/A,#N/A,FALSE,"단축3";#N/A,#N/A,FALSE,"장축";#N/A,#N/A,FALSE,"4WD"}</definedName>
    <definedName name="로커커버" localSheetId="34" hidden="1">{#N/A,#N/A,FALSE,"단축1";#N/A,#N/A,FALSE,"단축2";#N/A,#N/A,FALSE,"단축3";#N/A,#N/A,FALSE,"장축";#N/A,#N/A,FALSE,"4WD"}</definedName>
    <definedName name="로커커버" hidden="1">{#N/A,#N/A,FALSE,"단축1";#N/A,#N/A,FALSE,"단축2";#N/A,#N/A,FALSE,"단축3";#N/A,#N/A,FALSE,"장축";#N/A,#N/A,FALSE,"4WD"}</definedName>
    <definedName name="르ㅜ" localSheetId="12">#REF!</definedName>
    <definedName name="르ㅜ" localSheetId="11">#REF!</definedName>
    <definedName name="르ㅜ" localSheetId="38">#REF!</definedName>
    <definedName name="르ㅜ" localSheetId="39">#REF!</definedName>
    <definedName name="르ㅜ" localSheetId="40">#REF!</definedName>
    <definedName name="르ㅜ" localSheetId="41">#REF!</definedName>
    <definedName name="르ㅜ" localSheetId="34">#REF!</definedName>
    <definedName name="르ㅜ" localSheetId="16">#REF!</definedName>
    <definedName name="르ㅜ">#REF!</definedName>
    <definedName name="ㄺㅅ" localSheetId="38" hidden="1">{#N/A,#N/A,FALSE,"단축1";#N/A,#N/A,FALSE,"단축2";#N/A,#N/A,FALSE,"단축3";#N/A,#N/A,FALSE,"장축";#N/A,#N/A,FALSE,"4WD"}</definedName>
    <definedName name="ㄺㅅ" localSheetId="39" hidden="1">{#N/A,#N/A,FALSE,"단축1";#N/A,#N/A,FALSE,"단축2";#N/A,#N/A,FALSE,"단축3";#N/A,#N/A,FALSE,"장축";#N/A,#N/A,FALSE,"4WD"}</definedName>
    <definedName name="ㄺㅅ" localSheetId="40" hidden="1">{#N/A,#N/A,FALSE,"단축1";#N/A,#N/A,FALSE,"단축2";#N/A,#N/A,FALSE,"단축3";#N/A,#N/A,FALSE,"장축";#N/A,#N/A,FALSE,"4WD"}</definedName>
    <definedName name="ㄺㅅ" localSheetId="41" hidden="1">{#N/A,#N/A,FALSE,"단축1";#N/A,#N/A,FALSE,"단축2";#N/A,#N/A,FALSE,"단축3";#N/A,#N/A,FALSE,"장축";#N/A,#N/A,FALSE,"4WD"}</definedName>
    <definedName name="ㄺㅅ" localSheetId="34" hidden="1">{#N/A,#N/A,FALSE,"단축1";#N/A,#N/A,FALSE,"단축2";#N/A,#N/A,FALSE,"단축3";#N/A,#N/A,FALSE,"장축";#N/A,#N/A,FALSE,"4WD"}</definedName>
    <definedName name="ㄺㅅ" hidden="1">{#N/A,#N/A,FALSE,"단축1";#N/A,#N/A,FALSE,"단축2";#N/A,#N/A,FALSE,"단축3";#N/A,#N/A,FALSE,"장축";#N/A,#N/A,FALSE,"4WD"}</definedName>
    <definedName name="ㅀㄷㅇㅎ" localSheetId="12">#REF!</definedName>
    <definedName name="ㅀㄷㅇㅎ" localSheetId="11">#REF!</definedName>
    <definedName name="ㅀㄷㅇㅎ" localSheetId="38">#REF!</definedName>
    <definedName name="ㅀㄷㅇㅎ" localSheetId="39">#REF!</definedName>
    <definedName name="ㅀㄷㅇㅎ" localSheetId="40">#REF!</definedName>
    <definedName name="ㅀㄷㅇㅎ" localSheetId="41">#REF!</definedName>
    <definedName name="ㅀㄷㅇㅎ" localSheetId="34">#REF!</definedName>
    <definedName name="ㅀㄷㅇㅎ" localSheetId="16">#REF!</definedName>
    <definedName name="ㅀㄷㅇㅎ">#REF!</definedName>
    <definedName name="ㅁ">#N/A</definedName>
    <definedName name="ㅁ01" localSheetId="12">#REF!</definedName>
    <definedName name="ㅁ01" localSheetId="11">#REF!</definedName>
    <definedName name="ㅁ01" localSheetId="38">#REF!</definedName>
    <definedName name="ㅁ01" localSheetId="39">#REF!</definedName>
    <definedName name="ㅁ01" localSheetId="40">#REF!</definedName>
    <definedName name="ㅁ01" localSheetId="41">#REF!</definedName>
    <definedName name="ㅁ01" localSheetId="34">#REF!</definedName>
    <definedName name="ㅁ01" localSheetId="16">#REF!</definedName>
    <definedName name="ㅁ01">#REF!</definedName>
    <definedName name="ㅁ1" localSheetId="12">#REF!</definedName>
    <definedName name="ㅁ1" localSheetId="11">#REF!</definedName>
    <definedName name="ㅁ1" localSheetId="38">#REF!</definedName>
    <definedName name="ㅁ1" localSheetId="39">#REF!</definedName>
    <definedName name="ㅁ1" localSheetId="40">#REF!</definedName>
    <definedName name="ㅁ1" localSheetId="41">#REF!</definedName>
    <definedName name="ㅁ1" localSheetId="34">#REF!</definedName>
    <definedName name="ㅁ1" localSheetId="16">#REF!</definedName>
    <definedName name="ㅁ1">#REF!</definedName>
    <definedName name="ㅁ100" localSheetId="12">#REF!</definedName>
    <definedName name="ㅁ100" localSheetId="11">#REF!</definedName>
    <definedName name="ㅁ100" localSheetId="38">#REF!</definedName>
    <definedName name="ㅁ100" localSheetId="39">#REF!</definedName>
    <definedName name="ㅁ100" localSheetId="40">#REF!</definedName>
    <definedName name="ㅁ100" localSheetId="41">#REF!</definedName>
    <definedName name="ㅁ100" localSheetId="34">#REF!</definedName>
    <definedName name="ㅁ100" localSheetId="16">#REF!</definedName>
    <definedName name="ㅁ100">#REF!</definedName>
    <definedName name="ㅁ1430" localSheetId="12">#REF!</definedName>
    <definedName name="ㅁ1430" localSheetId="11">#REF!</definedName>
    <definedName name="ㅁ1430" localSheetId="38">#REF!</definedName>
    <definedName name="ㅁ1430" localSheetId="39">#REF!</definedName>
    <definedName name="ㅁ1430" localSheetId="40">#REF!</definedName>
    <definedName name="ㅁ1430" localSheetId="41">#REF!</definedName>
    <definedName name="ㅁ1430" localSheetId="34">#REF!</definedName>
    <definedName name="ㅁ1430" localSheetId="16">#REF!</definedName>
    <definedName name="ㅁ1430">#REF!</definedName>
    <definedName name="ㅁ169" localSheetId="12">#REF!</definedName>
    <definedName name="ㅁ169" localSheetId="11">#REF!</definedName>
    <definedName name="ㅁ169" localSheetId="38">#REF!</definedName>
    <definedName name="ㅁ169" localSheetId="39">#REF!</definedName>
    <definedName name="ㅁ169" localSheetId="40">#REF!</definedName>
    <definedName name="ㅁ169" localSheetId="41">#REF!</definedName>
    <definedName name="ㅁ169" localSheetId="34">#REF!</definedName>
    <definedName name="ㅁ169" localSheetId="16">#REF!</definedName>
    <definedName name="ㅁ169">#REF!</definedName>
    <definedName name="ㅁddd" localSheetId="12">#REF!</definedName>
    <definedName name="ㅁddd" localSheetId="11">#REF!</definedName>
    <definedName name="ㅁddd" localSheetId="38">#REF!</definedName>
    <definedName name="ㅁddd" localSheetId="39">#REF!</definedName>
    <definedName name="ㅁddd" localSheetId="40">#REF!</definedName>
    <definedName name="ㅁddd" localSheetId="41">#REF!</definedName>
    <definedName name="ㅁddd" localSheetId="34">#REF!</definedName>
    <definedName name="ㅁddd" localSheetId="16">#REF!</definedName>
    <definedName name="ㅁddd">#REF!</definedName>
    <definedName name="ㅁㄳㄷ" localSheetId="12">#REF!</definedName>
    <definedName name="ㅁㄳㄷ" localSheetId="11">#REF!</definedName>
    <definedName name="ㅁㄳㄷ" localSheetId="38">#REF!</definedName>
    <definedName name="ㅁㄳㄷ" localSheetId="39">#REF!</definedName>
    <definedName name="ㅁㄳㄷ" localSheetId="40">#REF!</definedName>
    <definedName name="ㅁㄳㄷ" localSheetId="41">#REF!</definedName>
    <definedName name="ㅁㄳㄷ" localSheetId="34">#REF!</definedName>
    <definedName name="ㅁㄳㄷ" localSheetId="16">#REF!</definedName>
    <definedName name="ㅁㄳㄷ">#REF!</definedName>
    <definedName name="ㅁㄴ" localSheetId="38" hidden="1">{#N/A,#N/A,FALSE,"단축1";#N/A,#N/A,FALSE,"단축2";#N/A,#N/A,FALSE,"단축3";#N/A,#N/A,FALSE,"장축";#N/A,#N/A,FALSE,"4WD"}</definedName>
    <definedName name="ㅁㄴ" localSheetId="39" hidden="1">{#N/A,#N/A,FALSE,"단축1";#N/A,#N/A,FALSE,"단축2";#N/A,#N/A,FALSE,"단축3";#N/A,#N/A,FALSE,"장축";#N/A,#N/A,FALSE,"4WD"}</definedName>
    <definedName name="ㅁㄴ" localSheetId="40" hidden="1">{#N/A,#N/A,FALSE,"단축1";#N/A,#N/A,FALSE,"단축2";#N/A,#N/A,FALSE,"단축3";#N/A,#N/A,FALSE,"장축";#N/A,#N/A,FALSE,"4WD"}</definedName>
    <definedName name="ㅁㄴ" localSheetId="41" hidden="1">{#N/A,#N/A,FALSE,"단축1";#N/A,#N/A,FALSE,"단축2";#N/A,#N/A,FALSE,"단축3";#N/A,#N/A,FALSE,"장축";#N/A,#N/A,FALSE,"4WD"}</definedName>
    <definedName name="ㅁㄴ" localSheetId="34" hidden="1">{#N/A,#N/A,FALSE,"단축1";#N/A,#N/A,FALSE,"단축2";#N/A,#N/A,FALSE,"단축3";#N/A,#N/A,FALSE,"장축";#N/A,#N/A,FALSE,"4WD"}</definedName>
    <definedName name="ㅁㄴ" hidden="1">{#N/A,#N/A,FALSE,"단축1";#N/A,#N/A,FALSE,"단축2";#N/A,#N/A,FALSE,"단축3";#N/A,#N/A,FALSE,"장축";#N/A,#N/A,FALSE,"4WD"}</definedName>
    <definedName name="ㅁㄴㄴㅁ" localSheetId="38" hidden="1">{#N/A,#N/A,FALSE,"단축1";#N/A,#N/A,FALSE,"단축2";#N/A,#N/A,FALSE,"단축3";#N/A,#N/A,FALSE,"장축";#N/A,#N/A,FALSE,"4WD"}</definedName>
    <definedName name="ㅁㄴㄴㅁ" localSheetId="39" hidden="1">{#N/A,#N/A,FALSE,"단축1";#N/A,#N/A,FALSE,"단축2";#N/A,#N/A,FALSE,"단축3";#N/A,#N/A,FALSE,"장축";#N/A,#N/A,FALSE,"4WD"}</definedName>
    <definedName name="ㅁㄴㄴㅁ" localSheetId="40" hidden="1">{#N/A,#N/A,FALSE,"단축1";#N/A,#N/A,FALSE,"단축2";#N/A,#N/A,FALSE,"단축3";#N/A,#N/A,FALSE,"장축";#N/A,#N/A,FALSE,"4WD"}</definedName>
    <definedName name="ㅁㄴㄴㅁ" localSheetId="41" hidden="1">{#N/A,#N/A,FALSE,"단축1";#N/A,#N/A,FALSE,"단축2";#N/A,#N/A,FALSE,"단축3";#N/A,#N/A,FALSE,"장축";#N/A,#N/A,FALSE,"4WD"}</definedName>
    <definedName name="ㅁㄴㄴㅁ" localSheetId="34" hidden="1">{#N/A,#N/A,FALSE,"단축1";#N/A,#N/A,FALSE,"단축2";#N/A,#N/A,FALSE,"단축3";#N/A,#N/A,FALSE,"장축";#N/A,#N/A,FALSE,"4WD"}</definedName>
    <definedName name="ㅁㄴㄴㅁ" hidden="1">{#N/A,#N/A,FALSE,"단축1";#N/A,#N/A,FALSE,"단축2";#N/A,#N/A,FALSE,"단축3";#N/A,#N/A,FALSE,"장축";#N/A,#N/A,FALSE,"4WD"}</definedName>
    <definedName name="ㅁㄴㄹㅇ" localSheetId="12">#REF!</definedName>
    <definedName name="ㅁㄴㄹㅇ" localSheetId="11">#REF!</definedName>
    <definedName name="ㅁㄴㄹㅇ" localSheetId="38">#REF!</definedName>
    <definedName name="ㅁㄴㄹㅇ" localSheetId="39">#REF!</definedName>
    <definedName name="ㅁㄴㄹㅇ" localSheetId="40">#REF!</definedName>
    <definedName name="ㅁㄴㄹㅇ" localSheetId="41">#REF!</definedName>
    <definedName name="ㅁㄴㄹㅇ" localSheetId="34">#REF!</definedName>
    <definedName name="ㅁㄴㄹㅇ" localSheetId="16">#REF!</definedName>
    <definedName name="ㅁㄴㄹㅇ">#REF!</definedName>
    <definedName name="ㅁㄴㅁ" localSheetId="38" hidden="1">{#N/A,#N/A,FALSE,"단축1";#N/A,#N/A,FALSE,"단축2";#N/A,#N/A,FALSE,"단축3";#N/A,#N/A,FALSE,"장축";#N/A,#N/A,FALSE,"4WD"}</definedName>
    <definedName name="ㅁㄴㅁ" localSheetId="39" hidden="1">{#N/A,#N/A,FALSE,"단축1";#N/A,#N/A,FALSE,"단축2";#N/A,#N/A,FALSE,"단축3";#N/A,#N/A,FALSE,"장축";#N/A,#N/A,FALSE,"4WD"}</definedName>
    <definedName name="ㅁㄴㅁ" localSheetId="40" hidden="1">{#N/A,#N/A,FALSE,"단축1";#N/A,#N/A,FALSE,"단축2";#N/A,#N/A,FALSE,"단축3";#N/A,#N/A,FALSE,"장축";#N/A,#N/A,FALSE,"4WD"}</definedName>
    <definedName name="ㅁㄴㅁ" localSheetId="41" hidden="1">{#N/A,#N/A,FALSE,"단축1";#N/A,#N/A,FALSE,"단축2";#N/A,#N/A,FALSE,"단축3";#N/A,#N/A,FALSE,"장축";#N/A,#N/A,FALSE,"4WD"}</definedName>
    <definedName name="ㅁㄴㅁ" localSheetId="34" hidden="1">{#N/A,#N/A,FALSE,"단축1";#N/A,#N/A,FALSE,"단축2";#N/A,#N/A,FALSE,"단축3";#N/A,#N/A,FALSE,"장축";#N/A,#N/A,FALSE,"4WD"}</definedName>
    <definedName name="ㅁㄴㅁ" hidden="1">{#N/A,#N/A,FALSE,"단축1";#N/A,#N/A,FALSE,"단축2";#N/A,#N/A,FALSE,"단축3";#N/A,#N/A,FALSE,"장축";#N/A,#N/A,FALSE,"4WD"}</definedName>
    <definedName name="ㅁㄴㅇ" localSheetId="38" hidden="1">{#N/A,#N/A,FALSE,"단축1";#N/A,#N/A,FALSE,"단축2";#N/A,#N/A,FALSE,"단축3";#N/A,#N/A,FALSE,"장축";#N/A,#N/A,FALSE,"4WD"}</definedName>
    <definedName name="ㅁㄴㅇ" localSheetId="39" hidden="1">{#N/A,#N/A,FALSE,"단축1";#N/A,#N/A,FALSE,"단축2";#N/A,#N/A,FALSE,"단축3";#N/A,#N/A,FALSE,"장축";#N/A,#N/A,FALSE,"4WD"}</definedName>
    <definedName name="ㅁㄴㅇ" localSheetId="40" hidden="1">{#N/A,#N/A,FALSE,"단축1";#N/A,#N/A,FALSE,"단축2";#N/A,#N/A,FALSE,"단축3";#N/A,#N/A,FALSE,"장축";#N/A,#N/A,FALSE,"4WD"}</definedName>
    <definedName name="ㅁㄴㅇ" localSheetId="41" hidden="1">{#N/A,#N/A,FALSE,"단축1";#N/A,#N/A,FALSE,"단축2";#N/A,#N/A,FALSE,"단축3";#N/A,#N/A,FALSE,"장축";#N/A,#N/A,FALSE,"4WD"}</definedName>
    <definedName name="ㅁㄴㅇ" localSheetId="34" hidden="1">{#N/A,#N/A,FALSE,"단축1";#N/A,#N/A,FALSE,"단축2";#N/A,#N/A,FALSE,"단축3";#N/A,#N/A,FALSE,"장축";#N/A,#N/A,FALSE,"4WD"}</definedName>
    <definedName name="ㅁㄴㅇ" hidden="1">{#N/A,#N/A,FALSE,"단축1";#N/A,#N/A,FALSE,"단축2";#N/A,#N/A,FALSE,"단축3";#N/A,#N/A,FALSE,"장축";#N/A,#N/A,FALSE,"4WD"}</definedName>
    <definedName name="ㅁㄴㅇㄹ" localSheetId="12">#REF!</definedName>
    <definedName name="ㅁㄴㅇㄹ" localSheetId="11">#REF!</definedName>
    <definedName name="ㅁㄴㅇㄹ" localSheetId="38">#REF!</definedName>
    <definedName name="ㅁㄴㅇㄹ" localSheetId="39">#REF!</definedName>
    <definedName name="ㅁㄴㅇㄹ" localSheetId="40">#REF!</definedName>
    <definedName name="ㅁㄴㅇㄹ" localSheetId="41">#REF!</definedName>
    <definedName name="ㅁㄴㅇㄹ" localSheetId="34">#REF!</definedName>
    <definedName name="ㅁㄴㅇㄹ" localSheetId="16">#REF!</definedName>
    <definedName name="ㅁㄴㅇㄹ">#REF!</definedName>
    <definedName name="ㅁㄴㅇㅁㄴㅇ" localSheetId="12">#REF!</definedName>
    <definedName name="ㅁㄴㅇㅁㄴㅇ" localSheetId="11">#REF!</definedName>
    <definedName name="ㅁㄴㅇㅁㄴㅇ" localSheetId="38">#REF!</definedName>
    <definedName name="ㅁㄴㅇㅁㄴㅇ" localSheetId="39">#REF!</definedName>
    <definedName name="ㅁㄴㅇㅁㄴㅇ" localSheetId="40">#REF!</definedName>
    <definedName name="ㅁㄴㅇㅁㄴㅇ" localSheetId="41">#REF!</definedName>
    <definedName name="ㅁㄴㅇㅁㄴㅇ" localSheetId="34">#REF!</definedName>
    <definedName name="ㅁㄴㅇㅁㄴㅇ" localSheetId="16">#REF!</definedName>
    <definedName name="ㅁㄴㅇㅁㄴㅇ">#REF!</definedName>
    <definedName name="ㅁㄴㅇㅁㅂㄱ" localSheetId="12">#REF!</definedName>
    <definedName name="ㅁㄴㅇㅁㅂㄱ" localSheetId="11">#REF!</definedName>
    <definedName name="ㅁㄴㅇㅁㅂㄱ" localSheetId="38">#REF!</definedName>
    <definedName name="ㅁㄴㅇㅁㅂㄱ" localSheetId="39">#REF!</definedName>
    <definedName name="ㅁㄴㅇㅁㅂㄱ" localSheetId="40">#REF!</definedName>
    <definedName name="ㅁㄴㅇㅁㅂㄱ" localSheetId="41">#REF!</definedName>
    <definedName name="ㅁㄴㅇㅁㅂㄱ" localSheetId="34">#REF!</definedName>
    <definedName name="ㅁㄴㅇㅁㅂㄱ" localSheetId="16">#REF!</definedName>
    <definedName name="ㅁㄴㅇㅁㅂㄱ">#REF!</definedName>
    <definedName name="ㅁㄴㅇㅎㅁㄶ" localSheetId="12">#REF!</definedName>
    <definedName name="ㅁㄴㅇㅎㅁㄶ" localSheetId="11">#REF!</definedName>
    <definedName name="ㅁㄴㅇㅎㅁㄶ" localSheetId="38">#REF!</definedName>
    <definedName name="ㅁㄴㅇㅎㅁㄶ" localSheetId="39">#REF!</definedName>
    <definedName name="ㅁㄴㅇㅎㅁㄶ" localSheetId="40">#REF!</definedName>
    <definedName name="ㅁㄴㅇㅎㅁㄶ" localSheetId="41">#REF!</definedName>
    <definedName name="ㅁㄴㅇㅎㅁㄶ" localSheetId="34">#REF!</definedName>
    <definedName name="ㅁㄴㅇㅎㅁㄶ" localSheetId="16">#REF!</definedName>
    <definedName name="ㅁㄴㅇㅎㅁㄶ">#REF!</definedName>
    <definedName name="ㅁㄹ" localSheetId="12">#REF!</definedName>
    <definedName name="ㅁㄹ" localSheetId="11">#REF!</definedName>
    <definedName name="ㅁㄹ" localSheetId="38">#REF!</definedName>
    <definedName name="ㅁㄹ" localSheetId="39">#REF!</definedName>
    <definedName name="ㅁㄹ" localSheetId="40">#REF!</definedName>
    <definedName name="ㅁㄹ" localSheetId="41">#REF!</definedName>
    <definedName name="ㅁㄹ" localSheetId="34">#REF!</definedName>
    <definedName name="ㅁㄹ" localSheetId="16">#REF!</definedName>
    <definedName name="ㅁㄹ">#REF!</definedName>
    <definedName name="ㅁ롷ㄷㄱ" localSheetId="12">#REF!</definedName>
    <definedName name="ㅁ롷ㄷㄱ" localSheetId="11">#REF!</definedName>
    <definedName name="ㅁ롷ㄷㄱ" localSheetId="38">#REF!</definedName>
    <definedName name="ㅁ롷ㄷㄱ" localSheetId="39">#REF!</definedName>
    <definedName name="ㅁ롷ㄷㄱ" localSheetId="40">#REF!</definedName>
    <definedName name="ㅁ롷ㄷㄱ" localSheetId="41">#REF!</definedName>
    <definedName name="ㅁ롷ㄷㄱ" localSheetId="34">#REF!</definedName>
    <definedName name="ㅁ롷ㄷㄱ" localSheetId="16">#REF!</definedName>
    <definedName name="ㅁ롷ㄷㄱ">#REF!</definedName>
    <definedName name="ㅁㄻ" localSheetId="12">#REF!</definedName>
    <definedName name="ㅁㄻ" localSheetId="11">#REF!</definedName>
    <definedName name="ㅁㄻ" localSheetId="38">#REF!</definedName>
    <definedName name="ㅁㄻ" localSheetId="39">#REF!</definedName>
    <definedName name="ㅁㄻ" localSheetId="40">#REF!</definedName>
    <definedName name="ㅁㄻ" localSheetId="41">#REF!</definedName>
    <definedName name="ㅁㄻ" localSheetId="34">#REF!</definedName>
    <definedName name="ㅁㄻ" localSheetId="16">#REF!</definedName>
    <definedName name="ㅁㄻ">#REF!</definedName>
    <definedName name="ㅁㅀㅁㄶ" localSheetId="12">#REF!</definedName>
    <definedName name="ㅁㅀㅁㄶ" localSheetId="11">#REF!</definedName>
    <definedName name="ㅁㅀㅁㄶ" localSheetId="38">#REF!</definedName>
    <definedName name="ㅁㅀㅁㄶ" localSheetId="39">#REF!</definedName>
    <definedName name="ㅁㅀㅁㄶ" localSheetId="40">#REF!</definedName>
    <definedName name="ㅁㅀㅁㄶ" localSheetId="41">#REF!</definedName>
    <definedName name="ㅁㅀㅁㄶ" localSheetId="34">#REF!</definedName>
    <definedName name="ㅁㅀㅁㄶ" localSheetId="16">#REF!</definedName>
    <definedName name="ㅁㅀㅁㄶ">#REF!</definedName>
    <definedName name="ㅁㅀㅁㅎ" localSheetId="12">#REF!</definedName>
    <definedName name="ㅁㅀㅁㅎ" localSheetId="11">#REF!</definedName>
    <definedName name="ㅁㅀㅁㅎ" localSheetId="38">#REF!</definedName>
    <definedName name="ㅁㅀㅁㅎ" localSheetId="39">#REF!</definedName>
    <definedName name="ㅁㅀㅁㅎ" localSheetId="40">#REF!</definedName>
    <definedName name="ㅁㅀㅁㅎ" localSheetId="41">#REF!</definedName>
    <definedName name="ㅁㅀㅁㅎ" localSheetId="34">#REF!</definedName>
    <definedName name="ㅁㅀㅁㅎ" localSheetId="16">#REF!</definedName>
    <definedName name="ㅁㅀㅁㅎ">#REF!</definedName>
    <definedName name="ㅁㅁ" localSheetId="12">#REF!</definedName>
    <definedName name="ㅁㅁ" localSheetId="11">#REF!</definedName>
    <definedName name="ㅁㅁ" localSheetId="38">#REF!</definedName>
    <definedName name="ㅁㅁ" localSheetId="39">#REF!</definedName>
    <definedName name="ㅁㅁ" localSheetId="40">#REF!</definedName>
    <definedName name="ㅁㅁ" localSheetId="41">#REF!</definedName>
    <definedName name="ㅁㅁ" localSheetId="34">#REF!</definedName>
    <definedName name="ㅁㅁ" localSheetId="16">#REF!</definedName>
    <definedName name="ㅁㅁ">#REF!</definedName>
    <definedName name="ㅁㅁㄹ" localSheetId="12">#REF!</definedName>
    <definedName name="ㅁㅁㄹ" localSheetId="11">#REF!</definedName>
    <definedName name="ㅁㅁㄹ" localSheetId="38">#REF!</definedName>
    <definedName name="ㅁㅁㄹ" localSheetId="39">#REF!</definedName>
    <definedName name="ㅁㅁㄹ" localSheetId="40">#REF!</definedName>
    <definedName name="ㅁㅁㄹ" localSheetId="41">#REF!</definedName>
    <definedName name="ㅁㅁㄹ" localSheetId="34">#REF!</definedName>
    <definedName name="ㅁㅁㄹ" localSheetId="16">#REF!</definedName>
    <definedName name="ㅁㅁㄹ">#REF!</definedName>
    <definedName name="ㅁㅁㅁ" localSheetId="12">BlankMacro1</definedName>
    <definedName name="ㅁㅁㅁ" localSheetId="11">BlankMacro1</definedName>
    <definedName name="ㅁㅁㅁ" localSheetId="38">BlankMacro1</definedName>
    <definedName name="ㅁㅁㅁ" localSheetId="39">BlankMacro1</definedName>
    <definedName name="ㅁㅁㅁ" localSheetId="40">BlankMacro1</definedName>
    <definedName name="ㅁㅁㅁ" localSheetId="41">BlankMacro1</definedName>
    <definedName name="ㅁㅁㅁ" localSheetId="34">BlankMacro1</definedName>
    <definedName name="ㅁㅁㅁ" localSheetId="16">BlankMacro1</definedName>
    <definedName name="ㅁㅁㅁ">BlankMacro1</definedName>
    <definedName name="ㅁㅁㅁㅁㅁ" localSheetId="12">#REF!</definedName>
    <definedName name="ㅁㅁㅁㅁㅁ" localSheetId="11">#REF!</definedName>
    <definedName name="ㅁㅁㅁㅁㅁ" localSheetId="38">#REF!</definedName>
    <definedName name="ㅁㅁㅁㅁㅁ" localSheetId="39">#REF!</definedName>
    <definedName name="ㅁㅁㅁㅁㅁ" localSheetId="40">#REF!</definedName>
    <definedName name="ㅁㅁㅁㅁㅁ" localSheetId="41">#REF!</definedName>
    <definedName name="ㅁㅁㅁㅁㅁ" localSheetId="34">#REF!</definedName>
    <definedName name="ㅁㅁㅁㅁㅁ" localSheetId="16">#REF!</definedName>
    <definedName name="ㅁㅁㅁㅁㅁ">#REF!</definedName>
    <definedName name="ㅁㅁㅁㅁㅁㅁㅁ" localSheetId="12">#REF!</definedName>
    <definedName name="ㅁㅁㅁㅁㅁㅁㅁ" localSheetId="11">#REF!</definedName>
    <definedName name="ㅁㅁㅁㅁㅁㅁㅁ" localSheetId="38">#REF!</definedName>
    <definedName name="ㅁㅁㅁㅁㅁㅁㅁ" localSheetId="39">#REF!</definedName>
    <definedName name="ㅁㅁㅁㅁㅁㅁㅁ" localSheetId="40">#REF!</definedName>
    <definedName name="ㅁㅁㅁㅁㅁㅁㅁ" localSheetId="41">#REF!</definedName>
    <definedName name="ㅁㅁㅁㅁㅁㅁㅁ" localSheetId="34">#REF!</definedName>
    <definedName name="ㅁㅁㅁㅁㅁㅁㅁ" localSheetId="16">#REF!</definedName>
    <definedName name="ㅁㅁㅁㅁㅁㅁㅁ">#REF!</definedName>
    <definedName name="ㅁㅇ" localSheetId="38" hidden="1">{#N/A,#N/A,FALSE,"단축1";#N/A,#N/A,FALSE,"단축2";#N/A,#N/A,FALSE,"단축3";#N/A,#N/A,FALSE,"장축";#N/A,#N/A,FALSE,"4WD"}</definedName>
    <definedName name="ㅁㅇ" localSheetId="39" hidden="1">{#N/A,#N/A,FALSE,"단축1";#N/A,#N/A,FALSE,"단축2";#N/A,#N/A,FALSE,"단축3";#N/A,#N/A,FALSE,"장축";#N/A,#N/A,FALSE,"4WD"}</definedName>
    <definedName name="ㅁㅇ" localSheetId="40" hidden="1">{#N/A,#N/A,FALSE,"단축1";#N/A,#N/A,FALSE,"단축2";#N/A,#N/A,FALSE,"단축3";#N/A,#N/A,FALSE,"장축";#N/A,#N/A,FALSE,"4WD"}</definedName>
    <definedName name="ㅁㅇ" localSheetId="41" hidden="1">{#N/A,#N/A,FALSE,"단축1";#N/A,#N/A,FALSE,"단축2";#N/A,#N/A,FALSE,"단축3";#N/A,#N/A,FALSE,"장축";#N/A,#N/A,FALSE,"4WD"}</definedName>
    <definedName name="ㅁㅇ" localSheetId="34" hidden="1">{#N/A,#N/A,FALSE,"단축1";#N/A,#N/A,FALSE,"단축2";#N/A,#N/A,FALSE,"단축3";#N/A,#N/A,FALSE,"장축";#N/A,#N/A,FALSE,"4WD"}</definedName>
    <definedName name="ㅁㅇ" hidden="1">{#N/A,#N/A,FALSE,"단축1";#N/A,#N/A,FALSE,"단축2";#N/A,#N/A,FALSE,"단축3";#N/A,#N/A,FALSE,"장축";#N/A,#N/A,FALSE,"4WD"}</definedName>
    <definedName name="ㅁㅇㅁ" localSheetId="12">#REF!</definedName>
    <definedName name="ㅁㅇㅁ" localSheetId="11">#REF!</definedName>
    <definedName name="ㅁㅇㅁ" localSheetId="38">#REF!</definedName>
    <definedName name="ㅁㅇㅁ" localSheetId="39">#REF!</definedName>
    <definedName name="ㅁㅇㅁ" localSheetId="40">#REF!</definedName>
    <definedName name="ㅁㅇㅁ" localSheetId="41">#REF!</definedName>
    <definedName name="ㅁㅇㅁ" localSheetId="34">#REF!</definedName>
    <definedName name="ㅁㅇㅁ" localSheetId="16">#REF!</definedName>
    <definedName name="ㅁㅇㅁ">#REF!</definedName>
    <definedName name="마" localSheetId="12">#REF!</definedName>
    <definedName name="마" localSheetId="11">#REF!</definedName>
    <definedName name="마" localSheetId="38">#REF!</definedName>
    <definedName name="마" localSheetId="39">#REF!</definedName>
    <definedName name="마" localSheetId="40">#REF!</definedName>
    <definedName name="마" localSheetId="41">#REF!</definedName>
    <definedName name="마" localSheetId="34">#REF!</definedName>
    <definedName name="마" localSheetId="16">#REF!</definedName>
    <definedName name="마">#REF!</definedName>
    <definedName name="마감" localSheetId="38" hidden="1">{#N/A,#N/A,TRUE,"Y생산";#N/A,#N/A,TRUE,"Y판매";#N/A,#N/A,TRUE,"Y총물량";#N/A,#N/A,TRUE,"Y능력";#N/A,#N/A,TRUE,"YKD"}</definedName>
    <definedName name="마감" localSheetId="39" hidden="1">{#N/A,#N/A,TRUE,"Y생산";#N/A,#N/A,TRUE,"Y판매";#N/A,#N/A,TRUE,"Y총물량";#N/A,#N/A,TRUE,"Y능력";#N/A,#N/A,TRUE,"YKD"}</definedName>
    <definedName name="마감" localSheetId="40" hidden="1">{#N/A,#N/A,TRUE,"Y생산";#N/A,#N/A,TRUE,"Y판매";#N/A,#N/A,TRUE,"Y총물량";#N/A,#N/A,TRUE,"Y능력";#N/A,#N/A,TRUE,"YKD"}</definedName>
    <definedName name="마감" localSheetId="41" hidden="1">{#N/A,#N/A,TRUE,"Y생산";#N/A,#N/A,TRUE,"Y판매";#N/A,#N/A,TRUE,"Y총물량";#N/A,#N/A,TRUE,"Y능력";#N/A,#N/A,TRUE,"YKD"}</definedName>
    <definedName name="마감" localSheetId="34" hidden="1">{#N/A,#N/A,TRUE,"Y생산";#N/A,#N/A,TRUE,"Y판매";#N/A,#N/A,TRUE,"Y총물량";#N/A,#N/A,TRUE,"Y능력";#N/A,#N/A,TRUE,"YKD"}</definedName>
    <definedName name="마감" hidden="1">{#N/A,#N/A,TRUE,"Y생산";#N/A,#N/A,TRUE,"Y판매";#N/A,#N/A,TRUE,"Y총물량";#N/A,#N/A,TRUE,"Y능력";#N/A,#N/A,TRUE,"YKD"}</definedName>
    <definedName name="마스타" localSheetId="12">#REF!</definedName>
    <definedName name="마스타" localSheetId="11">#REF!</definedName>
    <definedName name="마스타" localSheetId="38">#REF!</definedName>
    <definedName name="마스타" localSheetId="39">#REF!</definedName>
    <definedName name="마스타" localSheetId="40">#REF!</definedName>
    <definedName name="마스타" localSheetId="41">#REF!</definedName>
    <definedName name="마스타" localSheetId="34">#REF!</definedName>
    <definedName name="마스타" localSheetId="16">#REF!</definedName>
    <definedName name="마스타">#REF!</definedName>
    <definedName name="마스타01" localSheetId="12">#REF!</definedName>
    <definedName name="마스타01" localSheetId="11">#REF!</definedName>
    <definedName name="마스타01" localSheetId="38">#REF!</definedName>
    <definedName name="마스타01" localSheetId="39">#REF!</definedName>
    <definedName name="마스타01" localSheetId="40">#REF!</definedName>
    <definedName name="마스타01" localSheetId="41">#REF!</definedName>
    <definedName name="마스타01" localSheetId="34">#REF!</definedName>
    <definedName name="마스타01" localSheetId="16">#REF!</definedName>
    <definedName name="마스타01">#REF!</definedName>
    <definedName name="마스타02" localSheetId="12">#REF!</definedName>
    <definedName name="마스타02" localSheetId="11">#REF!</definedName>
    <definedName name="마스타02" localSheetId="38">#REF!</definedName>
    <definedName name="마스타02" localSheetId="39">#REF!</definedName>
    <definedName name="마스타02" localSheetId="40">#REF!</definedName>
    <definedName name="마스타02" localSheetId="41">#REF!</definedName>
    <definedName name="마스타02" localSheetId="34">#REF!</definedName>
    <definedName name="마스타02" localSheetId="16">#REF!</definedName>
    <definedName name="마스타02">#REF!</definedName>
    <definedName name="마스타03" localSheetId="12">#REF!</definedName>
    <definedName name="마스타03" localSheetId="11">#REF!</definedName>
    <definedName name="마스타03" localSheetId="38">#REF!</definedName>
    <definedName name="마스타03" localSheetId="39">#REF!</definedName>
    <definedName name="마스타03" localSheetId="40">#REF!</definedName>
    <definedName name="마스타03" localSheetId="41">#REF!</definedName>
    <definedName name="마스타03" localSheetId="34">#REF!</definedName>
    <definedName name="마스타03" localSheetId="16">#REF!</definedName>
    <definedName name="마스타03">#REF!</definedName>
    <definedName name="마스타04" localSheetId="12">#REF!</definedName>
    <definedName name="마스타04" localSheetId="11">#REF!</definedName>
    <definedName name="마스타04" localSheetId="38">#REF!</definedName>
    <definedName name="마스타04" localSheetId="39">#REF!</definedName>
    <definedName name="마스타04" localSheetId="40">#REF!</definedName>
    <definedName name="마스타04" localSheetId="41">#REF!</definedName>
    <definedName name="마스타04" localSheetId="34">#REF!</definedName>
    <definedName name="마스타04" localSheetId="16">#REF!</definedName>
    <definedName name="마스타04">#REF!</definedName>
    <definedName name="마스타05" localSheetId="12">#REF!</definedName>
    <definedName name="마스타05" localSheetId="11">#REF!</definedName>
    <definedName name="마스타05" localSheetId="38">#REF!</definedName>
    <definedName name="마스타05" localSheetId="39">#REF!</definedName>
    <definedName name="마스타05" localSheetId="40">#REF!</definedName>
    <definedName name="마스타05" localSheetId="41">#REF!</definedName>
    <definedName name="마스타05" localSheetId="34">#REF!</definedName>
    <definedName name="마스타05" localSheetId="16">#REF!</definedName>
    <definedName name="마스타05">#REF!</definedName>
    <definedName name="마스터일정" localSheetId="12">#REF!</definedName>
    <definedName name="마스터일정" localSheetId="11">#REF!</definedName>
    <definedName name="마스터일정" localSheetId="38">#REF!</definedName>
    <definedName name="마스터일정" localSheetId="39">#REF!</definedName>
    <definedName name="마스터일정" localSheetId="40">#REF!</definedName>
    <definedName name="마스터일정" localSheetId="41">#REF!</definedName>
    <definedName name="마스터일정" localSheetId="34">#REF!</definedName>
    <definedName name="마스터일정" localSheetId="16">#REF!</definedName>
    <definedName name="마스터일정">#REF!</definedName>
    <definedName name="마지막예산" localSheetId="38" hidden="1">{#N/A,#N/A,FALSE,"단축1";#N/A,#N/A,FALSE,"단축2";#N/A,#N/A,FALSE,"단축3";#N/A,#N/A,FALSE,"장축";#N/A,#N/A,FALSE,"4WD"}</definedName>
    <definedName name="마지막예산" localSheetId="39" hidden="1">{#N/A,#N/A,FALSE,"단축1";#N/A,#N/A,FALSE,"단축2";#N/A,#N/A,FALSE,"단축3";#N/A,#N/A,FALSE,"장축";#N/A,#N/A,FALSE,"4WD"}</definedName>
    <definedName name="마지막예산" localSheetId="40" hidden="1">{#N/A,#N/A,FALSE,"단축1";#N/A,#N/A,FALSE,"단축2";#N/A,#N/A,FALSE,"단축3";#N/A,#N/A,FALSE,"장축";#N/A,#N/A,FALSE,"4WD"}</definedName>
    <definedName name="마지막예산" localSheetId="41" hidden="1">{#N/A,#N/A,FALSE,"단축1";#N/A,#N/A,FALSE,"단축2";#N/A,#N/A,FALSE,"단축3";#N/A,#N/A,FALSE,"장축";#N/A,#N/A,FALSE,"4WD"}</definedName>
    <definedName name="마지막예산" localSheetId="34" hidden="1">{#N/A,#N/A,FALSE,"단축1";#N/A,#N/A,FALSE,"단축2";#N/A,#N/A,FALSE,"단축3";#N/A,#N/A,FALSE,"장축";#N/A,#N/A,FALSE,"4WD"}</definedName>
    <definedName name="마지막예산" hidden="1">{#N/A,#N/A,FALSE,"단축1";#N/A,#N/A,FALSE,"단축2";#N/A,#N/A,FALSE,"단축3";#N/A,#N/A,FALSE,"장축";#N/A,#N/A,FALSE,"4WD"}</definedName>
    <definedName name="만" localSheetId="12">#REF!</definedName>
    <definedName name="만" localSheetId="11">#REF!</definedName>
    <definedName name="만" localSheetId="38">#REF!</definedName>
    <definedName name="만" localSheetId="39">#REF!</definedName>
    <definedName name="만" localSheetId="40">#REF!</definedName>
    <definedName name="만" localSheetId="41">#REF!</definedName>
    <definedName name="만" localSheetId="34">#REF!</definedName>
    <definedName name="만" localSheetId="16">#REF!</definedName>
    <definedName name="만">#REF!</definedName>
    <definedName name="말자" localSheetId="38" hidden="1">{#N/A,#N/A,FALSE,"단축1";#N/A,#N/A,FALSE,"단축2";#N/A,#N/A,FALSE,"단축3";#N/A,#N/A,FALSE,"장축";#N/A,#N/A,FALSE,"4WD"}</definedName>
    <definedName name="말자" localSheetId="39" hidden="1">{#N/A,#N/A,FALSE,"단축1";#N/A,#N/A,FALSE,"단축2";#N/A,#N/A,FALSE,"단축3";#N/A,#N/A,FALSE,"장축";#N/A,#N/A,FALSE,"4WD"}</definedName>
    <definedName name="말자" localSheetId="40" hidden="1">{#N/A,#N/A,FALSE,"단축1";#N/A,#N/A,FALSE,"단축2";#N/A,#N/A,FALSE,"단축3";#N/A,#N/A,FALSE,"장축";#N/A,#N/A,FALSE,"4WD"}</definedName>
    <definedName name="말자" localSheetId="41" hidden="1">{#N/A,#N/A,FALSE,"단축1";#N/A,#N/A,FALSE,"단축2";#N/A,#N/A,FALSE,"단축3";#N/A,#N/A,FALSE,"장축";#N/A,#N/A,FALSE,"4WD"}</definedName>
    <definedName name="말자" localSheetId="34" hidden="1">{#N/A,#N/A,FALSE,"단축1";#N/A,#N/A,FALSE,"단축2";#N/A,#N/A,FALSE,"단축3";#N/A,#N/A,FALSE,"장축";#N/A,#N/A,FALSE,"4WD"}</definedName>
    <definedName name="말자" hidden="1">{#N/A,#N/A,FALSE,"단축1";#N/A,#N/A,FALSE,"단축2";#N/A,#N/A,FALSE,"단축3";#N/A,#N/A,FALSE,"장축";#N/A,#N/A,FALSE,"4WD"}</definedName>
    <definedName name="매" localSheetId="12">#REF!</definedName>
    <definedName name="매" localSheetId="11">#REF!</definedName>
    <definedName name="매" localSheetId="38">#REF!</definedName>
    <definedName name="매" localSheetId="39">#REF!</definedName>
    <definedName name="매" localSheetId="40">#REF!</definedName>
    <definedName name="매" localSheetId="41">#REF!</definedName>
    <definedName name="매" localSheetId="34">#REF!</definedName>
    <definedName name="매" localSheetId="16">#REF!</definedName>
    <definedName name="매">#REF!</definedName>
    <definedName name="매출비교" localSheetId="12">#REF!</definedName>
    <definedName name="매출비교" localSheetId="11">#REF!</definedName>
    <definedName name="매출비교" localSheetId="38">#REF!</definedName>
    <definedName name="매출비교" localSheetId="39">#REF!</definedName>
    <definedName name="매출비교" localSheetId="40">#REF!</definedName>
    <definedName name="매출비교" localSheetId="41">#REF!</definedName>
    <definedName name="매출비교" localSheetId="34">#REF!</definedName>
    <definedName name="매출비교" localSheetId="16">#REF!</definedName>
    <definedName name="매출비교">#REF!</definedName>
    <definedName name="매출이익" localSheetId="12">#REF!</definedName>
    <definedName name="매출이익" localSheetId="11">#REF!</definedName>
    <definedName name="매출이익" localSheetId="38">#REF!</definedName>
    <definedName name="매출이익" localSheetId="39">#REF!</definedName>
    <definedName name="매출이익" localSheetId="40">#REF!</definedName>
    <definedName name="매출이익" localSheetId="41">#REF!</definedName>
    <definedName name="매출이익" localSheetId="34">#REF!</definedName>
    <definedName name="매출이익" localSheetId="16">#REF!</definedName>
    <definedName name="매출이익">#REF!</definedName>
    <definedName name="매출채권할인및융통어음내역" localSheetId="12">#REF!</definedName>
    <definedName name="매출채권할인및융통어음내역" localSheetId="11">#REF!</definedName>
    <definedName name="매출채권할인및융통어음내역" localSheetId="38">#REF!</definedName>
    <definedName name="매출채권할인및융통어음내역" localSheetId="39">#REF!</definedName>
    <definedName name="매출채권할인및융통어음내역" localSheetId="40">#REF!</definedName>
    <definedName name="매출채권할인및융통어음내역" localSheetId="41">#REF!</definedName>
    <definedName name="매출채권할인및융통어음내역" localSheetId="34">#REF!</definedName>
    <definedName name="매출채권할인및융통어음내역" localSheetId="16">#REF!</definedName>
    <definedName name="매출채권할인및융통어음내역">#REF!</definedName>
    <definedName name="매크로123">#N/A</definedName>
    <definedName name="매크로1245">#N/A</definedName>
    <definedName name="매크로14">#N/A</definedName>
    <definedName name="매크로15">#N/A</definedName>
    <definedName name="매크로16">#N/A</definedName>
    <definedName name="매크로17">#N/A</definedName>
    <definedName name="매크로6">#N/A</definedName>
    <definedName name="매크로7">#N/A</definedName>
    <definedName name="모" localSheetId="12">#REF!</definedName>
    <definedName name="모" localSheetId="11">#REF!</definedName>
    <definedName name="모" localSheetId="38">#REF!</definedName>
    <definedName name="모" localSheetId="39">#REF!</definedName>
    <definedName name="모" localSheetId="40">#REF!</definedName>
    <definedName name="모" localSheetId="41">#REF!</definedName>
    <definedName name="모" localSheetId="34">#REF!</definedName>
    <definedName name="모" localSheetId="16">#REF!</definedName>
    <definedName name="모">#REF!</definedName>
    <definedName name="목차" localSheetId="38" hidden="1">{#N/A,#N/A,FALSE,"신규dep";#N/A,#N/A,FALSE,"신규dep-금형상각후";#N/A,#N/A,FALSE,"신규dep-연구비상각후";#N/A,#N/A,FALSE,"신규dep-기계,공구상각후"}</definedName>
    <definedName name="목차" localSheetId="39" hidden="1">{#N/A,#N/A,FALSE,"신규dep";#N/A,#N/A,FALSE,"신규dep-금형상각후";#N/A,#N/A,FALSE,"신규dep-연구비상각후";#N/A,#N/A,FALSE,"신규dep-기계,공구상각후"}</definedName>
    <definedName name="목차" localSheetId="40" hidden="1">{#N/A,#N/A,FALSE,"신규dep";#N/A,#N/A,FALSE,"신규dep-금형상각후";#N/A,#N/A,FALSE,"신규dep-연구비상각후";#N/A,#N/A,FALSE,"신규dep-기계,공구상각후"}</definedName>
    <definedName name="목차" localSheetId="41" hidden="1">{#N/A,#N/A,FALSE,"신규dep";#N/A,#N/A,FALSE,"신규dep-금형상각후";#N/A,#N/A,FALSE,"신규dep-연구비상각후";#N/A,#N/A,FALSE,"신규dep-기계,공구상각후"}</definedName>
    <definedName name="목차" localSheetId="34" hidden="1">{#N/A,#N/A,FALSE,"신규dep";#N/A,#N/A,FALSE,"신규dep-금형상각후";#N/A,#N/A,FALSE,"신규dep-연구비상각후";#N/A,#N/A,FALSE,"신규dep-기계,공구상각후"}</definedName>
    <definedName name="목차" hidden="1">{#N/A,#N/A,FALSE,"신규dep";#N/A,#N/A,FALSE,"신규dep-금형상각후";#N/A,#N/A,FALSE,"신규dep-연구비상각후";#N/A,#N/A,FALSE,"신규dep-기계,공구상각후"}</definedName>
    <definedName name="목차2" localSheetId="3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3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4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4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3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 localSheetId="12">#REF!</definedName>
    <definedName name="목표" localSheetId="11">#REF!</definedName>
    <definedName name="목표" localSheetId="38">#REF!</definedName>
    <definedName name="목표" localSheetId="39">#REF!</definedName>
    <definedName name="목표" localSheetId="40">#REF!</definedName>
    <definedName name="목표" localSheetId="41">#REF!</definedName>
    <definedName name="목표" localSheetId="34">#REF!</definedName>
    <definedName name="목표" localSheetId="16">#REF!</definedName>
    <definedName name="목표">#REF!</definedName>
    <definedName name="목표손익" localSheetId="38" hidden="1">{#N/A,#N/A,FALSE,"단축1";#N/A,#N/A,FALSE,"단축2";#N/A,#N/A,FALSE,"단축3";#N/A,#N/A,FALSE,"장축";#N/A,#N/A,FALSE,"4WD"}</definedName>
    <definedName name="목표손익" localSheetId="39" hidden="1">{#N/A,#N/A,FALSE,"단축1";#N/A,#N/A,FALSE,"단축2";#N/A,#N/A,FALSE,"단축3";#N/A,#N/A,FALSE,"장축";#N/A,#N/A,FALSE,"4WD"}</definedName>
    <definedName name="목표손익" localSheetId="40" hidden="1">{#N/A,#N/A,FALSE,"단축1";#N/A,#N/A,FALSE,"단축2";#N/A,#N/A,FALSE,"단축3";#N/A,#N/A,FALSE,"장축";#N/A,#N/A,FALSE,"4WD"}</definedName>
    <definedName name="목표손익" localSheetId="41" hidden="1">{#N/A,#N/A,FALSE,"단축1";#N/A,#N/A,FALSE,"단축2";#N/A,#N/A,FALSE,"단축3";#N/A,#N/A,FALSE,"장축";#N/A,#N/A,FALSE,"4WD"}</definedName>
    <definedName name="목표손익" localSheetId="34" hidden="1">{#N/A,#N/A,FALSE,"단축1";#N/A,#N/A,FALSE,"단축2";#N/A,#N/A,FALSE,"단축3";#N/A,#N/A,FALSE,"장축";#N/A,#N/A,FALSE,"4WD"}</definedName>
    <definedName name="목표손익" hidden="1">{#N/A,#N/A,FALSE,"단축1";#N/A,#N/A,FALSE,"단축2";#N/A,#N/A,FALSE,"단축3";#N/A,#N/A,FALSE,"장축";#N/A,#N/A,FALSE,"4WD"}</definedName>
    <definedName name="문제3" localSheetId="38" hidden="1">{#N/A,#N/A,FALSE,"단축1";#N/A,#N/A,FALSE,"단축2";#N/A,#N/A,FALSE,"단축3";#N/A,#N/A,FALSE,"장축";#N/A,#N/A,FALSE,"4WD"}</definedName>
    <definedName name="문제3" localSheetId="39" hidden="1">{#N/A,#N/A,FALSE,"단축1";#N/A,#N/A,FALSE,"단축2";#N/A,#N/A,FALSE,"단축3";#N/A,#N/A,FALSE,"장축";#N/A,#N/A,FALSE,"4WD"}</definedName>
    <definedName name="문제3" localSheetId="40" hidden="1">{#N/A,#N/A,FALSE,"단축1";#N/A,#N/A,FALSE,"단축2";#N/A,#N/A,FALSE,"단축3";#N/A,#N/A,FALSE,"장축";#N/A,#N/A,FALSE,"4WD"}</definedName>
    <definedName name="문제3" localSheetId="41" hidden="1">{#N/A,#N/A,FALSE,"단축1";#N/A,#N/A,FALSE,"단축2";#N/A,#N/A,FALSE,"단축3";#N/A,#N/A,FALSE,"장축";#N/A,#N/A,FALSE,"4WD"}</definedName>
    <definedName name="문제3" localSheetId="34" hidden="1">{#N/A,#N/A,FALSE,"단축1";#N/A,#N/A,FALSE,"단축2";#N/A,#N/A,FALSE,"단축3";#N/A,#N/A,FALSE,"장축";#N/A,#N/A,FALSE,"4WD"}</definedName>
    <definedName name="문제3" hidden="1">{#N/A,#N/A,FALSE,"단축1";#N/A,#N/A,FALSE,"단축2";#N/A,#N/A,FALSE,"단축3";#N/A,#N/A,FALSE,"장축";#N/A,#N/A,FALSE,"4WD"}</definedName>
    <definedName name="물랴자" localSheetId="38" hidden="1">{#N/A,#N/A,TRUE,"Y생산";#N/A,#N/A,TRUE,"Y판매";#N/A,#N/A,TRUE,"Y총물량";#N/A,#N/A,TRUE,"Y능력";#N/A,#N/A,TRUE,"YKD"}</definedName>
    <definedName name="물랴자" localSheetId="39" hidden="1">{#N/A,#N/A,TRUE,"Y생산";#N/A,#N/A,TRUE,"Y판매";#N/A,#N/A,TRUE,"Y총물량";#N/A,#N/A,TRUE,"Y능력";#N/A,#N/A,TRUE,"YKD"}</definedName>
    <definedName name="물랴자" localSheetId="40" hidden="1">{#N/A,#N/A,TRUE,"Y생산";#N/A,#N/A,TRUE,"Y판매";#N/A,#N/A,TRUE,"Y총물량";#N/A,#N/A,TRUE,"Y능력";#N/A,#N/A,TRUE,"YKD"}</definedName>
    <definedName name="물랴자" localSheetId="41" hidden="1">{#N/A,#N/A,TRUE,"Y생산";#N/A,#N/A,TRUE,"Y판매";#N/A,#N/A,TRUE,"Y총물량";#N/A,#N/A,TRUE,"Y능력";#N/A,#N/A,TRUE,"YKD"}</definedName>
    <definedName name="물랴자" localSheetId="34" hidden="1">{#N/A,#N/A,TRUE,"Y생산";#N/A,#N/A,TRUE,"Y판매";#N/A,#N/A,TRUE,"Y총물량";#N/A,#N/A,TRUE,"Y능력";#N/A,#N/A,TRUE,"YKD"}</definedName>
    <definedName name="물랴자" hidden="1">{#N/A,#N/A,TRUE,"Y생산";#N/A,#N/A,TRUE,"Y판매";#N/A,#N/A,TRUE,"Y총물량";#N/A,#N/A,TRUE,"Y능력";#N/A,#N/A,TRUE,"YKD"}</definedName>
    <definedName name="물량수" localSheetId="38" hidden="1">{#N/A,#N/A,TRUE,"Y생산";#N/A,#N/A,TRUE,"Y판매";#N/A,#N/A,TRUE,"Y총물량";#N/A,#N/A,TRUE,"Y능력";#N/A,#N/A,TRUE,"YKD"}</definedName>
    <definedName name="물량수" localSheetId="39" hidden="1">{#N/A,#N/A,TRUE,"Y생산";#N/A,#N/A,TRUE,"Y판매";#N/A,#N/A,TRUE,"Y총물량";#N/A,#N/A,TRUE,"Y능력";#N/A,#N/A,TRUE,"YKD"}</definedName>
    <definedName name="물량수" localSheetId="40" hidden="1">{#N/A,#N/A,TRUE,"Y생산";#N/A,#N/A,TRUE,"Y판매";#N/A,#N/A,TRUE,"Y총물량";#N/A,#N/A,TRUE,"Y능력";#N/A,#N/A,TRUE,"YKD"}</definedName>
    <definedName name="물량수" localSheetId="41" hidden="1">{#N/A,#N/A,TRUE,"Y생산";#N/A,#N/A,TRUE,"Y판매";#N/A,#N/A,TRUE,"Y총물량";#N/A,#N/A,TRUE,"Y능력";#N/A,#N/A,TRUE,"YKD"}</definedName>
    <definedName name="물량수" localSheetId="34" hidden="1">{#N/A,#N/A,TRUE,"Y생산";#N/A,#N/A,TRUE,"Y판매";#N/A,#N/A,TRUE,"Y총물량";#N/A,#N/A,TRUE,"Y능력";#N/A,#N/A,TRUE,"YKD"}</definedName>
    <definedName name="물량수" hidden="1">{#N/A,#N/A,TRUE,"Y생산";#N/A,#N/A,TRUE,"Y판매";#N/A,#N/A,TRUE,"Y총물량";#N/A,#N/A,TRUE,"Y능력";#N/A,#N/A,TRUE,"YKD"}</definedName>
    <definedName name="물량수정" localSheetId="38" hidden="1">{#N/A,#N/A,TRUE,"Y생산";#N/A,#N/A,TRUE,"Y판매";#N/A,#N/A,TRUE,"Y총물량";#N/A,#N/A,TRUE,"Y능력";#N/A,#N/A,TRUE,"YKD"}</definedName>
    <definedName name="물량수정" localSheetId="39" hidden="1">{#N/A,#N/A,TRUE,"Y생산";#N/A,#N/A,TRUE,"Y판매";#N/A,#N/A,TRUE,"Y총물량";#N/A,#N/A,TRUE,"Y능력";#N/A,#N/A,TRUE,"YKD"}</definedName>
    <definedName name="물량수정" localSheetId="40" hidden="1">{#N/A,#N/A,TRUE,"Y생산";#N/A,#N/A,TRUE,"Y판매";#N/A,#N/A,TRUE,"Y총물량";#N/A,#N/A,TRUE,"Y능력";#N/A,#N/A,TRUE,"YKD"}</definedName>
    <definedName name="물량수정" localSheetId="41" hidden="1">{#N/A,#N/A,TRUE,"Y생산";#N/A,#N/A,TRUE,"Y판매";#N/A,#N/A,TRUE,"Y총물량";#N/A,#N/A,TRUE,"Y능력";#N/A,#N/A,TRUE,"YKD"}</definedName>
    <definedName name="물량수정" localSheetId="34" hidden="1">{#N/A,#N/A,TRUE,"Y생산";#N/A,#N/A,TRUE,"Y판매";#N/A,#N/A,TRUE,"Y총물량";#N/A,#N/A,TRUE,"Y능력";#N/A,#N/A,TRUE,"YKD"}</definedName>
    <definedName name="물량수정" hidden="1">{#N/A,#N/A,TRUE,"Y생산";#N/A,#N/A,TRUE,"Y판매";#N/A,#N/A,TRUE,"Y총물량";#N/A,#N/A,TRUE,"Y능력";#N/A,#N/A,TRUE,"YKD"}</definedName>
    <definedName name="물량수정1" localSheetId="38" hidden="1">{#N/A,#N/A,TRUE,"Y생산";#N/A,#N/A,TRUE,"Y판매";#N/A,#N/A,TRUE,"Y총물량";#N/A,#N/A,TRUE,"Y능력";#N/A,#N/A,TRUE,"YKD"}</definedName>
    <definedName name="물량수정1" localSheetId="39" hidden="1">{#N/A,#N/A,TRUE,"Y생산";#N/A,#N/A,TRUE,"Y판매";#N/A,#N/A,TRUE,"Y총물량";#N/A,#N/A,TRUE,"Y능력";#N/A,#N/A,TRUE,"YKD"}</definedName>
    <definedName name="물량수정1" localSheetId="40" hidden="1">{#N/A,#N/A,TRUE,"Y생산";#N/A,#N/A,TRUE,"Y판매";#N/A,#N/A,TRUE,"Y총물량";#N/A,#N/A,TRUE,"Y능력";#N/A,#N/A,TRUE,"YKD"}</definedName>
    <definedName name="물량수정1" localSheetId="41" hidden="1">{#N/A,#N/A,TRUE,"Y생산";#N/A,#N/A,TRUE,"Y판매";#N/A,#N/A,TRUE,"Y총물량";#N/A,#N/A,TRUE,"Y능력";#N/A,#N/A,TRUE,"YKD"}</definedName>
    <definedName name="물량수정1" localSheetId="34" hidden="1">{#N/A,#N/A,TRUE,"Y생산";#N/A,#N/A,TRUE,"Y판매";#N/A,#N/A,TRUE,"Y총물량";#N/A,#N/A,TRUE,"Y능력";#N/A,#N/A,TRUE,"YKD"}</definedName>
    <definedName name="물량수정1" hidden="1">{#N/A,#N/A,TRUE,"Y생산";#N/A,#N/A,TRUE,"Y판매";#N/A,#N/A,TRUE,"Y총물량";#N/A,#N/A,TRUE,"Y능력";#N/A,#N/A,TRUE,"YKD"}</definedName>
    <definedName name="물량수정2" localSheetId="38" hidden="1">{#N/A,#N/A,TRUE,"Y생산";#N/A,#N/A,TRUE,"Y판매";#N/A,#N/A,TRUE,"Y총물량";#N/A,#N/A,TRUE,"Y능력";#N/A,#N/A,TRUE,"YKD"}</definedName>
    <definedName name="물량수정2" localSheetId="39" hidden="1">{#N/A,#N/A,TRUE,"Y생산";#N/A,#N/A,TRUE,"Y판매";#N/A,#N/A,TRUE,"Y총물량";#N/A,#N/A,TRUE,"Y능력";#N/A,#N/A,TRUE,"YKD"}</definedName>
    <definedName name="물량수정2" localSheetId="40" hidden="1">{#N/A,#N/A,TRUE,"Y생산";#N/A,#N/A,TRUE,"Y판매";#N/A,#N/A,TRUE,"Y총물량";#N/A,#N/A,TRUE,"Y능력";#N/A,#N/A,TRUE,"YKD"}</definedName>
    <definedName name="물량수정2" localSheetId="41" hidden="1">{#N/A,#N/A,TRUE,"Y생산";#N/A,#N/A,TRUE,"Y판매";#N/A,#N/A,TRUE,"Y총물량";#N/A,#N/A,TRUE,"Y능력";#N/A,#N/A,TRUE,"YKD"}</definedName>
    <definedName name="물량수정2" localSheetId="34" hidden="1">{#N/A,#N/A,TRUE,"Y생산";#N/A,#N/A,TRUE,"Y판매";#N/A,#N/A,TRUE,"Y총물량";#N/A,#N/A,TRUE,"Y능력";#N/A,#N/A,TRUE,"YKD"}</definedName>
    <definedName name="물량수정2" hidden="1">{#N/A,#N/A,TRUE,"Y생산";#N/A,#N/A,TRUE,"Y판매";#N/A,#N/A,TRUE,"Y총물량";#N/A,#N/A,TRUE,"Y능력";#N/A,#N/A,TRUE,"YKD"}</definedName>
    <definedName name="물량정" localSheetId="38" hidden="1">{#N/A,#N/A,TRUE,"Y생산";#N/A,#N/A,TRUE,"Y판매";#N/A,#N/A,TRUE,"Y총물량";#N/A,#N/A,TRUE,"Y능력";#N/A,#N/A,TRUE,"YKD"}</definedName>
    <definedName name="물량정" localSheetId="39" hidden="1">{#N/A,#N/A,TRUE,"Y생산";#N/A,#N/A,TRUE,"Y판매";#N/A,#N/A,TRUE,"Y총물량";#N/A,#N/A,TRUE,"Y능력";#N/A,#N/A,TRUE,"YKD"}</definedName>
    <definedName name="물량정" localSheetId="40" hidden="1">{#N/A,#N/A,TRUE,"Y생산";#N/A,#N/A,TRUE,"Y판매";#N/A,#N/A,TRUE,"Y총물량";#N/A,#N/A,TRUE,"Y능력";#N/A,#N/A,TRUE,"YKD"}</definedName>
    <definedName name="물량정" localSheetId="41" hidden="1">{#N/A,#N/A,TRUE,"Y생산";#N/A,#N/A,TRUE,"Y판매";#N/A,#N/A,TRUE,"Y총물량";#N/A,#N/A,TRUE,"Y능력";#N/A,#N/A,TRUE,"YKD"}</definedName>
    <definedName name="물량정" localSheetId="34" hidden="1">{#N/A,#N/A,TRUE,"Y생산";#N/A,#N/A,TRUE,"Y판매";#N/A,#N/A,TRUE,"Y총물량";#N/A,#N/A,TRUE,"Y능력";#N/A,#N/A,TRUE,"YKD"}</definedName>
    <definedName name="물량정" hidden="1">{#N/A,#N/A,TRUE,"Y생산";#N/A,#N/A,TRUE,"Y판매";#N/A,#N/A,TRUE,"Y총물량";#N/A,#N/A,TRUE,"Y능력";#N/A,#N/A,TRUE,"YKD"}</definedName>
    <definedName name="물량조정" localSheetId="38" hidden="1">{#N/A,#N/A,TRUE,"Y생산";#N/A,#N/A,TRUE,"Y판매";#N/A,#N/A,TRUE,"Y총물량";#N/A,#N/A,TRUE,"Y능력";#N/A,#N/A,TRUE,"YKD"}</definedName>
    <definedName name="물량조정" localSheetId="39" hidden="1">{#N/A,#N/A,TRUE,"Y생산";#N/A,#N/A,TRUE,"Y판매";#N/A,#N/A,TRUE,"Y총물량";#N/A,#N/A,TRUE,"Y능력";#N/A,#N/A,TRUE,"YKD"}</definedName>
    <definedName name="물량조정" localSheetId="40" hidden="1">{#N/A,#N/A,TRUE,"Y생산";#N/A,#N/A,TRUE,"Y판매";#N/A,#N/A,TRUE,"Y총물량";#N/A,#N/A,TRUE,"Y능력";#N/A,#N/A,TRUE,"YKD"}</definedName>
    <definedName name="물량조정" localSheetId="41" hidden="1">{#N/A,#N/A,TRUE,"Y생산";#N/A,#N/A,TRUE,"Y판매";#N/A,#N/A,TRUE,"Y총물량";#N/A,#N/A,TRUE,"Y능력";#N/A,#N/A,TRUE,"YKD"}</definedName>
    <definedName name="물량조정" localSheetId="34" hidden="1">{#N/A,#N/A,TRUE,"Y생산";#N/A,#N/A,TRUE,"Y판매";#N/A,#N/A,TRUE,"Y총물량";#N/A,#N/A,TRUE,"Y능력";#N/A,#N/A,TRUE,"YKD"}</definedName>
    <definedName name="물량조정" hidden="1">{#N/A,#N/A,TRUE,"Y생산";#N/A,#N/A,TRUE,"Y판매";#N/A,#N/A,TRUE,"Y총물량";#N/A,#N/A,TRUE,"Y능력";#N/A,#N/A,TRUE,"YKD"}</definedName>
    <definedName name="물수" localSheetId="38" hidden="1">{#N/A,#N/A,TRUE,"Y생산";#N/A,#N/A,TRUE,"Y판매";#N/A,#N/A,TRUE,"Y총물량";#N/A,#N/A,TRUE,"Y능력";#N/A,#N/A,TRUE,"YKD"}</definedName>
    <definedName name="물수" localSheetId="39" hidden="1">{#N/A,#N/A,TRUE,"Y생산";#N/A,#N/A,TRUE,"Y판매";#N/A,#N/A,TRUE,"Y총물량";#N/A,#N/A,TRUE,"Y능력";#N/A,#N/A,TRUE,"YKD"}</definedName>
    <definedName name="물수" localSheetId="40" hidden="1">{#N/A,#N/A,TRUE,"Y생산";#N/A,#N/A,TRUE,"Y판매";#N/A,#N/A,TRUE,"Y총물량";#N/A,#N/A,TRUE,"Y능력";#N/A,#N/A,TRUE,"YKD"}</definedName>
    <definedName name="물수" localSheetId="41" hidden="1">{#N/A,#N/A,TRUE,"Y생산";#N/A,#N/A,TRUE,"Y판매";#N/A,#N/A,TRUE,"Y총물량";#N/A,#N/A,TRUE,"Y능력";#N/A,#N/A,TRUE,"YKD"}</definedName>
    <definedName name="물수" localSheetId="34" hidden="1">{#N/A,#N/A,TRUE,"Y생산";#N/A,#N/A,TRUE,"Y판매";#N/A,#N/A,TRUE,"Y총물량";#N/A,#N/A,TRUE,"Y능력";#N/A,#N/A,TRUE,"YKD"}</definedName>
    <definedName name="물수" hidden="1">{#N/A,#N/A,TRUE,"Y생산";#N/A,#N/A,TRUE,"Y판매";#N/A,#N/A,TRUE,"Y총물량";#N/A,#N/A,TRUE,"Y능력";#N/A,#N/A,TRUE,"YKD"}</definedName>
    <definedName name="뮤ㅊ" localSheetId="12">#REF!</definedName>
    <definedName name="뮤ㅊ" localSheetId="11">#REF!</definedName>
    <definedName name="뮤ㅊ" localSheetId="38">#REF!</definedName>
    <definedName name="뮤ㅊ" localSheetId="39">#REF!</definedName>
    <definedName name="뮤ㅊ" localSheetId="40">#REF!</definedName>
    <definedName name="뮤ㅊ" localSheetId="41">#REF!</definedName>
    <definedName name="뮤ㅊ" localSheetId="34">#REF!</definedName>
    <definedName name="뮤ㅊ" localSheetId="16">#REF!</definedName>
    <definedName name="뮤ㅊ">#REF!</definedName>
    <definedName name="미" localSheetId="38" hidden="1">{#N/A,#N/A,TRUE,"일정"}</definedName>
    <definedName name="미" localSheetId="39" hidden="1">{#N/A,#N/A,TRUE,"일정"}</definedName>
    <definedName name="미" localSheetId="40" hidden="1">{#N/A,#N/A,TRUE,"일정"}</definedName>
    <definedName name="미" localSheetId="41" hidden="1">{#N/A,#N/A,TRUE,"일정"}</definedName>
    <definedName name="미" localSheetId="34" hidden="1">{#N/A,#N/A,TRUE,"일정"}</definedName>
    <definedName name="미" hidden="1">{#N/A,#N/A,TRUE,"일정"}</definedName>
    <definedName name="미경비" localSheetId="12">#REF!</definedName>
    <definedName name="미경비" localSheetId="11">#REF!</definedName>
    <definedName name="미경비" localSheetId="38">#REF!</definedName>
    <definedName name="미경비" localSheetId="39">#REF!</definedName>
    <definedName name="미경비" localSheetId="40">#REF!</definedName>
    <definedName name="미경비" localSheetId="41">#REF!</definedName>
    <definedName name="미경비" localSheetId="34">#REF!</definedName>
    <definedName name="미경비" localSheetId="16">#REF!</definedName>
    <definedName name="미경비">#REF!</definedName>
    <definedName name="미란" localSheetId="12">#REF!</definedName>
    <definedName name="미란" localSheetId="11">#REF!</definedName>
    <definedName name="미란" localSheetId="38">#REF!</definedName>
    <definedName name="미란" localSheetId="39">#REF!</definedName>
    <definedName name="미란" localSheetId="40">#REF!</definedName>
    <definedName name="미란" localSheetId="41">#REF!</definedName>
    <definedName name="미란" localSheetId="34">#REF!</definedName>
    <definedName name="미란" localSheetId="16">#REF!</definedName>
    <definedName name="미란">#REF!</definedName>
    <definedName name="미승인"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입고" localSheetId="12">#REF!</definedName>
    <definedName name="미입고" localSheetId="11">#REF!</definedName>
    <definedName name="미입고" localSheetId="38">#REF!</definedName>
    <definedName name="미입고" localSheetId="39">#REF!</definedName>
    <definedName name="미입고" localSheetId="40">#REF!</definedName>
    <definedName name="미입고" localSheetId="41">#REF!</definedName>
    <definedName name="미입고" localSheetId="34">#REF!</definedName>
    <definedName name="미입고" localSheetId="16">#REF!</definedName>
    <definedName name="미입고">#REF!</definedName>
    <definedName name="미판관비" localSheetId="12">#REF!</definedName>
    <definedName name="미판관비" localSheetId="11">#REF!</definedName>
    <definedName name="미판관비" localSheetId="38">#REF!</definedName>
    <definedName name="미판관비" localSheetId="39">#REF!</definedName>
    <definedName name="미판관비" localSheetId="40">#REF!</definedName>
    <definedName name="미판관비" localSheetId="41">#REF!</definedName>
    <definedName name="미판관비" localSheetId="34">#REF!</definedName>
    <definedName name="미판관비" localSheetId="16">#REF!</definedName>
    <definedName name="미판관비">#REF!</definedName>
    <definedName name="미환율" localSheetId="12">#REF!</definedName>
    <definedName name="미환율" localSheetId="11">#REF!</definedName>
    <definedName name="미환율" localSheetId="38">#REF!</definedName>
    <definedName name="미환율" localSheetId="39">#REF!</definedName>
    <definedName name="미환율" localSheetId="40">#REF!</definedName>
    <definedName name="미환율" localSheetId="41">#REF!</definedName>
    <definedName name="미환율" localSheetId="34">#REF!</definedName>
    <definedName name="미환율" localSheetId="16">#REF!</definedName>
    <definedName name="미환율">#REF!</definedName>
    <definedName name="민" localSheetId="12">#REF!</definedName>
    <definedName name="민" localSheetId="11">#REF!</definedName>
    <definedName name="민" localSheetId="38">#REF!</definedName>
    <definedName name="민" localSheetId="39">#REF!</definedName>
    <definedName name="민" localSheetId="40">#REF!</definedName>
    <definedName name="민" localSheetId="41">#REF!</definedName>
    <definedName name="민" localSheetId="34">#REF!</definedName>
    <definedName name="민" localSheetId="16">#REF!</definedName>
    <definedName name="민">#REF!</definedName>
    <definedName name="밋션별" localSheetId="12">#REF!</definedName>
    <definedName name="밋션별" localSheetId="11">#REF!</definedName>
    <definedName name="밋션별" localSheetId="38">#REF!</definedName>
    <definedName name="밋션별" localSheetId="39">#REF!</definedName>
    <definedName name="밋션별" localSheetId="40">#REF!</definedName>
    <definedName name="밋션별" localSheetId="41">#REF!</definedName>
    <definedName name="밋션별" localSheetId="34">#REF!</definedName>
    <definedName name="밋션별" localSheetId="16">#REF!</definedName>
    <definedName name="밋션별">#REF!</definedName>
    <definedName name="ㅂ" localSheetId="38" hidden="1">{#N/A,#N/A,FALSE,"단축1";#N/A,#N/A,FALSE,"단축2";#N/A,#N/A,FALSE,"단축3";#N/A,#N/A,FALSE,"장축";#N/A,#N/A,FALSE,"4WD"}</definedName>
    <definedName name="ㅂ" localSheetId="39" hidden="1">{#N/A,#N/A,FALSE,"단축1";#N/A,#N/A,FALSE,"단축2";#N/A,#N/A,FALSE,"단축3";#N/A,#N/A,FALSE,"장축";#N/A,#N/A,FALSE,"4WD"}</definedName>
    <definedName name="ㅂ" localSheetId="40" hidden="1">{#N/A,#N/A,FALSE,"단축1";#N/A,#N/A,FALSE,"단축2";#N/A,#N/A,FALSE,"단축3";#N/A,#N/A,FALSE,"장축";#N/A,#N/A,FALSE,"4WD"}</definedName>
    <definedName name="ㅂ" localSheetId="41" hidden="1">{#N/A,#N/A,FALSE,"단축1";#N/A,#N/A,FALSE,"단축2";#N/A,#N/A,FALSE,"단축3";#N/A,#N/A,FALSE,"장축";#N/A,#N/A,FALSE,"4WD"}</definedName>
    <definedName name="ㅂ" localSheetId="34" hidden="1">{#N/A,#N/A,FALSE,"단축1";#N/A,#N/A,FALSE,"단축2";#N/A,#N/A,FALSE,"단축3";#N/A,#N/A,FALSE,"장축";#N/A,#N/A,FALSE,"4WD"}</definedName>
    <definedName name="ㅂ" hidden="1">{#N/A,#N/A,FALSE,"단축1";#N/A,#N/A,FALSE,"단축2";#N/A,#N/A,FALSE,"단축3";#N/A,#N/A,FALSE,"장축";#N/A,#N/A,FALSE,"4WD"}</definedName>
    <definedName name="ㅂㄴㅁㅋ" localSheetId="38" hidden="1">{#N/A,#N/A,FALSE,"단축1";#N/A,#N/A,FALSE,"단축2";#N/A,#N/A,FALSE,"단축3";#N/A,#N/A,FALSE,"장축";#N/A,#N/A,FALSE,"4WD"}</definedName>
    <definedName name="ㅂㄴㅁㅋ" localSheetId="39" hidden="1">{#N/A,#N/A,FALSE,"단축1";#N/A,#N/A,FALSE,"단축2";#N/A,#N/A,FALSE,"단축3";#N/A,#N/A,FALSE,"장축";#N/A,#N/A,FALSE,"4WD"}</definedName>
    <definedName name="ㅂㄴㅁㅋ" localSheetId="40" hidden="1">{#N/A,#N/A,FALSE,"단축1";#N/A,#N/A,FALSE,"단축2";#N/A,#N/A,FALSE,"단축3";#N/A,#N/A,FALSE,"장축";#N/A,#N/A,FALSE,"4WD"}</definedName>
    <definedName name="ㅂㄴㅁㅋ" localSheetId="41" hidden="1">{#N/A,#N/A,FALSE,"단축1";#N/A,#N/A,FALSE,"단축2";#N/A,#N/A,FALSE,"단축3";#N/A,#N/A,FALSE,"장축";#N/A,#N/A,FALSE,"4WD"}</definedName>
    <definedName name="ㅂㄴㅁㅋ" localSheetId="34" hidden="1">{#N/A,#N/A,FALSE,"단축1";#N/A,#N/A,FALSE,"단축2";#N/A,#N/A,FALSE,"단축3";#N/A,#N/A,FALSE,"장축";#N/A,#N/A,FALSE,"4WD"}</definedName>
    <definedName name="ㅂㄴㅁㅋ" hidden="1">{#N/A,#N/A,FALSE,"단축1";#N/A,#N/A,FALSE,"단축2";#N/A,#N/A,FALSE,"단축3";#N/A,#N/A,FALSE,"장축";#N/A,#N/A,FALSE,"4WD"}</definedName>
    <definedName name="ㅂㅂ" localSheetId="38" hidden="1">{#N/A,#N/A,FALSE,"단축1";#N/A,#N/A,FALSE,"단축2";#N/A,#N/A,FALSE,"단축3";#N/A,#N/A,FALSE,"장축";#N/A,#N/A,FALSE,"4WD"}</definedName>
    <definedName name="ㅂㅂ" localSheetId="39" hidden="1">{#N/A,#N/A,FALSE,"단축1";#N/A,#N/A,FALSE,"단축2";#N/A,#N/A,FALSE,"단축3";#N/A,#N/A,FALSE,"장축";#N/A,#N/A,FALSE,"4WD"}</definedName>
    <definedName name="ㅂㅂ" localSheetId="40" hidden="1">{#N/A,#N/A,FALSE,"단축1";#N/A,#N/A,FALSE,"단축2";#N/A,#N/A,FALSE,"단축3";#N/A,#N/A,FALSE,"장축";#N/A,#N/A,FALSE,"4WD"}</definedName>
    <definedName name="ㅂㅂ" localSheetId="41" hidden="1">{#N/A,#N/A,FALSE,"단축1";#N/A,#N/A,FALSE,"단축2";#N/A,#N/A,FALSE,"단축3";#N/A,#N/A,FALSE,"장축";#N/A,#N/A,FALSE,"4WD"}</definedName>
    <definedName name="ㅂㅂ" localSheetId="34" hidden="1">{#N/A,#N/A,FALSE,"단축1";#N/A,#N/A,FALSE,"단축2";#N/A,#N/A,FALSE,"단축3";#N/A,#N/A,FALSE,"장축";#N/A,#N/A,FALSE,"4WD"}</definedName>
    <definedName name="ㅂㅂ" hidden="1">{#N/A,#N/A,FALSE,"단축1";#N/A,#N/A,FALSE,"단축2";#N/A,#N/A,FALSE,"단축3";#N/A,#N/A,FALSE,"장축";#N/A,#N/A,FALSE,"4WD"}</definedName>
    <definedName name="ㅂㅂㅂ" localSheetId="38" hidden="1">{#N/A,#N/A,FALSE,"단축1";#N/A,#N/A,FALSE,"단축2";#N/A,#N/A,FALSE,"단축3";#N/A,#N/A,FALSE,"장축";#N/A,#N/A,FALSE,"4WD"}</definedName>
    <definedName name="ㅂㅂㅂ" localSheetId="39" hidden="1">{#N/A,#N/A,FALSE,"단축1";#N/A,#N/A,FALSE,"단축2";#N/A,#N/A,FALSE,"단축3";#N/A,#N/A,FALSE,"장축";#N/A,#N/A,FALSE,"4WD"}</definedName>
    <definedName name="ㅂㅂㅂ" localSheetId="40" hidden="1">{#N/A,#N/A,FALSE,"단축1";#N/A,#N/A,FALSE,"단축2";#N/A,#N/A,FALSE,"단축3";#N/A,#N/A,FALSE,"장축";#N/A,#N/A,FALSE,"4WD"}</definedName>
    <definedName name="ㅂㅂㅂ" localSheetId="41" hidden="1">{#N/A,#N/A,FALSE,"단축1";#N/A,#N/A,FALSE,"단축2";#N/A,#N/A,FALSE,"단축3";#N/A,#N/A,FALSE,"장축";#N/A,#N/A,FALSE,"4WD"}</definedName>
    <definedName name="ㅂㅂㅂ" localSheetId="34" hidden="1">{#N/A,#N/A,FALSE,"단축1";#N/A,#N/A,FALSE,"단축2";#N/A,#N/A,FALSE,"단축3";#N/A,#N/A,FALSE,"장축";#N/A,#N/A,FALSE,"4WD"}</definedName>
    <definedName name="ㅂㅂㅂ" hidden="1">{#N/A,#N/A,FALSE,"단축1";#N/A,#N/A,FALSE,"단축2";#N/A,#N/A,FALSE,"단축3";#N/A,#N/A,FALSE,"장축";#N/A,#N/A,FALSE,"4WD"}</definedName>
    <definedName name="ㅂㅈㄷㅈㄷ" localSheetId="38" hidden="1">{#N/A,#N/A,FALSE,"단축1";#N/A,#N/A,FALSE,"단축2";#N/A,#N/A,FALSE,"단축3";#N/A,#N/A,FALSE,"장축";#N/A,#N/A,FALSE,"4WD"}</definedName>
    <definedName name="ㅂㅈㄷㅈㄷ" localSheetId="39" hidden="1">{#N/A,#N/A,FALSE,"단축1";#N/A,#N/A,FALSE,"단축2";#N/A,#N/A,FALSE,"단축3";#N/A,#N/A,FALSE,"장축";#N/A,#N/A,FALSE,"4WD"}</definedName>
    <definedName name="ㅂㅈㄷㅈㄷ" localSheetId="40" hidden="1">{#N/A,#N/A,FALSE,"단축1";#N/A,#N/A,FALSE,"단축2";#N/A,#N/A,FALSE,"단축3";#N/A,#N/A,FALSE,"장축";#N/A,#N/A,FALSE,"4WD"}</definedName>
    <definedName name="ㅂㅈㄷㅈㄷ" localSheetId="41" hidden="1">{#N/A,#N/A,FALSE,"단축1";#N/A,#N/A,FALSE,"단축2";#N/A,#N/A,FALSE,"단축3";#N/A,#N/A,FALSE,"장축";#N/A,#N/A,FALSE,"4WD"}</definedName>
    <definedName name="ㅂㅈㄷㅈㄷ" localSheetId="34" hidden="1">{#N/A,#N/A,FALSE,"단축1";#N/A,#N/A,FALSE,"단축2";#N/A,#N/A,FALSE,"단축3";#N/A,#N/A,FALSE,"장축";#N/A,#N/A,FALSE,"4WD"}</definedName>
    <definedName name="ㅂㅈㄷㅈㄷ" hidden="1">{#N/A,#N/A,FALSE,"단축1";#N/A,#N/A,FALSE,"단축2";#N/A,#N/A,FALSE,"단축3";#N/A,#N/A,FALSE,"장축";#N/A,#N/A,FALSE,"4WD"}</definedName>
    <definedName name="바" localSheetId="12">#REF!</definedName>
    <definedName name="바" localSheetId="11">#REF!</definedName>
    <definedName name="바" localSheetId="38">#REF!</definedName>
    <definedName name="바" localSheetId="39">#REF!</definedName>
    <definedName name="바" localSheetId="40">#REF!</definedName>
    <definedName name="바" localSheetId="41">#REF!</definedName>
    <definedName name="바" localSheetId="34">#REF!</definedName>
    <definedName name="바" localSheetId="16">#REF!</definedName>
    <definedName name="바">#REF!</definedName>
    <definedName name="바바라" localSheetId="38" hidden="1">{#N/A,#N/A,TRUE,"Y생산";#N/A,#N/A,TRUE,"Y판매";#N/A,#N/A,TRUE,"Y총물량";#N/A,#N/A,TRUE,"Y능력";#N/A,#N/A,TRUE,"YKD"}</definedName>
    <definedName name="바바라" localSheetId="39" hidden="1">{#N/A,#N/A,TRUE,"Y생산";#N/A,#N/A,TRUE,"Y판매";#N/A,#N/A,TRUE,"Y총물량";#N/A,#N/A,TRUE,"Y능력";#N/A,#N/A,TRUE,"YKD"}</definedName>
    <definedName name="바바라" localSheetId="40" hidden="1">{#N/A,#N/A,TRUE,"Y생산";#N/A,#N/A,TRUE,"Y판매";#N/A,#N/A,TRUE,"Y총물량";#N/A,#N/A,TRUE,"Y능력";#N/A,#N/A,TRUE,"YKD"}</definedName>
    <definedName name="바바라" localSheetId="41" hidden="1">{#N/A,#N/A,TRUE,"Y생산";#N/A,#N/A,TRUE,"Y판매";#N/A,#N/A,TRUE,"Y총물량";#N/A,#N/A,TRUE,"Y능력";#N/A,#N/A,TRUE,"YKD"}</definedName>
    <definedName name="바바라" localSheetId="34" hidden="1">{#N/A,#N/A,TRUE,"Y생산";#N/A,#N/A,TRUE,"Y판매";#N/A,#N/A,TRUE,"Y총물량";#N/A,#N/A,TRUE,"Y능력";#N/A,#N/A,TRUE,"YKD"}</definedName>
    <definedName name="바바라" hidden="1">{#N/A,#N/A,TRUE,"Y생산";#N/A,#N/A,TRUE,"Y판매";#N/A,#N/A,TRUE,"Y총물량";#N/A,#N/A,TRUE,"Y능력";#N/A,#N/A,TRUE,"YKD"}</definedName>
    <definedName name="바저우" localSheetId="12">#REF!</definedName>
    <definedName name="바저우" localSheetId="11">#REF!</definedName>
    <definedName name="바저우" localSheetId="38">#REF!</definedName>
    <definedName name="바저우" localSheetId="39">#REF!</definedName>
    <definedName name="바저우" localSheetId="40">#REF!</definedName>
    <definedName name="바저우" localSheetId="41">#REF!</definedName>
    <definedName name="바저우" localSheetId="34">#REF!</definedName>
    <definedName name="바저우" localSheetId="16">#REF!</definedName>
    <definedName name="바저우">#REF!</definedName>
    <definedName name="박상" localSheetId="12">#REF!</definedName>
    <definedName name="박상" localSheetId="11">#REF!</definedName>
    <definedName name="박상" localSheetId="38">#REF!</definedName>
    <definedName name="박상" localSheetId="39">#REF!</definedName>
    <definedName name="박상" localSheetId="40">#REF!</definedName>
    <definedName name="박상" localSheetId="41">#REF!</definedName>
    <definedName name="박상" localSheetId="34">#REF!</definedName>
    <definedName name="박상" localSheetId="16">#REF!</definedName>
    <definedName name="박상">#REF!</definedName>
    <definedName name="박형식" localSheetId="12">#REF!</definedName>
    <definedName name="박형식" localSheetId="11">#REF!</definedName>
    <definedName name="박형식" localSheetId="38">#REF!</definedName>
    <definedName name="박형식" localSheetId="39">#REF!</definedName>
    <definedName name="박형식" localSheetId="40">#REF!</definedName>
    <definedName name="박형식" localSheetId="41">#REF!</definedName>
    <definedName name="박형식" localSheetId="34">#REF!</definedName>
    <definedName name="박형식" localSheetId="16">#REF!</definedName>
    <definedName name="박형식">#REF!</definedName>
    <definedName name="반대" localSheetId="12">#REF!</definedName>
    <definedName name="반대" localSheetId="11">#REF!</definedName>
    <definedName name="반대" localSheetId="38">#REF!</definedName>
    <definedName name="반대" localSheetId="39">#REF!</definedName>
    <definedName name="반대" localSheetId="40">#REF!</definedName>
    <definedName name="반대" localSheetId="41">#REF!</definedName>
    <definedName name="반대" localSheetId="34">#REF!</definedName>
    <definedName name="반대" localSheetId="16">#REF!</definedName>
    <definedName name="반대">#REF!</definedName>
    <definedName name="반대0" localSheetId="12">#REF!</definedName>
    <definedName name="반대0" localSheetId="11">#REF!</definedName>
    <definedName name="반대0" localSheetId="38">#REF!</definedName>
    <definedName name="반대0" localSheetId="39">#REF!</definedName>
    <definedName name="반대0" localSheetId="40">#REF!</definedName>
    <definedName name="반대0" localSheetId="41">#REF!</definedName>
    <definedName name="반대0" localSheetId="34">#REF!</definedName>
    <definedName name="반대0" localSheetId="16">#REF!</definedName>
    <definedName name="반대0">#REF!</definedName>
    <definedName name="반대1" localSheetId="12">#REF!</definedName>
    <definedName name="반대1" localSheetId="11">#REF!</definedName>
    <definedName name="반대1" localSheetId="38">#REF!</definedName>
    <definedName name="반대1" localSheetId="39">#REF!</definedName>
    <definedName name="반대1" localSheetId="40">#REF!</definedName>
    <definedName name="반대1" localSheetId="41">#REF!</definedName>
    <definedName name="반대1" localSheetId="34">#REF!</definedName>
    <definedName name="반대1" localSheetId="16">#REF!</definedName>
    <definedName name="반대1">#REF!</definedName>
    <definedName name="반대10" localSheetId="12">#REF!</definedName>
    <definedName name="반대10" localSheetId="11">#REF!</definedName>
    <definedName name="반대10" localSheetId="38">#REF!</definedName>
    <definedName name="반대10" localSheetId="39">#REF!</definedName>
    <definedName name="반대10" localSheetId="40">#REF!</definedName>
    <definedName name="반대10" localSheetId="41">#REF!</definedName>
    <definedName name="반대10" localSheetId="34">#REF!</definedName>
    <definedName name="반대10" localSheetId="16">#REF!</definedName>
    <definedName name="반대10">#REF!</definedName>
    <definedName name="반대11" localSheetId="12">#REF!</definedName>
    <definedName name="반대11" localSheetId="11">#REF!</definedName>
    <definedName name="반대11" localSheetId="38">#REF!</definedName>
    <definedName name="반대11" localSheetId="39">#REF!</definedName>
    <definedName name="반대11" localSheetId="40">#REF!</definedName>
    <definedName name="반대11" localSheetId="41">#REF!</definedName>
    <definedName name="반대11" localSheetId="34">#REF!</definedName>
    <definedName name="반대11" localSheetId="16">#REF!</definedName>
    <definedName name="반대11">#REF!</definedName>
    <definedName name="반대12" localSheetId="12">#REF!</definedName>
    <definedName name="반대12" localSheetId="11">#REF!</definedName>
    <definedName name="반대12" localSheetId="38">#REF!</definedName>
    <definedName name="반대12" localSheetId="39">#REF!</definedName>
    <definedName name="반대12" localSheetId="40">#REF!</definedName>
    <definedName name="반대12" localSheetId="41">#REF!</definedName>
    <definedName name="반대12" localSheetId="34">#REF!</definedName>
    <definedName name="반대12" localSheetId="16">#REF!</definedName>
    <definedName name="반대12">#REF!</definedName>
    <definedName name="반대2" localSheetId="12">#REF!</definedName>
    <definedName name="반대2" localSheetId="11">#REF!</definedName>
    <definedName name="반대2" localSheetId="38">#REF!</definedName>
    <definedName name="반대2" localSheetId="39">#REF!</definedName>
    <definedName name="반대2" localSheetId="40">#REF!</definedName>
    <definedName name="반대2" localSheetId="41">#REF!</definedName>
    <definedName name="반대2" localSheetId="34">#REF!</definedName>
    <definedName name="반대2" localSheetId="16">#REF!</definedName>
    <definedName name="반대2">#REF!</definedName>
    <definedName name="반대3" localSheetId="12">#REF!</definedName>
    <definedName name="반대3" localSheetId="11">#REF!</definedName>
    <definedName name="반대3" localSheetId="38">#REF!</definedName>
    <definedName name="반대3" localSheetId="39">#REF!</definedName>
    <definedName name="반대3" localSheetId="40">#REF!</definedName>
    <definedName name="반대3" localSheetId="41">#REF!</definedName>
    <definedName name="반대3" localSheetId="34">#REF!</definedName>
    <definedName name="반대3" localSheetId="16">#REF!</definedName>
    <definedName name="반대3">#REF!</definedName>
    <definedName name="반대4" localSheetId="12">#REF!</definedName>
    <definedName name="반대4" localSheetId="11">#REF!</definedName>
    <definedName name="반대4" localSheetId="38">#REF!</definedName>
    <definedName name="반대4" localSheetId="39">#REF!</definedName>
    <definedName name="반대4" localSheetId="40">#REF!</definedName>
    <definedName name="반대4" localSheetId="41">#REF!</definedName>
    <definedName name="반대4" localSheetId="34">#REF!</definedName>
    <definedName name="반대4" localSheetId="16">#REF!</definedName>
    <definedName name="반대4">#REF!</definedName>
    <definedName name="반대5" localSheetId="12">#REF!</definedName>
    <definedName name="반대5" localSheetId="11">#REF!</definedName>
    <definedName name="반대5" localSheetId="38">#REF!</definedName>
    <definedName name="반대5" localSheetId="39">#REF!</definedName>
    <definedName name="반대5" localSheetId="40">#REF!</definedName>
    <definedName name="반대5" localSheetId="41">#REF!</definedName>
    <definedName name="반대5" localSheetId="34">#REF!</definedName>
    <definedName name="반대5" localSheetId="16">#REF!</definedName>
    <definedName name="반대5">#REF!</definedName>
    <definedName name="반대6" localSheetId="12">#REF!</definedName>
    <definedName name="반대6" localSheetId="11">#REF!</definedName>
    <definedName name="반대6" localSheetId="38">#REF!</definedName>
    <definedName name="반대6" localSheetId="39">#REF!</definedName>
    <definedName name="반대6" localSheetId="40">#REF!</definedName>
    <definedName name="반대6" localSheetId="41">#REF!</definedName>
    <definedName name="반대6" localSheetId="34">#REF!</definedName>
    <definedName name="반대6" localSheetId="16">#REF!</definedName>
    <definedName name="반대6">#REF!</definedName>
    <definedName name="반대7" localSheetId="12">#REF!</definedName>
    <definedName name="반대7" localSheetId="11">#REF!</definedName>
    <definedName name="반대7" localSheetId="38">#REF!</definedName>
    <definedName name="반대7" localSheetId="39">#REF!</definedName>
    <definedName name="반대7" localSheetId="40">#REF!</definedName>
    <definedName name="반대7" localSheetId="41">#REF!</definedName>
    <definedName name="반대7" localSheetId="34">#REF!</definedName>
    <definedName name="반대7" localSheetId="16">#REF!</definedName>
    <definedName name="반대7">#REF!</definedName>
    <definedName name="반대8" localSheetId="12">#REF!</definedName>
    <definedName name="반대8" localSheetId="11">#REF!</definedName>
    <definedName name="반대8" localSheetId="38">#REF!</definedName>
    <definedName name="반대8" localSheetId="39">#REF!</definedName>
    <definedName name="반대8" localSheetId="40">#REF!</definedName>
    <definedName name="반대8" localSheetId="41">#REF!</definedName>
    <definedName name="반대8" localSheetId="34">#REF!</definedName>
    <definedName name="반대8" localSheetId="16">#REF!</definedName>
    <definedName name="반대8">#REF!</definedName>
    <definedName name="반대9" localSheetId="12">#REF!</definedName>
    <definedName name="반대9" localSheetId="11">#REF!</definedName>
    <definedName name="반대9" localSheetId="38">#REF!</definedName>
    <definedName name="반대9" localSheetId="39">#REF!</definedName>
    <definedName name="반대9" localSheetId="40">#REF!</definedName>
    <definedName name="반대9" localSheetId="41">#REF!</definedName>
    <definedName name="반대9" localSheetId="34">#REF!</definedName>
    <definedName name="반대9" localSheetId="16">#REF!</definedName>
    <definedName name="반대9">#REF!</definedName>
    <definedName name="반장" localSheetId="12">#REF!</definedName>
    <definedName name="반장" localSheetId="11">#REF!</definedName>
    <definedName name="반장" localSheetId="38">#REF!</definedName>
    <definedName name="반장" localSheetId="39">#REF!</definedName>
    <definedName name="반장" localSheetId="40">#REF!</definedName>
    <definedName name="반장" localSheetId="41">#REF!</definedName>
    <definedName name="반장" localSheetId="34">#REF!</definedName>
    <definedName name="반장" localSheetId="16">#REF!</definedName>
    <definedName name="반장">#REF!</definedName>
    <definedName name="반장0" localSheetId="12">#REF!</definedName>
    <definedName name="반장0" localSheetId="11">#REF!</definedName>
    <definedName name="반장0" localSheetId="38">#REF!</definedName>
    <definedName name="반장0" localSheetId="39">#REF!</definedName>
    <definedName name="반장0" localSheetId="40">#REF!</definedName>
    <definedName name="반장0" localSheetId="41">#REF!</definedName>
    <definedName name="반장0" localSheetId="34">#REF!</definedName>
    <definedName name="반장0" localSheetId="16">#REF!</definedName>
    <definedName name="반장0">#REF!</definedName>
    <definedName name="반장1" localSheetId="12">#REF!</definedName>
    <definedName name="반장1" localSheetId="11">#REF!</definedName>
    <definedName name="반장1" localSheetId="38">#REF!</definedName>
    <definedName name="반장1" localSheetId="39">#REF!</definedName>
    <definedName name="반장1" localSheetId="40">#REF!</definedName>
    <definedName name="반장1" localSheetId="41">#REF!</definedName>
    <definedName name="반장1" localSheetId="34">#REF!</definedName>
    <definedName name="반장1" localSheetId="16">#REF!</definedName>
    <definedName name="반장1">#REF!</definedName>
    <definedName name="반장10" localSheetId="12">#REF!</definedName>
    <definedName name="반장10" localSheetId="11">#REF!</definedName>
    <definedName name="반장10" localSheetId="38">#REF!</definedName>
    <definedName name="반장10" localSheetId="39">#REF!</definedName>
    <definedName name="반장10" localSheetId="40">#REF!</definedName>
    <definedName name="반장10" localSheetId="41">#REF!</definedName>
    <definedName name="반장10" localSheetId="34">#REF!</definedName>
    <definedName name="반장10" localSheetId="16">#REF!</definedName>
    <definedName name="반장10">#REF!</definedName>
    <definedName name="반장11" localSheetId="12">#REF!</definedName>
    <definedName name="반장11" localSheetId="11">#REF!</definedName>
    <definedName name="반장11" localSheetId="38">#REF!</definedName>
    <definedName name="반장11" localSheetId="39">#REF!</definedName>
    <definedName name="반장11" localSheetId="40">#REF!</definedName>
    <definedName name="반장11" localSheetId="41">#REF!</definedName>
    <definedName name="반장11" localSheetId="34">#REF!</definedName>
    <definedName name="반장11" localSheetId="16">#REF!</definedName>
    <definedName name="반장11">#REF!</definedName>
    <definedName name="반장12" localSheetId="12">#REF!</definedName>
    <definedName name="반장12" localSheetId="11">#REF!</definedName>
    <definedName name="반장12" localSheetId="38">#REF!</definedName>
    <definedName name="반장12" localSheetId="39">#REF!</definedName>
    <definedName name="반장12" localSheetId="40">#REF!</definedName>
    <definedName name="반장12" localSheetId="41">#REF!</definedName>
    <definedName name="반장12" localSheetId="34">#REF!</definedName>
    <definedName name="반장12" localSheetId="16">#REF!</definedName>
    <definedName name="반장12">#REF!</definedName>
    <definedName name="반장2" localSheetId="12">#REF!</definedName>
    <definedName name="반장2" localSheetId="11">#REF!</definedName>
    <definedName name="반장2" localSheetId="38">#REF!</definedName>
    <definedName name="반장2" localSheetId="39">#REF!</definedName>
    <definedName name="반장2" localSheetId="40">#REF!</definedName>
    <definedName name="반장2" localSheetId="41">#REF!</definedName>
    <definedName name="반장2" localSheetId="34">#REF!</definedName>
    <definedName name="반장2" localSheetId="16">#REF!</definedName>
    <definedName name="반장2">#REF!</definedName>
    <definedName name="반장3" localSheetId="12">#REF!</definedName>
    <definedName name="반장3" localSheetId="11">#REF!</definedName>
    <definedName name="반장3" localSheetId="38">#REF!</definedName>
    <definedName name="반장3" localSheetId="39">#REF!</definedName>
    <definedName name="반장3" localSheetId="40">#REF!</definedName>
    <definedName name="반장3" localSheetId="41">#REF!</definedName>
    <definedName name="반장3" localSheetId="34">#REF!</definedName>
    <definedName name="반장3" localSheetId="16">#REF!</definedName>
    <definedName name="반장3">#REF!</definedName>
    <definedName name="반장4" localSheetId="12">#REF!</definedName>
    <definedName name="반장4" localSheetId="11">#REF!</definedName>
    <definedName name="반장4" localSheetId="38">#REF!</definedName>
    <definedName name="반장4" localSheetId="39">#REF!</definedName>
    <definedName name="반장4" localSheetId="40">#REF!</definedName>
    <definedName name="반장4" localSheetId="41">#REF!</definedName>
    <definedName name="반장4" localSheetId="34">#REF!</definedName>
    <definedName name="반장4" localSheetId="16">#REF!</definedName>
    <definedName name="반장4">#REF!</definedName>
    <definedName name="반장5" localSheetId="12">#REF!</definedName>
    <definedName name="반장5" localSheetId="11">#REF!</definedName>
    <definedName name="반장5" localSheetId="38">#REF!</definedName>
    <definedName name="반장5" localSheetId="39">#REF!</definedName>
    <definedName name="반장5" localSheetId="40">#REF!</definedName>
    <definedName name="반장5" localSheetId="41">#REF!</definedName>
    <definedName name="반장5" localSheetId="34">#REF!</definedName>
    <definedName name="반장5" localSheetId="16">#REF!</definedName>
    <definedName name="반장5">#REF!</definedName>
    <definedName name="반장6" localSheetId="12">#REF!</definedName>
    <definedName name="반장6" localSheetId="11">#REF!</definedName>
    <definedName name="반장6" localSheetId="38">#REF!</definedName>
    <definedName name="반장6" localSheetId="39">#REF!</definedName>
    <definedName name="반장6" localSheetId="40">#REF!</definedName>
    <definedName name="반장6" localSheetId="41">#REF!</definedName>
    <definedName name="반장6" localSheetId="34">#REF!</definedName>
    <definedName name="반장6" localSheetId="16">#REF!</definedName>
    <definedName name="반장6">#REF!</definedName>
    <definedName name="반장7" localSheetId="12">#REF!</definedName>
    <definedName name="반장7" localSheetId="11">#REF!</definedName>
    <definedName name="반장7" localSheetId="38">#REF!</definedName>
    <definedName name="반장7" localSheetId="39">#REF!</definedName>
    <definedName name="반장7" localSheetId="40">#REF!</definedName>
    <definedName name="반장7" localSheetId="41">#REF!</definedName>
    <definedName name="반장7" localSheetId="34">#REF!</definedName>
    <definedName name="반장7" localSheetId="16">#REF!</definedName>
    <definedName name="반장7">#REF!</definedName>
    <definedName name="반장8" localSheetId="12">#REF!</definedName>
    <definedName name="반장8" localSheetId="11">#REF!</definedName>
    <definedName name="반장8" localSheetId="38">#REF!</definedName>
    <definedName name="반장8" localSheetId="39">#REF!</definedName>
    <definedName name="반장8" localSheetId="40">#REF!</definedName>
    <definedName name="반장8" localSheetId="41">#REF!</definedName>
    <definedName name="반장8" localSheetId="34">#REF!</definedName>
    <definedName name="반장8" localSheetId="16">#REF!</definedName>
    <definedName name="반장8">#REF!</definedName>
    <definedName name="반장9" localSheetId="12">#REF!</definedName>
    <definedName name="반장9" localSheetId="11">#REF!</definedName>
    <definedName name="반장9" localSheetId="38">#REF!</definedName>
    <definedName name="반장9" localSheetId="39">#REF!</definedName>
    <definedName name="반장9" localSheetId="40">#REF!</definedName>
    <definedName name="반장9" localSheetId="41">#REF!</definedName>
    <definedName name="반장9" localSheetId="34">#REF!</definedName>
    <definedName name="반장9" localSheetId="16">#REF!</definedName>
    <definedName name="반장9">#REF!</definedName>
    <definedName name="발" localSheetId="12">#REF!</definedName>
    <definedName name="발" localSheetId="11">#REF!</definedName>
    <definedName name="발" localSheetId="38">#REF!</definedName>
    <definedName name="발" localSheetId="39">#REF!</definedName>
    <definedName name="발" localSheetId="40">#REF!</definedName>
    <definedName name="발" localSheetId="41">#REF!</definedName>
    <definedName name="발" localSheetId="34">#REF!</definedName>
    <definedName name="발" localSheetId="16">#REF!</definedName>
    <definedName name="발">#REF!</definedName>
    <definedName name="발주1" localSheetId="12">#REF!</definedName>
    <definedName name="발주1" localSheetId="11">#REF!</definedName>
    <definedName name="발주1" localSheetId="38">#REF!</definedName>
    <definedName name="발주1" localSheetId="39">#REF!</definedName>
    <definedName name="발주1" localSheetId="40">#REF!</definedName>
    <definedName name="발주1" localSheetId="41">#REF!</definedName>
    <definedName name="발주1" localSheetId="34">#REF!</definedName>
    <definedName name="발주1" localSheetId="16">#REF!</definedName>
    <definedName name="발주1">#REF!</definedName>
    <definedName name="발주2" localSheetId="12">#REF!</definedName>
    <definedName name="발주2" localSheetId="11">#REF!</definedName>
    <definedName name="발주2" localSheetId="38">#REF!</definedName>
    <definedName name="발주2" localSheetId="39">#REF!</definedName>
    <definedName name="발주2" localSheetId="40">#REF!</definedName>
    <definedName name="발주2" localSheetId="41">#REF!</definedName>
    <definedName name="발주2" localSheetId="34">#REF!</definedName>
    <definedName name="발주2" localSheetId="16">#REF!</definedName>
    <definedName name="발주2">#REF!</definedName>
    <definedName name="방진고무" localSheetId="38" hidden="1">{#N/A,#N/A,FALSE,"단축1";#N/A,#N/A,FALSE,"단축2";#N/A,#N/A,FALSE,"단축3";#N/A,#N/A,FALSE,"장축";#N/A,#N/A,FALSE,"4WD"}</definedName>
    <definedName name="방진고무" localSheetId="39" hidden="1">{#N/A,#N/A,FALSE,"단축1";#N/A,#N/A,FALSE,"단축2";#N/A,#N/A,FALSE,"단축3";#N/A,#N/A,FALSE,"장축";#N/A,#N/A,FALSE,"4WD"}</definedName>
    <definedName name="방진고무" localSheetId="40" hidden="1">{#N/A,#N/A,FALSE,"단축1";#N/A,#N/A,FALSE,"단축2";#N/A,#N/A,FALSE,"단축3";#N/A,#N/A,FALSE,"장축";#N/A,#N/A,FALSE,"4WD"}</definedName>
    <definedName name="방진고무" localSheetId="41" hidden="1">{#N/A,#N/A,FALSE,"단축1";#N/A,#N/A,FALSE,"단축2";#N/A,#N/A,FALSE,"단축3";#N/A,#N/A,FALSE,"장축";#N/A,#N/A,FALSE,"4WD"}</definedName>
    <definedName name="방진고무" localSheetId="34" hidden="1">{#N/A,#N/A,FALSE,"단축1";#N/A,#N/A,FALSE,"단축2";#N/A,#N/A,FALSE,"단축3";#N/A,#N/A,FALSE,"장축";#N/A,#N/A,FALSE,"4WD"}</definedName>
    <definedName name="방진고무" hidden="1">{#N/A,#N/A,FALSE,"단축1";#N/A,#N/A,FALSE,"단축2";#N/A,#N/A,FALSE,"단축3";#N/A,#N/A,FALSE,"장축";#N/A,#N/A,FALSE,"4WD"}</definedName>
    <definedName name="방청A" localSheetId="12">#REF!</definedName>
    <definedName name="방청A" localSheetId="11">#REF!</definedName>
    <definedName name="방청A" localSheetId="38">#REF!</definedName>
    <definedName name="방청A" localSheetId="39">#REF!</definedName>
    <definedName name="방청A" localSheetId="40">#REF!</definedName>
    <definedName name="방청A" localSheetId="41">#REF!</definedName>
    <definedName name="방청A" localSheetId="34">#REF!</definedName>
    <definedName name="방청A" localSheetId="16">#REF!</definedName>
    <definedName name="방청A">#REF!</definedName>
    <definedName name="방청B" localSheetId="12">#REF!</definedName>
    <definedName name="방청B" localSheetId="11">#REF!</definedName>
    <definedName name="방청B" localSheetId="38">#REF!</definedName>
    <definedName name="방청B" localSheetId="39">#REF!</definedName>
    <definedName name="방청B" localSheetId="40">#REF!</definedName>
    <definedName name="방청B" localSheetId="41">#REF!</definedName>
    <definedName name="방청B" localSheetId="34">#REF!</definedName>
    <definedName name="방청B" localSheetId="16">#REF!</definedName>
    <definedName name="방청B">#REF!</definedName>
    <definedName name="백만">1000000</definedName>
    <definedName name="버스팀" localSheetId="12">#REF!</definedName>
    <definedName name="버스팀" localSheetId="11">#REF!</definedName>
    <definedName name="버스팀" localSheetId="38">#REF!</definedName>
    <definedName name="버스팀" localSheetId="39">#REF!</definedName>
    <definedName name="버스팀" localSheetId="40">#REF!</definedName>
    <definedName name="버스팀" localSheetId="41">#REF!</definedName>
    <definedName name="버스팀" localSheetId="34">#REF!</definedName>
    <definedName name="버스팀" localSheetId="16">#REF!</definedName>
    <definedName name="버스팀">#REF!</definedName>
    <definedName name="벗" localSheetId="12">#REF!</definedName>
    <definedName name="벗" localSheetId="11">#REF!</definedName>
    <definedName name="벗" localSheetId="38">#REF!</definedName>
    <definedName name="벗" localSheetId="39">#REF!</definedName>
    <definedName name="벗" localSheetId="40">#REF!</definedName>
    <definedName name="벗" localSheetId="41">#REF!</definedName>
    <definedName name="벗" localSheetId="34">#REF!</definedName>
    <definedName name="벗" localSheetId="16">#REF!</definedName>
    <definedName name="벗">#REF!</definedName>
    <definedName name="벨2" localSheetId="12">#REF!</definedName>
    <definedName name="벨2" localSheetId="11">#REF!</definedName>
    <definedName name="벨2" localSheetId="38">#REF!</definedName>
    <definedName name="벨2" localSheetId="39">#REF!</definedName>
    <definedName name="벨2" localSheetId="40">#REF!</definedName>
    <definedName name="벨2" localSheetId="41">#REF!</definedName>
    <definedName name="벨2" localSheetId="34">#REF!</definedName>
    <definedName name="벨2" localSheetId="16">#REF!</definedName>
    <definedName name="벨2">#REF!</definedName>
    <definedName name="벨투" localSheetId="12">#REF!</definedName>
    <definedName name="벨투" localSheetId="11">#REF!</definedName>
    <definedName name="벨투" localSheetId="38">#REF!</definedName>
    <definedName name="벨투" localSheetId="39">#REF!</definedName>
    <definedName name="벨투" localSheetId="40">#REF!</definedName>
    <definedName name="벨투" localSheetId="41">#REF!</definedName>
    <definedName name="벨투" localSheetId="34">#REF!</definedName>
    <definedName name="벨투" localSheetId="16">#REF!</definedName>
    <definedName name="벨투">#REF!</definedName>
    <definedName name="벨환율" localSheetId="12">#REF!</definedName>
    <definedName name="벨환율" localSheetId="11">#REF!</definedName>
    <definedName name="벨환율" localSheetId="38">#REF!</definedName>
    <definedName name="벨환율" localSheetId="39">#REF!</definedName>
    <definedName name="벨환율" localSheetId="40">#REF!</definedName>
    <definedName name="벨환율" localSheetId="41">#REF!</definedName>
    <definedName name="벨환율" localSheetId="34">#REF!</definedName>
    <definedName name="벨환율" localSheetId="16">#REF!</definedName>
    <definedName name="벨환율">#REF!</definedName>
    <definedName name="변경2" localSheetId="38" hidden="1">{#N/A,#N/A,FALSE,"단축1";#N/A,#N/A,FALSE,"단축2";#N/A,#N/A,FALSE,"단축3";#N/A,#N/A,FALSE,"장축";#N/A,#N/A,FALSE,"4WD"}</definedName>
    <definedName name="변경2" localSheetId="39" hidden="1">{#N/A,#N/A,FALSE,"단축1";#N/A,#N/A,FALSE,"단축2";#N/A,#N/A,FALSE,"단축3";#N/A,#N/A,FALSE,"장축";#N/A,#N/A,FALSE,"4WD"}</definedName>
    <definedName name="변경2" localSheetId="40" hidden="1">{#N/A,#N/A,FALSE,"단축1";#N/A,#N/A,FALSE,"단축2";#N/A,#N/A,FALSE,"단축3";#N/A,#N/A,FALSE,"장축";#N/A,#N/A,FALSE,"4WD"}</definedName>
    <definedName name="변경2" localSheetId="41" hidden="1">{#N/A,#N/A,FALSE,"단축1";#N/A,#N/A,FALSE,"단축2";#N/A,#N/A,FALSE,"단축3";#N/A,#N/A,FALSE,"장축";#N/A,#N/A,FALSE,"4WD"}</definedName>
    <definedName name="변경2" localSheetId="34" hidden="1">{#N/A,#N/A,FALSE,"단축1";#N/A,#N/A,FALSE,"단축2";#N/A,#N/A,FALSE,"단축3";#N/A,#N/A,FALSE,"장축";#N/A,#N/A,FALSE,"4WD"}</definedName>
    <definedName name="변경2" hidden="1">{#N/A,#N/A,FALSE,"단축1";#N/A,#N/A,FALSE,"단축2";#N/A,#N/A,FALSE,"단축3";#N/A,#N/A,FALSE,"장축";#N/A,#N/A,FALSE,"4WD"}</definedName>
    <definedName name="변경목차" localSheetId="38" hidden="1">{#N/A,#N/A,FALSE,"단축1";#N/A,#N/A,FALSE,"단축2";#N/A,#N/A,FALSE,"단축3";#N/A,#N/A,FALSE,"장축";#N/A,#N/A,FALSE,"4WD"}</definedName>
    <definedName name="변경목차" localSheetId="39" hidden="1">{#N/A,#N/A,FALSE,"단축1";#N/A,#N/A,FALSE,"단축2";#N/A,#N/A,FALSE,"단축3";#N/A,#N/A,FALSE,"장축";#N/A,#N/A,FALSE,"4WD"}</definedName>
    <definedName name="변경목차" localSheetId="40" hidden="1">{#N/A,#N/A,FALSE,"단축1";#N/A,#N/A,FALSE,"단축2";#N/A,#N/A,FALSE,"단축3";#N/A,#N/A,FALSE,"장축";#N/A,#N/A,FALSE,"4WD"}</definedName>
    <definedName name="변경목차" localSheetId="41" hidden="1">{#N/A,#N/A,FALSE,"단축1";#N/A,#N/A,FALSE,"단축2";#N/A,#N/A,FALSE,"단축3";#N/A,#N/A,FALSE,"장축";#N/A,#N/A,FALSE,"4WD"}</definedName>
    <definedName name="변경목차" localSheetId="34" hidden="1">{#N/A,#N/A,FALSE,"단축1";#N/A,#N/A,FALSE,"단축2";#N/A,#N/A,FALSE,"단축3";#N/A,#N/A,FALSE,"장축";#N/A,#N/A,FALSE,"4WD"}</definedName>
    <definedName name="변경목차" hidden="1">{#N/A,#N/A,FALSE,"단축1";#N/A,#N/A,FALSE,"단축2";#N/A,#N/A,FALSE,"단축3";#N/A,#N/A,FALSE,"장축";#N/A,#N/A,FALSE,"4WD"}</definedName>
    <definedName name="변경범위" localSheetId="12">#REF!</definedName>
    <definedName name="변경범위" localSheetId="11">#REF!</definedName>
    <definedName name="변경범위" localSheetId="38">#REF!</definedName>
    <definedName name="변경범위" localSheetId="39">#REF!</definedName>
    <definedName name="변경범위" localSheetId="40">#REF!</definedName>
    <definedName name="변경범위" localSheetId="41">#REF!</definedName>
    <definedName name="변경범위" localSheetId="34">#REF!</definedName>
    <definedName name="변경범위" localSheetId="16">#REF!</definedName>
    <definedName name="변경범위">#REF!</definedName>
    <definedName name="변경범위3" localSheetId="12">#REF!</definedName>
    <definedName name="변경범위3" localSheetId="11">#REF!</definedName>
    <definedName name="변경범위3" localSheetId="38">#REF!</definedName>
    <definedName name="변경범위3" localSheetId="39">#REF!</definedName>
    <definedName name="변경범위3" localSheetId="40">#REF!</definedName>
    <definedName name="변경범위3" localSheetId="41">#REF!</definedName>
    <definedName name="변경범위3" localSheetId="34">#REF!</definedName>
    <definedName name="변경범위3" localSheetId="16">#REF!</definedName>
    <definedName name="변경범위3">#REF!</definedName>
    <definedName name="변경후" localSheetId="38" hidden="1">{#N/A,#N/A,FALSE,"단축1";#N/A,#N/A,FALSE,"단축2";#N/A,#N/A,FALSE,"단축3";#N/A,#N/A,FALSE,"장축";#N/A,#N/A,FALSE,"4WD"}</definedName>
    <definedName name="변경후" localSheetId="39" hidden="1">{#N/A,#N/A,FALSE,"단축1";#N/A,#N/A,FALSE,"단축2";#N/A,#N/A,FALSE,"단축3";#N/A,#N/A,FALSE,"장축";#N/A,#N/A,FALSE,"4WD"}</definedName>
    <definedName name="변경후" localSheetId="40" hidden="1">{#N/A,#N/A,FALSE,"단축1";#N/A,#N/A,FALSE,"단축2";#N/A,#N/A,FALSE,"단축3";#N/A,#N/A,FALSE,"장축";#N/A,#N/A,FALSE,"4WD"}</definedName>
    <definedName name="변경후" localSheetId="41" hidden="1">{#N/A,#N/A,FALSE,"단축1";#N/A,#N/A,FALSE,"단축2";#N/A,#N/A,FALSE,"단축3";#N/A,#N/A,FALSE,"장축";#N/A,#N/A,FALSE,"4WD"}</definedName>
    <definedName name="변경후" localSheetId="34" hidden="1">{#N/A,#N/A,FALSE,"단축1";#N/A,#N/A,FALSE,"단축2";#N/A,#N/A,FALSE,"단축3";#N/A,#N/A,FALSE,"장축";#N/A,#N/A,FALSE,"4WD"}</definedName>
    <definedName name="변경후" hidden="1">{#N/A,#N/A,FALSE,"단축1";#N/A,#N/A,FALSE,"단축2";#N/A,#N/A,FALSE,"단축3";#N/A,#N/A,FALSE,"장축";#N/A,#N/A,FALSE,"4WD"}</definedName>
    <definedName name="보고" localSheetId="38" hidden="1">{#N/A,#N/A,FALSE,"단축1";#N/A,#N/A,FALSE,"단축2";#N/A,#N/A,FALSE,"단축3";#N/A,#N/A,FALSE,"장축";#N/A,#N/A,FALSE,"4WD"}</definedName>
    <definedName name="보고" localSheetId="39" hidden="1">{#N/A,#N/A,FALSE,"단축1";#N/A,#N/A,FALSE,"단축2";#N/A,#N/A,FALSE,"단축3";#N/A,#N/A,FALSE,"장축";#N/A,#N/A,FALSE,"4WD"}</definedName>
    <definedName name="보고" localSheetId="40" hidden="1">{#N/A,#N/A,FALSE,"단축1";#N/A,#N/A,FALSE,"단축2";#N/A,#N/A,FALSE,"단축3";#N/A,#N/A,FALSE,"장축";#N/A,#N/A,FALSE,"4WD"}</definedName>
    <definedName name="보고" localSheetId="41" hidden="1">{#N/A,#N/A,FALSE,"단축1";#N/A,#N/A,FALSE,"단축2";#N/A,#N/A,FALSE,"단축3";#N/A,#N/A,FALSE,"장축";#N/A,#N/A,FALSE,"4WD"}</definedName>
    <definedName name="보고" localSheetId="34" hidden="1">{#N/A,#N/A,FALSE,"단축1";#N/A,#N/A,FALSE,"단축2";#N/A,#N/A,FALSE,"단축3";#N/A,#N/A,FALSE,"장축";#N/A,#N/A,FALSE,"4WD"}</definedName>
    <definedName name="보고" hidden="1">{#N/A,#N/A,FALSE,"단축1";#N/A,#N/A,FALSE,"단축2";#N/A,#N/A,FALSE,"단축3";#N/A,#N/A,FALSE,"장축";#N/A,#N/A,FALSE,"4WD"}</definedName>
    <definedName name="보고1" localSheetId="38" hidden="1">{#N/A,#N/A,FALSE,"단축1";#N/A,#N/A,FALSE,"단축2";#N/A,#N/A,FALSE,"단축3";#N/A,#N/A,FALSE,"장축";#N/A,#N/A,FALSE,"4WD"}</definedName>
    <definedName name="보고1" localSheetId="39" hidden="1">{#N/A,#N/A,FALSE,"단축1";#N/A,#N/A,FALSE,"단축2";#N/A,#N/A,FALSE,"단축3";#N/A,#N/A,FALSE,"장축";#N/A,#N/A,FALSE,"4WD"}</definedName>
    <definedName name="보고1" localSheetId="40" hidden="1">{#N/A,#N/A,FALSE,"단축1";#N/A,#N/A,FALSE,"단축2";#N/A,#N/A,FALSE,"단축3";#N/A,#N/A,FALSE,"장축";#N/A,#N/A,FALSE,"4WD"}</definedName>
    <definedName name="보고1" localSheetId="41" hidden="1">{#N/A,#N/A,FALSE,"단축1";#N/A,#N/A,FALSE,"단축2";#N/A,#N/A,FALSE,"단축3";#N/A,#N/A,FALSE,"장축";#N/A,#N/A,FALSE,"4WD"}</definedName>
    <definedName name="보고1" localSheetId="34" hidden="1">{#N/A,#N/A,FALSE,"단축1";#N/A,#N/A,FALSE,"단축2";#N/A,#N/A,FALSE,"단축3";#N/A,#N/A,FALSE,"장축";#N/A,#N/A,FALSE,"4WD"}</definedName>
    <definedName name="보고1" hidden="1">{#N/A,#N/A,FALSE,"단축1";#N/A,#N/A,FALSE,"단축2";#N/A,#N/A,FALSE,"단축3";#N/A,#N/A,FALSE,"장축";#N/A,#N/A,FALSE,"4WD"}</definedName>
    <definedName name="보고서1" localSheetId="12">#REF!</definedName>
    <definedName name="보고서1" localSheetId="11">#REF!</definedName>
    <definedName name="보고서1" localSheetId="38">#REF!</definedName>
    <definedName name="보고서1" localSheetId="39">#REF!</definedName>
    <definedName name="보고서1" localSheetId="40">#REF!</definedName>
    <definedName name="보고서1" localSheetId="41">#REF!</definedName>
    <definedName name="보고서1" localSheetId="34">#REF!</definedName>
    <definedName name="보고서1" localSheetId="16">#REF!</definedName>
    <definedName name="보고서1">#REF!</definedName>
    <definedName name="보고용" localSheetId="12">#REF!,#REF!,#REF!,#REF!,#REF!,#REF!,#REF!,#REF!,#REF!,#REF!,#REF!,#REF!,#REF!</definedName>
    <definedName name="보고용" localSheetId="11">#REF!,#REF!,#REF!,#REF!,#REF!,#REF!,#REF!,#REF!,#REF!,#REF!,#REF!,#REF!,#REF!</definedName>
    <definedName name="보고용" localSheetId="38">#REF!,#REF!,#REF!,#REF!,#REF!,#REF!,#REF!,#REF!,#REF!,#REF!,#REF!,#REF!,#REF!</definedName>
    <definedName name="보고용" localSheetId="39">#REF!,#REF!,#REF!,#REF!,#REF!,#REF!,#REF!,#REF!,#REF!,#REF!,#REF!,#REF!,#REF!</definedName>
    <definedName name="보고용" localSheetId="40">#REF!,#REF!,#REF!,#REF!,#REF!,#REF!,#REF!,#REF!,#REF!,#REF!,#REF!,#REF!,#REF!</definedName>
    <definedName name="보고용" localSheetId="41">#REF!,#REF!,#REF!,#REF!,#REF!,#REF!,#REF!,#REF!,#REF!,#REF!,#REF!,#REF!,#REF!</definedName>
    <definedName name="보고용" localSheetId="34">#REF!,#REF!,#REF!,#REF!,#REF!,#REF!,#REF!,#REF!,#REF!,#REF!,#REF!,#REF!,#REF!</definedName>
    <definedName name="보고용" localSheetId="16">#REF!,#REF!,#REF!,#REF!,#REF!,#REF!,#REF!,#REF!,#REF!,#REF!,#REF!,#REF!,#REF!</definedName>
    <definedName name="보고용">#REF!,#REF!,#REF!,#REF!,#REF!,#REF!,#REF!,#REF!,#REF!,#REF!,#REF!,#REF!,#REF!</definedName>
    <definedName name="보츠와나" localSheetId="12">#REF!</definedName>
    <definedName name="보츠와나" localSheetId="11">#REF!</definedName>
    <definedName name="보츠와나" localSheetId="38">#REF!</definedName>
    <definedName name="보츠와나" localSheetId="39">#REF!</definedName>
    <definedName name="보츠와나" localSheetId="40">#REF!</definedName>
    <definedName name="보츠와나" localSheetId="41">#REF!</definedName>
    <definedName name="보츠와나" localSheetId="34">#REF!</definedName>
    <definedName name="보츠와나" localSheetId="16">#REF!</definedName>
    <definedName name="보츠와나">#REF!</definedName>
    <definedName name="본부목표계" localSheetId="12">#REF!</definedName>
    <definedName name="본부목표계" localSheetId="11">#REF!</definedName>
    <definedName name="본부목표계" localSheetId="38">#REF!</definedName>
    <definedName name="본부목표계" localSheetId="39">#REF!</definedName>
    <definedName name="본부목표계" localSheetId="40">#REF!</definedName>
    <definedName name="본부목표계" localSheetId="41">#REF!</definedName>
    <definedName name="본부목표계" localSheetId="34">#REF!</definedName>
    <definedName name="본부목표계" localSheetId="16">#REF!</definedName>
    <definedName name="본부목표계">#REF!</definedName>
    <definedName name="부___문" localSheetId="12">#REF!</definedName>
    <definedName name="부___문" localSheetId="11">#REF!</definedName>
    <definedName name="부___문" localSheetId="38">#REF!</definedName>
    <definedName name="부___문" localSheetId="39">#REF!</definedName>
    <definedName name="부___문" localSheetId="40">#REF!</definedName>
    <definedName name="부___문" localSheetId="41">#REF!</definedName>
    <definedName name="부___문" localSheetId="34">#REF!</definedName>
    <definedName name="부___문" localSheetId="16">#REF!</definedName>
    <definedName name="부___문">#REF!</definedName>
    <definedName name="부서" localSheetId="12">#REF!</definedName>
    <definedName name="부서" localSheetId="11">#REF!</definedName>
    <definedName name="부서" localSheetId="38">#REF!</definedName>
    <definedName name="부서" localSheetId="39">#REF!</definedName>
    <definedName name="부서" localSheetId="40">#REF!</definedName>
    <definedName name="부서" localSheetId="41">#REF!</definedName>
    <definedName name="부서" localSheetId="34">#REF!</definedName>
    <definedName name="부서" localSheetId="16">#REF!</definedName>
    <definedName name="부서">#REF!</definedName>
    <definedName name="부서교육계" localSheetId="12">#REF!</definedName>
    <definedName name="부서교육계" localSheetId="11">#REF!</definedName>
    <definedName name="부서교육계" localSheetId="38">#REF!</definedName>
    <definedName name="부서교육계" localSheetId="39">#REF!</definedName>
    <definedName name="부서교육계" localSheetId="40">#REF!</definedName>
    <definedName name="부서교육계" localSheetId="41">#REF!</definedName>
    <definedName name="부서교육계" localSheetId="34">#REF!</definedName>
    <definedName name="부서교육계" localSheetId="16">#REF!</definedName>
    <definedName name="부서교육계">#REF!</definedName>
    <definedName name="부서별예산" localSheetId="12">#REF!</definedName>
    <definedName name="부서별예산" localSheetId="11">#REF!</definedName>
    <definedName name="부서별예산" localSheetId="38">#REF!</definedName>
    <definedName name="부서별예산" localSheetId="39">#REF!</definedName>
    <definedName name="부서별예산" localSheetId="40">#REF!</definedName>
    <definedName name="부서별예산" localSheetId="41">#REF!</definedName>
    <definedName name="부서별예산" localSheetId="34">#REF!</definedName>
    <definedName name="부서별예산" localSheetId="16">#REF!</definedName>
    <definedName name="부서별예산">#REF!</definedName>
    <definedName name="부장" localSheetId="12">#REF!</definedName>
    <definedName name="부장" localSheetId="11">#REF!</definedName>
    <definedName name="부장" localSheetId="38">#REF!</definedName>
    <definedName name="부장" localSheetId="39">#REF!</definedName>
    <definedName name="부장" localSheetId="40">#REF!</definedName>
    <definedName name="부장" localSheetId="41">#REF!</definedName>
    <definedName name="부장" localSheetId="34">#REF!</definedName>
    <definedName name="부장" localSheetId="16">#REF!</definedName>
    <definedName name="부장">#REF!</definedName>
    <definedName name="부장1" localSheetId="12">#REF!</definedName>
    <definedName name="부장1" localSheetId="11">#REF!</definedName>
    <definedName name="부장1" localSheetId="38">#REF!</definedName>
    <definedName name="부장1" localSheetId="39">#REF!</definedName>
    <definedName name="부장1" localSheetId="40">#REF!</definedName>
    <definedName name="부장1" localSheetId="41">#REF!</definedName>
    <definedName name="부장1" localSheetId="34">#REF!</definedName>
    <definedName name="부장1" localSheetId="16">#REF!</definedName>
    <definedName name="부장1">#REF!</definedName>
    <definedName name="부장10" localSheetId="12">#REF!</definedName>
    <definedName name="부장10" localSheetId="11">#REF!</definedName>
    <definedName name="부장10" localSheetId="38">#REF!</definedName>
    <definedName name="부장10" localSheetId="39">#REF!</definedName>
    <definedName name="부장10" localSheetId="40">#REF!</definedName>
    <definedName name="부장10" localSheetId="41">#REF!</definedName>
    <definedName name="부장10" localSheetId="34">#REF!</definedName>
    <definedName name="부장10" localSheetId="16">#REF!</definedName>
    <definedName name="부장10">#REF!</definedName>
    <definedName name="부장11" localSheetId="12">#REF!</definedName>
    <definedName name="부장11" localSheetId="11">#REF!</definedName>
    <definedName name="부장11" localSheetId="38">#REF!</definedName>
    <definedName name="부장11" localSheetId="39">#REF!</definedName>
    <definedName name="부장11" localSheetId="40">#REF!</definedName>
    <definedName name="부장11" localSheetId="41">#REF!</definedName>
    <definedName name="부장11" localSheetId="34">#REF!</definedName>
    <definedName name="부장11" localSheetId="16">#REF!</definedName>
    <definedName name="부장11">#REF!</definedName>
    <definedName name="부장12" localSheetId="12">#REF!</definedName>
    <definedName name="부장12" localSheetId="11">#REF!</definedName>
    <definedName name="부장12" localSheetId="38">#REF!</definedName>
    <definedName name="부장12" localSheetId="39">#REF!</definedName>
    <definedName name="부장12" localSheetId="40">#REF!</definedName>
    <definedName name="부장12" localSheetId="41">#REF!</definedName>
    <definedName name="부장12" localSheetId="34">#REF!</definedName>
    <definedName name="부장12" localSheetId="16">#REF!</definedName>
    <definedName name="부장12">#REF!</definedName>
    <definedName name="부장2" localSheetId="12">#REF!</definedName>
    <definedName name="부장2" localSheetId="11">#REF!</definedName>
    <definedName name="부장2" localSheetId="38">#REF!</definedName>
    <definedName name="부장2" localSheetId="39">#REF!</definedName>
    <definedName name="부장2" localSheetId="40">#REF!</definedName>
    <definedName name="부장2" localSheetId="41">#REF!</definedName>
    <definedName name="부장2" localSheetId="34">#REF!</definedName>
    <definedName name="부장2" localSheetId="16">#REF!</definedName>
    <definedName name="부장2">#REF!</definedName>
    <definedName name="부장3" localSheetId="12">#REF!</definedName>
    <definedName name="부장3" localSheetId="11">#REF!</definedName>
    <definedName name="부장3" localSheetId="38">#REF!</definedName>
    <definedName name="부장3" localSheetId="39">#REF!</definedName>
    <definedName name="부장3" localSheetId="40">#REF!</definedName>
    <definedName name="부장3" localSheetId="41">#REF!</definedName>
    <definedName name="부장3" localSheetId="34">#REF!</definedName>
    <definedName name="부장3" localSheetId="16">#REF!</definedName>
    <definedName name="부장3">#REF!</definedName>
    <definedName name="부장4" localSheetId="12">#REF!</definedName>
    <definedName name="부장4" localSheetId="11">#REF!</definedName>
    <definedName name="부장4" localSheetId="38">#REF!</definedName>
    <definedName name="부장4" localSheetId="39">#REF!</definedName>
    <definedName name="부장4" localSheetId="40">#REF!</definedName>
    <definedName name="부장4" localSheetId="41">#REF!</definedName>
    <definedName name="부장4" localSheetId="34">#REF!</definedName>
    <definedName name="부장4" localSheetId="16">#REF!</definedName>
    <definedName name="부장4">#REF!</definedName>
    <definedName name="부장5" localSheetId="12">#REF!</definedName>
    <definedName name="부장5" localSheetId="11">#REF!</definedName>
    <definedName name="부장5" localSheetId="38">#REF!</definedName>
    <definedName name="부장5" localSheetId="39">#REF!</definedName>
    <definedName name="부장5" localSheetId="40">#REF!</definedName>
    <definedName name="부장5" localSheetId="41">#REF!</definedName>
    <definedName name="부장5" localSheetId="34">#REF!</definedName>
    <definedName name="부장5" localSheetId="16">#REF!</definedName>
    <definedName name="부장5">#REF!</definedName>
    <definedName name="부장6" localSheetId="12">#REF!</definedName>
    <definedName name="부장6" localSheetId="11">#REF!</definedName>
    <definedName name="부장6" localSheetId="38">#REF!</definedName>
    <definedName name="부장6" localSheetId="39">#REF!</definedName>
    <definedName name="부장6" localSheetId="40">#REF!</definedName>
    <definedName name="부장6" localSheetId="41">#REF!</definedName>
    <definedName name="부장6" localSheetId="34">#REF!</definedName>
    <definedName name="부장6" localSheetId="16">#REF!</definedName>
    <definedName name="부장6">#REF!</definedName>
    <definedName name="부장7" localSheetId="12">#REF!</definedName>
    <definedName name="부장7" localSheetId="11">#REF!</definedName>
    <definedName name="부장7" localSheetId="38">#REF!</definedName>
    <definedName name="부장7" localSheetId="39">#REF!</definedName>
    <definedName name="부장7" localSheetId="40">#REF!</definedName>
    <definedName name="부장7" localSheetId="41">#REF!</definedName>
    <definedName name="부장7" localSheetId="34">#REF!</definedName>
    <definedName name="부장7" localSheetId="16">#REF!</definedName>
    <definedName name="부장7">#REF!</definedName>
    <definedName name="부장8" localSheetId="12">#REF!</definedName>
    <definedName name="부장8" localSheetId="11">#REF!</definedName>
    <definedName name="부장8" localSheetId="38">#REF!</definedName>
    <definedName name="부장8" localSheetId="39">#REF!</definedName>
    <definedName name="부장8" localSheetId="40">#REF!</definedName>
    <definedName name="부장8" localSheetId="41">#REF!</definedName>
    <definedName name="부장8" localSheetId="34">#REF!</definedName>
    <definedName name="부장8" localSheetId="16">#REF!</definedName>
    <definedName name="부장8">#REF!</definedName>
    <definedName name="부장9" localSheetId="12">#REF!</definedName>
    <definedName name="부장9" localSheetId="11">#REF!</definedName>
    <definedName name="부장9" localSheetId="38">#REF!</definedName>
    <definedName name="부장9" localSheetId="39">#REF!</definedName>
    <definedName name="부장9" localSheetId="40">#REF!</definedName>
    <definedName name="부장9" localSheetId="41">#REF!</definedName>
    <definedName name="부장9" localSheetId="34">#REF!</definedName>
    <definedName name="부장9" localSheetId="16">#REF!</definedName>
    <definedName name="부장9">#REF!</definedName>
    <definedName name="부재근거" localSheetId="12">#REF!</definedName>
    <definedName name="부재근거" localSheetId="11">#REF!</definedName>
    <definedName name="부재근거" localSheetId="38">#REF!</definedName>
    <definedName name="부재근거" localSheetId="39">#REF!</definedName>
    <definedName name="부재근거" localSheetId="40">#REF!</definedName>
    <definedName name="부재근거" localSheetId="41">#REF!</definedName>
    <definedName name="부재근거" localSheetId="34">#REF!</definedName>
    <definedName name="부재근거" localSheetId="16">#REF!</definedName>
    <definedName name="부재근거">#REF!</definedName>
    <definedName name="부재근거2" localSheetId="12">#REF!</definedName>
    <definedName name="부재근거2" localSheetId="11">#REF!</definedName>
    <definedName name="부재근거2" localSheetId="38">#REF!</definedName>
    <definedName name="부재근거2" localSheetId="39">#REF!</definedName>
    <definedName name="부재근거2" localSheetId="40">#REF!</definedName>
    <definedName name="부재근거2" localSheetId="41">#REF!</definedName>
    <definedName name="부재근거2" localSheetId="34">#REF!</definedName>
    <definedName name="부재근거2" localSheetId="16">#REF!</definedName>
    <definedName name="부재근거2">#REF!</definedName>
    <definedName name="부품문제" localSheetId="38" hidden="1">{#N/A,#N/A,FALSE,"단축1";#N/A,#N/A,FALSE,"단축2";#N/A,#N/A,FALSE,"단축3";#N/A,#N/A,FALSE,"장축";#N/A,#N/A,FALSE,"4WD"}</definedName>
    <definedName name="부품문제" localSheetId="39" hidden="1">{#N/A,#N/A,FALSE,"단축1";#N/A,#N/A,FALSE,"단축2";#N/A,#N/A,FALSE,"단축3";#N/A,#N/A,FALSE,"장축";#N/A,#N/A,FALSE,"4WD"}</definedName>
    <definedName name="부품문제" localSheetId="40" hidden="1">{#N/A,#N/A,FALSE,"단축1";#N/A,#N/A,FALSE,"단축2";#N/A,#N/A,FALSE,"단축3";#N/A,#N/A,FALSE,"장축";#N/A,#N/A,FALSE,"4WD"}</definedName>
    <definedName name="부품문제" localSheetId="41" hidden="1">{#N/A,#N/A,FALSE,"단축1";#N/A,#N/A,FALSE,"단축2";#N/A,#N/A,FALSE,"단축3";#N/A,#N/A,FALSE,"장축";#N/A,#N/A,FALSE,"4WD"}</definedName>
    <definedName name="부품문제" localSheetId="34" hidden="1">{#N/A,#N/A,FALSE,"단축1";#N/A,#N/A,FALSE,"단축2";#N/A,#N/A,FALSE,"단축3";#N/A,#N/A,FALSE,"장축";#N/A,#N/A,FALSE,"4WD"}</definedName>
    <definedName name="부품문제" hidden="1">{#N/A,#N/A,FALSE,"단축1";#N/A,#N/A,FALSE,"단축2";#N/A,#N/A,FALSE,"단축3";#N/A,#N/A,FALSE,"장축";#N/A,#N/A,FALSE,"4WD"}</definedName>
    <definedName name="북미" localSheetId="38" hidden="1">{#N/A,#N/A,TRUE,"일정"}</definedName>
    <definedName name="북미" localSheetId="39" hidden="1">{#N/A,#N/A,TRUE,"일정"}</definedName>
    <definedName name="북미" localSheetId="40" hidden="1">{#N/A,#N/A,TRUE,"일정"}</definedName>
    <definedName name="북미" localSheetId="41" hidden="1">{#N/A,#N/A,TRUE,"일정"}</definedName>
    <definedName name="북미" localSheetId="34" hidden="1">{#N/A,#N/A,TRUE,"일정"}</definedName>
    <definedName name="북미" hidden="1">{#N/A,#N/A,TRUE,"일정"}</definedName>
    <definedName name="북미.일반"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북미.일반"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북미.일반"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북미.일반"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북미.일반"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북미.일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북미2" localSheetId="38" hidden="1">{#N/A,#N/A,TRUE,"일정"}</definedName>
    <definedName name="북미2" localSheetId="39" hidden="1">{#N/A,#N/A,TRUE,"일정"}</definedName>
    <definedName name="북미2" localSheetId="40" hidden="1">{#N/A,#N/A,TRUE,"일정"}</definedName>
    <definedName name="북미2" localSheetId="41" hidden="1">{#N/A,#N/A,TRUE,"일정"}</definedName>
    <definedName name="북미2" localSheetId="34" hidden="1">{#N/A,#N/A,TRUE,"일정"}</definedName>
    <definedName name="북미2" hidden="1">{#N/A,#N/A,TRUE,"일정"}</definedName>
    <definedName name="분" localSheetId="12">#REF!</definedName>
    <definedName name="분" localSheetId="11">#REF!</definedName>
    <definedName name="분" localSheetId="38">#REF!</definedName>
    <definedName name="분" localSheetId="39">#REF!</definedName>
    <definedName name="분" localSheetId="40">#REF!</definedName>
    <definedName name="분" localSheetId="41">#REF!</definedName>
    <definedName name="분" localSheetId="34">#REF!</definedName>
    <definedName name="분" localSheetId="16">#REF!</definedName>
    <definedName name="분">#REF!</definedName>
    <definedName name="분기별" localSheetId="38" hidden="1">{#N/A,#N/A,TRUE,"Y생산";#N/A,#N/A,TRUE,"Y판매";#N/A,#N/A,TRUE,"Y총물량";#N/A,#N/A,TRUE,"Y능력";#N/A,#N/A,TRUE,"YKD"}</definedName>
    <definedName name="분기별" localSheetId="39" hidden="1">{#N/A,#N/A,TRUE,"Y생산";#N/A,#N/A,TRUE,"Y판매";#N/A,#N/A,TRUE,"Y총물량";#N/A,#N/A,TRUE,"Y능력";#N/A,#N/A,TRUE,"YKD"}</definedName>
    <definedName name="분기별" localSheetId="40" hidden="1">{#N/A,#N/A,TRUE,"Y생산";#N/A,#N/A,TRUE,"Y판매";#N/A,#N/A,TRUE,"Y총물량";#N/A,#N/A,TRUE,"Y능력";#N/A,#N/A,TRUE,"YKD"}</definedName>
    <definedName name="분기별" localSheetId="41" hidden="1">{#N/A,#N/A,TRUE,"Y생산";#N/A,#N/A,TRUE,"Y판매";#N/A,#N/A,TRUE,"Y총물량";#N/A,#N/A,TRUE,"Y능력";#N/A,#N/A,TRUE,"YKD"}</definedName>
    <definedName name="분기별" localSheetId="34" hidden="1">{#N/A,#N/A,TRUE,"Y생산";#N/A,#N/A,TRUE,"Y판매";#N/A,#N/A,TRUE,"Y총물량";#N/A,#N/A,TRUE,"Y능력";#N/A,#N/A,TRUE,"YKD"}</definedName>
    <definedName name="분기별" hidden="1">{#N/A,#N/A,TRUE,"Y생산";#N/A,#N/A,TRUE,"Y판매";#N/A,#N/A,TRUE,"Y총물량";#N/A,#N/A,TRUE,"Y능력";#N/A,#N/A,TRUE,"YKD"}</definedName>
    <definedName name="불량" localSheetId="12">#REF!</definedName>
    <definedName name="불량" localSheetId="11">#REF!</definedName>
    <definedName name="불량" localSheetId="38">#REF!</definedName>
    <definedName name="불량" localSheetId="39">#REF!</definedName>
    <definedName name="불량" localSheetId="40">#REF!</definedName>
    <definedName name="불량" localSheetId="41">#REF!</definedName>
    <definedName name="불량" localSheetId="34">#REF!</definedName>
    <definedName name="불량" localSheetId="16">#REF!</definedName>
    <definedName name="불량">#REF!</definedName>
    <definedName name="브레이크" localSheetId="12">#REF!</definedName>
    <definedName name="브레이크" localSheetId="11">#REF!</definedName>
    <definedName name="브레이크" localSheetId="38">#REF!</definedName>
    <definedName name="브레이크" localSheetId="39">#REF!</definedName>
    <definedName name="브레이크" localSheetId="40">#REF!</definedName>
    <definedName name="브레이크" localSheetId="41">#REF!</definedName>
    <definedName name="브레이크" localSheetId="34">#REF!</definedName>
    <definedName name="브레이크" localSheetId="16">#REF!</definedName>
    <definedName name="브레이크">#REF!</definedName>
    <definedName name="비고" localSheetId="12">#REF!</definedName>
    <definedName name="비고" localSheetId="11">#REF!</definedName>
    <definedName name="비고" localSheetId="38">#REF!</definedName>
    <definedName name="비고" localSheetId="39">#REF!</definedName>
    <definedName name="비고" localSheetId="40">#REF!</definedName>
    <definedName name="비고" localSheetId="41">#REF!</definedName>
    <definedName name="비고" localSheetId="34">#REF!</definedName>
    <definedName name="비고" localSheetId="16">#REF!</definedName>
    <definedName name="비고">#REF!</definedName>
    <definedName name="비교" localSheetId="12">#REF!</definedName>
    <definedName name="비교" localSheetId="11">#REF!</definedName>
    <definedName name="비교" localSheetId="38">#REF!</definedName>
    <definedName name="비교" localSheetId="39">#REF!</definedName>
    <definedName name="비교" localSheetId="40">#REF!</definedName>
    <definedName name="비교" localSheetId="41">#REF!</definedName>
    <definedName name="비교" localSheetId="34">#REF!</definedName>
    <definedName name="비교" localSheetId="16">#REF!</definedName>
    <definedName name="비교">#REF!</definedName>
    <definedName name="비교111" localSheetId="12">#REF!</definedName>
    <definedName name="비교111" localSheetId="11">#REF!</definedName>
    <definedName name="비교111" localSheetId="38">#REF!</definedName>
    <definedName name="비교111" localSheetId="39">#REF!</definedName>
    <definedName name="비교111" localSheetId="40">#REF!</definedName>
    <definedName name="비교111" localSheetId="41">#REF!</definedName>
    <definedName name="비교111" localSheetId="34">#REF!</definedName>
    <definedName name="비교111" localSheetId="16">#REF!</definedName>
    <definedName name="비교111">#REF!</definedName>
    <definedName name="비교A" localSheetId="12">#REF!</definedName>
    <definedName name="비교A" localSheetId="11">#REF!</definedName>
    <definedName name="비교A" localSheetId="38">#REF!</definedName>
    <definedName name="비교A" localSheetId="39">#REF!</definedName>
    <definedName name="비교A" localSheetId="40">#REF!</definedName>
    <definedName name="비교A" localSheetId="41">#REF!</definedName>
    <definedName name="비교A" localSheetId="34">#REF!</definedName>
    <definedName name="비교A" localSheetId="16">#REF!</definedName>
    <definedName name="비교A">#REF!</definedName>
    <definedName name="비교상세">#N/A</definedName>
    <definedName name="비축" localSheetId="12">#REF!</definedName>
    <definedName name="비축" localSheetId="11">#REF!</definedName>
    <definedName name="비축" localSheetId="38">#REF!</definedName>
    <definedName name="비축" localSheetId="39">#REF!</definedName>
    <definedName name="비축" localSheetId="40">#REF!</definedName>
    <definedName name="비축" localSheetId="41">#REF!</definedName>
    <definedName name="비축" localSheetId="34">#REF!</definedName>
    <definedName name="비축" localSheetId="16">#REF!</definedName>
    <definedName name="비축">#REF!</definedName>
    <definedName name="ㅅ" localSheetId="38" hidden="1">{#N/A,#N/A,FALSE,"표지";#N/A,#N/A,FALSE,"전제";#N/A,#N/A,FALSE,"대당";#N/A,#N/A,FALSE,"가공비";#N/A,#N/A,FALSE,"재료비";#N/A,#N/A,FALSE,"손익"}</definedName>
    <definedName name="ㅅ" localSheetId="39" hidden="1">{#N/A,#N/A,FALSE,"표지";#N/A,#N/A,FALSE,"전제";#N/A,#N/A,FALSE,"대당";#N/A,#N/A,FALSE,"가공비";#N/A,#N/A,FALSE,"재료비";#N/A,#N/A,FALSE,"손익"}</definedName>
    <definedName name="ㅅ" localSheetId="40" hidden="1">{#N/A,#N/A,FALSE,"표지";#N/A,#N/A,FALSE,"전제";#N/A,#N/A,FALSE,"대당";#N/A,#N/A,FALSE,"가공비";#N/A,#N/A,FALSE,"재료비";#N/A,#N/A,FALSE,"손익"}</definedName>
    <definedName name="ㅅ" localSheetId="41" hidden="1">{#N/A,#N/A,FALSE,"표지";#N/A,#N/A,FALSE,"전제";#N/A,#N/A,FALSE,"대당";#N/A,#N/A,FALSE,"가공비";#N/A,#N/A,FALSE,"재료비";#N/A,#N/A,FALSE,"손익"}</definedName>
    <definedName name="ㅅ" localSheetId="34" hidden="1">{#N/A,#N/A,FALSE,"표지";#N/A,#N/A,FALSE,"전제";#N/A,#N/A,FALSE,"대당";#N/A,#N/A,FALSE,"가공비";#N/A,#N/A,FALSE,"재료비";#N/A,#N/A,FALSE,"손익"}</definedName>
    <definedName name="ㅅ" hidden="1">{#N/A,#N/A,FALSE,"표지";#N/A,#N/A,FALSE,"전제";#N/A,#N/A,FALSE,"대당";#N/A,#N/A,FALSE,"가공비";#N/A,#N/A,FALSE,"재료비";#N/A,#N/A,FALSE,"손익"}</definedName>
    <definedName name="ㅅ7" localSheetId="12">#REF!</definedName>
    <definedName name="ㅅ7" localSheetId="11">#REF!</definedName>
    <definedName name="ㅅ7" localSheetId="38">#REF!</definedName>
    <definedName name="ㅅ7" localSheetId="39">#REF!</definedName>
    <definedName name="ㅅ7" localSheetId="40">#REF!</definedName>
    <definedName name="ㅅ7" localSheetId="41">#REF!</definedName>
    <definedName name="ㅅ7" localSheetId="34">#REF!</definedName>
    <definedName name="ㅅ7" localSheetId="16">#REF!</definedName>
    <definedName name="ㅅ7">#REF!</definedName>
    <definedName name="ㅅㄱ됴" localSheetId="12">#REF!</definedName>
    <definedName name="ㅅㄱ됴" localSheetId="11">#REF!</definedName>
    <definedName name="ㅅㄱ됴" localSheetId="38">#REF!</definedName>
    <definedName name="ㅅㄱ됴" localSheetId="39">#REF!</definedName>
    <definedName name="ㅅㄱ됴" localSheetId="40">#REF!</definedName>
    <definedName name="ㅅㄱ됴" localSheetId="41">#REF!</definedName>
    <definedName name="ㅅㄱ됴" localSheetId="34">#REF!</definedName>
    <definedName name="ㅅㄱ됴" localSheetId="16">#REF!</definedName>
    <definedName name="ㅅㄱ됴">#REF!</definedName>
    <definedName name="ㅅ격" localSheetId="12">#REF!</definedName>
    <definedName name="ㅅ격" localSheetId="11">#REF!</definedName>
    <definedName name="ㅅ격" localSheetId="38">#REF!</definedName>
    <definedName name="ㅅ격" localSheetId="39">#REF!</definedName>
    <definedName name="ㅅ격" localSheetId="40">#REF!</definedName>
    <definedName name="ㅅ격" localSheetId="41">#REF!</definedName>
    <definedName name="ㅅ격" localSheetId="34">#REF!</definedName>
    <definedName name="ㅅ격" localSheetId="16">#REF!</definedName>
    <definedName name="ㅅ격">#REF!</definedName>
    <definedName name="ㅅㅅ" localSheetId="12">#REF!</definedName>
    <definedName name="ㅅㅅ" localSheetId="11">#REF!</definedName>
    <definedName name="ㅅㅅ" localSheetId="38">#REF!</definedName>
    <definedName name="ㅅㅅ" localSheetId="39">#REF!</definedName>
    <definedName name="ㅅㅅ" localSheetId="40">#REF!</definedName>
    <definedName name="ㅅㅅ" localSheetId="41">#REF!</definedName>
    <definedName name="ㅅㅅ" localSheetId="34">#REF!</definedName>
    <definedName name="ㅅㅅ" localSheetId="16">#REF!</definedName>
    <definedName name="ㅅㅅ">#REF!</definedName>
    <definedName name="ㅅㅇ" localSheetId="12">#REF!</definedName>
    <definedName name="ㅅㅇ" localSheetId="11">#REF!</definedName>
    <definedName name="ㅅㅇ" localSheetId="38">#REF!</definedName>
    <definedName name="ㅅㅇ" localSheetId="39">#REF!</definedName>
    <definedName name="ㅅㅇ" localSheetId="40">#REF!</definedName>
    <definedName name="ㅅㅇ" localSheetId="41">#REF!</definedName>
    <definedName name="ㅅㅇ" localSheetId="34">#REF!</definedName>
    <definedName name="ㅅㅇ" localSheetId="16">#REF!</definedName>
    <definedName name="ㅅㅇ">#REF!</definedName>
    <definedName name="ㅅ요" localSheetId="12">#REF!</definedName>
    <definedName name="ㅅ요" localSheetId="11">#REF!</definedName>
    <definedName name="ㅅ요" localSheetId="38">#REF!</definedName>
    <definedName name="ㅅ요" localSheetId="39">#REF!</definedName>
    <definedName name="ㅅ요" localSheetId="40">#REF!</definedName>
    <definedName name="ㅅ요" localSheetId="41">#REF!</definedName>
    <definedName name="ㅅ요" localSheetId="34">#REF!</definedName>
    <definedName name="ㅅ요" localSheetId="16">#REF!</definedName>
    <definedName name="ㅅ요">#REF!</definedName>
    <definedName name="ㅅ휴" localSheetId="13">#REF!</definedName>
    <definedName name="ㅅ휴" localSheetId="12">#REF!</definedName>
    <definedName name="ㅅ휴" localSheetId="11">#REF!</definedName>
    <definedName name="ㅅ휴" localSheetId="16">#REF!</definedName>
    <definedName name="ㅅ휴">#REF!</definedName>
    <definedName name="사" localSheetId="12">#REF!</definedName>
    <definedName name="사" localSheetId="11">#REF!</definedName>
    <definedName name="사" localSheetId="38">#REF!</definedName>
    <definedName name="사" localSheetId="39">#REF!</definedName>
    <definedName name="사" localSheetId="40">#REF!</definedName>
    <definedName name="사" localSheetId="41">#REF!</definedName>
    <definedName name="사" localSheetId="34">#REF!</definedName>
    <definedName name="사" localSheetId="16">#REF!</definedName>
    <definedName name="사">#REF!</definedName>
    <definedName name="사갑" localSheetId="12">#REF!</definedName>
    <definedName name="사갑" localSheetId="11">#REF!</definedName>
    <definedName name="사갑" localSheetId="38">#REF!</definedName>
    <definedName name="사갑" localSheetId="39">#REF!</definedName>
    <definedName name="사갑" localSheetId="40">#REF!</definedName>
    <definedName name="사갑" localSheetId="41">#REF!</definedName>
    <definedName name="사갑" localSheetId="34">#REF!</definedName>
    <definedName name="사갑" localSheetId="16">#REF!</definedName>
    <definedName name="사갑">#REF!</definedName>
    <definedName name="사갑1" localSheetId="12">#REF!</definedName>
    <definedName name="사갑1" localSheetId="11">#REF!</definedName>
    <definedName name="사갑1" localSheetId="38">#REF!</definedName>
    <definedName name="사갑1" localSheetId="39">#REF!</definedName>
    <definedName name="사갑1" localSheetId="40">#REF!</definedName>
    <definedName name="사갑1" localSheetId="41">#REF!</definedName>
    <definedName name="사갑1" localSheetId="34">#REF!</definedName>
    <definedName name="사갑1" localSheetId="16">#REF!</definedName>
    <definedName name="사갑1">#REF!</definedName>
    <definedName name="사갑10" localSheetId="12">#REF!</definedName>
    <definedName name="사갑10" localSheetId="11">#REF!</definedName>
    <definedName name="사갑10" localSheetId="38">#REF!</definedName>
    <definedName name="사갑10" localSheetId="39">#REF!</definedName>
    <definedName name="사갑10" localSheetId="40">#REF!</definedName>
    <definedName name="사갑10" localSheetId="41">#REF!</definedName>
    <definedName name="사갑10" localSheetId="34">#REF!</definedName>
    <definedName name="사갑10" localSheetId="16">#REF!</definedName>
    <definedName name="사갑10">#REF!</definedName>
    <definedName name="사갑11" localSheetId="12">#REF!</definedName>
    <definedName name="사갑11" localSheetId="11">#REF!</definedName>
    <definedName name="사갑11" localSheetId="38">#REF!</definedName>
    <definedName name="사갑11" localSheetId="39">#REF!</definedName>
    <definedName name="사갑11" localSheetId="40">#REF!</definedName>
    <definedName name="사갑11" localSheetId="41">#REF!</definedName>
    <definedName name="사갑11" localSheetId="34">#REF!</definedName>
    <definedName name="사갑11" localSheetId="16">#REF!</definedName>
    <definedName name="사갑11">#REF!</definedName>
    <definedName name="사갑12" localSheetId="12">#REF!</definedName>
    <definedName name="사갑12" localSheetId="11">#REF!</definedName>
    <definedName name="사갑12" localSheetId="38">#REF!</definedName>
    <definedName name="사갑12" localSheetId="39">#REF!</definedName>
    <definedName name="사갑12" localSheetId="40">#REF!</definedName>
    <definedName name="사갑12" localSheetId="41">#REF!</definedName>
    <definedName name="사갑12" localSheetId="34">#REF!</definedName>
    <definedName name="사갑12" localSheetId="16">#REF!</definedName>
    <definedName name="사갑12">#REF!</definedName>
    <definedName name="사갑2" localSheetId="12">#REF!</definedName>
    <definedName name="사갑2" localSheetId="11">#REF!</definedName>
    <definedName name="사갑2" localSheetId="38">#REF!</definedName>
    <definedName name="사갑2" localSheetId="39">#REF!</definedName>
    <definedName name="사갑2" localSheetId="40">#REF!</definedName>
    <definedName name="사갑2" localSheetId="41">#REF!</definedName>
    <definedName name="사갑2" localSheetId="34">#REF!</definedName>
    <definedName name="사갑2" localSheetId="16">#REF!</definedName>
    <definedName name="사갑2">#REF!</definedName>
    <definedName name="사갑3" localSheetId="12">#REF!</definedName>
    <definedName name="사갑3" localSheetId="11">#REF!</definedName>
    <definedName name="사갑3" localSheetId="38">#REF!</definedName>
    <definedName name="사갑3" localSheetId="39">#REF!</definedName>
    <definedName name="사갑3" localSheetId="40">#REF!</definedName>
    <definedName name="사갑3" localSheetId="41">#REF!</definedName>
    <definedName name="사갑3" localSheetId="34">#REF!</definedName>
    <definedName name="사갑3" localSheetId="16">#REF!</definedName>
    <definedName name="사갑3">#REF!</definedName>
    <definedName name="사갑4" localSheetId="12">#REF!</definedName>
    <definedName name="사갑4" localSheetId="11">#REF!</definedName>
    <definedName name="사갑4" localSheetId="38">#REF!</definedName>
    <definedName name="사갑4" localSheetId="39">#REF!</definedName>
    <definedName name="사갑4" localSheetId="40">#REF!</definedName>
    <definedName name="사갑4" localSheetId="41">#REF!</definedName>
    <definedName name="사갑4" localSheetId="34">#REF!</definedName>
    <definedName name="사갑4" localSheetId="16">#REF!</definedName>
    <definedName name="사갑4">#REF!</definedName>
    <definedName name="사갑5" localSheetId="12">#REF!</definedName>
    <definedName name="사갑5" localSheetId="11">#REF!</definedName>
    <definedName name="사갑5" localSheetId="38">#REF!</definedName>
    <definedName name="사갑5" localSheetId="39">#REF!</definedName>
    <definedName name="사갑5" localSheetId="40">#REF!</definedName>
    <definedName name="사갑5" localSheetId="41">#REF!</definedName>
    <definedName name="사갑5" localSheetId="34">#REF!</definedName>
    <definedName name="사갑5" localSheetId="16">#REF!</definedName>
    <definedName name="사갑5">#REF!</definedName>
    <definedName name="사갑6" localSheetId="12">#REF!</definedName>
    <definedName name="사갑6" localSheetId="11">#REF!</definedName>
    <definedName name="사갑6" localSheetId="38">#REF!</definedName>
    <definedName name="사갑6" localSheetId="39">#REF!</definedName>
    <definedName name="사갑6" localSheetId="40">#REF!</definedName>
    <definedName name="사갑6" localSheetId="41">#REF!</definedName>
    <definedName name="사갑6" localSheetId="34">#REF!</definedName>
    <definedName name="사갑6" localSheetId="16">#REF!</definedName>
    <definedName name="사갑6">#REF!</definedName>
    <definedName name="사갑7" localSheetId="12">#REF!</definedName>
    <definedName name="사갑7" localSheetId="11">#REF!</definedName>
    <definedName name="사갑7" localSheetId="38">#REF!</definedName>
    <definedName name="사갑7" localSheetId="39">#REF!</definedName>
    <definedName name="사갑7" localSheetId="40">#REF!</definedName>
    <definedName name="사갑7" localSheetId="41">#REF!</definedName>
    <definedName name="사갑7" localSheetId="34">#REF!</definedName>
    <definedName name="사갑7" localSheetId="16">#REF!</definedName>
    <definedName name="사갑7">#REF!</definedName>
    <definedName name="사갑8" localSheetId="12">#REF!</definedName>
    <definedName name="사갑8" localSheetId="11">#REF!</definedName>
    <definedName name="사갑8" localSheetId="38">#REF!</definedName>
    <definedName name="사갑8" localSheetId="39">#REF!</definedName>
    <definedName name="사갑8" localSheetId="40">#REF!</definedName>
    <definedName name="사갑8" localSheetId="41">#REF!</definedName>
    <definedName name="사갑8" localSheetId="34">#REF!</definedName>
    <definedName name="사갑8" localSheetId="16">#REF!</definedName>
    <definedName name="사갑8">#REF!</definedName>
    <definedName name="사갑9" localSheetId="12">#REF!</definedName>
    <definedName name="사갑9" localSheetId="11">#REF!</definedName>
    <definedName name="사갑9" localSheetId="38">#REF!</definedName>
    <definedName name="사갑9" localSheetId="39">#REF!</definedName>
    <definedName name="사갑9" localSheetId="40">#REF!</definedName>
    <definedName name="사갑9" localSheetId="41">#REF!</definedName>
    <definedName name="사갑9" localSheetId="34">#REF!</definedName>
    <definedName name="사갑9" localSheetId="16">#REF!</definedName>
    <definedName name="사갑9">#REF!</definedName>
    <definedName name="사망"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별" localSheetId="12">[0]!BlankMacro1</definedName>
    <definedName name="사업별" localSheetId="11">[0]!BlankMacro1</definedName>
    <definedName name="사업별" localSheetId="38">[0]!BlankMacro1</definedName>
    <definedName name="사업별" localSheetId="39">[0]!BlankMacro1</definedName>
    <definedName name="사업별" localSheetId="40">[0]!BlankMacro1</definedName>
    <definedName name="사업별" localSheetId="41">[0]!BlankMacro1</definedName>
    <definedName name="사업별" localSheetId="34">[0]!BlankMacro1</definedName>
    <definedName name="사업별" localSheetId="16">[0]!BlankMacro1</definedName>
    <definedName name="사업별">[0]!BlankMacro1</definedName>
    <definedName name="사업부문" localSheetId="12">#REF!</definedName>
    <definedName name="사업부문" localSheetId="11">#REF!</definedName>
    <definedName name="사업부문" localSheetId="38">#REF!</definedName>
    <definedName name="사업부문" localSheetId="39">#REF!</definedName>
    <definedName name="사업부문" localSheetId="40">#REF!</definedName>
    <definedName name="사업부문" localSheetId="41">#REF!</definedName>
    <definedName name="사업부문" localSheetId="34">#REF!</definedName>
    <definedName name="사업부문" localSheetId="16">#REF!</definedName>
    <definedName name="사업부문">#REF!</definedName>
    <definedName name="사업투자" localSheetId="12">#REF!</definedName>
    <definedName name="사업투자" localSheetId="11">#REF!</definedName>
    <definedName name="사업투자" localSheetId="38">#REF!</definedName>
    <definedName name="사업투자" localSheetId="39">#REF!</definedName>
    <definedName name="사업투자" localSheetId="40">#REF!</definedName>
    <definedName name="사업투자" localSheetId="41">#REF!</definedName>
    <definedName name="사업투자" localSheetId="34">#REF!</definedName>
    <definedName name="사업투자" localSheetId="16">#REF!</definedName>
    <definedName name="사업투자">#REF!</definedName>
    <definedName name="사업투자1" localSheetId="12">#REF!</definedName>
    <definedName name="사업투자1" localSheetId="11">#REF!</definedName>
    <definedName name="사업투자1" localSheetId="38">#REF!</definedName>
    <definedName name="사업투자1" localSheetId="39">#REF!</definedName>
    <definedName name="사업투자1" localSheetId="40">#REF!</definedName>
    <definedName name="사업투자1" localSheetId="41">#REF!</definedName>
    <definedName name="사업투자1" localSheetId="34">#REF!</definedName>
    <definedName name="사업투자1" localSheetId="16">#REF!</definedName>
    <definedName name="사업투자1">#REF!</definedName>
    <definedName name="사을" localSheetId="12">#REF!</definedName>
    <definedName name="사을" localSheetId="11">#REF!</definedName>
    <definedName name="사을" localSheetId="38">#REF!</definedName>
    <definedName name="사을" localSheetId="39">#REF!</definedName>
    <definedName name="사을" localSheetId="40">#REF!</definedName>
    <definedName name="사을" localSheetId="41">#REF!</definedName>
    <definedName name="사을" localSheetId="34">#REF!</definedName>
    <definedName name="사을" localSheetId="16">#REF!</definedName>
    <definedName name="사을">#REF!</definedName>
    <definedName name="사을1" localSheetId="12">#REF!</definedName>
    <definedName name="사을1" localSheetId="11">#REF!</definedName>
    <definedName name="사을1" localSheetId="38">#REF!</definedName>
    <definedName name="사을1" localSheetId="39">#REF!</definedName>
    <definedName name="사을1" localSheetId="40">#REF!</definedName>
    <definedName name="사을1" localSheetId="41">#REF!</definedName>
    <definedName name="사을1" localSheetId="34">#REF!</definedName>
    <definedName name="사을1" localSheetId="16">#REF!</definedName>
    <definedName name="사을1">#REF!</definedName>
    <definedName name="사을10" localSheetId="12">#REF!</definedName>
    <definedName name="사을10" localSheetId="11">#REF!</definedName>
    <definedName name="사을10" localSheetId="38">#REF!</definedName>
    <definedName name="사을10" localSheetId="39">#REF!</definedName>
    <definedName name="사을10" localSheetId="40">#REF!</definedName>
    <definedName name="사을10" localSheetId="41">#REF!</definedName>
    <definedName name="사을10" localSheetId="34">#REF!</definedName>
    <definedName name="사을10" localSheetId="16">#REF!</definedName>
    <definedName name="사을10">#REF!</definedName>
    <definedName name="사을11" localSheetId="12">#REF!</definedName>
    <definedName name="사을11" localSheetId="11">#REF!</definedName>
    <definedName name="사을11" localSheetId="38">#REF!</definedName>
    <definedName name="사을11" localSheetId="39">#REF!</definedName>
    <definedName name="사을11" localSheetId="40">#REF!</definedName>
    <definedName name="사을11" localSheetId="41">#REF!</definedName>
    <definedName name="사을11" localSheetId="34">#REF!</definedName>
    <definedName name="사을11" localSheetId="16">#REF!</definedName>
    <definedName name="사을11">#REF!</definedName>
    <definedName name="사을12" localSheetId="12">#REF!</definedName>
    <definedName name="사을12" localSheetId="11">#REF!</definedName>
    <definedName name="사을12" localSheetId="38">#REF!</definedName>
    <definedName name="사을12" localSheetId="39">#REF!</definedName>
    <definedName name="사을12" localSheetId="40">#REF!</definedName>
    <definedName name="사을12" localSheetId="41">#REF!</definedName>
    <definedName name="사을12" localSheetId="34">#REF!</definedName>
    <definedName name="사을12" localSheetId="16">#REF!</definedName>
    <definedName name="사을12">#REF!</definedName>
    <definedName name="사을2" localSheetId="12">#REF!</definedName>
    <definedName name="사을2" localSheetId="11">#REF!</definedName>
    <definedName name="사을2" localSheetId="38">#REF!</definedName>
    <definedName name="사을2" localSheetId="39">#REF!</definedName>
    <definedName name="사을2" localSheetId="40">#REF!</definedName>
    <definedName name="사을2" localSheetId="41">#REF!</definedName>
    <definedName name="사을2" localSheetId="34">#REF!</definedName>
    <definedName name="사을2" localSheetId="16">#REF!</definedName>
    <definedName name="사을2">#REF!</definedName>
    <definedName name="사을3" localSheetId="12">#REF!</definedName>
    <definedName name="사을3" localSheetId="11">#REF!</definedName>
    <definedName name="사을3" localSheetId="38">#REF!</definedName>
    <definedName name="사을3" localSheetId="39">#REF!</definedName>
    <definedName name="사을3" localSheetId="40">#REF!</definedName>
    <definedName name="사을3" localSheetId="41">#REF!</definedName>
    <definedName name="사을3" localSheetId="34">#REF!</definedName>
    <definedName name="사을3" localSheetId="16">#REF!</definedName>
    <definedName name="사을3">#REF!</definedName>
    <definedName name="사을4" localSheetId="12">#REF!</definedName>
    <definedName name="사을4" localSheetId="11">#REF!</definedName>
    <definedName name="사을4" localSheetId="38">#REF!</definedName>
    <definedName name="사을4" localSheetId="39">#REF!</definedName>
    <definedName name="사을4" localSheetId="40">#REF!</definedName>
    <definedName name="사을4" localSheetId="41">#REF!</definedName>
    <definedName name="사을4" localSheetId="34">#REF!</definedName>
    <definedName name="사을4" localSheetId="16">#REF!</definedName>
    <definedName name="사을4">#REF!</definedName>
    <definedName name="사을5" localSheetId="12">#REF!</definedName>
    <definedName name="사을5" localSheetId="11">#REF!</definedName>
    <definedName name="사을5" localSheetId="38">#REF!</definedName>
    <definedName name="사을5" localSheetId="39">#REF!</definedName>
    <definedName name="사을5" localSheetId="40">#REF!</definedName>
    <definedName name="사을5" localSheetId="41">#REF!</definedName>
    <definedName name="사을5" localSheetId="34">#REF!</definedName>
    <definedName name="사을5" localSheetId="16">#REF!</definedName>
    <definedName name="사을5">#REF!</definedName>
    <definedName name="사을6" localSheetId="12">#REF!</definedName>
    <definedName name="사을6" localSheetId="11">#REF!</definedName>
    <definedName name="사을6" localSheetId="38">#REF!</definedName>
    <definedName name="사을6" localSheetId="39">#REF!</definedName>
    <definedName name="사을6" localSheetId="40">#REF!</definedName>
    <definedName name="사을6" localSheetId="41">#REF!</definedName>
    <definedName name="사을6" localSheetId="34">#REF!</definedName>
    <definedName name="사을6" localSheetId="16">#REF!</definedName>
    <definedName name="사을6">#REF!</definedName>
    <definedName name="사을7" localSheetId="12">#REF!</definedName>
    <definedName name="사을7" localSheetId="11">#REF!</definedName>
    <definedName name="사을7" localSheetId="38">#REF!</definedName>
    <definedName name="사을7" localSheetId="39">#REF!</definedName>
    <definedName name="사을7" localSheetId="40">#REF!</definedName>
    <definedName name="사을7" localSheetId="41">#REF!</definedName>
    <definedName name="사을7" localSheetId="34">#REF!</definedName>
    <definedName name="사을7" localSheetId="16">#REF!</definedName>
    <definedName name="사을7">#REF!</definedName>
    <definedName name="사을8" localSheetId="12">#REF!</definedName>
    <definedName name="사을8" localSheetId="11">#REF!</definedName>
    <definedName name="사을8" localSheetId="38">#REF!</definedName>
    <definedName name="사을8" localSheetId="39">#REF!</definedName>
    <definedName name="사을8" localSheetId="40">#REF!</definedName>
    <definedName name="사을8" localSheetId="41">#REF!</definedName>
    <definedName name="사을8" localSheetId="34">#REF!</definedName>
    <definedName name="사을8" localSheetId="16">#REF!</definedName>
    <definedName name="사을8">#REF!</definedName>
    <definedName name="사을9" localSheetId="12">#REF!</definedName>
    <definedName name="사을9" localSheetId="11">#REF!</definedName>
    <definedName name="사을9" localSheetId="38">#REF!</definedName>
    <definedName name="사을9" localSheetId="39">#REF!</definedName>
    <definedName name="사을9" localSheetId="40">#REF!</definedName>
    <definedName name="사을9" localSheetId="41">#REF!</definedName>
    <definedName name="사을9" localSheetId="34">#REF!</definedName>
    <definedName name="사을9" localSheetId="16">#REF!</definedName>
    <definedName name="사을9">#REF!</definedName>
    <definedName name="사이로" localSheetId="38" hidden="1">{#N/A,#N/A,FALSE,"단축1";#N/A,#N/A,FALSE,"단축2";#N/A,#N/A,FALSE,"단축3";#N/A,#N/A,FALSE,"장축";#N/A,#N/A,FALSE,"4WD"}</definedName>
    <definedName name="사이로" localSheetId="39" hidden="1">{#N/A,#N/A,FALSE,"단축1";#N/A,#N/A,FALSE,"단축2";#N/A,#N/A,FALSE,"단축3";#N/A,#N/A,FALSE,"장축";#N/A,#N/A,FALSE,"4WD"}</definedName>
    <definedName name="사이로" localSheetId="40" hidden="1">{#N/A,#N/A,FALSE,"단축1";#N/A,#N/A,FALSE,"단축2";#N/A,#N/A,FALSE,"단축3";#N/A,#N/A,FALSE,"장축";#N/A,#N/A,FALSE,"4WD"}</definedName>
    <definedName name="사이로" localSheetId="41" hidden="1">{#N/A,#N/A,FALSE,"단축1";#N/A,#N/A,FALSE,"단축2";#N/A,#N/A,FALSE,"단축3";#N/A,#N/A,FALSE,"장축";#N/A,#N/A,FALSE,"4WD"}</definedName>
    <definedName name="사이로" localSheetId="34" hidden="1">{#N/A,#N/A,FALSE,"단축1";#N/A,#N/A,FALSE,"단축2";#N/A,#N/A,FALSE,"단축3";#N/A,#N/A,FALSE,"장축";#N/A,#N/A,FALSE,"4WD"}</definedName>
    <definedName name="사이로" hidden="1">{#N/A,#N/A,FALSE,"단축1";#N/A,#N/A,FALSE,"단축2";#N/A,#N/A,FALSE,"단축3";#N/A,#N/A,FALSE,"장축";#N/A,#N/A,FALSE,"4WD"}</definedName>
    <definedName name="사진" localSheetId="38" hidden="1">{#N/A,#N/A,FALSE,"단축1";#N/A,#N/A,FALSE,"단축2";#N/A,#N/A,FALSE,"단축3";#N/A,#N/A,FALSE,"장축";#N/A,#N/A,FALSE,"4WD"}</definedName>
    <definedName name="사진" localSheetId="39" hidden="1">{#N/A,#N/A,FALSE,"단축1";#N/A,#N/A,FALSE,"단축2";#N/A,#N/A,FALSE,"단축3";#N/A,#N/A,FALSE,"장축";#N/A,#N/A,FALSE,"4WD"}</definedName>
    <definedName name="사진" localSheetId="40" hidden="1">{#N/A,#N/A,FALSE,"단축1";#N/A,#N/A,FALSE,"단축2";#N/A,#N/A,FALSE,"단축3";#N/A,#N/A,FALSE,"장축";#N/A,#N/A,FALSE,"4WD"}</definedName>
    <definedName name="사진" localSheetId="41" hidden="1">{#N/A,#N/A,FALSE,"단축1";#N/A,#N/A,FALSE,"단축2";#N/A,#N/A,FALSE,"단축3";#N/A,#N/A,FALSE,"장축";#N/A,#N/A,FALSE,"4WD"}</definedName>
    <definedName name="사진" localSheetId="34" hidden="1">{#N/A,#N/A,FALSE,"단축1";#N/A,#N/A,FALSE,"단축2";#N/A,#N/A,FALSE,"단축3";#N/A,#N/A,FALSE,"장축";#N/A,#N/A,FALSE,"4WD"}</definedName>
    <definedName name="사진" hidden="1">{#N/A,#N/A,FALSE,"단축1";#N/A,#N/A,FALSE,"단축2";#N/A,#N/A,FALSE,"단축3";#N/A,#N/A,FALSE,"장축";#N/A,#N/A,FALSE,"4WD"}</definedName>
    <definedName name="사진1" localSheetId="38" hidden="1">{#N/A,#N/A,FALSE,"단축1";#N/A,#N/A,FALSE,"단축2";#N/A,#N/A,FALSE,"단축3";#N/A,#N/A,FALSE,"장축";#N/A,#N/A,FALSE,"4WD"}</definedName>
    <definedName name="사진1" localSheetId="39" hidden="1">{#N/A,#N/A,FALSE,"단축1";#N/A,#N/A,FALSE,"단축2";#N/A,#N/A,FALSE,"단축3";#N/A,#N/A,FALSE,"장축";#N/A,#N/A,FALSE,"4WD"}</definedName>
    <definedName name="사진1" localSheetId="40" hidden="1">{#N/A,#N/A,FALSE,"단축1";#N/A,#N/A,FALSE,"단축2";#N/A,#N/A,FALSE,"단축3";#N/A,#N/A,FALSE,"장축";#N/A,#N/A,FALSE,"4WD"}</definedName>
    <definedName name="사진1" localSheetId="41" hidden="1">{#N/A,#N/A,FALSE,"단축1";#N/A,#N/A,FALSE,"단축2";#N/A,#N/A,FALSE,"단축3";#N/A,#N/A,FALSE,"장축";#N/A,#N/A,FALSE,"4WD"}</definedName>
    <definedName name="사진1" localSheetId="34" hidden="1">{#N/A,#N/A,FALSE,"단축1";#N/A,#N/A,FALSE,"단축2";#N/A,#N/A,FALSE,"단축3";#N/A,#N/A,FALSE,"장축";#N/A,#N/A,FALSE,"4WD"}</definedName>
    <definedName name="사진1" hidden="1">{#N/A,#N/A,FALSE,"단축1";#N/A,#N/A,FALSE,"단축2";#N/A,#N/A,FALSE,"단축3";#N/A,#N/A,FALSE,"장축";#N/A,#N/A,FALSE,"4WD"}</definedName>
    <definedName name="사진2" localSheetId="38" hidden="1">{#N/A,#N/A,FALSE,"단축1";#N/A,#N/A,FALSE,"단축2";#N/A,#N/A,FALSE,"단축3";#N/A,#N/A,FALSE,"장축";#N/A,#N/A,FALSE,"4WD"}</definedName>
    <definedName name="사진2" localSheetId="39" hidden="1">{#N/A,#N/A,FALSE,"단축1";#N/A,#N/A,FALSE,"단축2";#N/A,#N/A,FALSE,"단축3";#N/A,#N/A,FALSE,"장축";#N/A,#N/A,FALSE,"4WD"}</definedName>
    <definedName name="사진2" localSheetId="40" hidden="1">{#N/A,#N/A,FALSE,"단축1";#N/A,#N/A,FALSE,"단축2";#N/A,#N/A,FALSE,"단축3";#N/A,#N/A,FALSE,"장축";#N/A,#N/A,FALSE,"4WD"}</definedName>
    <definedName name="사진2" localSheetId="41" hidden="1">{#N/A,#N/A,FALSE,"단축1";#N/A,#N/A,FALSE,"단축2";#N/A,#N/A,FALSE,"단축3";#N/A,#N/A,FALSE,"장축";#N/A,#N/A,FALSE,"4WD"}</definedName>
    <definedName name="사진2" localSheetId="34" hidden="1">{#N/A,#N/A,FALSE,"단축1";#N/A,#N/A,FALSE,"단축2";#N/A,#N/A,FALSE,"단축3";#N/A,#N/A,FALSE,"장축";#N/A,#N/A,FALSE,"4WD"}</definedName>
    <definedName name="사진2" hidden="1">{#N/A,#N/A,FALSE,"단축1";#N/A,#N/A,FALSE,"단축2";#N/A,#N/A,FALSE,"단축3";#N/A,#N/A,FALSE,"장축";#N/A,#N/A,FALSE,"4WD"}</definedName>
    <definedName name="사출제조경비">#N/A</definedName>
    <definedName name="산폐비" localSheetId="12">#REF!</definedName>
    <definedName name="산폐비" localSheetId="11">#REF!</definedName>
    <definedName name="산폐비" localSheetId="38">#REF!</definedName>
    <definedName name="산폐비" localSheetId="39">#REF!</definedName>
    <definedName name="산폐비" localSheetId="40">#REF!</definedName>
    <definedName name="산폐비" localSheetId="41">#REF!</definedName>
    <definedName name="산폐비" localSheetId="34">#REF!</definedName>
    <definedName name="산폐비" localSheetId="16">#REF!</definedName>
    <definedName name="산폐비">#REF!</definedName>
    <definedName name="삼" localSheetId="12">#REF!</definedName>
    <definedName name="삼" localSheetId="11">#REF!</definedName>
    <definedName name="삼" localSheetId="38">#REF!</definedName>
    <definedName name="삼" localSheetId="39">#REF!</definedName>
    <definedName name="삼" localSheetId="40">#REF!</definedName>
    <definedName name="삼" localSheetId="41">#REF!</definedName>
    <definedName name="삼" localSheetId="34">#REF!</definedName>
    <definedName name="삼" localSheetId="16">#REF!</definedName>
    <definedName name="삼">#REF!</definedName>
    <definedName name="삽입" localSheetId="38" hidden="1">{#N/A,#N/A,FALSE,"단축1";#N/A,#N/A,FALSE,"단축2";#N/A,#N/A,FALSE,"단축3";#N/A,#N/A,FALSE,"장축";#N/A,#N/A,FALSE,"4WD"}</definedName>
    <definedName name="삽입" localSheetId="39" hidden="1">{#N/A,#N/A,FALSE,"단축1";#N/A,#N/A,FALSE,"단축2";#N/A,#N/A,FALSE,"단축3";#N/A,#N/A,FALSE,"장축";#N/A,#N/A,FALSE,"4WD"}</definedName>
    <definedName name="삽입" localSheetId="40" hidden="1">{#N/A,#N/A,FALSE,"단축1";#N/A,#N/A,FALSE,"단축2";#N/A,#N/A,FALSE,"단축3";#N/A,#N/A,FALSE,"장축";#N/A,#N/A,FALSE,"4WD"}</definedName>
    <definedName name="삽입" localSheetId="41" hidden="1">{#N/A,#N/A,FALSE,"단축1";#N/A,#N/A,FALSE,"단축2";#N/A,#N/A,FALSE,"단축3";#N/A,#N/A,FALSE,"장축";#N/A,#N/A,FALSE,"4WD"}</definedName>
    <definedName name="삽입" localSheetId="34" hidden="1">{#N/A,#N/A,FALSE,"단축1";#N/A,#N/A,FALSE,"단축2";#N/A,#N/A,FALSE,"단축3";#N/A,#N/A,FALSE,"장축";#N/A,#N/A,FALSE,"4WD"}</definedName>
    <definedName name="삽입" hidden="1">{#N/A,#N/A,FALSE,"단축1";#N/A,#N/A,FALSE,"단축2";#N/A,#N/A,FALSE,"단축3";#N/A,#N/A,FALSE,"장축";#N/A,#N/A,FALSE,"4WD"}</definedName>
    <definedName name="상당5" localSheetId="38" hidden="1">{#N/A,#N/A,FALSE,"단축1";#N/A,#N/A,FALSE,"단축2";#N/A,#N/A,FALSE,"단축3";#N/A,#N/A,FALSE,"장축";#N/A,#N/A,FALSE,"4WD"}</definedName>
    <definedName name="상당5" localSheetId="39" hidden="1">{#N/A,#N/A,FALSE,"단축1";#N/A,#N/A,FALSE,"단축2";#N/A,#N/A,FALSE,"단축3";#N/A,#N/A,FALSE,"장축";#N/A,#N/A,FALSE,"4WD"}</definedName>
    <definedName name="상당5" localSheetId="40" hidden="1">{#N/A,#N/A,FALSE,"단축1";#N/A,#N/A,FALSE,"단축2";#N/A,#N/A,FALSE,"단축3";#N/A,#N/A,FALSE,"장축";#N/A,#N/A,FALSE,"4WD"}</definedName>
    <definedName name="상당5" localSheetId="41" hidden="1">{#N/A,#N/A,FALSE,"단축1";#N/A,#N/A,FALSE,"단축2";#N/A,#N/A,FALSE,"단축3";#N/A,#N/A,FALSE,"장축";#N/A,#N/A,FALSE,"4WD"}</definedName>
    <definedName name="상당5" localSheetId="34" hidden="1">{#N/A,#N/A,FALSE,"단축1";#N/A,#N/A,FALSE,"단축2";#N/A,#N/A,FALSE,"단축3";#N/A,#N/A,FALSE,"장축";#N/A,#N/A,FALSE,"4WD"}</definedName>
    <definedName name="상당5" hidden="1">{#N/A,#N/A,FALSE,"단축1";#N/A,#N/A,FALSE,"단축2";#N/A,#N/A,FALSE,"단축3";#N/A,#N/A,FALSE,"장축";#N/A,#N/A,FALSE,"4WD"}</definedName>
    <definedName name="상당6" localSheetId="38" hidden="1">{#N/A,#N/A,FALSE,"단축1";#N/A,#N/A,FALSE,"단축2";#N/A,#N/A,FALSE,"단축3";#N/A,#N/A,FALSE,"장축";#N/A,#N/A,FALSE,"4WD"}</definedName>
    <definedName name="상당6" localSheetId="39" hidden="1">{#N/A,#N/A,FALSE,"단축1";#N/A,#N/A,FALSE,"단축2";#N/A,#N/A,FALSE,"단축3";#N/A,#N/A,FALSE,"장축";#N/A,#N/A,FALSE,"4WD"}</definedName>
    <definedName name="상당6" localSheetId="40" hidden="1">{#N/A,#N/A,FALSE,"단축1";#N/A,#N/A,FALSE,"단축2";#N/A,#N/A,FALSE,"단축3";#N/A,#N/A,FALSE,"장축";#N/A,#N/A,FALSE,"4WD"}</definedName>
    <definedName name="상당6" localSheetId="41" hidden="1">{#N/A,#N/A,FALSE,"단축1";#N/A,#N/A,FALSE,"단축2";#N/A,#N/A,FALSE,"단축3";#N/A,#N/A,FALSE,"장축";#N/A,#N/A,FALSE,"4WD"}</definedName>
    <definedName name="상당6" localSheetId="34" hidden="1">{#N/A,#N/A,FALSE,"단축1";#N/A,#N/A,FALSE,"단축2";#N/A,#N/A,FALSE,"단축3";#N/A,#N/A,FALSE,"장축";#N/A,#N/A,FALSE,"4WD"}</definedName>
    <definedName name="상당6" hidden="1">{#N/A,#N/A,FALSE,"단축1";#N/A,#N/A,FALSE,"단축2";#N/A,#N/A,FALSE,"단축3";#N/A,#N/A,FALSE,"장축";#N/A,#N/A,FALSE,"4WD"}</definedName>
    <definedName name="상당7" localSheetId="38" hidden="1">{#N/A,#N/A,FALSE,"단축1";#N/A,#N/A,FALSE,"단축2";#N/A,#N/A,FALSE,"단축3";#N/A,#N/A,FALSE,"장축";#N/A,#N/A,FALSE,"4WD"}</definedName>
    <definedName name="상당7" localSheetId="39" hidden="1">{#N/A,#N/A,FALSE,"단축1";#N/A,#N/A,FALSE,"단축2";#N/A,#N/A,FALSE,"단축3";#N/A,#N/A,FALSE,"장축";#N/A,#N/A,FALSE,"4WD"}</definedName>
    <definedName name="상당7" localSheetId="40" hidden="1">{#N/A,#N/A,FALSE,"단축1";#N/A,#N/A,FALSE,"단축2";#N/A,#N/A,FALSE,"단축3";#N/A,#N/A,FALSE,"장축";#N/A,#N/A,FALSE,"4WD"}</definedName>
    <definedName name="상당7" localSheetId="41" hidden="1">{#N/A,#N/A,FALSE,"단축1";#N/A,#N/A,FALSE,"단축2";#N/A,#N/A,FALSE,"단축3";#N/A,#N/A,FALSE,"장축";#N/A,#N/A,FALSE,"4WD"}</definedName>
    <definedName name="상당7" localSheetId="34" hidden="1">{#N/A,#N/A,FALSE,"단축1";#N/A,#N/A,FALSE,"단축2";#N/A,#N/A,FALSE,"단축3";#N/A,#N/A,FALSE,"장축";#N/A,#N/A,FALSE,"4WD"}</definedName>
    <definedName name="상당7" hidden="1">{#N/A,#N/A,FALSE,"단축1";#N/A,#N/A,FALSE,"단축2";#N/A,#N/A,FALSE,"단축3";#N/A,#N/A,FALSE,"장축";#N/A,#N/A,FALSE,"4WD"}</definedName>
    <definedName name="상당8" localSheetId="38" hidden="1">{#N/A,#N/A,FALSE,"단축1";#N/A,#N/A,FALSE,"단축2";#N/A,#N/A,FALSE,"단축3";#N/A,#N/A,FALSE,"장축";#N/A,#N/A,FALSE,"4WD"}</definedName>
    <definedName name="상당8" localSheetId="39" hidden="1">{#N/A,#N/A,FALSE,"단축1";#N/A,#N/A,FALSE,"단축2";#N/A,#N/A,FALSE,"단축3";#N/A,#N/A,FALSE,"장축";#N/A,#N/A,FALSE,"4WD"}</definedName>
    <definedName name="상당8" localSheetId="40" hidden="1">{#N/A,#N/A,FALSE,"단축1";#N/A,#N/A,FALSE,"단축2";#N/A,#N/A,FALSE,"단축3";#N/A,#N/A,FALSE,"장축";#N/A,#N/A,FALSE,"4WD"}</definedName>
    <definedName name="상당8" localSheetId="41" hidden="1">{#N/A,#N/A,FALSE,"단축1";#N/A,#N/A,FALSE,"단축2";#N/A,#N/A,FALSE,"단축3";#N/A,#N/A,FALSE,"장축";#N/A,#N/A,FALSE,"4WD"}</definedName>
    <definedName name="상당8" localSheetId="34" hidden="1">{#N/A,#N/A,FALSE,"단축1";#N/A,#N/A,FALSE,"단축2";#N/A,#N/A,FALSE,"단축3";#N/A,#N/A,FALSE,"장축";#N/A,#N/A,FALSE,"4WD"}</definedName>
    <definedName name="상당8" hidden="1">{#N/A,#N/A,FALSE,"단축1";#N/A,#N/A,FALSE,"단축2";#N/A,#N/A,FALSE,"단축3";#N/A,#N/A,FALSE,"장축";#N/A,#N/A,FALSE,"4WD"}</definedName>
    <definedName name="상당9" localSheetId="38" hidden="1">{#N/A,#N/A,FALSE,"신규dep";#N/A,#N/A,FALSE,"신규dep-금형상각후";#N/A,#N/A,FALSE,"신규dep-연구비상각후";#N/A,#N/A,FALSE,"신규dep-기계,공구상각후"}</definedName>
    <definedName name="상당9" localSheetId="39" hidden="1">{#N/A,#N/A,FALSE,"신규dep";#N/A,#N/A,FALSE,"신규dep-금형상각후";#N/A,#N/A,FALSE,"신규dep-연구비상각후";#N/A,#N/A,FALSE,"신규dep-기계,공구상각후"}</definedName>
    <definedName name="상당9" localSheetId="40" hidden="1">{#N/A,#N/A,FALSE,"신규dep";#N/A,#N/A,FALSE,"신규dep-금형상각후";#N/A,#N/A,FALSE,"신규dep-연구비상각후";#N/A,#N/A,FALSE,"신규dep-기계,공구상각후"}</definedName>
    <definedName name="상당9" localSheetId="41" hidden="1">{#N/A,#N/A,FALSE,"신규dep";#N/A,#N/A,FALSE,"신규dep-금형상각후";#N/A,#N/A,FALSE,"신규dep-연구비상각후";#N/A,#N/A,FALSE,"신규dep-기계,공구상각후"}</definedName>
    <definedName name="상당9" localSheetId="34" hidden="1">{#N/A,#N/A,FALSE,"신규dep";#N/A,#N/A,FALSE,"신규dep-금형상각후";#N/A,#N/A,FALSE,"신규dep-연구비상각후";#N/A,#N/A,FALSE,"신규dep-기계,공구상각후"}</definedName>
    <definedName name="상당9" hidden="1">{#N/A,#N/A,FALSE,"신규dep";#N/A,#N/A,FALSE,"신규dep-금형상각후";#N/A,#N/A,FALSE,"신규dep-연구비상각후";#N/A,#N/A,FALSE,"신규dep-기계,공구상각후"}</definedName>
    <definedName name="상반기" localSheetId="12">#REF!</definedName>
    <definedName name="상반기" localSheetId="11">#REF!</definedName>
    <definedName name="상반기" localSheetId="38">#REF!</definedName>
    <definedName name="상반기" localSheetId="39">#REF!</definedName>
    <definedName name="상반기" localSheetId="40">#REF!</definedName>
    <definedName name="상반기" localSheetId="41">#REF!</definedName>
    <definedName name="상반기" localSheetId="34">#REF!</definedName>
    <definedName name="상반기" localSheetId="16">#REF!</definedName>
    <definedName name="상반기">#REF!</definedName>
    <definedName name="상세코드" localSheetId="12">#REF!</definedName>
    <definedName name="상세코드" localSheetId="11">#REF!</definedName>
    <definedName name="상세코드" localSheetId="38">#REF!</definedName>
    <definedName name="상세코드" localSheetId="39">#REF!</definedName>
    <definedName name="상세코드" localSheetId="40">#REF!</definedName>
    <definedName name="상세코드" localSheetId="41">#REF!</definedName>
    <definedName name="상세코드" localSheetId="34">#REF!</definedName>
    <definedName name="상세코드" localSheetId="16">#REF!</definedName>
    <definedName name="상세코드">#REF!</definedName>
    <definedName name="상세코드1" localSheetId="12">#REF!</definedName>
    <definedName name="상세코드1" localSheetId="11">#REF!</definedName>
    <definedName name="상세코드1" localSheetId="38">#REF!</definedName>
    <definedName name="상세코드1" localSheetId="39">#REF!</definedName>
    <definedName name="상세코드1" localSheetId="40">#REF!</definedName>
    <definedName name="상세코드1" localSheetId="41">#REF!</definedName>
    <definedName name="상세코드1" localSheetId="34">#REF!</definedName>
    <definedName name="상세코드1" localSheetId="16">#REF!</definedName>
    <definedName name="상세코드1">#REF!</definedName>
    <definedName name="상용">0.19</definedName>
    <definedName name="새것" localSheetId="12">#REF!</definedName>
    <definedName name="새것" localSheetId="11">#REF!</definedName>
    <definedName name="새것" localSheetId="38">#REF!</definedName>
    <definedName name="새것" localSheetId="39">#REF!</definedName>
    <definedName name="새것" localSheetId="40">#REF!</definedName>
    <definedName name="새것" localSheetId="41">#REF!</definedName>
    <definedName name="새것" localSheetId="34">#REF!</definedName>
    <definedName name="새것" localSheetId="16">#REF!</definedName>
    <definedName name="새것">#REF!</definedName>
    <definedName name="새로" localSheetId="38" hidden="1">{#N/A,#N/A,FALSE,"단축1";#N/A,#N/A,FALSE,"단축2";#N/A,#N/A,FALSE,"단축3";#N/A,#N/A,FALSE,"장축";#N/A,#N/A,FALSE,"4WD"}</definedName>
    <definedName name="새로" localSheetId="39" hidden="1">{#N/A,#N/A,FALSE,"단축1";#N/A,#N/A,FALSE,"단축2";#N/A,#N/A,FALSE,"단축3";#N/A,#N/A,FALSE,"장축";#N/A,#N/A,FALSE,"4WD"}</definedName>
    <definedName name="새로" localSheetId="40" hidden="1">{#N/A,#N/A,FALSE,"단축1";#N/A,#N/A,FALSE,"단축2";#N/A,#N/A,FALSE,"단축3";#N/A,#N/A,FALSE,"장축";#N/A,#N/A,FALSE,"4WD"}</definedName>
    <definedName name="새로" localSheetId="41" hidden="1">{#N/A,#N/A,FALSE,"단축1";#N/A,#N/A,FALSE,"단축2";#N/A,#N/A,FALSE,"단축3";#N/A,#N/A,FALSE,"장축";#N/A,#N/A,FALSE,"4WD"}</definedName>
    <definedName name="새로" localSheetId="34" hidden="1">{#N/A,#N/A,FALSE,"단축1";#N/A,#N/A,FALSE,"단축2";#N/A,#N/A,FALSE,"단축3";#N/A,#N/A,FALSE,"장축";#N/A,#N/A,FALSE,"4WD"}</definedName>
    <definedName name="새로" hidden="1">{#N/A,#N/A,FALSE,"단축1";#N/A,#N/A,FALSE,"단축2";#N/A,#N/A,FALSE,"단축3";#N/A,#N/A,FALSE,"장축";#N/A,#N/A,FALSE,"4WD"}</definedName>
    <definedName name="새시">#N/A</definedName>
    <definedName name="새종합구도" localSheetId="12">#REF!</definedName>
    <definedName name="새종합구도" localSheetId="11">#REF!</definedName>
    <definedName name="새종합구도" localSheetId="38">#REF!</definedName>
    <definedName name="새종합구도" localSheetId="39">#REF!</definedName>
    <definedName name="새종합구도" localSheetId="40">#REF!</definedName>
    <definedName name="새종합구도" localSheetId="41">#REF!</definedName>
    <definedName name="새종합구도" localSheetId="34">#REF!</definedName>
    <definedName name="새종합구도" localSheetId="16">#REF!</definedName>
    <definedName name="새종합구도">#REF!</definedName>
    <definedName name="색인" localSheetId="12">#REF!</definedName>
    <definedName name="색인" localSheetId="11">#REF!</definedName>
    <definedName name="색인" localSheetId="38">#REF!</definedName>
    <definedName name="색인" localSheetId="39">#REF!</definedName>
    <definedName name="색인" localSheetId="40">#REF!</definedName>
    <definedName name="색인" localSheetId="41">#REF!</definedName>
    <definedName name="색인" localSheetId="34">#REF!</definedName>
    <definedName name="색인" localSheetId="16">#REF!</definedName>
    <definedName name="색인">#REF!</definedName>
    <definedName name="생" localSheetId="12">#REF!</definedName>
    <definedName name="생" localSheetId="11">#REF!</definedName>
    <definedName name="생" localSheetId="38">#REF!</definedName>
    <definedName name="생" localSheetId="39">#REF!</definedName>
    <definedName name="생" localSheetId="40">#REF!</definedName>
    <definedName name="생" localSheetId="41">#REF!</definedName>
    <definedName name="생" localSheetId="34">#REF!</definedName>
    <definedName name="생" localSheetId="16">#REF!</definedName>
    <definedName name="생">#REF!</definedName>
    <definedName name="생산" localSheetId="12">#REF!</definedName>
    <definedName name="생산" localSheetId="11">#REF!</definedName>
    <definedName name="생산" localSheetId="38">#REF!</definedName>
    <definedName name="생산" localSheetId="39">#REF!</definedName>
    <definedName name="생산" localSheetId="40">#REF!</definedName>
    <definedName name="생산" localSheetId="41">#REF!</definedName>
    <definedName name="생산" localSheetId="34">#REF!</definedName>
    <definedName name="생산" localSheetId="16">#REF!</definedName>
    <definedName name="생산">#REF!</definedName>
    <definedName name="생산TON" localSheetId="38" hidden="1">{#N/A,#N/A,TRUE,"Y생산";#N/A,#N/A,TRUE,"Y판매";#N/A,#N/A,TRUE,"Y총물량";#N/A,#N/A,TRUE,"Y능력";#N/A,#N/A,TRUE,"YKD"}</definedName>
    <definedName name="생산TON" localSheetId="39" hidden="1">{#N/A,#N/A,TRUE,"Y생산";#N/A,#N/A,TRUE,"Y판매";#N/A,#N/A,TRUE,"Y총물량";#N/A,#N/A,TRUE,"Y능력";#N/A,#N/A,TRUE,"YKD"}</definedName>
    <definedName name="생산TON" localSheetId="40" hidden="1">{#N/A,#N/A,TRUE,"Y생산";#N/A,#N/A,TRUE,"Y판매";#N/A,#N/A,TRUE,"Y총물량";#N/A,#N/A,TRUE,"Y능력";#N/A,#N/A,TRUE,"YKD"}</definedName>
    <definedName name="생산TON" localSheetId="41" hidden="1">{#N/A,#N/A,TRUE,"Y생산";#N/A,#N/A,TRUE,"Y판매";#N/A,#N/A,TRUE,"Y총물량";#N/A,#N/A,TRUE,"Y능력";#N/A,#N/A,TRUE,"YKD"}</definedName>
    <definedName name="생산TON" localSheetId="34" hidden="1">{#N/A,#N/A,TRUE,"Y생산";#N/A,#N/A,TRUE,"Y판매";#N/A,#N/A,TRUE,"Y총물량";#N/A,#N/A,TRUE,"Y능력";#N/A,#N/A,TRUE,"YKD"}</definedName>
    <definedName name="생산TON" hidden="1">{#N/A,#N/A,TRUE,"Y생산";#N/A,#N/A,TRUE,"Y판매";#N/A,#N/A,TRUE,"Y총물량";#N/A,#N/A,TRUE,"Y능력";#N/A,#N/A,TRUE,"YKD"}</definedName>
    <definedName name="생산능력" localSheetId="12">#REF!</definedName>
    <definedName name="생산능력" localSheetId="11">#REF!</definedName>
    <definedName name="생산능력" localSheetId="38">#REF!</definedName>
    <definedName name="생산능력" localSheetId="39">#REF!</definedName>
    <definedName name="생산능력" localSheetId="40">#REF!</definedName>
    <definedName name="생산능력" localSheetId="41">#REF!</definedName>
    <definedName name="생산능력" localSheetId="34">#REF!</definedName>
    <definedName name="생산능력" localSheetId="16">#REF!</definedName>
    <definedName name="생산능력">#REF!</definedName>
    <definedName name="생산특장2" localSheetId="38" hidden="1">{#N/A,#N/A,TRUE,"Y생산";#N/A,#N/A,TRUE,"Y판매";#N/A,#N/A,TRUE,"Y총물량";#N/A,#N/A,TRUE,"Y능력";#N/A,#N/A,TRUE,"YKD"}</definedName>
    <definedName name="생산특장2" localSheetId="39" hidden="1">{#N/A,#N/A,TRUE,"Y생산";#N/A,#N/A,TRUE,"Y판매";#N/A,#N/A,TRUE,"Y총물량";#N/A,#N/A,TRUE,"Y능력";#N/A,#N/A,TRUE,"YKD"}</definedName>
    <definedName name="생산특장2" localSheetId="40" hidden="1">{#N/A,#N/A,TRUE,"Y생산";#N/A,#N/A,TRUE,"Y판매";#N/A,#N/A,TRUE,"Y총물량";#N/A,#N/A,TRUE,"Y능력";#N/A,#N/A,TRUE,"YKD"}</definedName>
    <definedName name="생산특장2" localSheetId="41" hidden="1">{#N/A,#N/A,TRUE,"Y생산";#N/A,#N/A,TRUE,"Y판매";#N/A,#N/A,TRUE,"Y총물량";#N/A,#N/A,TRUE,"Y능력";#N/A,#N/A,TRUE,"YKD"}</definedName>
    <definedName name="생산특장2" localSheetId="34" hidden="1">{#N/A,#N/A,TRUE,"Y생산";#N/A,#N/A,TRUE,"Y판매";#N/A,#N/A,TRUE,"Y총물량";#N/A,#N/A,TRUE,"Y능력";#N/A,#N/A,TRUE,"YKD"}</definedName>
    <definedName name="생산특장2" hidden="1">{#N/A,#N/A,TRUE,"Y생산";#N/A,#N/A,TRUE,"Y판매";#N/A,#N/A,TRUE,"Y총물량";#N/A,#N/A,TRUE,"Y능력";#N/A,#N/A,TRUE,"YKD"}</definedName>
    <definedName name="생산합격" localSheetId="38" hidden="1">{#N/A,#N/A,TRUE,"Y생산";#N/A,#N/A,TRUE,"Y판매";#N/A,#N/A,TRUE,"Y총물량";#N/A,#N/A,TRUE,"Y능력";#N/A,#N/A,TRUE,"YKD"}</definedName>
    <definedName name="생산합격" localSheetId="39" hidden="1">{#N/A,#N/A,TRUE,"Y생산";#N/A,#N/A,TRUE,"Y판매";#N/A,#N/A,TRUE,"Y총물량";#N/A,#N/A,TRUE,"Y능력";#N/A,#N/A,TRUE,"YKD"}</definedName>
    <definedName name="생산합격" localSheetId="40" hidden="1">{#N/A,#N/A,TRUE,"Y생산";#N/A,#N/A,TRUE,"Y판매";#N/A,#N/A,TRUE,"Y총물량";#N/A,#N/A,TRUE,"Y능력";#N/A,#N/A,TRUE,"YKD"}</definedName>
    <definedName name="생산합격" localSheetId="41" hidden="1">{#N/A,#N/A,TRUE,"Y생산";#N/A,#N/A,TRUE,"Y판매";#N/A,#N/A,TRUE,"Y총물량";#N/A,#N/A,TRUE,"Y능력";#N/A,#N/A,TRUE,"YKD"}</definedName>
    <definedName name="생산합격" localSheetId="34" hidden="1">{#N/A,#N/A,TRUE,"Y생산";#N/A,#N/A,TRUE,"Y판매";#N/A,#N/A,TRUE,"Y총물량";#N/A,#N/A,TRUE,"Y능력";#N/A,#N/A,TRUE,"YKD"}</definedName>
    <definedName name="생산합격" hidden="1">{#N/A,#N/A,TRUE,"Y생산";#N/A,#N/A,TRUE,"Y판매";#N/A,#N/A,TRUE,"Y총물량";#N/A,#N/A,TRUE,"Y능력";#N/A,#N/A,TRUE,"YKD"}</definedName>
    <definedName name="샤시M">#N/A</definedName>
    <definedName name="샤시MD일">#N/A</definedName>
    <definedName name="서" localSheetId="12">#REF!</definedName>
    <definedName name="서" localSheetId="11">#REF!</definedName>
    <definedName name="서" localSheetId="38">#REF!</definedName>
    <definedName name="서" localSheetId="39">#REF!</definedName>
    <definedName name="서" localSheetId="40">#REF!</definedName>
    <definedName name="서" localSheetId="41">#REF!</definedName>
    <definedName name="서" localSheetId="34">#REF!</definedName>
    <definedName name="서" localSheetId="16">#REF!</definedName>
    <definedName name="서">#REF!</definedName>
    <definedName name="서부목표누계">[18]서울서부!$T$6:$AE$25</definedName>
    <definedName name="서부산목표누계">[18]부산경남!$T$33:$AE$53</definedName>
    <definedName name="서부산실적누계">[18]월별손익현황!$P$87:$AA$107</definedName>
    <definedName name="서부실적누계">[18]월별손익현황!$P$6:$AA$26</definedName>
    <definedName name="선행시작팀" localSheetId="12">#REF!</definedName>
    <definedName name="선행시작팀" localSheetId="11">#REF!</definedName>
    <definedName name="선행시작팀" localSheetId="38">#REF!</definedName>
    <definedName name="선행시작팀" localSheetId="39">#REF!</definedName>
    <definedName name="선행시작팀" localSheetId="40">#REF!</definedName>
    <definedName name="선행시작팀" localSheetId="41">#REF!</definedName>
    <definedName name="선행시작팀" localSheetId="34">#REF!</definedName>
    <definedName name="선행시작팀" localSheetId="16">#REF!</definedName>
    <definedName name="선행시작팀">#REF!</definedName>
    <definedName name="설계원가" localSheetId="12">#REF!</definedName>
    <definedName name="설계원가" localSheetId="11">#REF!</definedName>
    <definedName name="설계원가" localSheetId="38">#REF!</definedName>
    <definedName name="설계원가" localSheetId="39">#REF!</definedName>
    <definedName name="설계원가" localSheetId="40">#REF!</definedName>
    <definedName name="설계원가" localSheetId="41">#REF!</definedName>
    <definedName name="설계원가" localSheetId="34">#REF!</definedName>
    <definedName name="설계원가" localSheetId="16">#REF!</definedName>
    <definedName name="설계원가">#REF!</definedName>
    <definedName name="설계지침수정중" localSheetId="38" hidden="1">{#N/A,#N/A,FALSE,"단축1";#N/A,#N/A,FALSE,"단축2";#N/A,#N/A,FALSE,"단축3";#N/A,#N/A,FALSE,"장축";#N/A,#N/A,FALSE,"4WD"}</definedName>
    <definedName name="설계지침수정중" localSheetId="39" hidden="1">{#N/A,#N/A,FALSE,"단축1";#N/A,#N/A,FALSE,"단축2";#N/A,#N/A,FALSE,"단축3";#N/A,#N/A,FALSE,"장축";#N/A,#N/A,FALSE,"4WD"}</definedName>
    <definedName name="설계지침수정중" localSheetId="40" hidden="1">{#N/A,#N/A,FALSE,"단축1";#N/A,#N/A,FALSE,"단축2";#N/A,#N/A,FALSE,"단축3";#N/A,#N/A,FALSE,"장축";#N/A,#N/A,FALSE,"4WD"}</definedName>
    <definedName name="설계지침수정중" localSheetId="41" hidden="1">{#N/A,#N/A,FALSE,"단축1";#N/A,#N/A,FALSE,"단축2";#N/A,#N/A,FALSE,"단축3";#N/A,#N/A,FALSE,"장축";#N/A,#N/A,FALSE,"4WD"}</definedName>
    <definedName name="설계지침수정중" localSheetId="34" hidden="1">{#N/A,#N/A,FALSE,"단축1";#N/A,#N/A,FALSE,"단축2";#N/A,#N/A,FALSE,"단축3";#N/A,#N/A,FALSE,"장축";#N/A,#N/A,FALSE,"4WD"}</definedName>
    <definedName name="설계지침수정중" hidden="1">{#N/A,#N/A,FALSE,"단축1";#N/A,#N/A,FALSE,"단축2";#N/A,#N/A,FALSE,"단축3";#N/A,#N/A,FALSE,"장축";#N/A,#N/A,FALSE,"4WD"}</definedName>
    <definedName name="설변" localSheetId="12">#REF!</definedName>
    <definedName name="설변" localSheetId="11">#REF!</definedName>
    <definedName name="설변" localSheetId="38">#REF!</definedName>
    <definedName name="설변" localSheetId="39">#REF!</definedName>
    <definedName name="설변" localSheetId="40">#REF!</definedName>
    <definedName name="설변" localSheetId="41">#REF!</definedName>
    <definedName name="설변" localSheetId="34">#REF!</definedName>
    <definedName name="설변" localSheetId="16">#REF!</definedName>
    <definedName name="설변">#REF!</definedName>
    <definedName name="설비절감방안" localSheetId="38" hidden="1">{#N/A,#N/A,FALSE,"단축1";#N/A,#N/A,FALSE,"단축2";#N/A,#N/A,FALSE,"단축3";#N/A,#N/A,FALSE,"장축";#N/A,#N/A,FALSE,"4WD"}</definedName>
    <definedName name="설비절감방안" localSheetId="39" hidden="1">{#N/A,#N/A,FALSE,"단축1";#N/A,#N/A,FALSE,"단축2";#N/A,#N/A,FALSE,"단축3";#N/A,#N/A,FALSE,"장축";#N/A,#N/A,FALSE,"4WD"}</definedName>
    <definedName name="설비절감방안" localSheetId="40" hidden="1">{#N/A,#N/A,FALSE,"단축1";#N/A,#N/A,FALSE,"단축2";#N/A,#N/A,FALSE,"단축3";#N/A,#N/A,FALSE,"장축";#N/A,#N/A,FALSE,"4WD"}</definedName>
    <definedName name="설비절감방안" localSheetId="41" hidden="1">{#N/A,#N/A,FALSE,"단축1";#N/A,#N/A,FALSE,"단축2";#N/A,#N/A,FALSE,"단축3";#N/A,#N/A,FALSE,"장축";#N/A,#N/A,FALSE,"4WD"}</definedName>
    <definedName name="설비절감방안" localSheetId="34" hidden="1">{#N/A,#N/A,FALSE,"단축1";#N/A,#N/A,FALSE,"단축2";#N/A,#N/A,FALSE,"단축3";#N/A,#N/A,FALSE,"장축";#N/A,#N/A,FALSE,"4WD"}</definedName>
    <definedName name="설비절감방안" hidden="1">{#N/A,#N/A,FALSE,"단축1";#N/A,#N/A,FALSE,"단축2";#N/A,#N/A,FALSE,"단축3";#N/A,#N/A,FALSE,"장축";#N/A,#N/A,FALSE,"4WD"}</definedName>
    <definedName name="설비투자비교" localSheetId="12">#REF!</definedName>
    <definedName name="설비투자비교" localSheetId="11">#REF!</definedName>
    <definedName name="설비투자비교" localSheetId="38">#REF!</definedName>
    <definedName name="설비투자비교" localSheetId="39">#REF!</definedName>
    <definedName name="설비투자비교" localSheetId="40">#REF!</definedName>
    <definedName name="설비투자비교" localSheetId="41">#REF!</definedName>
    <definedName name="설비투자비교" localSheetId="34">#REF!</definedName>
    <definedName name="설비투자비교" localSheetId="16">#REF!</definedName>
    <definedName name="설비투자비교">#REF!</definedName>
    <definedName name="설설" localSheetId="38" hidden="1">{#N/A,#N/A,FALSE,"단축1";#N/A,#N/A,FALSE,"단축2";#N/A,#N/A,FALSE,"단축3";#N/A,#N/A,FALSE,"장축";#N/A,#N/A,FALSE,"4WD"}</definedName>
    <definedName name="설설" localSheetId="39" hidden="1">{#N/A,#N/A,FALSE,"단축1";#N/A,#N/A,FALSE,"단축2";#N/A,#N/A,FALSE,"단축3";#N/A,#N/A,FALSE,"장축";#N/A,#N/A,FALSE,"4WD"}</definedName>
    <definedName name="설설" localSheetId="40" hidden="1">{#N/A,#N/A,FALSE,"단축1";#N/A,#N/A,FALSE,"단축2";#N/A,#N/A,FALSE,"단축3";#N/A,#N/A,FALSE,"장축";#N/A,#N/A,FALSE,"4WD"}</definedName>
    <definedName name="설설" localSheetId="41" hidden="1">{#N/A,#N/A,FALSE,"단축1";#N/A,#N/A,FALSE,"단축2";#N/A,#N/A,FALSE,"단축3";#N/A,#N/A,FALSE,"장축";#N/A,#N/A,FALSE,"4WD"}</definedName>
    <definedName name="설설" localSheetId="34" hidden="1">{#N/A,#N/A,FALSE,"단축1";#N/A,#N/A,FALSE,"단축2";#N/A,#N/A,FALSE,"단축3";#N/A,#N/A,FALSE,"장축";#N/A,#N/A,FALSE,"4WD"}</definedName>
    <definedName name="설설" hidden="1">{#N/A,#N/A,FALSE,"단축1";#N/A,#N/A,FALSE,"단축2";#N/A,#N/A,FALSE,"단축3";#N/A,#N/A,FALSE,"장축";#N/A,#N/A,FALSE,"4WD"}</definedName>
    <definedName name="성남목표누계">[18]서울동부!$T$60:$AE$80</definedName>
    <definedName name="성남실적누계">[18]월별손익현황!$P$60:$AA$80</definedName>
    <definedName name="세금" localSheetId="12">#REF!</definedName>
    <definedName name="세금" localSheetId="11">#REF!</definedName>
    <definedName name="세금" localSheetId="38">#REF!</definedName>
    <definedName name="세금" localSheetId="39">#REF!</definedName>
    <definedName name="세금" localSheetId="40">#REF!</definedName>
    <definedName name="세금" localSheetId="41">#REF!</definedName>
    <definedName name="세금" localSheetId="34">#REF!</definedName>
    <definedName name="세금" localSheetId="16">#REF!</definedName>
    <definedName name="세금">#REF!</definedName>
    <definedName name="세금2" localSheetId="12">#REF!</definedName>
    <definedName name="세금2" localSheetId="11">#REF!</definedName>
    <definedName name="세금2" localSheetId="38">#REF!</definedName>
    <definedName name="세금2" localSheetId="39">#REF!</definedName>
    <definedName name="세금2" localSheetId="40">#REF!</definedName>
    <definedName name="세금2" localSheetId="41">#REF!</definedName>
    <definedName name="세금2" localSheetId="34">#REF!</definedName>
    <definedName name="세금2" localSheetId="16">#REF!</definedName>
    <definedName name="세금2">#REF!</definedName>
    <definedName name="세로" localSheetId="12">#REF!</definedName>
    <definedName name="세로" localSheetId="11">#REF!</definedName>
    <definedName name="세로" localSheetId="38">#REF!</definedName>
    <definedName name="세로" localSheetId="39">#REF!</definedName>
    <definedName name="세로" localSheetId="40">#REF!</definedName>
    <definedName name="세로" localSheetId="41">#REF!</definedName>
    <definedName name="세로" localSheetId="34">#REF!</definedName>
    <definedName name="세로" localSheetId="16">#REF!</definedName>
    <definedName name="세로">#REF!</definedName>
    <definedName name="세부" localSheetId="38" hidden="1">{#N/A,#N/A,FALSE,"96자동차사 계획";#N/A,#N/A,FALSE,"96자동차사 계획"}</definedName>
    <definedName name="세부" localSheetId="39" hidden="1">{#N/A,#N/A,FALSE,"96자동차사 계획";#N/A,#N/A,FALSE,"96자동차사 계획"}</definedName>
    <definedName name="세부" localSheetId="40" hidden="1">{#N/A,#N/A,FALSE,"96자동차사 계획";#N/A,#N/A,FALSE,"96자동차사 계획"}</definedName>
    <definedName name="세부" localSheetId="41" hidden="1">{#N/A,#N/A,FALSE,"96자동차사 계획";#N/A,#N/A,FALSE,"96자동차사 계획"}</definedName>
    <definedName name="세부" localSheetId="34" hidden="1">{#N/A,#N/A,FALSE,"96자동차사 계획";#N/A,#N/A,FALSE,"96자동차사 계획"}</definedName>
    <definedName name="세부" hidden="1">{#N/A,#N/A,FALSE,"96자동차사 계획";#N/A,#N/A,FALSE,"96자동차사 계획"}</definedName>
    <definedName name="세부1" localSheetId="38" hidden="1">{#N/A,#N/A,FALSE,"96자동차사 계획";#N/A,#N/A,FALSE,"96자동차사 계획"}</definedName>
    <definedName name="세부1" localSheetId="39" hidden="1">{#N/A,#N/A,FALSE,"96자동차사 계획";#N/A,#N/A,FALSE,"96자동차사 계획"}</definedName>
    <definedName name="세부1" localSheetId="40" hidden="1">{#N/A,#N/A,FALSE,"96자동차사 계획";#N/A,#N/A,FALSE,"96자동차사 계획"}</definedName>
    <definedName name="세부1" localSheetId="41" hidden="1">{#N/A,#N/A,FALSE,"96자동차사 계획";#N/A,#N/A,FALSE,"96자동차사 계획"}</definedName>
    <definedName name="세부1" localSheetId="34" hidden="1">{#N/A,#N/A,FALSE,"96자동차사 계획";#N/A,#N/A,FALSE,"96자동차사 계획"}</definedName>
    <definedName name="세부1" hidden="1">{#N/A,#N/A,FALSE,"96자동차사 계획";#N/A,#N/A,FALSE,"96자동차사 계획"}</definedName>
    <definedName name="세부2" localSheetId="38" hidden="1">{#N/A,#N/A,FALSE,"96자동차사 계획";#N/A,#N/A,FALSE,"96자동차사 계획"}</definedName>
    <definedName name="세부2" localSheetId="39" hidden="1">{#N/A,#N/A,FALSE,"96자동차사 계획";#N/A,#N/A,FALSE,"96자동차사 계획"}</definedName>
    <definedName name="세부2" localSheetId="40" hidden="1">{#N/A,#N/A,FALSE,"96자동차사 계획";#N/A,#N/A,FALSE,"96자동차사 계획"}</definedName>
    <definedName name="세부2" localSheetId="41" hidden="1">{#N/A,#N/A,FALSE,"96자동차사 계획";#N/A,#N/A,FALSE,"96자동차사 계획"}</definedName>
    <definedName name="세부2" localSheetId="34" hidden="1">{#N/A,#N/A,FALSE,"96자동차사 계획";#N/A,#N/A,FALSE,"96자동차사 계획"}</definedName>
    <definedName name="세부2" hidden="1">{#N/A,#N/A,FALSE,"96자동차사 계획";#N/A,#N/A,FALSE,"96자동차사 계획"}</definedName>
    <definedName name="세부3" localSheetId="38" hidden="1">{#N/A,#N/A,FALSE,"96자동차사 계획";#N/A,#N/A,FALSE,"96자동차사 계획"}</definedName>
    <definedName name="세부3" localSheetId="39" hidden="1">{#N/A,#N/A,FALSE,"96자동차사 계획";#N/A,#N/A,FALSE,"96자동차사 계획"}</definedName>
    <definedName name="세부3" localSheetId="40" hidden="1">{#N/A,#N/A,FALSE,"96자동차사 계획";#N/A,#N/A,FALSE,"96자동차사 계획"}</definedName>
    <definedName name="세부3" localSheetId="41" hidden="1">{#N/A,#N/A,FALSE,"96자동차사 계획";#N/A,#N/A,FALSE,"96자동차사 계획"}</definedName>
    <definedName name="세부3" localSheetId="34" hidden="1">{#N/A,#N/A,FALSE,"96자동차사 계획";#N/A,#N/A,FALSE,"96자동차사 계획"}</definedName>
    <definedName name="세부3" hidden="1">{#N/A,#N/A,FALSE,"96자동차사 계획";#N/A,#N/A,FALSE,"96자동차사 계획"}</definedName>
    <definedName name="세부4" localSheetId="38" hidden="1">{#N/A,#N/A,FALSE,"96자동차사 계획";#N/A,#N/A,FALSE,"96자동차사 계획"}</definedName>
    <definedName name="세부4" localSheetId="39" hidden="1">{#N/A,#N/A,FALSE,"96자동차사 계획";#N/A,#N/A,FALSE,"96자동차사 계획"}</definedName>
    <definedName name="세부4" localSheetId="40" hidden="1">{#N/A,#N/A,FALSE,"96자동차사 계획";#N/A,#N/A,FALSE,"96자동차사 계획"}</definedName>
    <definedName name="세부4" localSheetId="41" hidden="1">{#N/A,#N/A,FALSE,"96자동차사 계획";#N/A,#N/A,FALSE,"96자동차사 계획"}</definedName>
    <definedName name="세부4" localSheetId="34" hidden="1">{#N/A,#N/A,FALSE,"96자동차사 계획";#N/A,#N/A,FALSE,"96자동차사 계획"}</definedName>
    <definedName name="세부4" hidden="1">{#N/A,#N/A,FALSE,"96자동차사 계획";#N/A,#N/A,FALSE,"96자동차사 계획"}</definedName>
    <definedName name="세부5" localSheetId="38" hidden="1">{#N/A,#N/A,FALSE,"96자동차사 계획";#N/A,#N/A,FALSE,"96자동차사 계획"}</definedName>
    <definedName name="세부5" localSheetId="39" hidden="1">{#N/A,#N/A,FALSE,"96자동차사 계획";#N/A,#N/A,FALSE,"96자동차사 계획"}</definedName>
    <definedName name="세부5" localSheetId="40" hidden="1">{#N/A,#N/A,FALSE,"96자동차사 계획";#N/A,#N/A,FALSE,"96자동차사 계획"}</definedName>
    <definedName name="세부5" localSheetId="41" hidden="1">{#N/A,#N/A,FALSE,"96자동차사 계획";#N/A,#N/A,FALSE,"96자동차사 계획"}</definedName>
    <definedName name="세부5" localSheetId="34" hidden="1">{#N/A,#N/A,FALSE,"96자동차사 계획";#N/A,#N/A,FALSE,"96자동차사 계획"}</definedName>
    <definedName name="세부5" hidden="1">{#N/A,#N/A,FALSE,"96자동차사 계획";#N/A,#N/A,FALSE,"96자동차사 계획"}</definedName>
    <definedName name="세부6" localSheetId="38" hidden="1">{#N/A,#N/A,FALSE,"96자동차사 계획";#N/A,#N/A,FALSE,"96자동차사 계획"}</definedName>
    <definedName name="세부6" localSheetId="39" hidden="1">{#N/A,#N/A,FALSE,"96자동차사 계획";#N/A,#N/A,FALSE,"96자동차사 계획"}</definedName>
    <definedName name="세부6" localSheetId="40" hidden="1">{#N/A,#N/A,FALSE,"96자동차사 계획";#N/A,#N/A,FALSE,"96자동차사 계획"}</definedName>
    <definedName name="세부6" localSheetId="41" hidden="1">{#N/A,#N/A,FALSE,"96자동차사 계획";#N/A,#N/A,FALSE,"96자동차사 계획"}</definedName>
    <definedName name="세부6" localSheetId="34" hidden="1">{#N/A,#N/A,FALSE,"96자동차사 계획";#N/A,#N/A,FALSE,"96자동차사 계획"}</definedName>
    <definedName name="세부6" hidden="1">{#N/A,#N/A,FALSE,"96자동차사 계획";#N/A,#N/A,FALSE,"96자동차사 계획"}</definedName>
    <definedName name="세부7" localSheetId="38" hidden="1">{#N/A,#N/A,FALSE,"96자동차사 계획";#N/A,#N/A,FALSE,"96자동차사 계획"}</definedName>
    <definedName name="세부7" localSheetId="39" hidden="1">{#N/A,#N/A,FALSE,"96자동차사 계획";#N/A,#N/A,FALSE,"96자동차사 계획"}</definedName>
    <definedName name="세부7" localSheetId="40" hidden="1">{#N/A,#N/A,FALSE,"96자동차사 계획";#N/A,#N/A,FALSE,"96자동차사 계획"}</definedName>
    <definedName name="세부7" localSheetId="41" hidden="1">{#N/A,#N/A,FALSE,"96자동차사 계획";#N/A,#N/A,FALSE,"96자동차사 계획"}</definedName>
    <definedName name="세부7" localSheetId="34" hidden="1">{#N/A,#N/A,FALSE,"96자동차사 계획";#N/A,#N/A,FALSE,"96자동차사 계획"}</definedName>
    <definedName name="세부7" hidden="1">{#N/A,#N/A,FALSE,"96자동차사 계획";#N/A,#N/A,FALSE,"96자동차사 계획"}</definedName>
    <definedName name="세부계획a" localSheetId="38" hidden="1">{#N/A,#N/A,FALSE,"96자동차사 계획";#N/A,#N/A,FALSE,"96자동차사 계획"}</definedName>
    <definedName name="세부계획a" localSheetId="39" hidden="1">{#N/A,#N/A,FALSE,"96자동차사 계획";#N/A,#N/A,FALSE,"96자동차사 계획"}</definedName>
    <definedName name="세부계획a" localSheetId="40" hidden="1">{#N/A,#N/A,FALSE,"96자동차사 계획";#N/A,#N/A,FALSE,"96자동차사 계획"}</definedName>
    <definedName name="세부계획a" localSheetId="41" hidden="1">{#N/A,#N/A,FALSE,"96자동차사 계획";#N/A,#N/A,FALSE,"96자동차사 계획"}</definedName>
    <definedName name="세부계획a" localSheetId="34" hidden="1">{#N/A,#N/A,FALSE,"96자동차사 계획";#N/A,#N/A,FALSE,"96자동차사 계획"}</definedName>
    <definedName name="세부계획a" hidden="1">{#N/A,#N/A,FALSE,"96자동차사 계획";#N/A,#N/A,FALSE,"96자동차사 계획"}</definedName>
    <definedName name="세부계획b" localSheetId="38" hidden="1">{#N/A,#N/A,FALSE,"96자동차사 계획";#N/A,#N/A,FALSE,"96자동차사 계획"}</definedName>
    <definedName name="세부계획b" localSheetId="39" hidden="1">{#N/A,#N/A,FALSE,"96자동차사 계획";#N/A,#N/A,FALSE,"96자동차사 계획"}</definedName>
    <definedName name="세부계획b" localSheetId="40" hidden="1">{#N/A,#N/A,FALSE,"96자동차사 계획";#N/A,#N/A,FALSE,"96자동차사 계획"}</definedName>
    <definedName name="세부계획b" localSheetId="41" hidden="1">{#N/A,#N/A,FALSE,"96자동차사 계획";#N/A,#N/A,FALSE,"96자동차사 계획"}</definedName>
    <definedName name="세부계획b" localSheetId="34" hidden="1">{#N/A,#N/A,FALSE,"96자동차사 계획";#N/A,#N/A,FALSE,"96자동차사 계획"}</definedName>
    <definedName name="세부계획b" hidden="1">{#N/A,#N/A,FALSE,"96자동차사 계획";#N/A,#N/A,FALSE,"96자동차사 계획"}</definedName>
    <definedName name="세부계획C" localSheetId="38" hidden="1">{#N/A,#N/A,FALSE,"96자동차사 계획";#N/A,#N/A,FALSE,"96자동차사 계획"}</definedName>
    <definedName name="세부계획C" localSheetId="39" hidden="1">{#N/A,#N/A,FALSE,"96자동차사 계획";#N/A,#N/A,FALSE,"96자동차사 계획"}</definedName>
    <definedName name="세부계획C" localSheetId="40" hidden="1">{#N/A,#N/A,FALSE,"96자동차사 계획";#N/A,#N/A,FALSE,"96자동차사 계획"}</definedName>
    <definedName name="세부계획C" localSheetId="41" hidden="1">{#N/A,#N/A,FALSE,"96자동차사 계획";#N/A,#N/A,FALSE,"96자동차사 계획"}</definedName>
    <definedName name="세부계획C" localSheetId="34" hidden="1">{#N/A,#N/A,FALSE,"96자동차사 계획";#N/A,#N/A,FALSE,"96자동차사 계획"}</definedName>
    <definedName name="세부계획C" hidden="1">{#N/A,#N/A,FALSE,"96자동차사 계획";#N/A,#N/A,FALSE,"96자동차사 계획"}</definedName>
    <definedName name="세부계획D" localSheetId="38" hidden="1">{#N/A,#N/A,FALSE,"96자동차사 계획";#N/A,#N/A,FALSE,"96자동차사 계획"}</definedName>
    <definedName name="세부계획D" localSheetId="39" hidden="1">{#N/A,#N/A,FALSE,"96자동차사 계획";#N/A,#N/A,FALSE,"96자동차사 계획"}</definedName>
    <definedName name="세부계획D" localSheetId="40" hidden="1">{#N/A,#N/A,FALSE,"96자동차사 계획";#N/A,#N/A,FALSE,"96자동차사 계획"}</definedName>
    <definedName name="세부계획D" localSheetId="41" hidden="1">{#N/A,#N/A,FALSE,"96자동차사 계획";#N/A,#N/A,FALSE,"96자동차사 계획"}</definedName>
    <definedName name="세부계획D" localSheetId="34" hidden="1">{#N/A,#N/A,FALSE,"96자동차사 계획";#N/A,#N/A,FALSE,"96자동차사 계획"}</definedName>
    <definedName name="세부계획D" hidden="1">{#N/A,#N/A,FALSE,"96자동차사 계획";#N/A,#N/A,FALSE,"96자동차사 계획"}</definedName>
    <definedName name="세부사항3">#N/A</definedName>
    <definedName name="세부생산계획" localSheetId="38" hidden="1">{#N/A,#N/A,TRUE,"Y생산";#N/A,#N/A,TRUE,"Y판매";#N/A,#N/A,TRUE,"Y총물량";#N/A,#N/A,TRUE,"Y능력";#N/A,#N/A,TRUE,"YKD"}</definedName>
    <definedName name="세부생산계획" localSheetId="39" hidden="1">{#N/A,#N/A,TRUE,"Y생산";#N/A,#N/A,TRUE,"Y판매";#N/A,#N/A,TRUE,"Y총물량";#N/A,#N/A,TRUE,"Y능력";#N/A,#N/A,TRUE,"YKD"}</definedName>
    <definedName name="세부생산계획" localSheetId="40" hidden="1">{#N/A,#N/A,TRUE,"Y생산";#N/A,#N/A,TRUE,"Y판매";#N/A,#N/A,TRUE,"Y총물량";#N/A,#N/A,TRUE,"Y능력";#N/A,#N/A,TRUE,"YKD"}</definedName>
    <definedName name="세부생산계획" localSheetId="41" hidden="1">{#N/A,#N/A,TRUE,"Y생산";#N/A,#N/A,TRUE,"Y판매";#N/A,#N/A,TRUE,"Y총물량";#N/A,#N/A,TRUE,"Y능력";#N/A,#N/A,TRUE,"YKD"}</definedName>
    <definedName name="세부생산계획" localSheetId="34" hidden="1">{#N/A,#N/A,TRUE,"Y생산";#N/A,#N/A,TRUE,"Y판매";#N/A,#N/A,TRUE,"Y총물량";#N/A,#N/A,TRUE,"Y능력";#N/A,#N/A,TRUE,"YKD"}</definedName>
    <definedName name="세부생산계획" hidden="1">{#N/A,#N/A,TRUE,"Y생산";#N/A,#N/A,TRUE,"Y판매";#N/A,#N/A,TRUE,"Y총물량";#N/A,#N/A,TRUE,"Y능력";#N/A,#N/A,TRUE,"YKD"}</definedName>
    <definedName name="세부일정" localSheetId="38" hidden="1">{#N/A,#N/A,FALSE,"단축1";#N/A,#N/A,FALSE,"단축2";#N/A,#N/A,FALSE,"단축3";#N/A,#N/A,FALSE,"장축";#N/A,#N/A,FALSE,"4WD"}</definedName>
    <definedName name="세부일정" localSheetId="39" hidden="1">{#N/A,#N/A,FALSE,"단축1";#N/A,#N/A,FALSE,"단축2";#N/A,#N/A,FALSE,"단축3";#N/A,#N/A,FALSE,"장축";#N/A,#N/A,FALSE,"4WD"}</definedName>
    <definedName name="세부일정" localSheetId="40" hidden="1">{#N/A,#N/A,FALSE,"단축1";#N/A,#N/A,FALSE,"단축2";#N/A,#N/A,FALSE,"단축3";#N/A,#N/A,FALSE,"장축";#N/A,#N/A,FALSE,"4WD"}</definedName>
    <definedName name="세부일정" localSheetId="41" hidden="1">{#N/A,#N/A,FALSE,"단축1";#N/A,#N/A,FALSE,"단축2";#N/A,#N/A,FALSE,"단축3";#N/A,#N/A,FALSE,"장축";#N/A,#N/A,FALSE,"4WD"}</definedName>
    <definedName name="세부일정" localSheetId="34" hidden="1">{#N/A,#N/A,FALSE,"단축1";#N/A,#N/A,FALSE,"단축2";#N/A,#N/A,FALSE,"단축3";#N/A,#N/A,FALSE,"장축";#N/A,#N/A,FALSE,"4WD"}</definedName>
    <definedName name="세부일정" hidden="1">{#N/A,#N/A,FALSE,"단축1";#N/A,#N/A,FALSE,"단축2";#N/A,#N/A,FALSE,"단축3";#N/A,#N/A,FALSE,"장축";#N/A,#N/A,FALSE,"4WD"}</definedName>
    <definedName name="세부일정.1" localSheetId="38" hidden="1">{#N/A,#N/A,FALSE,"단축1";#N/A,#N/A,FALSE,"단축2";#N/A,#N/A,FALSE,"단축3";#N/A,#N/A,FALSE,"장축";#N/A,#N/A,FALSE,"4WD"}</definedName>
    <definedName name="세부일정.1" localSheetId="39" hidden="1">{#N/A,#N/A,FALSE,"단축1";#N/A,#N/A,FALSE,"단축2";#N/A,#N/A,FALSE,"단축3";#N/A,#N/A,FALSE,"장축";#N/A,#N/A,FALSE,"4WD"}</definedName>
    <definedName name="세부일정.1" localSheetId="40" hidden="1">{#N/A,#N/A,FALSE,"단축1";#N/A,#N/A,FALSE,"단축2";#N/A,#N/A,FALSE,"단축3";#N/A,#N/A,FALSE,"장축";#N/A,#N/A,FALSE,"4WD"}</definedName>
    <definedName name="세부일정.1" localSheetId="41" hidden="1">{#N/A,#N/A,FALSE,"단축1";#N/A,#N/A,FALSE,"단축2";#N/A,#N/A,FALSE,"단축3";#N/A,#N/A,FALSE,"장축";#N/A,#N/A,FALSE,"4WD"}</definedName>
    <definedName name="세부일정.1" localSheetId="34" hidden="1">{#N/A,#N/A,FALSE,"단축1";#N/A,#N/A,FALSE,"단축2";#N/A,#N/A,FALSE,"단축3";#N/A,#N/A,FALSE,"장축";#N/A,#N/A,FALSE,"4WD"}</definedName>
    <definedName name="세부일정.1" hidden="1">{#N/A,#N/A,FALSE,"단축1";#N/A,#N/A,FALSE,"단축2";#N/A,#N/A,FALSE,"단축3";#N/A,#N/A,FALSE,"장축";#N/A,#N/A,FALSE,"4WD"}</definedName>
    <definedName name="세왕123" localSheetId="38" hidden="1">{#N/A,#N/A,FALSE,"단축1";#N/A,#N/A,FALSE,"단축2";#N/A,#N/A,FALSE,"단축3";#N/A,#N/A,FALSE,"장축";#N/A,#N/A,FALSE,"4WD"}</definedName>
    <definedName name="세왕123" localSheetId="39" hidden="1">{#N/A,#N/A,FALSE,"단축1";#N/A,#N/A,FALSE,"단축2";#N/A,#N/A,FALSE,"단축3";#N/A,#N/A,FALSE,"장축";#N/A,#N/A,FALSE,"4WD"}</definedName>
    <definedName name="세왕123" localSheetId="40" hidden="1">{#N/A,#N/A,FALSE,"단축1";#N/A,#N/A,FALSE,"단축2";#N/A,#N/A,FALSE,"단축3";#N/A,#N/A,FALSE,"장축";#N/A,#N/A,FALSE,"4WD"}</definedName>
    <definedName name="세왕123" localSheetId="41" hidden="1">{#N/A,#N/A,FALSE,"단축1";#N/A,#N/A,FALSE,"단축2";#N/A,#N/A,FALSE,"단축3";#N/A,#N/A,FALSE,"장축";#N/A,#N/A,FALSE,"4WD"}</definedName>
    <definedName name="세왕123" localSheetId="34" hidden="1">{#N/A,#N/A,FALSE,"단축1";#N/A,#N/A,FALSE,"단축2";#N/A,#N/A,FALSE,"단축3";#N/A,#N/A,FALSE,"장축";#N/A,#N/A,FALSE,"4WD"}</definedName>
    <definedName name="세왕123" hidden="1">{#N/A,#N/A,FALSE,"단축1";#N/A,#N/A,FALSE,"단축2";#N/A,#N/A,FALSE,"단축3";#N/A,#N/A,FALSE,"장축";#N/A,#N/A,FALSE,"4WD"}</definedName>
    <definedName name="세일">#N/A</definedName>
    <definedName name="셀리카" localSheetId="12" hidden="1">#REF!</definedName>
    <definedName name="셀리카" localSheetId="11" hidden="1">#REF!</definedName>
    <definedName name="셀리카" localSheetId="38" hidden="1">#REF!</definedName>
    <definedName name="셀리카" localSheetId="39" hidden="1">#REF!</definedName>
    <definedName name="셀리카" localSheetId="40" hidden="1">#REF!</definedName>
    <definedName name="셀리카" localSheetId="41" hidden="1">#REF!</definedName>
    <definedName name="셀리카" localSheetId="34" hidden="1">#REF!</definedName>
    <definedName name="셀리카" localSheetId="16" hidden="1">#REF!</definedName>
    <definedName name="셀리카" hidden="1">#REF!</definedName>
    <definedName name="셋" localSheetId="12">#REF!</definedName>
    <definedName name="셋" localSheetId="11">#REF!</definedName>
    <definedName name="셋" localSheetId="38">#REF!</definedName>
    <definedName name="셋" localSheetId="39">#REF!</definedName>
    <definedName name="셋" localSheetId="40">#REF!</definedName>
    <definedName name="셋" localSheetId="41">#REF!</definedName>
    <definedName name="셋" localSheetId="34">#REF!</definedName>
    <definedName name="셋" localSheetId="16">#REF!</definedName>
    <definedName name="셋">#REF!</definedName>
    <definedName name="셔" localSheetId="12">#REF!</definedName>
    <definedName name="셔" localSheetId="11">#REF!</definedName>
    <definedName name="셔" localSheetId="38">#REF!</definedName>
    <definedName name="셔" localSheetId="39">#REF!</definedName>
    <definedName name="셔" localSheetId="40">#REF!</definedName>
    <definedName name="셔" localSheetId="41">#REF!</definedName>
    <definedName name="셔" localSheetId="34">#REF!</definedName>
    <definedName name="셔" localSheetId="16">#REF!</definedName>
    <definedName name="셔">#REF!</definedName>
    <definedName name="소" localSheetId="12">#REF!</definedName>
    <definedName name="소" localSheetId="11">#REF!</definedName>
    <definedName name="소" localSheetId="38">#REF!</definedName>
    <definedName name="소" localSheetId="39">#REF!</definedName>
    <definedName name="소" localSheetId="40">#REF!</definedName>
    <definedName name="소" localSheetId="41">#REF!</definedName>
    <definedName name="소" localSheetId="34">#REF!</definedName>
    <definedName name="소" localSheetId="16">#REF!</definedName>
    <definedName name="소">#REF!</definedName>
    <definedName name="小" localSheetId="12">#REF!</definedName>
    <definedName name="小" localSheetId="11">#REF!</definedName>
    <definedName name="小" localSheetId="38">#REF!</definedName>
    <definedName name="小" localSheetId="39">#REF!</definedName>
    <definedName name="小" localSheetId="40">#REF!</definedName>
    <definedName name="小" localSheetId="41">#REF!</definedName>
    <definedName name="小" localSheetId="34">#REF!</definedName>
    <definedName name="小" localSheetId="16">#REF!</definedName>
    <definedName name="小">#REF!</definedName>
    <definedName name="소물_BRKT_SUB_용접RH" localSheetId="12">#REF!</definedName>
    <definedName name="소물_BRKT_SUB_용접RH" localSheetId="11">#REF!</definedName>
    <definedName name="소물_BRKT_SUB_용접RH" localSheetId="38">#REF!</definedName>
    <definedName name="소물_BRKT_SUB_용접RH" localSheetId="39">#REF!</definedName>
    <definedName name="소물_BRKT_SUB_용접RH" localSheetId="40">#REF!</definedName>
    <definedName name="소물_BRKT_SUB_용접RH" localSheetId="41">#REF!</definedName>
    <definedName name="소물_BRKT_SUB_용접RH" localSheetId="34">#REF!</definedName>
    <definedName name="소물_BRKT_SUB_용접RH" localSheetId="16">#REF!</definedName>
    <definedName name="소물_BRKT_SUB_용접RH">#REF!</definedName>
    <definedName name="소요" localSheetId="12">#REF!</definedName>
    <definedName name="소요" localSheetId="11">#REF!</definedName>
    <definedName name="소요" localSheetId="38">#REF!</definedName>
    <definedName name="소요" localSheetId="39">#REF!</definedName>
    <definedName name="소요" localSheetId="40">#REF!</definedName>
    <definedName name="소요" localSheetId="41">#REF!</definedName>
    <definedName name="소요" localSheetId="34">#REF!</definedName>
    <definedName name="소요" localSheetId="16">#REF!</definedName>
    <definedName name="소요">#REF!</definedName>
    <definedName name="소요량" localSheetId="12">#REF!</definedName>
    <definedName name="소요량" localSheetId="11">#REF!</definedName>
    <definedName name="소요량" localSheetId="38">#REF!</definedName>
    <definedName name="소요량" localSheetId="39">#REF!</definedName>
    <definedName name="소요량" localSheetId="40">#REF!</definedName>
    <definedName name="소요량" localSheetId="41">#REF!</definedName>
    <definedName name="소요량" localSheetId="34">#REF!</definedName>
    <definedName name="소요량" localSheetId="16">#REF!</definedName>
    <definedName name="소요량">#REF!</definedName>
    <definedName name="소재검토" localSheetId="12">#REF!</definedName>
    <definedName name="소재검토" localSheetId="11">#REF!</definedName>
    <definedName name="소재검토" localSheetId="38">#REF!</definedName>
    <definedName name="소재검토" localSheetId="39">#REF!</definedName>
    <definedName name="소재검토" localSheetId="40">#REF!</definedName>
    <definedName name="소재검토" localSheetId="41">#REF!</definedName>
    <definedName name="소재검토" localSheetId="34">#REF!</definedName>
    <definedName name="소재검토" localSheetId="16">#REF!</definedName>
    <definedName name="소재검토">#REF!</definedName>
    <definedName name="소재길이" localSheetId="12">#REF!</definedName>
    <definedName name="소재길이" localSheetId="11">#REF!</definedName>
    <definedName name="소재길이" localSheetId="38">#REF!</definedName>
    <definedName name="소재길이" localSheetId="39">#REF!</definedName>
    <definedName name="소재길이" localSheetId="40">#REF!</definedName>
    <definedName name="소재길이" localSheetId="41">#REF!</definedName>
    <definedName name="소재길이" localSheetId="34">#REF!</definedName>
    <definedName name="소재길이" localSheetId="16">#REF!</definedName>
    <definedName name="소재길이">#REF!</definedName>
    <definedName name="소표지" localSheetId="38" hidden="1">{#N/A,#N/A,FALSE,"단축1";#N/A,#N/A,FALSE,"단축2";#N/A,#N/A,FALSE,"단축3";#N/A,#N/A,FALSE,"장축";#N/A,#N/A,FALSE,"4WD"}</definedName>
    <definedName name="소표지" localSheetId="39" hidden="1">{#N/A,#N/A,FALSE,"단축1";#N/A,#N/A,FALSE,"단축2";#N/A,#N/A,FALSE,"단축3";#N/A,#N/A,FALSE,"장축";#N/A,#N/A,FALSE,"4WD"}</definedName>
    <definedName name="소표지" localSheetId="40" hidden="1">{#N/A,#N/A,FALSE,"단축1";#N/A,#N/A,FALSE,"단축2";#N/A,#N/A,FALSE,"단축3";#N/A,#N/A,FALSE,"장축";#N/A,#N/A,FALSE,"4WD"}</definedName>
    <definedName name="소표지" localSheetId="41" hidden="1">{#N/A,#N/A,FALSE,"단축1";#N/A,#N/A,FALSE,"단축2";#N/A,#N/A,FALSE,"단축3";#N/A,#N/A,FALSE,"장축";#N/A,#N/A,FALSE,"4WD"}</definedName>
    <definedName name="소표지" localSheetId="34" hidden="1">{#N/A,#N/A,FALSE,"단축1";#N/A,#N/A,FALSE,"단축2";#N/A,#N/A,FALSE,"단축3";#N/A,#N/A,FALSE,"장축";#N/A,#N/A,FALSE,"4WD"}</definedName>
    <definedName name="소표지" hidden="1">{#N/A,#N/A,FALSE,"단축1";#N/A,#N/A,FALSE,"단축2";#N/A,#N/A,FALSE,"단축3";#N/A,#N/A,FALSE,"장축";#N/A,#N/A,FALSE,"4WD"}</definedName>
    <definedName name="소하단가">89064</definedName>
    <definedName name="소하프로젝트" localSheetId="38" hidden="1">{#N/A,#N/A,FALSE,"단축1";#N/A,#N/A,FALSE,"단축2";#N/A,#N/A,FALSE,"단축3";#N/A,#N/A,FALSE,"장축";#N/A,#N/A,FALSE,"4WD"}</definedName>
    <definedName name="소하프로젝트" localSheetId="39" hidden="1">{#N/A,#N/A,FALSE,"단축1";#N/A,#N/A,FALSE,"단축2";#N/A,#N/A,FALSE,"단축3";#N/A,#N/A,FALSE,"장축";#N/A,#N/A,FALSE,"4WD"}</definedName>
    <definedName name="소하프로젝트" localSheetId="40" hidden="1">{#N/A,#N/A,FALSE,"단축1";#N/A,#N/A,FALSE,"단축2";#N/A,#N/A,FALSE,"단축3";#N/A,#N/A,FALSE,"장축";#N/A,#N/A,FALSE,"4WD"}</definedName>
    <definedName name="소하프로젝트" localSheetId="41" hidden="1">{#N/A,#N/A,FALSE,"단축1";#N/A,#N/A,FALSE,"단축2";#N/A,#N/A,FALSE,"단축3";#N/A,#N/A,FALSE,"장축";#N/A,#N/A,FALSE,"4WD"}</definedName>
    <definedName name="소하프로젝트" localSheetId="34" hidden="1">{#N/A,#N/A,FALSE,"단축1";#N/A,#N/A,FALSE,"단축2";#N/A,#N/A,FALSE,"단축3";#N/A,#N/A,FALSE,"장축";#N/A,#N/A,FALSE,"4WD"}</definedName>
    <definedName name="소하프로젝트" hidden="1">{#N/A,#N/A,FALSE,"단축1";#N/A,#N/A,FALSE,"단축2";#N/A,#N/A,FALSE,"단축3";#N/A,#N/A,FALSE,"장축";#N/A,#N/A,FALSE,"4WD"}</definedName>
    <definedName name="소화주철장판" localSheetId="38" hidden="1">{#N/A,#N/A,FALSE,"단축1";#N/A,#N/A,FALSE,"단축2";#N/A,#N/A,FALSE,"단축3";#N/A,#N/A,FALSE,"장축";#N/A,#N/A,FALSE,"4WD"}</definedName>
    <definedName name="소화주철장판" localSheetId="39" hidden="1">{#N/A,#N/A,FALSE,"단축1";#N/A,#N/A,FALSE,"단축2";#N/A,#N/A,FALSE,"단축3";#N/A,#N/A,FALSE,"장축";#N/A,#N/A,FALSE,"4WD"}</definedName>
    <definedName name="소화주철장판" localSheetId="40" hidden="1">{#N/A,#N/A,FALSE,"단축1";#N/A,#N/A,FALSE,"단축2";#N/A,#N/A,FALSE,"단축3";#N/A,#N/A,FALSE,"장축";#N/A,#N/A,FALSE,"4WD"}</definedName>
    <definedName name="소화주철장판" localSheetId="41" hidden="1">{#N/A,#N/A,FALSE,"단축1";#N/A,#N/A,FALSE,"단축2";#N/A,#N/A,FALSE,"단축3";#N/A,#N/A,FALSE,"장축";#N/A,#N/A,FALSE,"4WD"}</definedName>
    <definedName name="소화주철장판" localSheetId="34" hidden="1">{#N/A,#N/A,FALSE,"단축1";#N/A,#N/A,FALSE,"단축2";#N/A,#N/A,FALSE,"단축3";#N/A,#N/A,FALSE,"장축";#N/A,#N/A,FALSE,"4WD"}</definedName>
    <definedName name="소화주철장판" hidden="1">{#N/A,#N/A,FALSE,"단축1";#N/A,#N/A,FALSE,"단축2";#N/A,#N/A,FALSE,"단축3";#N/A,#N/A,FALSE,"장축";#N/A,#N/A,FALSE,"4WD"}</definedName>
    <definedName name="손익1250원" localSheetId="38" hidden="1">{#N/A,#N/A,FALSE,"단축1";#N/A,#N/A,FALSE,"단축2";#N/A,#N/A,FALSE,"단축3";#N/A,#N/A,FALSE,"장축";#N/A,#N/A,FALSE,"4WD"}</definedName>
    <definedName name="손익1250원" localSheetId="39" hidden="1">{#N/A,#N/A,FALSE,"단축1";#N/A,#N/A,FALSE,"단축2";#N/A,#N/A,FALSE,"단축3";#N/A,#N/A,FALSE,"장축";#N/A,#N/A,FALSE,"4WD"}</definedName>
    <definedName name="손익1250원" localSheetId="40" hidden="1">{#N/A,#N/A,FALSE,"단축1";#N/A,#N/A,FALSE,"단축2";#N/A,#N/A,FALSE,"단축3";#N/A,#N/A,FALSE,"장축";#N/A,#N/A,FALSE,"4WD"}</definedName>
    <definedName name="손익1250원" localSheetId="41" hidden="1">{#N/A,#N/A,FALSE,"단축1";#N/A,#N/A,FALSE,"단축2";#N/A,#N/A,FALSE,"단축3";#N/A,#N/A,FALSE,"장축";#N/A,#N/A,FALSE,"4WD"}</definedName>
    <definedName name="손익1250원" localSheetId="34" hidden="1">{#N/A,#N/A,FALSE,"단축1";#N/A,#N/A,FALSE,"단축2";#N/A,#N/A,FALSE,"단축3";#N/A,#N/A,FALSE,"장축";#N/A,#N/A,FALSE,"4WD"}</definedName>
    <definedName name="손익1250원" hidden="1">{#N/A,#N/A,FALSE,"단축1";#N/A,#N/A,FALSE,"단축2";#N/A,#N/A,FALSE,"단축3";#N/A,#N/A,FALSE,"장축";#N/A,#N/A,FALSE,"4WD"}</definedName>
    <definedName name="손익수정" localSheetId="38" hidden="1">{#N/A,#N/A,FALSE,"단축1";#N/A,#N/A,FALSE,"단축2";#N/A,#N/A,FALSE,"단축3";#N/A,#N/A,FALSE,"장축";#N/A,#N/A,FALSE,"4WD"}</definedName>
    <definedName name="손익수정" localSheetId="39" hidden="1">{#N/A,#N/A,FALSE,"단축1";#N/A,#N/A,FALSE,"단축2";#N/A,#N/A,FALSE,"단축3";#N/A,#N/A,FALSE,"장축";#N/A,#N/A,FALSE,"4WD"}</definedName>
    <definedName name="손익수정" localSheetId="40" hidden="1">{#N/A,#N/A,FALSE,"단축1";#N/A,#N/A,FALSE,"단축2";#N/A,#N/A,FALSE,"단축3";#N/A,#N/A,FALSE,"장축";#N/A,#N/A,FALSE,"4WD"}</definedName>
    <definedName name="손익수정" localSheetId="41" hidden="1">{#N/A,#N/A,FALSE,"단축1";#N/A,#N/A,FALSE,"단축2";#N/A,#N/A,FALSE,"단축3";#N/A,#N/A,FALSE,"장축";#N/A,#N/A,FALSE,"4WD"}</definedName>
    <definedName name="손익수정" localSheetId="34" hidden="1">{#N/A,#N/A,FALSE,"단축1";#N/A,#N/A,FALSE,"단축2";#N/A,#N/A,FALSE,"단축3";#N/A,#N/A,FALSE,"장축";#N/A,#N/A,FALSE,"4WD"}</definedName>
    <definedName name="손익수정" hidden="1">{#N/A,#N/A,FALSE,"단축1";#N/A,#N/A,FALSE,"단축2";#N/A,#N/A,FALSE,"단축3";#N/A,#N/A,FALSE,"장축";#N/A,#N/A,FALSE,"4WD"}</definedName>
    <definedName name="송" localSheetId="38" hidden="1">{#N/A,#N/A,TRUE,"Y생산";#N/A,#N/A,TRUE,"Y판매";#N/A,#N/A,TRUE,"Y총물량";#N/A,#N/A,TRUE,"Y능력";#N/A,#N/A,TRUE,"YKD"}</definedName>
    <definedName name="송" localSheetId="39" hidden="1">{#N/A,#N/A,TRUE,"Y생산";#N/A,#N/A,TRUE,"Y판매";#N/A,#N/A,TRUE,"Y총물량";#N/A,#N/A,TRUE,"Y능력";#N/A,#N/A,TRUE,"YKD"}</definedName>
    <definedName name="송" localSheetId="40" hidden="1">{#N/A,#N/A,TRUE,"Y생산";#N/A,#N/A,TRUE,"Y판매";#N/A,#N/A,TRUE,"Y총물량";#N/A,#N/A,TRUE,"Y능력";#N/A,#N/A,TRUE,"YKD"}</definedName>
    <definedName name="송" localSheetId="41" hidden="1">{#N/A,#N/A,TRUE,"Y생산";#N/A,#N/A,TRUE,"Y판매";#N/A,#N/A,TRUE,"Y총물량";#N/A,#N/A,TRUE,"Y능력";#N/A,#N/A,TRUE,"YKD"}</definedName>
    <definedName name="송" localSheetId="34" hidden="1">{#N/A,#N/A,TRUE,"Y생산";#N/A,#N/A,TRUE,"Y판매";#N/A,#N/A,TRUE,"Y총물량";#N/A,#N/A,TRUE,"Y능력";#N/A,#N/A,TRUE,"YKD"}</definedName>
    <definedName name="송" hidden="1">{#N/A,#N/A,TRUE,"Y생산";#N/A,#N/A,TRUE,"Y판매";#N/A,#N/A,TRUE,"Y총물량";#N/A,#N/A,TRUE,"Y능력";#N/A,#N/A,TRUE,"YKD"}</definedName>
    <definedName name="송창기" localSheetId="38" hidden="1">{#N/A,#N/A,TRUE,"Y생산";#N/A,#N/A,TRUE,"Y판매";#N/A,#N/A,TRUE,"Y총물량";#N/A,#N/A,TRUE,"Y능력";#N/A,#N/A,TRUE,"YKD"}</definedName>
    <definedName name="송창기" localSheetId="39" hidden="1">{#N/A,#N/A,TRUE,"Y생산";#N/A,#N/A,TRUE,"Y판매";#N/A,#N/A,TRUE,"Y총물량";#N/A,#N/A,TRUE,"Y능력";#N/A,#N/A,TRUE,"YKD"}</definedName>
    <definedName name="송창기" localSheetId="40" hidden="1">{#N/A,#N/A,TRUE,"Y생산";#N/A,#N/A,TRUE,"Y판매";#N/A,#N/A,TRUE,"Y총물량";#N/A,#N/A,TRUE,"Y능력";#N/A,#N/A,TRUE,"YKD"}</definedName>
    <definedName name="송창기" localSheetId="41" hidden="1">{#N/A,#N/A,TRUE,"Y생산";#N/A,#N/A,TRUE,"Y판매";#N/A,#N/A,TRUE,"Y총물량";#N/A,#N/A,TRUE,"Y능력";#N/A,#N/A,TRUE,"YKD"}</definedName>
    <definedName name="송창기" localSheetId="34" hidden="1">{#N/A,#N/A,TRUE,"Y생산";#N/A,#N/A,TRUE,"Y판매";#N/A,#N/A,TRUE,"Y총물량";#N/A,#N/A,TRUE,"Y능력";#N/A,#N/A,TRUE,"YKD"}</definedName>
    <definedName name="송창기" hidden="1">{#N/A,#N/A,TRUE,"Y생산";#N/A,#N/A,TRUE,"Y판매";#N/A,#N/A,TRUE,"Y총물량";#N/A,#N/A,TRUE,"Y능력";#N/A,#N/A,TRUE,"YKD"}</definedName>
    <definedName name="쇼쇼쇼쇼쇼쇼쇼쇼쇼쇼" localSheetId="38" hidden="1">{#N/A,#N/A,FALSE,"단축1";#N/A,#N/A,FALSE,"단축2";#N/A,#N/A,FALSE,"단축3";#N/A,#N/A,FALSE,"장축";#N/A,#N/A,FALSE,"4WD"}</definedName>
    <definedName name="쇼쇼쇼쇼쇼쇼쇼쇼쇼쇼" localSheetId="39" hidden="1">{#N/A,#N/A,FALSE,"단축1";#N/A,#N/A,FALSE,"단축2";#N/A,#N/A,FALSE,"단축3";#N/A,#N/A,FALSE,"장축";#N/A,#N/A,FALSE,"4WD"}</definedName>
    <definedName name="쇼쇼쇼쇼쇼쇼쇼쇼쇼쇼" localSheetId="40" hidden="1">{#N/A,#N/A,FALSE,"단축1";#N/A,#N/A,FALSE,"단축2";#N/A,#N/A,FALSE,"단축3";#N/A,#N/A,FALSE,"장축";#N/A,#N/A,FALSE,"4WD"}</definedName>
    <definedName name="쇼쇼쇼쇼쇼쇼쇼쇼쇼쇼" localSheetId="41" hidden="1">{#N/A,#N/A,FALSE,"단축1";#N/A,#N/A,FALSE,"단축2";#N/A,#N/A,FALSE,"단축3";#N/A,#N/A,FALSE,"장축";#N/A,#N/A,FALSE,"4WD"}</definedName>
    <definedName name="쇼쇼쇼쇼쇼쇼쇼쇼쇼쇼" localSheetId="34" hidden="1">{#N/A,#N/A,FALSE,"단축1";#N/A,#N/A,FALSE,"단축2";#N/A,#N/A,FALSE,"단축3";#N/A,#N/A,FALSE,"장축";#N/A,#N/A,FALSE,"4WD"}</definedName>
    <definedName name="쇼쇼쇼쇼쇼쇼쇼쇼쇼쇼" hidden="1">{#N/A,#N/A,FALSE,"단축1";#N/A,#N/A,FALSE,"단축2";#N/A,#N/A,FALSE,"단축3";#N/A,#N/A,FALSE,"장축";#N/A,#N/A,FALSE,"4WD"}</definedName>
    <definedName name="수">'[14]참고1 02 판매계획 (수량)'!$B$2420:$O$2563</definedName>
    <definedName name="수급" localSheetId="12">#REF!</definedName>
    <definedName name="수급" localSheetId="11">#REF!</definedName>
    <definedName name="수급" localSheetId="38">#REF!</definedName>
    <definedName name="수급" localSheetId="39">#REF!</definedName>
    <definedName name="수급" localSheetId="40">#REF!</definedName>
    <definedName name="수급" localSheetId="41">#REF!</definedName>
    <definedName name="수급" localSheetId="34">#REF!</definedName>
    <definedName name="수급" localSheetId="16">#REF!</definedName>
    <definedName name="수급">#REF!</definedName>
    <definedName name="수익4속" localSheetId="38" hidden="1">{#N/A,#N/A,FALSE,"단축1";#N/A,#N/A,FALSE,"단축2";#N/A,#N/A,FALSE,"단축3";#N/A,#N/A,FALSE,"장축";#N/A,#N/A,FALSE,"4WD"}</definedName>
    <definedName name="수익4속" localSheetId="39" hidden="1">{#N/A,#N/A,FALSE,"단축1";#N/A,#N/A,FALSE,"단축2";#N/A,#N/A,FALSE,"단축3";#N/A,#N/A,FALSE,"장축";#N/A,#N/A,FALSE,"4WD"}</definedName>
    <definedName name="수익4속" localSheetId="40" hidden="1">{#N/A,#N/A,FALSE,"단축1";#N/A,#N/A,FALSE,"단축2";#N/A,#N/A,FALSE,"단축3";#N/A,#N/A,FALSE,"장축";#N/A,#N/A,FALSE,"4WD"}</definedName>
    <definedName name="수익4속" localSheetId="41" hidden="1">{#N/A,#N/A,FALSE,"단축1";#N/A,#N/A,FALSE,"단축2";#N/A,#N/A,FALSE,"단축3";#N/A,#N/A,FALSE,"장축";#N/A,#N/A,FALSE,"4WD"}</definedName>
    <definedName name="수익4속" localSheetId="34" hidden="1">{#N/A,#N/A,FALSE,"단축1";#N/A,#N/A,FALSE,"단축2";#N/A,#N/A,FALSE,"단축3";#N/A,#N/A,FALSE,"장축";#N/A,#N/A,FALSE,"4WD"}</definedName>
    <definedName name="수익4속" hidden="1">{#N/A,#N/A,FALSE,"단축1";#N/A,#N/A,FALSE,"단축2";#N/A,#N/A,FALSE,"단축3";#N/A,#N/A,FALSE,"장축";#N/A,#N/A,FALSE,"4WD"}</definedName>
    <definedName name="수입부대비" localSheetId="12">#REF!</definedName>
    <definedName name="수입부대비" localSheetId="11">#REF!</definedName>
    <definedName name="수입부대비" localSheetId="38">#REF!</definedName>
    <definedName name="수입부대비" localSheetId="39">#REF!</definedName>
    <definedName name="수입부대비" localSheetId="40">#REF!</definedName>
    <definedName name="수입부대비" localSheetId="41">#REF!</definedName>
    <definedName name="수입부대비" localSheetId="34">#REF!</definedName>
    <definedName name="수입부대비" localSheetId="16">#REF!</definedName>
    <definedName name="수입부대비">#REF!</definedName>
    <definedName name="수입제비용" localSheetId="12">#REF!</definedName>
    <definedName name="수입제비용" localSheetId="11">#REF!</definedName>
    <definedName name="수입제비용" localSheetId="38">#REF!</definedName>
    <definedName name="수입제비용" localSheetId="39">#REF!</definedName>
    <definedName name="수입제비용" localSheetId="40">#REF!</definedName>
    <definedName name="수입제비용" localSheetId="41">#REF!</definedName>
    <definedName name="수입제비용" localSheetId="34">#REF!</definedName>
    <definedName name="수입제비용" localSheetId="16">#REF!</definedName>
    <definedName name="수입제비용">#REF!</definedName>
    <definedName name="수정물량" localSheetId="38" hidden="1">{#N/A,#N/A,TRUE,"Y생산";#N/A,#N/A,TRUE,"Y판매";#N/A,#N/A,TRUE,"Y총물량";#N/A,#N/A,TRUE,"Y능력";#N/A,#N/A,TRUE,"YKD"}</definedName>
    <definedName name="수정물량" localSheetId="39" hidden="1">{#N/A,#N/A,TRUE,"Y생산";#N/A,#N/A,TRUE,"Y판매";#N/A,#N/A,TRUE,"Y총물량";#N/A,#N/A,TRUE,"Y능력";#N/A,#N/A,TRUE,"YKD"}</definedName>
    <definedName name="수정물량" localSheetId="40" hidden="1">{#N/A,#N/A,TRUE,"Y생산";#N/A,#N/A,TRUE,"Y판매";#N/A,#N/A,TRUE,"Y총물량";#N/A,#N/A,TRUE,"Y능력";#N/A,#N/A,TRUE,"YKD"}</definedName>
    <definedName name="수정물량" localSheetId="41" hidden="1">{#N/A,#N/A,TRUE,"Y생산";#N/A,#N/A,TRUE,"Y판매";#N/A,#N/A,TRUE,"Y총물량";#N/A,#N/A,TRUE,"Y능력";#N/A,#N/A,TRUE,"YKD"}</definedName>
    <definedName name="수정물량" localSheetId="34" hidden="1">{#N/A,#N/A,TRUE,"Y생산";#N/A,#N/A,TRUE,"Y판매";#N/A,#N/A,TRUE,"Y총물량";#N/A,#N/A,TRUE,"Y능력";#N/A,#N/A,TRUE,"YKD"}</definedName>
    <definedName name="수정물량" hidden="1">{#N/A,#N/A,TRUE,"Y생산";#N/A,#N/A,TRUE,"Y판매";#N/A,#N/A,TRUE,"Y총물량";#N/A,#N/A,TRUE,"Y능력";#N/A,#N/A,TRUE,"YKD"}</definedName>
    <definedName name="수정용">#N/A</definedName>
    <definedName name="수정후">[17]TOTAL!$C$5:$O$1993</definedName>
    <definedName name="수출" localSheetId="3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3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4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3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2" localSheetId="12">#REF!</definedName>
    <definedName name="수출2" localSheetId="11">#REF!</definedName>
    <definedName name="수출2" localSheetId="38">#REF!</definedName>
    <definedName name="수출2" localSheetId="39">#REF!</definedName>
    <definedName name="수출2" localSheetId="40">#REF!</definedName>
    <definedName name="수출2" localSheetId="41">#REF!</definedName>
    <definedName name="수출2" localSheetId="34">#REF!</definedName>
    <definedName name="수출2" localSheetId="16">#REF!</definedName>
    <definedName name="수출2">#REF!</definedName>
    <definedName name="수출P2지원" localSheetId="38" hidden="1">{#N/A,#N/A,FALSE,"단축1";#N/A,#N/A,FALSE,"단축2";#N/A,#N/A,FALSE,"단축3";#N/A,#N/A,FALSE,"장축";#N/A,#N/A,FALSE,"4WD"}</definedName>
    <definedName name="수출P2지원" localSheetId="39" hidden="1">{#N/A,#N/A,FALSE,"단축1";#N/A,#N/A,FALSE,"단축2";#N/A,#N/A,FALSE,"단축3";#N/A,#N/A,FALSE,"장축";#N/A,#N/A,FALSE,"4WD"}</definedName>
    <definedName name="수출P2지원" localSheetId="40" hidden="1">{#N/A,#N/A,FALSE,"단축1";#N/A,#N/A,FALSE,"단축2";#N/A,#N/A,FALSE,"단축3";#N/A,#N/A,FALSE,"장축";#N/A,#N/A,FALSE,"4WD"}</definedName>
    <definedName name="수출P2지원" localSheetId="41" hidden="1">{#N/A,#N/A,FALSE,"단축1";#N/A,#N/A,FALSE,"단축2";#N/A,#N/A,FALSE,"단축3";#N/A,#N/A,FALSE,"장축";#N/A,#N/A,FALSE,"4WD"}</definedName>
    <definedName name="수출P2지원" localSheetId="34" hidden="1">{#N/A,#N/A,FALSE,"단축1";#N/A,#N/A,FALSE,"단축2";#N/A,#N/A,FALSE,"단축3";#N/A,#N/A,FALSE,"장축";#N/A,#N/A,FALSE,"4WD"}</definedName>
    <definedName name="수출P2지원" hidden="1">{#N/A,#N/A,FALSE,"단축1";#N/A,#N/A,FALSE,"단축2";#N/A,#N/A,FALSE,"단축3";#N/A,#N/A,FALSE,"장축";#N/A,#N/A,FALSE,"4WD"}</definedName>
    <definedName name="수출가">'[19]02 07 27 부품판매가'!$O$9:$P$3662</definedName>
    <definedName name="수출부대비" localSheetId="12">#REF!</definedName>
    <definedName name="수출부대비" localSheetId="11">#REF!</definedName>
    <definedName name="수출부대비" localSheetId="38">#REF!</definedName>
    <definedName name="수출부대비" localSheetId="39">#REF!</definedName>
    <definedName name="수출부대비" localSheetId="40">#REF!</definedName>
    <definedName name="수출부대비" localSheetId="41">#REF!</definedName>
    <definedName name="수출부대비" localSheetId="34">#REF!</definedName>
    <definedName name="수출부대비" localSheetId="16">#REF!</definedName>
    <definedName name="수출부대비">#REF!</definedName>
    <definedName name="수출판촉비총괄" hidden="1">#N/A</definedName>
    <definedName name="수통" localSheetId="38" hidden="1">{#N/A,#N/A,FALSE,"단축1";#N/A,#N/A,FALSE,"단축2";#N/A,#N/A,FALSE,"단축3";#N/A,#N/A,FALSE,"장축";#N/A,#N/A,FALSE,"4WD"}</definedName>
    <definedName name="수통" localSheetId="39" hidden="1">{#N/A,#N/A,FALSE,"단축1";#N/A,#N/A,FALSE,"단축2";#N/A,#N/A,FALSE,"단축3";#N/A,#N/A,FALSE,"장축";#N/A,#N/A,FALSE,"4WD"}</definedName>
    <definedName name="수통" localSheetId="40" hidden="1">{#N/A,#N/A,FALSE,"단축1";#N/A,#N/A,FALSE,"단축2";#N/A,#N/A,FALSE,"단축3";#N/A,#N/A,FALSE,"장축";#N/A,#N/A,FALSE,"4WD"}</definedName>
    <definedName name="수통" localSheetId="41" hidden="1">{#N/A,#N/A,FALSE,"단축1";#N/A,#N/A,FALSE,"단축2";#N/A,#N/A,FALSE,"단축3";#N/A,#N/A,FALSE,"장축";#N/A,#N/A,FALSE,"4WD"}</definedName>
    <definedName name="수통" localSheetId="34" hidden="1">{#N/A,#N/A,FALSE,"단축1";#N/A,#N/A,FALSE,"단축2";#N/A,#N/A,FALSE,"단축3";#N/A,#N/A,FALSE,"장축";#N/A,#N/A,FALSE,"4WD"}</definedName>
    <definedName name="수통" hidden="1">{#N/A,#N/A,FALSE,"단축1";#N/A,#N/A,FALSE,"단축2";#N/A,#N/A,FALSE,"단축3";#N/A,#N/A,FALSE,"장축";#N/A,#N/A,FALSE,"4WD"}</definedName>
    <definedName name="순서" localSheetId="38" hidden="1">{#N/A,#N/A,FALSE,"신규dep";#N/A,#N/A,FALSE,"신규dep-금형상각후";#N/A,#N/A,FALSE,"신규dep-연구비상각후";#N/A,#N/A,FALSE,"신규dep-기계,공구상각후"}</definedName>
    <definedName name="순서" localSheetId="39" hidden="1">{#N/A,#N/A,FALSE,"신규dep";#N/A,#N/A,FALSE,"신규dep-금형상각후";#N/A,#N/A,FALSE,"신규dep-연구비상각후";#N/A,#N/A,FALSE,"신규dep-기계,공구상각후"}</definedName>
    <definedName name="순서" localSheetId="40" hidden="1">{#N/A,#N/A,FALSE,"신규dep";#N/A,#N/A,FALSE,"신규dep-금형상각후";#N/A,#N/A,FALSE,"신규dep-연구비상각후";#N/A,#N/A,FALSE,"신규dep-기계,공구상각후"}</definedName>
    <definedName name="순서" localSheetId="41" hidden="1">{#N/A,#N/A,FALSE,"신규dep";#N/A,#N/A,FALSE,"신규dep-금형상각후";#N/A,#N/A,FALSE,"신규dep-연구비상각후";#N/A,#N/A,FALSE,"신규dep-기계,공구상각후"}</definedName>
    <definedName name="순서" localSheetId="34"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스티어" localSheetId="12">#REF!</definedName>
    <definedName name="스티어" localSheetId="11">#REF!</definedName>
    <definedName name="스티어" localSheetId="38">#REF!</definedName>
    <definedName name="스티어" localSheetId="39">#REF!</definedName>
    <definedName name="스티어" localSheetId="40">#REF!</definedName>
    <definedName name="스티어" localSheetId="41">#REF!</definedName>
    <definedName name="스티어" localSheetId="34">#REF!</definedName>
    <definedName name="스티어" localSheetId="16">#REF!</definedName>
    <definedName name="스티어">#REF!</definedName>
    <definedName name="스팩" localSheetId="12">#REF!</definedName>
    <definedName name="스팩" localSheetId="11">#REF!</definedName>
    <definedName name="스팩" localSheetId="38">#REF!</definedName>
    <definedName name="스팩" localSheetId="39">#REF!</definedName>
    <definedName name="스팩" localSheetId="40">#REF!</definedName>
    <definedName name="스팩" localSheetId="41">#REF!</definedName>
    <definedName name="스팩" localSheetId="34">#REF!</definedName>
    <definedName name="스팩" localSheetId="16">#REF!</definedName>
    <definedName name="스팩">#REF!</definedName>
    <definedName name="스환율" localSheetId="12">#REF!</definedName>
    <definedName name="스환율" localSheetId="11">#REF!</definedName>
    <definedName name="스환율" localSheetId="38">#REF!</definedName>
    <definedName name="스환율" localSheetId="39">#REF!</definedName>
    <definedName name="스환율" localSheetId="40">#REF!</definedName>
    <definedName name="스환율" localSheetId="41">#REF!</definedName>
    <definedName name="스환율" localSheetId="34">#REF!</definedName>
    <definedName name="스환율" localSheetId="16">#REF!</definedName>
    <definedName name="스환율">#REF!</definedName>
    <definedName name="스환율2" localSheetId="12">#REF!</definedName>
    <definedName name="스환율2" localSheetId="11">#REF!</definedName>
    <definedName name="스환율2" localSheetId="38">#REF!</definedName>
    <definedName name="스환율2" localSheetId="39">#REF!</definedName>
    <definedName name="스환율2" localSheetId="40">#REF!</definedName>
    <definedName name="스환율2" localSheetId="41">#REF!</definedName>
    <definedName name="스환율2" localSheetId="34">#REF!</definedName>
    <definedName name="스환율2" localSheetId="16">#REF!</definedName>
    <definedName name="스환율2">#REF!</definedName>
    <definedName name="승용">0.17</definedName>
    <definedName name="승용2" localSheetId="12">#REF!</definedName>
    <definedName name="승용2" localSheetId="11">#REF!</definedName>
    <definedName name="승용2" localSheetId="38">#REF!</definedName>
    <definedName name="승용2" localSheetId="39">#REF!</definedName>
    <definedName name="승용2" localSheetId="40">#REF!</definedName>
    <definedName name="승용2" localSheetId="41">#REF!</definedName>
    <definedName name="승용2" localSheetId="34">#REF!</definedName>
    <definedName name="승용2" localSheetId="16">#REF!</definedName>
    <definedName name="승용2">#REF!</definedName>
    <definedName name="시간" localSheetId="38" hidden="1">{#N/A,#N/A,TRUE,"Y생산";#N/A,#N/A,TRUE,"Y판매";#N/A,#N/A,TRUE,"Y총물량";#N/A,#N/A,TRUE,"Y능력";#N/A,#N/A,TRUE,"YKD"}</definedName>
    <definedName name="시간" localSheetId="39" hidden="1">{#N/A,#N/A,TRUE,"Y생산";#N/A,#N/A,TRUE,"Y판매";#N/A,#N/A,TRUE,"Y총물량";#N/A,#N/A,TRUE,"Y능력";#N/A,#N/A,TRUE,"YKD"}</definedName>
    <definedName name="시간" localSheetId="40" hidden="1">{#N/A,#N/A,TRUE,"Y생산";#N/A,#N/A,TRUE,"Y판매";#N/A,#N/A,TRUE,"Y총물량";#N/A,#N/A,TRUE,"Y능력";#N/A,#N/A,TRUE,"YKD"}</definedName>
    <definedName name="시간" localSheetId="41" hidden="1">{#N/A,#N/A,TRUE,"Y생산";#N/A,#N/A,TRUE,"Y판매";#N/A,#N/A,TRUE,"Y총물량";#N/A,#N/A,TRUE,"Y능력";#N/A,#N/A,TRUE,"YKD"}</definedName>
    <definedName name="시간" localSheetId="34" hidden="1">{#N/A,#N/A,TRUE,"Y생산";#N/A,#N/A,TRUE,"Y판매";#N/A,#N/A,TRUE,"Y총물량";#N/A,#N/A,TRUE,"Y능력";#N/A,#N/A,TRUE,"YKD"}</definedName>
    <definedName name="시간" hidden="1">{#N/A,#N/A,TRUE,"Y생산";#N/A,#N/A,TRUE,"Y판매";#N/A,#N/A,TRUE,"Y총물량";#N/A,#N/A,TRUE,"Y능력";#N/A,#N/A,TRUE,"YKD"}</definedName>
    <definedName name="시장동향" localSheetId="38" hidden="1">{#N/A,#N/A,TRUE,"Y생산";#N/A,#N/A,TRUE,"Y판매";#N/A,#N/A,TRUE,"Y총물량";#N/A,#N/A,TRUE,"Y능력";#N/A,#N/A,TRUE,"YKD"}</definedName>
    <definedName name="시장동향" localSheetId="39" hidden="1">{#N/A,#N/A,TRUE,"Y생산";#N/A,#N/A,TRUE,"Y판매";#N/A,#N/A,TRUE,"Y총물량";#N/A,#N/A,TRUE,"Y능력";#N/A,#N/A,TRUE,"YKD"}</definedName>
    <definedName name="시장동향" localSheetId="40" hidden="1">{#N/A,#N/A,TRUE,"Y생산";#N/A,#N/A,TRUE,"Y판매";#N/A,#N/A,TRUE,"Y총물량";#N/A,#N/A,TRUE,"Y능력";#N/A,#N/A,TRUE,"YKD"}</definedName>
    <definedName name="시장동향" localSheetId="41" hidden="1">{#N/A,#N/A,TRUE,"Y생산";#N/A,#N/A,TRUE,"Y판매";#N/A,#N/A,TRUE,"Y총물량";#N/A,#N/A,TRUE,"Y능력";#N/A,#N/A,TRUE,"YKD"}</definedName>
    <definedName name="시장동향" localSheetId="34" hidden="1">{#N/A,#N/A,TRUE,"Y생산";#N/A,#N/A,TRUE,"Y판매";#N/A,#N/A,TRUE,"Y총물량";#N/A,#N/A,TRUE,"Y능력";#N/A,#N/A,TRUE,"YKD"}</definedName>
    <definedName name="시장동향" hidden="1">{#N/A,#N/A,TRUE,"Y생산";#N/A,#N/A,TRUE,"Y판매";#N/A,#N/A,TRUE,"Y총물량";#N/A,#N/A,TRUE,"Y능력";#N/A,#N/A,TRUE,"YKD"}</definedName>
    <definedName name="신AT종합" localSheetId="38" hidden="1">{#N/A,#N/A,FALSE,"단축1";#N/A,#N/A,FALSE,"단축2";#N/A,#N/A,FALSE,"단축3";#N/A,#N/A,FALSE,"장축";#N/A,#N/A,FALSE,"4WD"}</definedName>
    <definedName name="신AT종합" localSheetId="39" hidden="1">{#N/A,#N/A,FALSE,"단축1";#N/A,#N/A,FALSE,"단축2";#N/A,#N/A,FALSE,"단축3";#N/A,#N/A,FALSE,"장축";#N/A,#N/A,FALSE,"4WD"}</definedName>
    <definedName name="신AT종합" localSheetId="40" hidden="1">{#N/A,#N/A,FALSE,"단축1";#N/A,#N/A,FALSE,"단축2";#N/A,#N/A,FALSE,"단축3";#N/A,#N/A,FALSE,"장축";#N/A,#N/A,FALSE,"4WD"}</definedName>
    <definedName name="신AT종합" localSheetId="41" hidden="1">{#N/A,#N/A,FALSE,"단축1";#N/A,#N/A,FALSE,"단축2";#N/A,#N/A,FALSE,"단축3";#N/A,#N/A,FALSE,"장축";#N/A,#N/A,FALSE,"4WD"}</definedName>
    <definedName name="신AT종합" localSheetId="34" hidden="1">{#N/A,#N/A,FALSE,"단축1";#N/A,#N/A,FALSE,"단축2";#N/A,#N/A,FALSE,"단축3";#N/A,#N/A,FALSE,"장축";#N/A,#N/A,FALSE,"4WD"}</definedName>
    <definedName name="신AT종합" hidden="1">{#N/A,#N/A,FALSE,"단축1";#N/A,#N/A,FALSE,"단축2";#N/A,#N/A,FALSE,"단축3";#N/A,#N/A,FALSE,"장축";#N/A,#N/A,FALSE,"4WD"}</definedName>
    <definedName name="신규" localSheetId="38" hidden="1">{#N/A,#N/A,FALSE,"신규dep";#N/A,#N/A,FALSE,"신규dep-금형상각후";#N/A,#N/A,FALSE,"신규dep-연구비상각후";#N/A,#N/A,FALSE,"신규dep-기계,공구상각후"}</definedName>
    <definedName name="신규" localSheetId="39" hidden="1">{#N/A,#N/A,FALSE,"신규dep";#N/A,#N/A,FALSE,"신규dep-금형상각후";#N/A,#N/A,FALSE,"신규dep-연구비상각후";#N/A,#N/A,FALSE,"신규dep-기계,공구상각후"}</definedName>
    <definedName name="신규" localSheetId="40" hidden="1">{#N/A,#N/A,FALSE,"신규dep";#N/A,#N/A,FALSE,"신규dep-금형상각후";#N/A,#N/A,FALSE,"신규dep-연구비상각후";#N/A,#N/A,FALSE,"신규dep-기계,공구상각후"}</definedName>
    <definedName name="신규" localSheetId="41" hidden="1">{#N/A,#N/A,FALSE,"신규dep";#N/A,#N/A,FALSE,"신규dep-금형상각후";#N/A,#N/A,FALSE,"신규dep-연구비상각후";#N/A,#N/A,FALSE,"신규dep-기계,공구상각후"}</definedName>
    <definedName name="신규" localSheetId="34"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동" localSheetId="38" hidden="1">{#N/A,#N/A,FALSE,"신규dep";#N/A,#N/A,FALSE,"신규dep-금형상각후";#N/A,#N/A,FALSE,"신규dep-연구비상각후";#N/A,#N/A,FALSE,"신규dep-기계,공구상각후"}</definedName>
    <definedName name="신동" localSheetId="39" hidden="1">{#N/A,#N/A,FALSE,"신규dep";#N/A,#N/A,FALSE,"신규dep-금형상각후";#N/A,#N/A,FALSE,"신규dep-연구비상각후";#N/A,#N/A,FALSE,"신규dep-기계,공구상각후"}</definedName>
    <definedName name="신동" localSheetId="40" hidden="1">{#N/A,#N/A,FALSE,"신규dep";#N/A,#N/A,FALSE,"신규dep-금형상각후";#N/A,#N/A,FALSE,"신규dep-연구비상각후";#N/A,#N/A,FALSE,"신규dep-기계,공구상각후"}</definedName>
    <definedName name="신동" localSheetId="41" hidden="1">{#N/A,#N/A,FALSE,"신규dep";#N/A,#N/A,FALSE,"신규dep-금형상각후";#N/A,#N/A,FALSE,"신규dep-연구비상각후";#N/A,#N/A,FALSE,"신규dep-기계,공구상각후"}</definedName>
    <definedName name="신동" localSheetId="34"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38" hidden="1">{#N/A,#N/A,FALSE,"신규dep";#N/A,#N/A,FALSE,"신규dep-금형상각후";#N/A,#N/A,FALSE,"신규dep-연구비상각후";#N/A,#N/A,FALSE,"신규dep-기계,공구상각후"}</definedName>
    <definedName name="신동조" localSheetId="39" hidden="1">{#N/A,#N/A,FALSE,"신규dep";#N/A,#N/A,FALSE,"신규dep-금형상각후";#N/A,#N/A,FALSE,"신규dep-연구비상각후";#N/A,#N/A,FALSE,"신규dep-기계,공구상각후"}</definedName>
    <definedName name="신동조" localSheetId="40" hidden="1">{#N/A,#N/A,FALSE,"신규dep";#N/A,#N/A,FALSE,"신규dep-금형상각후";#N/A,#N/A,FALSE,"신규dep-연구비상각후";#N/A,#N/A,FALSE,"신규dep-기계,공구상각후"}</definedName>
    <definedName name="신동조" localSheetId="41" hidden="1">{#N/A,#N/A,FALSE,"신규dep";#N/A,#N/A,FALSE,"신규dep-금형상각후";#N/A,#N/A,FALSE,"신규dep-연구비상각후";#N/A,#N/A,FALSE,"신규dep-기계,공구상각후"}</definedName>
    <definedName name="신동조" localSheetId="34"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38" hidden="1">{#N/A,#N/A,FALSE,"단축1";#N/A,#N/A,FALSE,"단축2";#N/A,#N/A,FALSE,"단축3";#N/A,#N/A,FALSE,"장축";#N/A,#N/A,FALSE,"4WD"}</definedName>
    <definedName name="신동좁" localSheetId="39" hidden="1">{#N/A,#N/A,FALSE,"단축1";#N/A,#N/A,FALSE,"단축2";#N/A,#N/A,FALSE,"단축3";#N/A,#N/A,FALSE,"장축";#N/A,#N/A,FALSE,"4WD"}</definedName>
    <definedName name="신동좁" localSheetId="40" hidden="1">{#N/A,#N/A,FALSE,"단축1";#N/A,#N/A,FALSE,"단축2";#N/A,#N/A,FALSE,"단축3";#N/A,#N/A,FALSE,"장축";#N/A,#N/A,FALSE,"4WD"}</definedName>
    <definedName name="신동좁" localSheetId="41" hidden="1">{#N/A,#N/A,FALSE,"단축1";#N/A,#N/A,FALSE,"단축2";#N/A,#N/A,FALSE,"단축3";#N/A,#N/A,FALSE,"장축";#N/A,#N/A,FALSE,"4WD"}</definedName>
    <definedName name="신동좁" localSheetId="34" hidden="1">{#N/A,#N/A,FALSE,"단축1";#N/A,#N/A,FALSE,"단축2";#N/A,#N/A,FALSE,"단축3";#N/A,#N/A,FALSE,"장축";#N/A,#N/A,FALSE,"4WD"}</definedName>
    <definedName name="신동좁" hidden="1">{#N/A,#N/A,FALSE,"단축1";#N/A,#N/A,FALSE,"단축2";#N/A,#N/A,FALSE,"단축3";#N/A,#N/A,FALSE,"장축";#N/A,#N/A,FALSE,"4WD"}</definedName>
    <definedName name="신뢰">#N/A</definedName>
    <definedName name="신뢰성">#N/A</definedName>
    <definedName name="新名称是什么呢？" localSheetId="38" hidden="1">{#N/A,#N/A,FALSE,"단축1";#N/A,#N/A,FALSE,"단축2";#N/A,#N/A,FALSE,"단축3";#N/A,#N/A,FALSE,"장축";#N/A,#N/A,FALSE,"4WD"}</definedName>
    <definedName name="新名称是什么呢？" localSheetId="39" hidden="1">{#N/A,#N/A,FALSE,"단축1";#N/A,#N/A,FALSE,"단축2";#N/A,#N/A,FALSE,"단축3";#N/A,#N/A,FALSE,"장축";#N/A,#N/A,FALSE,"4WD"}</definedName>
    <definedName name="新名称是什么呢？" localSheetId="40" hidden="1">{#N/A,#N/A,FALSE,"단축1";#N/A,#N/A,FALSE,"단축2";#N/A,#N/A,FALSE,"단축3";#N/A,#N/A,FALSE,"장축";#N/A,#N/A,FALSE,"4WD"}</definedName>
    <definedName name="新名称是什么呢？" localSheetId="41" hidden="1">{#N/A,#N/A,FALSE,"단축1";#N/A,#N/A,FALSE,"단축2";#N/A,#N/A,FALSE,"단축3";#N/A,#N/A,FALSE,"장축";#N/A,#N/A,FALSE,"4WD"}</definedName>
    <definedName name="新名称是什么呢？" localSheetId="34" hidden="1">{#N/A,#N/A,FALSE,"단축1";#N/A,#N/A,FALSE,"단축2";#N/A,#N/A,FALSE,"단축3";#N/A,#N/A,FALSE,"장축";#N/A,#N/A,FALSE,"4WD"}</definedName>
    <definedName name="新名称是什么呢？" hidden="1">{#N/A,#N/A,FALSE,"단축1";#N/A,#N/A,FALSE,"단축2";#N/A,#N/A,FALSE,"단축3";#N/A,#N/A,FALSE,"장축";#N/A,#N/A,FALSE,"4WD"}</definedName>
    <definedName name="신세대종합" localSheetId="38" hidden="1">{#N/A,#N/A,FALSE,"단축1";#N/A,#N/A,FALSE,"단축2";#N/A,#N/A,FALSE,"단축3";#N/A,#N/A,FALSE,"장축";#N/A,#N/A,FALSE,"4WD"}</definedName>
    <definedName name="신세대종합" localSheetId="39" hidden="1">{#N/A,#N/A,FALSE,"단축1";#N/A,#N/A,FALSE,"단축2";#N/A,#N/A,FALSE,"단축3";#N/A,#N/A,FALSE,"장축";#N/A,#N/A,FALSE,"4WD"}</definedName>
    <definedName name="신세대종합" localSheetId="40" hidden="1">{#N/A,#N/A,FALSE,"단축1";#N/A,#N/A,FALSE,"단축2";#N/A,#N/A,FALSE,"단축3";#N/A,#N/A,FALSE,"장축";#N/A,#N/A,FALSE,"4WD"}</definedName>
    <definedName name="신세대종합" localSheetId="41" hidden="1">{#N/A,#N/A,FALSE,"단축1";#N/A,#N/A,FALSE,"단축2";#N/A,#N/A,FALSE,"단축3";#N/A,#N/A,FALSE,"장축";#N/A,#N/A,FALSE,"4WD"}</definedName>
    <definedName name="신세대종합" localSheetId="34" hidden="1">{#N/A,#N/A,FALSE,"단축1";#N/A,#N/A,FALSE,"단축2";#N/A,#N/A,FALSE,"단축3";#N/A,#N/A,FALSE,"장축";#N/A,#N/A,FALSE,"4WD"}</definedName>
    <definedName name="신세대종합" hidden="1">{#N/A,#N/A,FALSE,"단축1";#N/A,#N/A,FALSE,"단축2";#N/A,#N/A,FALSE,"단축3";#N/A,#N/A,FALSE,"장축";#N/A,#N/A,FALSE,"4WD"}</definedName>
    <definedName name="신용" localSheetId="38" hidden="1">{#N/A,#N/A,FALSE,"인원";#N/A,#N/A,FALSE,"비용2";#N/A,#N/A,FALSE,"비용1";#N/A,#N/A,FALSE,"비용";#N/A,#N/A,FALSE,"보증2";#N/A,#N/A,FALSE,"보증1";#N/A,#N/A,FALSE,"보증";#N/A,#N/A,FALSE,"손익1";#N/A,#N/A,FALSE,"손익";#N/A,#N/A,FALSE,"부서별매출";#N/A,#N/A,FALSE,"매출"}</definedName>
    <definedName name="신용" localSheetId="39" hidden="1">{#N/A,#N/A,FALSE,"인원";#N/A,#N/A,FALSE,"비용2";#N/A,#N/A,FALSE,"비용1";#N/A,#N/A,FALSE,"비용";#N/A,#N/A,FALSE,"보증2";#N/A,#N/A,FALSE,"보증1";#N/A,#N/A,FALSE,"보증";#N/A,#N/A,FALSE,"손익1";#N/A,#N/A,FALSE,"손익";#N/A,#N/A,FALSE,"부서별매출";#N/A,#N/A,FALSE,"매출"}</definedName>
    <definedName name="신용" localSheetId="40" hidden="1">{#N/A,#N/A,FALSE,"인원";#N/A,#N/A,FALSE,"비용2";#N/A,#N/A,FALSE,"비용1";#N/A,#N/A,FALSE,"비용";#N/A,#N/A,FALSE,"보증2";#N/A,#N/A,FALSE,"보증1";#N/A,#N/A,FALSE,"보증";#N/A,#N/A,FALSE,"손익1";#N/A,#N/A,FALSE,"손익";#N/A,#N/A,FALSE,"부서별매출";#N/A,#N/A,FALSE,"매출"}</definedName>
    <definedName name="신용" localSheetId="41" hidden="1">{#N/A,#N/A,FALSE,"인원";#N/A,#N/A,FALSE,"비용2";#N/A,#N/A,FALSE,"비용1";#N/A,#N/A,FALSE,"비용";#N/A,#N/A,FALSE,"보증2";#N/A,#N/A,FALSE,"보증1";#N/A,#N/A,FALSE,"보증";#N/A,#N/A,FALSE,"손익1";#N/A,#N/A,FALSE,"손익";#N/A,#N/A,FALSE,"부서별매출";#N/A,#N/A,FALSE,"매출"}</definedName>
    <definedName name="신용" localSheetId="3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38" hidden="1">{#N/A,#N/A,FALSE,"인원";#N/A,#N/A,FALSE,"비용2";#N/A,#N/A,FALSE,"비용1";#N/A,#N/A,FALSE,"비용";#N/A,#N/A,FALSE,"보증2";#N/A,#N/A,FALSE,"보증1";#N/A,#N/A,FALSE,"보증";#N/A,#N/A,FALSE,"손익1";#N/A,#N/A,FALSE,"손익";#N/A,#N/A,FALSE,"부서별매출";#N/A,#N/A,FALSE,"매출"}</definedName>
    <definedName name="신용1" localSheetId="39" hidden="1">{#N/A,#N/A,FALSE,"인원";#N/A,#N/A,FALSE,"비용2";#N/A,#N/A,FALSE,"비용1";#N/A,#N/A,FALSE,"비용";#N/A,#N/A,FALSE,"보증2";#N/A,#N/A,FALSE,"보증1";#N/A,#N/A,FALSE,"보증";#N/A,#N/A,FALSE,"손익1";#N/A,#N/A,FALSE,"손익";#N/A,#N/A,FALSE,"부서별매출";#N/A,#N/A,FALSE,"매출"}</definedName>
    <definedName name="신용1" localSheetId="40" hidden="1">{#N/A,#N/A,FALSE,"인원";#N/A,#N/A,FALSE,"비용2";#N/A,#N/A,FALSE,"비용1";#N/A,#N/A,FALSE,"비용";#N/A,#N/A,FALSE,"보증2";#N/A,#N/A,FALSE,"보증1";#N/A,#N/A,FALSE,"보증";#N/A,#N/A,FALSE,"손익1";#N/A,#N/A,FALSE,"손익";#N/A,#N/A,FALSE,"부서별매출";#N/A,#N/A,FALSE,"매출"}</definedName>
    <definedName name="신용1" localSheetId="41" hidden="1">{#N/A,#N/A,FALSE,"인원";#N/A,#N/A,FALSE,"비용2";#N/A,#N/A,FALSE,"비용1";#N/A,#N/A,FALSE,"비용";#N/A,#N/A,FALSE,"보증2";#N/A,#N/A,FALSE,"보증1";#N/A,#N/A,FALSE,"보증";#N/A,#N/A,FALSE,"손익1";#N/A,#N/A,FALSE,"손익";#N/A,#N/A,FALSE,"부서별매출";#N/A,#N/A,FALSE,"매출"}</definedName>
    <definedName name="신용1" localSheetId="34"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차품질일정" localSheetId="38" hidden="1">{#N/A,#N/A,FALSE,"단축1";#N/A,#N/A,FALSE,"단축2";#N/A,#N/A,FALSE,"단축3";#N/A,#N/A,FALSE,"장축";#N/A,#N/A,FALSE,"4WD"}</definedName>
    <definedName name="신차품질일정" localSheetId="39" hidden="1">{#N/A,#N/A,FALSE,"단축1";#N/A,#N/A,FALSE,"단축2";#N/A,#N/A,FALSE,"단축3";#N/A,#N/A,FALSE,"장축";#N/A,#N/A,FALSE,"4WD"}</definedName>
    <definedName name="신차품질일정" localSheetId="40" hidden="1">{#N/A,#N/A,FALSE,"단축1";#N/A,#N/A,FALSE,"단축2";#N/A,#N/A,FALSE,"단축3";#N/A,#N/A,FALSE,"장축";#N/A,#N/A,FALSE,"4WD"}</definedName>
    <definedName name="신차품질일정" localSheetId="41" hidden="1">{#N/A,#N/A,FALSE,"단축1";#N/A,#N/A,FALSE,"단축2";#N/A,#N/A,FALSE,"단축3";#N/A,#N/A,FALSE,"장축";#N/A,#N/A,FALSE,"4WD"}</definedName>
    <definedName name="신차품질일정" localSheetId="34" hidden="1">{#N/A,#N/A,FALSE,"단축1";#N/A,#N/A,FALSE,"단축2";#N/A,#N/A,FALSE,"단축3";#N/A,#N/A,FALSE,"장축";#N/A,#N/A,FALSE,"4WD"}</definedName>
    <definedName name="신차품질일정" hidden="1">{#N/A,#N/A,FALSE,"단축1";#N/A,#N/A,FALSE,"단축2";#N/A,#N/A,FALSE,"단축3";#N/A,#N/A,FALSE,"장축";#N/A,#N/A,FALSE,"4WD"}</definedName>
    <definedName name="실사VIN" localSheetId="12">#REF!</definedName>
    <definedName name="실사VIN" localSheetId="11">#REF!</definedName>
    <definedName name="실사VIN" localSheetId="38">#REF!</definedName>
    <definedName name="실사VIN" localSheetId="39">#REF!</definedName>
    <definedName name="실사VIN" localSheetId="40">#REF!</definedName>
    <definedName name="실사VIN" localSheetId="41">#REF!</definedName>
    <definedName name="실사VIN" localSheetId="34">#REF!</definedName>
    <definedName name="실사VIN" localSheetId="16">#REF!</definedName>
    <definedName name="실사VIN">#REF!</definedName>
    <definedName name="실시" localSheetId="38" hidden="1">{#N/A,#N/A,FALSE,"단축1";#N/A,#N/A,FALSE,"단축2";#N/A,#N/A,FALSE,"단축3";#N/A,#N/A,FALSE,"장축";#N/A,#N/A,FALSE,"4WD"}</definedName>
    <definedName name="실시" localSheetId="39" hidden="1">{#N/A,#N/A,FALSE,"단축1";#N/A,#N/A,FALSE,"단축2";#N/A,#N/A,FALSE,"단축3";#N/A,#N/A,FALSE,"장축";#N/A,#N/A,FALSE,"4WD"}</definedName>
    <definedName name="실시" localSheetId="40" hidden="1">{#N/A,#N/A,FALSE,"단축1";#N/A,#N/A,FALSE,"단축2";#N/A,#N/A,FALSE,"단축3";#N/A,#N/A,FALSE,"장축";#N/A,#N/A,FALSE,"4WD"}</definedName>
    <definedName name="실시" localSheetId="41" hidden="1">{#N/A,#N/A,FALSE,"단축1";#N/A,#N/A,FALSE,"단축2";#N/A,#N/A,FALSE,"단축3";#N/A,#N/A,FALSE,"장축";#N/A,#N/A,FALSE,"4WD"}</definedName>
    <definedName name="실시" localSheetId="34" hidden="1">{#N/A,#N/A,FALSE,"단축1";#N/A,#N/A,FALSE,"단축2";#N/A,#N/A,FALSE,"단축3";#N/A,#N/A,FALSE,"장축";#N/A,#N/A,FALSE,"4WD"}</definedName>
    <definedName name="실시" hidden="1">{#N/A,#N/A,FALSE,"단축1";#N/A,#N/A,FALSE,"단축2";#N/A,#N/A,FALSE,"단축3";#N/A,#N/A,FALSE,"장축";#N/A,#N/A,FALSE,"4WD"}</definedName>
    <definedName name="십이월" localSheetId="33">#REF!</definedName>
    <definedName name="십이월" localSheetId="38">#REF!</definedName>
    <definedName name="십이월" localSheetId="39">#REF!</definedName>
    <definedName name="십이월" localSheetId="40">#REF!</definedName>
    <definedName name="십이월" localSheetId="41">#REF!</definedName>
    <definedName name="십이월" localSheetId="34">#REF!</definedName>
    <definedName name="십이월">'[10]영업 입수계획 '!$K$3:$K$259</definedName>
    <definedName name="십일월">'[10]영업 입수계획 '!$J$3:$J$259</definedName>
    <definedName name="싱환율" localSheetId="12">#REF!</definedName>
    <definedName name="싱환율" localSheetId="11">#REF!</definedName>
    <definedName name="싱환율" localSheetId="38">#REF!</definedName>
    <definedName name="싱환율" localSheetId="39">#REF!</definedName>
    <definedName name="싱환율" localSheetId="40">#REF!</definedName>
    <definedName name="싱환율" localSheetId="41">#REF!</definedName>
    <definedName name="싱환율" localSheetId="34">#REF!</definedName>
    <definedName name="싱환율" localSheetId="16">#REF!</definedName>
    <definedName name="싱환율">#REF!</definedName>
    <definedName name="싱환율2" localSheetId="12">#REF!</definedName>
    <definedName name="싱환율2" localSheetId="11">#REF!</definedName>
    <definedName name="싱환율2" localSheetId="38">#REF!</definedName>
    <definedName name="싱환율2" localSheetId="39">#REF!</definedName>
    <definedName name="싱환율2" localSheetId="40">#REF!</definedName>
    <definedName name="싱환율2" localSheetId="41">#REF!</definedName>
    <definedName name="싱환율2" localSheetId="34">#REF!</definedName>
    <definedName name="싱환율2" localSheetId="16">#REF!</definedName>
    <definedName name="싱환율2">#REF!</definedName>
    <definedName name="ㅇ" localSheetId="38" hidden="1">{#N/A,#N/A,FALSE,"품의서";#N/A,#N/A,FALSE,"전제";#N/A,#N/A,FALSE,"총손";#N/A,#N/A,FALSE,"손익"}</definedName>
    <definedName name="ㅇ" localSheetId="39" hidden="1">{#N/A,#N/A,FALSE,"품의서";#N/A,#N/A,FALSE,"전제";#N/A,#N/A,FALSE,"총손";#N/A,#N/A,FALSE,"손익"}</definedName>
    <definedName name="ㅇ" localSheetId="40" hidden="1">{#N/A,#N/A,FALSE,"품의서";#N/A,#N/A,FALSE,"전제";#N/A,#N/A,FALSE,"총손";#N/A,#N/A,FALSE,"손익"}</definedName>
    <definedName name="ㅇ" localSheetId="41" hidden="1">{#N/A,#N/A,FALSE,"품의서";#N/A,#N/A,FALSE,"전제";#N/A,#N/A,FALSE,"총손";#N/A,#N/A,FALSE,"손익"}</definedName>
    <definedName name="ㅇ" localSheetId="34" hidden="1">{#N/A,#N/A,FALSE,"품의서";#N/A,#N/A,FALSE,"전제";#N/A,#N/A,FALSE,"총손";#N/A,#N/A,FALSE,"손익"}</definedName>
    <definedName name="ㅇ" hidden="1">{#N/A,#N/A,FALSE,"품의서";#N/A,#N/A,FALSE,"전제";#N/A,#N/A,FALSE,"총손";#N/A,#N/A,FALSE,"손익"}</definedName>
    <definedName name="ㅇㄴ">#N/A</definedName>
    <definedName name="ㅇㄴㄻㄴ" localSheetId="12">#REF!</definedName>
    <definedName name="ㅇㄴㄻㄴ" localSheetId="11">#REF!</definedName>
    <definedName name="ㅇㄴㄻㄴ" localSheetId="38">#REF!</definedName>
    <definedName name="ㅇㄴㄻㄴ" localSheetId="39">#REF!</definedName>
    <definedName name="ㅇㄴㄻㄴ" localSheetId="40">#REF!</definedName>
    <definedName name="ㅇㄴㄻㄴ" localSheetId="41">#REF!</definedName>
    <definedName name="ㅇㄴㄻㄴ" localSheetId="34">#REF!</definedName>
    <definedName name="ㅇㄴㄻㄴ" localSheetId="16">#REF!</definedName>
    <definedName name="ㅇㄴㄻㄴ">#REF!</definedName>
    <definedName name="ㅇㄶ" localSheetId="38" hidden="1">{#N/A,#N/A,FALSE,"단축1";#N/A,#N/A,FALSE,"단축2";#N/A,#N/A,FALSE,"단축3";#N/A,#N/A,FALSE,"장축";#N/A,#N/A,FALSE,"4WD"}</definedName>
    <definedName name="ㅇㄶ" localSheetId="39" hidden="1">{#N/A,#N/A,FALSE,"단축1";#N/A,#N/A,FALSE,"단축2";#N/A,#N/A,FALSE,"단축3";#N/A,#N/A,FALSE,"장축";#N/A,#N/A,FALSE,"4WD"}</definedName>
    <definedName name="ㅇㄶ" localSheetId="40" hidden="1">{#N/A,#N/A,FALSE,"단축1";#N/A,#N/A,FALSE,"단축2";#N/A,#N/A,FALSE,"단축3";#N/A,#N/A,FALSE,"장축";#N/A,#N/A,FALSE,"4WD"}</definedName>
    <definedName name="ㅇㄶ" localSheetId="41" hidden="1">{#N/A,#N/A,FALSE,"단축1";#N/A,#N/A,FALSE,"단축2";#N/A,#N/A,FALSE,"단축3";#N/A,#N/A,FALSE,"장축";#N/A,#N/A,FALSE,"4WD"}</definedName>
    <definedName name="ㅇㄶ" localSheetId="34" hidden="1">{#N/A,#N/A,FALSE,"단축1";#N/A,#N/A,FALSE,"단축2";#N/A,#N/A,FALSE,"단축3";#N/A,#N/A,FALSE,"장축";#N/A,#N/A,FALSE,"4WD"}</definedName>
    <definedName name="ㅇㄶ" hidden="1">{#N/A,#N/A,FALSE,"단축1";#N/A,#N/A,FALSE,"단축2";#N/A,#N/A,FALSE,"단축3";#N/A,#N/A,FALSE,"장축";#N/A,#N/A,FALSE,"4WD"}</definedName>
    <definedName name="ㅇㄹㄴㄴㅇㄹㅇㄹ" localSheetId="12">#REF!</definedName>
    <definedName name="ㅇㄹㄴㄴㅇㄹㅇㄹ" localSheetId="11">#REF!</definedName>
    <definedName name="ㅇㄹㄴㄴㅇㄹㅇㄹ" localSheetId="38">#REF!</definedName>
    <definedName name="ㅇㄹㄴㄴㅇㄹㅇㄹ" localSheetId="39">#REF!</definedName>
    <definedName name="ㅇㄹㄴㄴㅇㄹㅇㄹ" localSheetId="40">#REF!</definedName>
    <definedName name="ㅇㄹㄴㄴㅇㄹㅇㄹ" localSheetId="41">#REF!</definedName>
    <definedName name="ㅇㄹㄴㄴㅇㄹㅇㄹ" localSheetId="34">#REF!</definedName>
    <definedName name="ㅇㄹㄴㄴㅇㄹㅇㄹ" localSheetId="16">#REF!</definedName>
    <definedName name="ㅇㄹㄴㄴㅇㄹㅇㄹ">#REF!</definedName>
    <definedName name="ㅇㄹㄴㅇ" localSheetId="12">#REF!</definedName>
    <definedName name="ㅇㄹㄴㅇ" localSheetId="11">#REF!</definedName>
    <definedName name="ㅇㄹㄴㅇ" localSheetId="38">#REF!</definedName>
    <definedName name="ㅇㄹㄴㅇ" localSheetId="39">#REF!</definedName>
    <definedName name="ㅇㄹㄴㅇ" localSheetId="40">#REF!</definedName>
    <definedName name="ㅇㄹㄴㅇ" localSheetId="41">#REF!</definedName>
    <definedName name="ㅇㄹㄴㅇ" localSheetId="34">#REF!</definedName>
    <definedName name="ㅇㄹㄴㅇ" localSheetId="16">#REF!</definedName>
    <definedName name="ㅇㄹㄴㅇ">#REF!</definedName>
    <definedName name="ㅇㄹㄵㅇ" localSheetId="38" hidden="1">{#N/A,#N/A,FALSE,"단축1";#N/A,#N/A,FALSE,"단축2";#N/A,#N/A,FALSE,"단축3";#N/A,#N/A,FALSE,"장축";#N/A,#N/A,FALSE,"4WD"}</definedName>
    <definedName name="ㅇㄹㄵㅇ" localSheetId="39" hidden="1">{#N/A,#N/A,FALSE,"단축1";#N/A,#N/A,FALSE,"단축2";#N/A,#N/A,FALSE,"단축3";#N/A,#N/A,FALSE,"장축";#N/A,#N/A,FALSE,"4WD"}</definedName>
    <definedName name="ㅇㄹㄵㅇ" localSheetId="40" hidden="1">{#N/A,#N/A,FALSE,"단축1";#N/A,#N/A,FALSE,"단축2";#N/A,#N/A,FALSE,"단축3";#N/A,#N/A,FALSE,"장축";#N/A,#N/A,FALSE,"4WD"}</definedName>
    <definedName name="ㅇㄹㄵㅇ" localSheetId="41" hidden="1">{#N/A,#N/A,FALSE,"단축1";#N/A,#N/A,FALSE,"단축2";#N/A,#N/A,FALSE,"단축3";#N/A,#N/A,FALSE,"장축";#N/A,#N/A,FALSE,"4WD"}</definedName>
    <definedName name="ㅇㄹㄵㅇ" localSheetId="34" hidden="1">{#N/A,#N/A,FALSE,"단축1";#N/A,#N/A,FALSE,"단축2";#N/A,#N/A,FALSE,"단축3";#N/A,#N/A,FALSE,"장축";#N/A,#N/A,FALSE,"4WD"}</definedName>
    <definedName name="ㅇㄹㄵㅇ" hidden="1">{#N/A,#N/A,FALSE,"단축1";#N/A,#N/A,FALSE,"단축2";#N/A,#N/A,FALSE,"단축3";#N/A,#N/A,FALSE,"장축";#N/A,#N/A,FALSE,"4WD"}</definedName>
    <definedName name="ㅇㄹㄹㄹㄴㄹ" localSheetId="38" hidden="1">{#N/A,#N/A,FALSE,"단축1";#N/A,#N/A,FALSE,"단축2";#N/A,#N/A,FALSE,"단축3";#N/A,#N/A,FALSE,"장축";#N/A,#N/A,FALSE,"4WD"}</definedName>
    <definedName name="ㅇㄹㄹㄹㄴㄹ" localSheetId="39" hidden="1">{#N/A,#N/A,FALSE,"단축1";#N/A,#N/A,FALSE,"단축2";#N/A,#N/A,FALSE,"단축3";#N/A,#N/A,FALSE,"장축";#N/A,#N/A,FALSE,"4WD"}</definedName>
    <definedName name="ㅇㄹㄹㄹㄴㄹ" localSheetId="40" hidden="1">{#N/A,#N/A,FALSE,"단축1";#N/A,#N/A,FALSE,"단축2";#N/A,#N/A,FALSE,"단축3";#N/A,#N/A,FALSE,"장축";#N/A,#N/A,FALSE,"4WD"}</definedName>
    <definedName name="ㅇㄹㄹㄹㄴㄹ" localSheetId="41" hidden="1">{#N/A,#N/A,FALSE,"단축1";#N/A,#N/A,FALSE,"단축2";#N/A,#N/A,FALSE,"단축3";#N/A,#N/A,FALSE,"장축";#N/A,#N/A,FALSE,"4WD"}</definedName>
    <definedName name="ㅇㄹㄹㄹㄴㄹ" localSheetId="34" hidden="1">{#N/A,#N/A,FALSE,"단축1";#N/A,#N/A,FALSE,"단축2";#N/A,#N/A,FALSE,"단축3";#N/A,#N/A,FALSE,"장축";#N/A,#N/A,FALSE,"4WD"}</definedName>
    <definedName name="ㅇㄹㄹㄹㄴㄹ" hidden="1">{#N/A,#N/A,FALSE,"단축1";#N/A,#N/A,FALSE,"단축2";#N/A,#N/A,FALSE,"단축3";#N/A,#N/A,FALSE,"장축";#N/A,#N/A,FALSE,"4WD"}</definedName>
    <definedName name="ㅇㄹㅇㄹ" localSheetId="12">#REF!</definedName>
    <definedName name="ㅇㄹㅇㄹ" localSheetId="11">#REF!</definedName>
    <definedName name="ㅇㄹㅇㄹ" localSheetId="38">#REF!</definedName>
    <definedName name="ㅇㄹㅇㄹ" localSheetId="39">#REF!</definedName>
    <definedName name="ㅇㄹㅇㄹ" localSheetId="40">#REF!</definedName>
    <definedName name="ㅇㄹㅇㄹ" localSheetId="41">#REF!</definedName>
    <definedName name="ㅇㄹㅇㄹ" localSheetId="34">#REF!</definedName>
    <definedName name="ㅇㄹㅇㄹ" localSheetId="16">#REF!</definedName>
    <definedName name="ㅇㄹㅇㄹ">#REF!</definedName>
    <definedName name="ㅇㄹㅇㄹㅇㄹ">#N/A</definedName>
    <definedName name="ㅇ러" localSheetId="12">#REF!</definedName>
    <definedName name="ㅇ러" localSheetId="11">#REF!</definedName>
    <definedName name="ㅇ러" localSheetId="38">#REF!</definedName>
    <definedName name="ㅇ러" localSheetId="39">#REF!</definedName>
    <definedName name="ㅇ러" localSheetId="40">#REF!</definedName>
    <definedName name="ㅇ러" localSheetId="41">#REF!</definedName>
    <definedName name="ㅇ러" localSheetId="34">#REF!</definedName>
    <definedName name="ㅇ러" localSheetId="16">#REF!</definedName>
    <definedName name="ㅇ러">#REF!</definedName>
    <definedName name="ㅇ롱ㄹ" localSheetId="12">#REF!</definedName>
    <definedName name="ㅇ롱ㄹ" localSheetId="11">#REF!</definedName>
    <definedName name="ㅇ롱ㄹ" localSheetId="38">#REF!</definedName>
    <definedName name="ㅇ롱ㄹ" localSheetId="39">#REF!</definedName>
    <definedName name="ㅇ롱ㄹ" localSheetId="40">#REF!</definedName>
    <definedName name="ㅇ롱ㄹ" localSheetId="41">#REF!</definedName>
    <definedName name="ㅇ롱ㄹ" localSheetId="34">#REF!</definedName>
    <definedName name="ㅇ롱ㄹ" localSheetId="16">#REF!</definedName>
    <definedName name="ㅇ롱ㄹ">#REF!</definedName>
    <definedName name="ㅇ롱로" localSheetId="12">#REF!</definedName>
    <definedName name="ㅇ롱로" localSheetId="11">#REF!</definedName>
    <definedName name="ㅇ롱로" localSheetId="38">#REF!</definedName>
    <definedName name="ㅇ롱로" localSheetId="39">#REF!</definedName>
    <definedName name="ㅇ롱로" localSheetId="40">#REF!</definedName>
    <definedName name="ㅇ롱로" localSheetId="41">#REF!</definedName>
    <definedName name="ㅇ롱로" localSheetId="34">#REF!</definedName>
    <definedName name="ㅇ롱로" localSheetId="16">#REF!</definedName>
    <definedName name="ㅇ롱로">#REF!</definedName>
    <definedName name="ㅇㄻㄴㅇㄻㄴ" localSheetId="12">#REF!</definedName>
    <definedName name="ㅇㄻㄴㅇㄻㄴ" localSheetId="11">#REF!</definedName>
    <definedName name="ㅇㄻㄴㅇㄻㄴ" localSheetId="38">#REF!</definedName>
    <definedName name="ㅇㄻㄴㅇㄻㄴ" localSheetId="39">#REF!</definedName>
    <definedName name="ㅇㄻㄴㅇㄻㄴ" localSheetId="40">#REF!</definedName>
    <definedName name="ㅇㄻㄴㅇㄻㄴ" localSheetId="41">#REF!</definedName>
    <definedName name="ㅇㄻㄴㅇㄻㄴ" localSheetId="34">#REF!</definedName>
    <definedName name="ㅇㄻㄴㅇㄻㄴ" localSheetId="16">#REF!</definedName>
    <definedName name="ㅇㄻㄴㅇㄻㄴ">#REF!</definedName>
    <definedName name="ㅇㅇ" localSheetId="38" hidden="1">{#N/A,#N/A,FALSE,"단축1";#N/A,#N/A,FALSE,"단축2";#N/A,#N/A,FALSE,"단축3";#N/A,#N/A,FALSE,"장축";#N/A,#N/A,FALSE,"4WD"}</definedName>
    <definedName name="ㅇㅇ" localSheetId="39" hidden="1">{#N/A,#N/A,FALSE,"단축1";#N/A,#N/A,FALSE,"단축2";#N/A,#N/A,FALSE,"단축3";#N/A,#N/A,FALSE,"장축";#N/A,#N/A,FALSE,"4WD"}</definedName>
    <definedName name="ㅇㅇ" localSheetId="40" hidden="1">{#N/A,#N/A,FALSE,"단축1";#N/A,#N/A,FALSE,"단축2";#N/A,#N/A,FALSE,"단축3";#N/A,#N/A,FALSE,"장축";#N/A,#N/A,FALSE,"4WD"}</definedName>
    <definedName name="ㅇㅇ" localSheetId="41" hidden="1">{#N/A,#N/A,FALSE,"단축1";#N/A,#N/A,FALSE,"단축2";#N/A,#N/A,FALSE,"단축3";#N/A,#N/A,FALSE,"장축";#N/A,#N/A,FALSE,"4WD"}</definedName>
    <definedName name="ㅇㅇ" localSheetId="34" hidden="1">{#N/A,#N/A,FALSE,"단축1";#N/A,#N/A,FALSE,"단축2";#N/A,#N/A,FALSE,"단축3";#N/A,#N/A,FALSE,"장축";#N/A,#N/A,FALSE,"4WD"}</definedName>
    <definedName name="ㅇㅇ" hidden="1">{#N/A,#N/A,FALSE,"단축1";#N/A,#N/A,FALSE,"단축2";#N/A,#N/A,FALSE,"단축3";#N/A,#N/A,FALSE,"장축";#N/A,#N/A,FALSE,"4WD"}</definedName>
    <definedName name="ㅇㅇㄹㄹ" localSheetId="38" hidden="1">{#N/A,#N/A,FALSE,"표지";#N/A,#N/A,FALSE,"전제";#N/A,#N/A,FALSE,"손익-자 (2)";#N/A,#N/A,FALSE,"손익-자";#N/A,#N/A,FALSE,"손익-마 (2)";#N/A,#N/A,FALSE,"손익-마";#N/A,#N/A,FALSE,"총손최종"}</definedName>
    <definedName name="ㅇㅇㄹㄹ" localSheetId="39" hidden="1">{#N/A,#N/A,FALSE,"표지";#N/A,#N/A,FALSE,"전제";#N/A,#N/A,FALSE,"손익-자 (2)";#N/A,#N/A,FALSE,"손익-자";#N/A,#N/A,FALSE,"손익-마 (2)";#N/A,#N/A,FALSE,"손익-마";#N/A,#N/A,FALSE,"총손최종"}</definedName>
    <definedName name="ㅇㅇㄹㄹ" localSheetId="40" hidden="1">{#N/A,#N/A,FALSE,"표지";#N/A,#N/A,FALSE,"전제";#N/A,#N/A,FALSE,"손익-자 (2)";#N/A,#N/A,FALSE,"손익-자";#N/A,#N/A,FALSE,"손익-마 (2)";#N/A,#N/A,FALSE,"손익-마";#N/A,#N/A,FALSE,"총손최종"}</definedName>
    <definedName name="ㅇㅇㄹㄹ" localSheetId="41" hidden="1">{#N/A,#N/A,FALSE,"표지";#N/A,#N/A,FALSE,"전제";#N/A,#N/A,FALSE,"손익-자 (2)";#N/A,#N/A,FALSE,"손익-자";#N/A,#N/A,FALSE,"손익-마 (2)";#N/A,#N/A,FALSE,"손익-마";#N/A,#N/A,FALSE,"총손최종"}</definedName>
    <definedName name="ㅇㅇㄹㄹ" localSheetId="34"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 localSheetId="38" hidden="1">{#N/A,#N/A,TRUE,"일정"}</definedName>
    <definedName name="ㅇㅇㅇ" localSheetId="39" hidden="1">{#N/A,#N/A,TRUE,"일정"}</definedName>
    <definedName name="ㅇㅇㅇ" localSheetId="40" hidden="1">{#N/A,#N/A,TRUE,"일정"}</definedName>
    <definedName name="ㅇㅇㅇ" localSheetId="41" hidden="1">{#N/A,#N/A,TRUE,"일정"}</definedName>
    <definedName name="ㅇㅇㅇ" localSheetId="34" hidden="1">{#N/A,#N/A,TRUE,"일정"}</definedName>
    <definedName name="ㅇㅇㅇ" hidden="1">{#N/A,#N/A,TRUE,"일정"}</definedName>
    <definedName name="ㅇㅇㅇㅇ" localSheetId="12">#REF!</definedName>
    <definedName name="ㅇㅇㅇㅇ" localSheetId="11">#REF!</definedName>
    <definedName name="ㅇㅇㅇㅇ" localSheetId="38">#REF!</definedName>
    <definedName name="ㅇㅇㅇㅇ" localSheetId="39">#REF!</definedName>
    <definedName name="ㅇㅇㅇㅇ" localSheetId="40">#REF!</definedName>
    <definedName name="ㅇㅇㅇㅇ" localSheetId="41">#REF!</definedName>
    <definedName name="ㅇㅇㅇㅇ" localSheetId="34">#REF!</definedName>
    <definedName name="ㅇㅇㅇㅇ" localSheetId="16">#REF!</definedName>
    <definedName name="ㅇㅇㅇㅇ">#REF!</definedName>
    <definedName name="ㅇㅇㅇㅇㅇ" localSheetId="38" hidden="1">{#N/A,#N/A,FALSE,"단축1";#N/A,#N/A,FALSE,"단축2";#N/A,#N/A,FALSE,"단축3";#N/A,#N/A,FALSE,"장축";#N/A,#N/A,FALSE,"4WD"}</definedName>
    <definedName name="ㅇㅇㅇㅇㅇ" localSheetId="39" hidden="1">{#N/A,#N/A,FALSE,"단축1";#N/A,#N/A,FALSE,"단축2";#N/A,#N/A,FALSE,"단축3";#N/A,#N/A,FALSE,"장축";#N/A,#N/A,FALSE,"4WD"}</definedName>
    <definedName name="ㅇㅇㅇㅇㅇ" localSheetId="40" hidden="1">{#N/A,#N/A,FALSE,"단축1";#N/A,#N/A,FALSE,"단축2";#N/A,#N/A,FALSE,"단축3";#N/A,#N/A,FALSE,"장축";#N/A,#N/A,FALSE,"4WD"}</definedName>
    <definedName name="ㅇㅇㅇㅇㅇ" localSheetId="41" hidden="1">{#N/A,#N/A,FALSE,"단축1";#N/A,#N/A,FALSE,"단축2";#N/A,#N/A,FALSE,"단축3";#N/A,#N/A,FALSE,"장축";#N/A,#N/A,FALSE,"4WD"}</definedName>
    <definedName name="ㅇㅇㅇㅇㅇ" localSheetId="34" hidden="1">{#N/A,#N/A,FALSE,"단축1";#N/A,#N/A,FALSE,"단축2";#N/A,#N/A,FALSE,"단축3";#N/A,#N/A,FALSE,"장축";#N/A,#N/A,FALSE,"4WD"}</definedName>
    <definedName name="ㅇㅇㅇㅇㅇ" hidden="1">{#N/A,#N/A,FALSE,"단축1";#N/A,#N/A,FALSE,"단축2";#N/A,#N/A,FALSE,"단축3";#N/A,#N/A,FALSE,"장축";#N/A,#N/A,FALSE,"4WD"}</definedName>
    <definedName name="ㅇㅇㅇㅇㅇㅇㅇㅇㅇ" localSheetId="38" hidden="1">{#N/A,#N/A,FALSE,"단축1";#N/A,#N/A,FALSE,"단축2";#N/A,#N/A,FALSE,"단축3";#N/A,#N/A,FALSE,"장축";#N/A,#N/A,FALSE,"4WD"}</definedName>
    <definedName name="ㅇㅇㅇㅇㅇㅇㅇㅇㅇ" localSheetId="39" hidden="1">{#N/A,#N/A,FALSE,"단축1";#N/A,#N/A,FALSE,"단축2";#N/A,#N/A,FALSE,"단축3";#N/A,#N/A,FALSE,"장축";#N/A,#N/A,FALSE,"4WD"}</definedName>
    <definedName name="ㅇㅇㅇㅇㅇㅇㅇㅇㅇ" localSheetId="40" hidden="1">{#N/A,#N/A,FALSE,"단축1";#N/A,#N/A,FALSE,"단축2";#N/A,#N/A,FALSE,"단축3";#N/A,#N/A,FALSE,"장축";#N/A,#N/A,FALSE,"4WD"}</definedName>
    <definedName name="ㅇㅇㅇㅇㅇㅇㅇㅇㅇ" localSheetId="41" hidden="1">{#N/A,#N/A,FALSE,"단축1";#N/A,#N/A,FALSE,"단축2";#N/A,#N/A,FALSE,"단축3";#N/A,#N/A,FALSE,"장축";#N/A,#N/A,FALSE,"4WD"}</definedName>
    <definedName name="ㅇㅇㅇㅇㅇㅇㅇㅇㅇ" localSheetId="34" hidden="1">{#N/A,#N/A,FALSE,"단축1";#N/A,#N/A,FALSE,"단축2";#N/A,#N/A,FALSE,"단축3";#N/A,#N/A,FALSE,"장축";#N/A,#N/A,FALSE,"4WD"}</definedName>
    <definedName name="ㅇㅇㅇㅇㅇㅇㅇㅇㅇ" hidden="1">{#N/A,#N/A,FALSE,"단축1";#N/A,#N/A,FALSE,"단축2";#N/A,#N/A,FALSE,"단축3";#N/A,#N/A,FALSE,"장축";#N/A,#N/A,FALSE,"4WD"}</definedName>
    <definedName name="ㅇㅎ" localSheetId="38" hidden="1">{#N/A,#N/A,FALSE,"단축1";#N/A,#N/A,FALSE,"단축2";#N/A,#N/A,FALSE,"단축3";#N/A,#N/A,FALSE,"장축";#N/A,#N/A,FALSE,"4WD"}</definedName>
    <definedName name="ㅇㅎ" localSheetId="39" hidden="1">{#N/A,#N/A,FALSE,"단축1";#N/A,#N/A,FALSE,"단축2";#N/A,#N/A,FALSE,"단축3";#N/A,#N/A,FALSE,"장축";#N/A,#N/A,FALSE,"4WD"}</definedName>
    <definedName name="ㅇㅎ" localSheetId="40" hidden="1">{#N/A,#N/A,FALSE,"단축1";#N/A,#N/A,FALSE,"단축2";#N/A,#N/A,FALSE,"단축3";#N/A,#N/A,FALSE,"장축";#N/A,#N/A,FALSE,"4WD"}</definedName>
    <definedName name="ㅇㅎ" localSheetId="41" hidden="1">{#N/A,#N/A,FALSE,"단축1";#N/A,#N/A,FALSE,"단축2";#N/A,#N/A,FALSE,"단축3";#N/A,#N/A,FALSE,"장축";#N/A,#N/A,FALSE,"4WD"}</definedName>
    <definedName name="ㅇㅎ" localSheetId="34" hidden="1">{#N/A,#N/A,FALSE,"단축1";#N/A,#N/A,FALSE,"단축2";#N/A,#N/A,FALSE,"단축3";#N/A,#N/A,FALSE,"장축";#N/A,#N/A,FALSE,"4WD"}</definedName>
    <definedName name="ㅇㅎ" hidden="1">{#N/A,#N/A,FALSE,"단축1";#N/A,#N/A,FALSE,"단축2";#N/A,#N/A,FALSE,"단축3";#N/A,#N/A,FALSE,"장축";#N/A,#N/A,FALSE,"4WD"}</definedName>
    <definedName name="ㅇ호" localSheetId="12">[0]!BlankMacro1</definedName>
    <definedName name="ㅇ호" localSheetId="11">[0]!BlankMacro1</definedName>
    <definedName name="ㅇ호" localSheetId="38">[0]!BlankMacro1</definedName>
    <definedName name="ㅇ호" localSheetId="39">[0]!BlankMacro1</definedName>
    <definedName name="ㅇ호" localSheetId="40">[0]!BlankMacro1</definedName>
    <definedName name="ㅇ호" localSheetId="41">[0]!BlankMacro1</definedName>
    <definedName name="ㅇ호" localSheetId="34">[0]!BlankMacro1</definedName>
    <definedName name="ㅇ호" localSheetId="16">[0]!BlankMacro1</definedName>
    <definedName name="ㅇ호">[0]!BlankMacro1</definedName>
    <definedName name="아" localSheetId="12">#REF!</definedName>
    <definedName name="아" localSheetId="11">#REF!</definedName>
    <definedName name="아" localSheetId="38">#REF!</definedName>
    <definedName name="아" localSheetId="39">#REF!</definedName>
    <definedName name="아" localSheetId="40">#REF!</definedName>
    <definedName name="아" localSheetId="41">#REF!</definedName>
    <definedName name="아" localSheetId="34">#REF!</definedName>
    <definedName name="아" localSheetId="16">#REF!</definedName>
    <definedName name="아">#REF!</definedName>
    <definedName name="아니" localSheetId="38" hidden="1">{#N/A,#N/A,FALSE,"단축1";#N/A,#N/A,FALSE,"단축2";#N/A,#N/A,FALSE,"단축3";#N/A,#N/A,FALSE,"장축";#N/A,#N/A,FALSE,"4WD"}</definedName>
    <definedName name="아니" localSheetId="39" hidden="1">{#N/A,#N/A,FALSE,"단축1";#N/A,#N/A,FALSE,"단축2";#N/A,#N/A,FALSE,"단축3";#N/A,#N/A,FALSE,"장축";#N/A,#N/A,FALSE,"4WD"}</definedName>
    <definedName name="아니" localSheetId="40" hidden="1">{#N/A,#N/A,FALSE,"단축1";#N/A,#N/A,FALSE,"단축2";#N/A,#N/A,FALSE,"단축3";#N/A,#N/A,FALSE,"장축";#N/A,#N/A,FALSE,"4WD"}</definedName>
    <definedName name="아니" localSheetId="41" hidden="1">{#N/A,#N/A,FALSE,"단축1";#N/A,#N/A,FALSE,"단축2";#N/A,#N/A,FALSE,"단축3";#N/A,#N/A,FALSE,"장축";#N/A,#N/A,FALSE,"4WD"}</definedName>
    <definedName name="아니" localSheetId="34" hidden="1">{#N/A,#N/A,FALSE,"단축1";#N/A,#N/A,FALSE,"단축2";#N/A,#N/A,FALSE,"단축3";#N/A,#N/A,FALSE,"장축";#N/A,#N/A,FALSE,"4WD"}</definedName>
    <definedName name="아니" hidden="1">{#N/A,#N/A,FALSE,"단축1";#N/A,#N/A,FALSE,"단축2";#N/A,#N/A,FALSE,"단축3";#N/A,#N/A,FALSE,"장축";#N/A,#N/A,FALSE,"4WD"}</definedName>
    <definedName name="아니1" localSheetId="38" hidden="1">{#N/A,#N/A,FALSE,"단축1";#N/A,#N/A,FALSE,"단축2";#N/A,#N/A,FALSE,"단축3";#N/A,#N/A,FALSE,"장축";#N/A,#N/A,FALSE,"4WD"}</definedName>
    <definedName name="아니1" localSheetId="39" hidden="1">{#N/A,#N/A,FALSE,"단축1";#N/A,#N/A,FALSE,"단축2";#N/A,#N/A,FALSE,"단축3";#N/A,#N/A,FALSE,"장축";#N/A,#N/A,FALSE,"4WD"}</definedName>
    <definedName name="아니1" localSheetId="40" hidden="1">{#N/A,#N/A,FALSE,"단축1";#N/A,#N/A,FALSE,"단축2";#N/A,#N/A,FALSE,"단축3";#N/A,#N/A,FALSE,"장축";#N/A,#N/A,FALSE,"4WD"}</definedName>
    <definedName name="아니1" localSheetId="41" hidden="1">{#N/A,#N/A,FALSE,"단축1";#N/A,#N/A,FALSE,"단축2";#N/A,#N/A,FALSE,"단축3";#N/A,#N/A,FALSE,"장축";#N/A,#N/A,FALSE,"4WD"}</definedName>
    <definedName name="아니1" localSheetId="34" hidden="1">{#N/A,#N/A,FALSE,"단축1";#N/A,#N/A,FALSE,"단축2";#N/A,#N/A,FALSE,"단축3";#N/A,#N/A,FALSE,"장축";#N/A,#N/A,FALSE,"4WD"}</definedName>
    <definedName name="아니1" hidden="1">{#N/A,#N/A,FALSE,"단축1";#N/A,#N/A,FALSE,"단축2";#N/A,#N/A,FALSE,"단축3";#N/A,#N/A,FALSE,"장축";#N/A,#N/A,FALSE,"4WD"}</definedName>
    <definedName name="아니야"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니야"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니야"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니야"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니야"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니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阿萨达发萨阿萨萨阿嗄" localSheetId="38" hidden="1">{#N/A,#N/A,FALSE,"단축1";#N/A,#N/A,FALSE,"단축2";#N/A,#N/A,FALSE,"단축3";#N/A,#N/A,FALSE,"장축";#N/A,#N/A,FALSE,"4WD"}</definedName>
    <definedName name="阿萨达发萨阿萨萨阿嗄" localSheetId="39" hidden="1">{#N/A,#N/A,FALSE,"단축1";#N/A,#N/A,FALSE,"단축2";#N/A,#N/A,FALSE,"단축3";#N/A,#N/A,FALSE,"장축";#N/A,#N/A,FALSE,"4WD"}</definedName>
    <definedName name="阿萨达发萨阿萨萨阿嗄" localSheetId="40" hidden="1">{#N/A,#N/A,FALSE,"단축1";#N/A,#N/A,FALSE,"단축2";#N/A,#N/A,FALSE,"단축3";#N/A,#N/A,FALSE,"장축";#N/A,#N/A,FALSE,"4WD"}</definedName>
    <definedName name="阿萨达发萨阿萨萨阿嗄" localSheetId="41" hidden="1">{#N/A,#N/A,FALSE,"단축1";#N/A,#N/A,FALSE,"단축2";#N/A,#N/A,FALSE,"단축3";#N/A,#N/A,FALSE,"장축";#N/A,#N/A,FALSE,"4WD"}</definedName>
    <definedName name="阿萨达发萨阿萨萨阿嗄" localSheetId="34" hidden="1">{#N/A,#N/A,FALSE,"단축1";#N/A,#N/A,FALSE,"단축2";#N/A,#N/A,FALSE,"단축3";#N/A,#N/A,FALSE,"장축";#N/A,#N/A,FALSE,"4WD"}</definedName>
    <definedName name="阿萨达发萨阿萨萨阿嗄" hidden="1">{#N/A,#N/A,FALSE,"단축1";#N/A,#N/A,FALSE,"단축2";#N/A,#N/A,FALSE,"단축3";#N/A,#N/A,FALSE,"장축";#N/A,#N/A,FALSE,"4WD"}</definedName>
    <definedName name="아아" localSheetId="12" hidden="1">#REF!</definedName>
    <definedName name="아아" localSheetId="11" hidden="1">#REF!</definedName>
    <definedName name="아아" localSheetId="38" hidden="1">#REF!</definedName>
    <definedName name="아아" localSheetId="39" hidden="1">#REF!</definedName>
    <definedName name="아아" localSheetId="40" hidden="1">#REF!</definedName>
    <definedName name="아아" localSheetId="41" hidden="1">#REF!</definedName>
    <definedName name="아아" localSheetId="34" hidden="1">#REF!</definedName>
    <definedName name="아아" localSheetId="16" hidden="1">#REF!</definedName>
    <definedName name="아아" hidden="1">#REF!</definedName>
    <definedName name="아앙" localSheetId="12">#REF!</definedName>
    <definedName name="아앙" localSheetId="11">#REF!</definedName>
    <definedName name="아앙" localSheetId="38">#REF!</definedName>
    <definedName name="아앙" localSheetId="39">#REF!</definedName>
    <definedName name="아앙" localSheetId="40">#REF!</definedName>
    <definedName name="아앙" localSheetId="41">#REF!</definedName>
    <definedName name="아앙" localSheetId="34">#REF!</definedName>
    <definedName name="아앙" localSheetId="16">#REF!</definedName>
    <definedName name="아앙">#REF!</definedName>
    <definedName name="아이" localSheetId="38" hidden="1">{#N/A,#N/A,FALSE,"단축1";#N/A,#N/A,FALSE,"단축2";#N/A,#N/A,FALSE,"단축3";#N/A,#N/A,FALSE,"장축";#N/A,#N/A,FALSE,"4WD"}</definedName>
    <definedName name="아이" localSheetId="39" hidden="1">{#N/A,#N/A,FALSE,"단축1";#N/A,#N/A,FALSE,"단축2";#N/A,#N/A,FALSE,"단축3";#N/A,#N/A,FALSE,"장축";#N/A,#N/A,FALSE,"4WD"}</definedName>
    <definedName name="아이" localSheetId="40" hidden="1">{#N/A,#N/A,FALSE,"단축1";#N/A,#N/A,FALSE,"단축2";#N/A,#N/A,FALSE,"단축3";#N/A,#N/A,FALSE,"장축";#N/A,#N/A,FALSE,"4WD"}</definedName>
    <definedName name="아이" localSheetId="41" hidden="1">{#N/A,#N/A,FALSE,"단축1";#N/A,#N/A,FALSE,"단축2";#N/A,#N/A,FALSE,"단축3";#N/A,#N/A,FALSE,"장축";#N/A,#N/A,FALSE,"4WD"}</definedName>
    <definedName name="아이" localSheetId="34" hidden="1">{#N/A,#N/A,FALSE,"단축1";#N/A,#N/A,FALSE,"단축2";#N/A,#N/A,FALSE,"단축3";#N/A,#N/A,FALSE,"장축";#N/A,#N/A,FALSE,"4WD"}</definedName>
    <definedName name="아이" hidden="1">{#N/A,#N/A,FALSE,"단축1";#N/A,#N/A,FALSE,"단축2";#N/A,#N/A,FALSE,"단축3";#N/A,#N/A,FALSE,"장축";#N/A,#N/A,FALSE,"4WD"}</definedName>
    <definedName name="아ㅓㅏㅓ" localSheetId="38" hidden="1">{#N/A,#N/A,FALSE,"단축1";#N/A,#N/A,FALSE,"단축2";#N/A,#N/A,FALSE,"단축3";#N/A,#N/A,FALSE,"장축";#N/A,#N/A,FALSE,"4WD"}</definedName>
    <definedName name="아ㅓㅏㅓ" localSheetId="39" hidden="1">{#N/A,#N/A,FALSE,"단축1";#N/A,#N/A,FALSE,"단축2";#N/A,#N/A,FALSE,"단축3";#N/A,#N/A,FALSE,"장축";#N/A,#N/A,FALSE,"4WD"}</definedName>
    <definedName name="아ㅓㅏㅓ" localSheetId="40" hidden="1">{#N/A,#N/A,FALSE,"단축1";#N/A,#N/A,FALSE,"단축2";#N/A,#N/A,FALSE,"단축3";#N/A,#N/A,FALSE,"장축";#N/A,#N/A,FALSE,"4WD"}</definedName>
    <definedName name="아ㅓㅏㅓ" localSheetId="41" hidden="1">{#N/A,#N/A,FALSE,"단축1";#N/A,#N/A,FALSE,"단축2";#N/A,#N/A,FALSE,"단축3";#N/A,#N/A,FALSE,"장축";#N/A,#N/A,FALSE,"4WD"}</definedName>
    <definedName name="아ㅓㅏㅓ" localSheetId="34" hidden="1">{#N/A,#N/A,FALSE,"단축1";#N/A,#N/A,FALSE,"단축2";#N/A,#N/A,FALSE,"단축3";#N/A,#N/A,FALSE,"장축";#N/A,#N/A,FALSE,"4WD"}</definedName>
    <definedName name="아ㅓㅏㅓ" hidden="1">{#N/A,#N/A,FALSE,"단축1";#N/A,#N/A,FALSE,"단축2";#N/A,#N/A,FALSE,"단축3";#N/A,#N/A,FALSE,"장축";#N/A,#N/A,FALSE,"4WD"}</definedName>
    <definedName name="아ㅣㅇ" localSheetId="12">#REF!</definedName>
    <definedName name="아ㅣㅇ" localSheetId="11">#REF!</definedName>
    <definedName name="아ㅣㅇ" localSheetId="38">#REF!</definedName>
    <definedName name="아ㅣㅇ" localSheetId="39">#REF!</definedName>
    <definedName name="아ㅣㅇ" localSheetId="40">#REF!</definedName>
    <definedName name="아ㅣㅇ" localSheetId="41">#REF!</definedName>
    <definedName name="아ㅣㅇ" localSheetId="34">#REF!</definedName>
    <definedName name="아ㅣㅇ" localSheetId="16">#REF!</definedName>
    <definedName name="아ㅣㅇ">#REF!</definedName>
    <definedName name="아ㅣ아" localSheetId="12">#REF!</definedName>
    <definedName name="아ㅣ아" localSheetId="11">#REF!</definedName>
    <definedName name="아ㅣ아" localSheetId="38">#REF!</definedName>
    <definedName name="아ㅣ아" localSheetId="39">#REF!</definedName>
    <definedName name="아ㅣ아" localSheetId="40">#REF!</definedName>
    <definedName name="아ㅣ아" localSheetId="41">#REF!</definedName>
    <definedName name="아ㅣ아" localSheetId="34">#REF!</definedName>
    <definedName name="아ㅣ아" localSheetId="16">#REF!</definedName>
    <definedName name="아ㅣ아">#REF!</definedName>
    <definedName name="안현모" localSheetId="38" hidden="1">{#N/A,#N/A,FALSE,"단축1";#N/A,#N/A,FALSE,"단축2";#N/A,#N/A,FALSE,"단축3";#N/A,#N/A,FALSE,"장축";#N/A,#N/A,FALSE,"4WD"}</definedName>
    <definedName name="안현모" localSheetId="39" hidden="1">{#N/A,#N/A,FALSE,"단축1";#N/A,#N/A,FALSE,"단축2";#N/A,#N/A,FALSE,"단축3";#N/A,#N/A,FALSE,"장축";#N/A,#N/A,FALSE,"4WD"}</definedName>
    <definedName name="안현모" localSheetId="40" hidden="1">{#N/A,#N/A,FALSE,"단축1";#N/A,#N/A,FALSE,"단축2";#N/A,#N/A,FALSE,"단축3";#N/A,#N/A,FALSE,"장축";#N/A,#N/A,FALSE,"4WD"}</definedName>
    <definedName name="안현모" localSheetId="41" hidden="1">{#N/A,#N/A,FALSE,"단축1";#N/A,#N/A,FALSE,"단축2";#N/A,#N/A,FALSE,"단축3";#N/A,#N/A,FALSE,"장축";#N/A,#N/A,FALSE,"4WD"}</definedName>
    <definedName name="안현모" localSheetId="34" hidden="1">{#N/A,#N/A,FALSE,"단축1";#N/A,#N/A,FALSE,"단축2";#N/A,#N/A,FALSE,"단축3";#N/A,#N/A,FALSE,"장축";#N/A,#N/A,FALSE,"4WD"}</definedName>
    <definedName name="안현모" hidden="1">{#N/A,#N/A,FALSE,"단축1";#N/A,#N/A,FALSE,"단축2";#N/A,#N/A,FALSE,"단축3";#N/A,#N/A,FALSE,"장축";#N/A,#N/A,FALSE,"4WD"}</definedName>
    <definedName name="알" localSheetId="38" hidden="1">{#N/A,#N/A,FALSE,"96자동차사 계획";#N/A,#N/A,FALSE,"96자동차사 계획"}</definedName>
    <definedName name="알" localSheetId="39" hidden="1">{#N/A,#N/A,FALSE,"96자동차사 계획";#N/A,#N/A,FALSE,"96자동차사 계획"}</definedName>
    <definedName name="알" localSheetId="40" hidden="1">{#N/A,#N/A,FALSE,"96자동차사 계획";#N/A,#N/A,FALSE,"96자동차사 계획"}</definedName>
    <definedName name="알" localSheetId="41" hidden="1">{#N/A,#N/A,FALSE,"96자동차사 계획";#N/A,#N/A,FALSE,"96자동차사 계획"}</definedName>
    <definedName name="알" localSheetId="34" hidden="1">{#N/A,#N/A,FALSE,"96자동차사 계획";#N/A,#N/A,FALSE,"96자동차사 계획"}</definedName>
    <definedName name="알" hidden="1">{#N/A,#N/A,FALSE,"96자동차사 계획";#N/A,#N/A,FALSE,"96자동차사 계획"}</definedName>
    <definedName name="앙" localSheetId="12">#REF!</definedName>
    <definedName name="앙" localSheetId="11">#REF!</definedName>
    <definedName name="앙" localSheetId="38">#REF!</definedName>
    <definedName name="앙" localSheetId="39">#REF!</definedName>
    <definedName name="앙" localSheetId="40">#REF!</definedName>
    <definedName name="앙" localSheetId="41">#REF!</definedName>
    <definedName name="앙" localSheetId="34">#REF!</definedName>
    <definedName name="앙" localSheetId="16">#REF!</definedName>
    <definedName name="앙">#REF!</definedName>
    <definedName name="액슬" localSheetId="38" hidden="1">{#N/A,#N/A,FALSE,"단축1";#N/A,#N/A,FALSE,"단축2";#N/A,#N/A,FALSE,"단축3";#N/A,#N/A,FALSE,"장축";#N/A,#N/A,FALSE,"4WD"}</definedName>
    <definedName name="액슬" localSheetId="39" hidden="1">{#N/A,#N/A,FALSE,"단축1";#N/A,#N/A,FALSE,"단축2";#N/A,#N/A,FALSE,"단축3";#N/A,#N/A,FALSE,"장축";#N/A,#N/A,FALSE,"4WD"}</definedName>
    <definedName name="액슬" localSheetId="40" hidden="1">{#N/A,#N/A,FALSE,"단축1";#N/A,#N/A,FALSE,"단축2";#N/A,#N/A,FALSE,"단축3";#N/A,#N/A,FALSE,"장축";#N/A,#N/A,FALSE,"4WD"}</definedName>
    <definedName name="액슬" localSheetId="41" hidden="1">{#N/A,#N/A,FALSE,"단축1";#N/A,#N/A,FALSE,"단축2";#N/A,#N/A,FALSE,"단축3";#N/A,#N/A,FALSE,"장축";#N/A,#N/A,FALSE,"4WD"}</definedName>
    <definedName name="액슬" localSheetId="34" hidden="1">{#N/A,#N/A,FALSE,"단축1";#N/A,#N/A,FALSE,"단축2";#N/A,#N/A,FALSE,"단축3";#N/A,#N/A,FALSE,"장축";#N/A,#N/A,FALSE,"4WD"}</definedName>
    <definedName name="액슬" hidden="1">{#N/A,#N/A,FALSE,"단축1";#N/A,#N/A,FALSE,"단축2";#N/A,#N/A,FALSE,"단축3";#N/A,#N/A,FALSE,"장축";#N/A,#N/A,FALSE,"4WD"}</definedName>
    <definedName name="양대호" localSheetId="38" hidden="1">{#N/A,#N/A,FALSE,"단축1";#N/A,#N/A,FALSE,"단축2";#N/A,#N/A,FALSE,"단축3";#N/A,#N/A,FALSE,"장축";#N/A,#N/A,FALSE,"4WD"}</definedName>
    <definedName name="양대호" localSheetId="39" hidden="1">{#N/A,#N/A,FALSE,"단축1";#N/A,#N/A,FALSE,"단축2";#N/A,#N/A,FALSE,"단축3";#N/A,#N/A,FALSE,"장축";#N/A,#N/A,FALSE,"4WD"}</definedName>
    <definedName name="양대호" localSheetId="40" hidden="1">{#N/A,#N/A,FALSE,"단축1";#N/A,#N/A,FALSE,"단축2";#N/A,#N/A,FALSE,"단축3";#N/A,#N/A,FALSE,"장축";#N/A,#N/A,FALSE,"4WD"}</definedName>
    <definedName name="양대호" localSheetId="41" hidden="1">{#N/A,#N/A,FALSE,"단축1";#N/A,#N/A,FALSE,"단축2";#N/A,#N/A,FALSE,"단축3";#N/A,#N/A,FALSE,"장축";#N/A,#N/A,FALSE,"4WD"}</definedName>
    <definedName name="양대호" localSheetId="34" hidden="1">{#N/A,#N/A,FALSE,"단축1";#N/A,#N/A,FALSE,"단축2";#N/A,#N/A,FALSE,"단축3";#N/A,#N/A,FALSE,"장축";#N/A,#N/A,FALSE,"4WD"}</definedName>
    <definedName name="양대호" hidden="1">{#N/A,#N/A,FALSE,"단축1";#N/A,#N/A,FALSE,"단축2";#N/A,#N/A,FALSE,"단축3";#N/A,#N/A,FALSE,"장축";#N/A,#N/A,FALSE,"4WD"}</definedName>
    <definedName name="양산개발현황" localSheetId="38" hidden="1">{#N/A,#N/A,FALSE,"96자동차사 계획";#N/A,#N/A,FALSE,"96자동차사 계획"}</definedName>
    <definedName name="양산개발현황" localSheetId="39" hidden="1">{#N/A,#N/A,FALSE,"96자동차사 계획";#N/A,#N/A,FALSE,"96자동차사 계획"}</definedName>
    <definedName name="양산개발현황" localSheetId="40" hidden="1">{#N/A,#N/A,FALSE,"96자동차사 계획";#N/A,#N/A,FALSE,"96자동차사 계획"}</definedName>
    <definedName name="양산개발현황" localSheetId="41" hidden="1">{#N/A,#N/A,FALSE,"96자동차사 계획";#N/A,#N/A,FALSE,"96자동차사 계획"}</definedName>
    <definedName name="양산개발현황" localSheetId="34" hidden="1">{#N/A,#N/A,FALSE,"96자동차사 계획";#N/A,#N/A,FALSE,"96자동차사 계획"}</definedName>
    <definedName name="양산개발현황" hidden="1">{#N/A,#N/A,FALSE,"96자동차사 계획";#N/A,#N/A,FALSE,"96자동차사 계획"}</definedName>
    <definedName name="양산목표누계">[18]부산경남!$T$60:$AE$81</definedName>
    <definedName name="양산선행개발">#N/A</definedName>
    <definedName name="양산실적누계">[18]월별손익현황!$P$114:$AA$134</definedName>
    <definedName name="양식" localSheetId="38" hidden="1">{#N/A,#N/A,FALSE,"단축1";#N/A,#N/A,FALSE,"단축2";#N/A,#N/A,FALSE,"단축3";#N/A,#N/A,FALSE,"장축";#N/A,#N/A,FALSE,"4WD"}</definedName>
    <definedName name="양식" localSheetId="39" hidden="1">{#N/A,#N/A,FALSE,"단축1";#N/A,#N/A,FALSE,"단축2";#N/A,#N/A,FALSE,"단축3";#N/A,#N/A,FALSE,"장축";#N/A,#N/A,FALSE,"4WD"}</definedName>
    <definedName name="양식" localSheetId="40" hidden="1">{#N/A,#N/A,FALSE,"단축1";#N/A,#N/A,FALSE,"단축2";#N/A,#N/A,FALSE,"단축3";#N/A,#N/A,FALSE,"장축";#N/A,#N/A,FALSE,"4WD"}</definedName>
    <definedName name="양식" localSheetId="41" hidden="1">{#N/A,#N/A,FALSE,"단축1";#N/A,#N/A,FALSE,"단축2";#N/A,#N/A,FALSE,"단축3";#N/A,#N/A,FALSE,"장축";#N/A,#N/A,FALSE,"4WD"}</definedName>
    <definedName name="양식" localSheetId="34" hidden="1">{#N/A,#N/A,FALSE,"단축1";#N/A,#N/A,FALSE,"단축2";#N/A,#N/A,FALSE,"단축3";#N/A,#N/A,FALSE,"장축";#N/A,#N/A,FALSE,"4WD"}</definedName>
    <definedName name="양식" hidden="1">{#N/A,#N/A,FALSE,"단축1";#N/A,#N/A,FALSE,"단축2";#N/A,#N/A,FALSE,"단축3";#N/A,#N/A,FALSE,"장축";#N/A,#N/A,FALSE,"4WD"}</definedName>
    <definedName name="양식1"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1"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1"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1"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1"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4" localSheetId="3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3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4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4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3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 localSheetId="38" hidden="1">{#N/A,#N/A,FALSE,"단축1";#N/A,#N/A,FALSE,"단축2";#N/A,#N/A,FALSE,"단축3";#N/A,#N/A,FALSE,"장축";#N/A,#N/A,FALSE,"4WD"}</definedName>
    <definedName name="어" localSheetId="39" hidden="1">{#N/A,#N/A,FALSE,"단축1";#N/A,#N/A,FALSE,"단축2";#N/A,#N/A,FALSE,"단축3";#N/A,#N/A,FALSE,"장축";#N/A,#N/A,FALSE,"4WD"}</definedName>
    <definedName name="어" localSheetId="40" hidden="1">{#N/A,#N/A,FALSE,"단축1";#N/A,#N/A,FALSE,"단축2";#N/A,#N/A,FALSE,"단축3";#N/A,#N/A,FALSE,"장축";#N/A,#N/A,FALSE,"4WD"}</definedName>
    <definedName name="어" localSheetId="41" hidden="1">{#N/A,#N/A,FALSE,"단축1";#N/A,#N/A,FALSE,"단축2";#N/A,#N/A,FALSE,"단축3";#N/A,#N/A,FALSE,"장축";#N/A,#N/A,FALSE,"4WD"}</definedName>
    <definedName name="어" localSheetId="34" hidden="1">{#N/A,#N/A,FALSE,"단축1";#N/A,#N/A,FALSE,"단축2";#N/A,#N/A,FALSE,"단축3";#N/A,#N/A,FALSE,"장축";#N/A,#N/A,FALSE,"4WD"}</definedName>
    <definedName name="어" hidden="1">{#N/A,#N/A,FALSE,"단축1";#N/A,#N/A,FALSE,"단축2";#N/A,#N/A,FALSE,"단축3";#N/A,#N/A,FALSE,"장축";#N/A,#N/A,FALSE,"4WD"}</definedName>
    <definedName name="어쩌구" localSheetId="12">#REF!</definedName>
    <definedName name="어쩌구" localSheetId="11">#REF!</definedName>
    <definedName name="어쩌구" localSheetId="38">#REF!</definedName>
    <definedName name="어쩌구" localSheetId="39">#REF!</definedName>
    <definedName name="어쩌구" localSheetId="40">#REF!</definedName>
    <definedName name="어쩌구" localSheetId="41">#REF!</definedName>
    <definedName name="어쩌구" localSheetId="34">#REF!</definedName>
    <definedName name="어쩌구" localSheetId="16">#REF!</definedName>
    <definedName name="어쩌구">#REF!</definedName>
    <definedName name="언" localSheetId="38" hidden="1">{#N/A,#N/A,FALSE,"단축1";#N/A,#N/A,FALSE,"단축2";#N/A,#N/A,FALSE,"단축3";#N/A,#N/A,FALSE,"장축";#N/A,#N/A,FALSE,"4WD"}</definedName>
    <definedName name="언" localSheetId="39" hidden="1">{#N/A,#N/A,FALSE,"단축1";#N/A,#N/A,FALSE,"단축2";#N/A,#N/A,FALSE,"단축3";#N/A,#N/A,FALSE,"장축";#N/A,#N/A,FALSE,"4WD"}</definedName>
    <definedName name="언" localSheetId="40" hidden="1">{#N/A,#N/A,FALSE,"단축1";#N/A,#N/A,FALSE,"단축2";#N/A,#N/A,FALSE,"단축3";#N/A,#N/A,FALSE,"장축";#N/A,#N/A,FALSE,"4WD"}</definedName>
    <definedName name="언" localSheetId="41" hidden="1">{#N/A,#N/A,FALSE,"단축1";#N/A,#N/A,FALSE,"단축2";#N/A,#N/A,FALSE,"단축3";#N/A,#N/A,FALSE,"장축";#N/A,#N/A,FALSE,"4WD"}</definedName>
    <definedName name="언" localSheetId="34" hidden="1">{#N/A,#N/A,FALSE,"단축1";#N/A,#N/A,FALSE,"단축2";#N/A,#N/A,FALSE,"단축3";#N/A,#N/A,FALSE,"장축";#N/A,#N/A,FALSE,"4WD"}</definedName>
    <definedName name="언" hidden="1">{#N/A,#N/A,FALSE,"단축1";#N/A,#N/A,FALSE,"단축2";#N/A,#N/A,FALSE,"단축3";#N/A,#N/A,FALSE,"장축";#N/A,#N/A,FALSE,"4WD"}</definedName>
    <definedName name="업무2" localSheetId="12">[0]!BlankMacro1</definedName>
    <definedName name="업무2" localSheetId="11">[0]!BlankMacro1</definedName>
    <definedName name="업무2" localSheetId="38">[0]!BlankMacro1</definedName>
    <definedName name="업무2" localSheetId="39">[0]!BlankMacro1</definedName>
    <definedName name="업무2" localSheetId="40">[0]!BlankMacro1</definedName>
    <definedName name="업무2" localSheetId="41">[0]!BlankMacro1</definedName>
    <definedName name="업무2" localSheetId="34">[0]!BlankMacro1</definedName>
    <definedName name="업무2" localSheetId="16">[0]!BlankMacro1</definedName>
    <definedName name="업무2">[0]!BlankMacro1</definedName>
    <definedName name="업종" localSheetId="12">#REF!</definedName>
    <definedName name="업종" localSheetId="11">#REF!</definedName>
    <definedName name="업종" localSheetId="38">#REF!</definedName>
    <definedName name="업종" localSheetId="39">#REF!</definedName>
    <definedName name="업종" localSheetId="40">#REF!</definedName>
    <definedName name="업종" localSheetId="41">#REF!</definedName>
    <definedName name="업종" localSheetId="34">#REF!</definedName>
    <definedName name="업종" localSheetId="16">#REF!</definedName>
    <definedName name="업종">#REF!</definedName>
    <definedName name="업체" localSheetId="12">#REF!</definedName>
    <definedName name="업체" localSheetId="11">#REF!</definedName>
    <definedName name="업체" localSheetId="38">#REF!</definedName>
    <definedName name="업체" localSheetId="39">#REF!</definedName>
    <definedName name="업체" localSheetId="40">#REF!</definedName>
    <definedName name="업체" localSheetId="41">#REF!</definedName>
    <definedName name="업체" localSheetId="34">#REF!</definedName>
    <definedName name="업체" localSheetId="16">#REF!</definedName>
    <definedName name="업체">#REF!</definedName>
    <definedName name="업체명" localSheetId="12">#REF!</definedName>
    <definedName name="업체명" localSheetId="11">#REF!</definedName>
    <definedName name="업체명" localSheetId="38">#REF!</definedName>
    <definedName name="업체명" localSheetId="39">#REF!</definedName>
    <definedName name="업체명" localSheetId="40">#REF!</definedName>
    <definedName name="업체명" localSheetId="41">#REF!</definedName>
    <definedName name="업체명" localSheetId="34">#REF!</definedName>
    <definedName name="업체명" localSheetId="16">#REF!</definedName>
    <definedName name="업체명">#REF!</definedName>
    <definedName name="업체방문" localSheetId="38" hidden="1">{#N/A,#N/A,FALSE,"단축1";#N/A,#N/A,FALSE,"단축2";#N/A,#N/A,FALSE,"단축3";#N/A,#N/A,FALSE,"장축";#N/A,#N/A,FALSE,"4WD"}</definedName>
    <definedName name="업체방문" localSheetId="39" hidden="1">{#N/A,#N/A,FALSE,"단축1";#N/A,#N/A,FALSE,"단축2";#N/A,#N/A,FALSE,"단축3";#N/A,#N/A,FALSE,"장축";#N/A,#N/A,FALSE,"4WD"}</definedName>
    <definedName name="업체방문" localSheetId="40" hidden="1">{#N/A,#N/A,FALSE,"단축1";#N/A,#N/A,FALSE,"단축2";#N/A,#N/A,FALSE,"단축3";#N/A,#N/A,FALSE,"장축";#N/A,#N/A,FALSE,"4WD"}</definedName>
    <definedName name="업체방문" localSheetId="41" hidden="1">{#N/A,#N/A,FALSE,"단축1";#N/A,#N/A,FALSE,"단축2";#N/A,#N/A,FALSE,"단축3";#N/A,#N/A,FALSE,"장축";#N/A,#N/A,FALSE,"4WD"}</definedName>
    <definedName name="업체방문" localSheetId="34" hidden="1">{#N/A,#N/A,FALSE,"단축1";#N/A,#N/A,FALSE,"단축2";#N/A,#N/A,FALSE,"단축3";#N/A,#N/A,FALSE,"장축";#N/A,#N/A,FALSE,"4WD"}</definedName>
    <definedName name="업체방문" hidden="1">{#N/A,#N/A,FALSE,"단축1";#N/A,#N/A,FALSE,"단축2";#N/A,#N/A,FALSE,"단축3";#N/A,#N/A,FALSE,"장축";#N/A,#N/A,FALSE,"4WD"}</definedName>
    <definedName name="업체별실적" localSheetId="12">#REF!</definedName>
    <definedName name="업체별실적" localSheetId="11">#REF!</definedName>
    <definedName name="업체별실적" localSheetId="38">#REF!</definedName>
    <definedName name="업체별실적" localSheetId="39">#REF!</definedName>
    <definedName name="업체별실적" localSheetId="40">#REF!</definedName>
    <definedName name="업체별실적" localSheetId="41">#REF!</definedName>
    <definedName name="업체별실적" localSheetId="34">#REF!</definedName>
    <definedName name="업체별실적" localSheetId="16">#REF!</definedName>
    <definedName name="업체별실적">#REF!</definedName>
    <definedName name="업체주소" localSheetId="12">#REF!</definedName>
    <definedName name="업체주소" localSheetId="11">#REF!</definedName>
    <definedName name="업체주소" localSheetId="38">#REF!</definedName>
    <definedName name="업체주소" localSheetId="39">#REF!</definedName>
    <definedName name="업체주소" localSheetId="40">#REF!</definedName>
    <definedName name="업체주소" localSheetId="41">#REF!</definedName>
    <definedName name="업체주소" localSheetId="34">#REF!</definedName>
    <definedName name="업체주소" localSheetId="16">#REF!</definedName>
    <definedName name="업체주소">#REF!</definedName>
    <definedName name="엉댜ㄷㅈ">#N/A</definedName>
    <definedName name="엉댜ㄷㅈ1">#N/A</definedName>
    <definedName name="에스" localSheetId="12">#REF!</definedName>
    <definedName name="에스" localSheetId="11">#REF!</definedName>
    <definedName name="에스" localSheetId="38">#REF!</definedName>
    <definedName name="에스" localSheetId="39">#REF!</definedName>
    <definedName name="에스" localSheetId="40">#REF!</definedName>
    <definedName name="에스" localSheetId="41">#REF!</definedName>
    <definedName name="에스" localSheetId="34">#REF!</definedName>
    <definedName name="에스" localSheetId="16">#REF!</definedName>
    <definedName name="에스">#REF!</definedName>
    <definedName name="에어벤트" localSheetId="38" hidden="1">{#N/A,#N/A,FALSE,"단축1";#N/A,#N/A,FALSE,"단축2";#N/A,#N/A,FALSE,"단축3";#N/A,#N/A,FALSE,"장축";#N/A,#N/A,FALSE,"4WD"}</definedName>
    <definedName name="에어벤트" localSheetId="39" hidden="1">{#N/A,#N/A,FALSE,"단축1";#N/A,#N/A,FALSE,"단축2";#N/A,#N/A,FALSE,"단축3";#N/A,#N/A,FALSE,"장축";#N/A,#N/A,FALSE,"4WD"}</definedName>
    <definedName name="에어벤트" localSheetId="40" hidden="1">{#N/A,#N/A,FALSE,"단축1";#N/A,#N/A,FALSE,"단축2";#N/A,#N/A,FALSE,"단축3";#N/A,#N/A,FALSE,"장축";#N/A,#N/A,FALSE,"4WD"}</definedName>
    <definedName name="에어벤트" localSheetId="41" hidden="1">{#N/A,#N/A,FALSE,"단축1";#N/A,#N/A,FALSE,"단축2";#N/A,#N/A,FALSE,"단축3";#N/A,#N/A,FALSE,"장축";#N/A,#N/A,FALSE,"4WD"}</definedName>
    <definedName name="에어벤트" localSheetId="34" hidden="1">{#N/A,#N/A,FALSE,"단축1";#N/A,#N/A,FALSE,"단축2";#N/A,#N/A,FALSE,"단축3";#N/A,#N/A,FALSE,"장축";#N/A,#N/A,FALSE,"4WD"}</definedName>
    <definedName name="에어벤트" hidden="1">{#N/A,#N/A,FALSE,"단축1";#N/A,#N/A,FALSE,"단축2";#N/A,#N/A,FALSE,"단축3";#N/A,#N/A,FALSE,"장축";#N/A,#N/A,FALSE,"4WD"}</definedName>
    <definedName name="에이" localSheetId="38" hidden="1">{#N/A,#N/A,TRUE,"Y생산";#N/A,#N/A,TRUE,"Y판매";#N/A,#N/A,TRUE,"Y총물량";#N/A,#N/A,TRUE,"Y능력";#N/A,#N/A,TRUE,"YKD"}</definedName>
    <definedName name="에이" localSheetId="39" hidden="1">{#N/A,#N/A,TRUE,"Y생산";#N/A,#N/A,TRUE,"Y판매";#N/A,#N/A,TRUE,"Y총물량";#N/A,#N/A,TRUE,"Y능력";#N/A,#N/A,TRUE,"YKD"}</definedName>
    <definedName name="에이" localSheetId="40" hidden="1">{#N/A,#N/A,TRUE,"Y생산";#N/A,#N/A,TRUE,"Y판매";#N/A,#N/A,TRUE,"Y총물량";#N/A,#N/A,TRUE,"Y능력";#N/A,#N/A,TRUE,"YKD"}</definedName>
    <definedName name="에이" localSheetId="41" hidden="1">{#N/A,#N/A,TRUE,"Y생산";#N/A,#N/A,TRUE,"Y판매";#N/A,#N/A,TRUE,"Y총물량";#N/A,#N/A,TRUE,"Y능력";#N/A,#N/A,TRUE,"YKD"}</definedName>
    <definedName name="에이" localSheetId="34" hidden="1">{#N/A,#N/A,TRUE,"Y생산";#N/A,#N/A,TRUE,"Y판매";#N/A,#N/A,TRUE,"Y총물량";#N/A,#N/A,TRUE,"Y능력";#N/A,#N/A,TRUE,"YKD"}</definedName>
    <definedName name="에이" hidden="1">{#N/A,#N/A,TRUE,"Y생산";#N/A,#N/A,TRUE,"Y판매";#N/A,#N/A,TRUE,"Y총물량";#N/A,#N/A,TRUE,"Y능력";#N/A,#N/A,TRUE,"YKD"}</definedName>
    <definedName name="에쿠스" localSheetId="38" hidden="1">{#N/A,#N/A,FALSE,"견적대비-2"}</definedName>
    <definedName name="에쿠스" localSheetId="39" hidden="1">{#N/A,#N/A,FALSE,"견적대비-2"}</definedName>
    <definedName name="에쿠스" localSheetId="40" hidden="1">{#N/A,#N/A,FALSE,"견적대비-2"}</definedName>
    <definedName name="에쿠스" localSheetId="41" hidden="1">{#N/A,#N/A,FALSE,"견적대비-2"}</definedName>
    <definedName name="에쿠스" localSheetId="34" hidden="1">{#N/A,#N/A,FALSE,"견적대비-2"}</definedName>
    <definedName name="에쿠스" hidden="1">{#N/A,#N/A,FALSE,"견적대비-2"}</definedName>
    <definedName name="엔" localSheetId="12">#REF!</definedName>
    <definedName name="엔" localSheetId="11">#REF!</definedName>
    <definedName name="엔" localSheetId="38">#REF!</definedName>
    <definedName name="엔" localSheetId="39">#REF!</definedName>
    <definedName name="엔" localSheetId="40">#REF!</definedName>
    <definedName name="엔" localSheetId="41">#REF!</definedName>
    <definedName name="엔" localSheetId="34">#REF!</definedName>
    <definedName name="엔" localSheetId="16">#REF!</definedName>
    <definedName name="엔">#REF!</definedName>
    <definedName name="엔진" localSheetId="38" hidden="1">{#N/A,#N/A,FALSE,"단축1";#N/A,#N/A,FALSE,"단축2";#N/A,#N/A,FALSE,"단축3";#N/A,#N/A,FALSE,"장축";#N/A,#N/A,FALSE,"4WD"}</definedName>
    <definedName name="엔진" localSheetId="39" hidden="1">{#N/A,#N/A,FALSE,"단축1";#N/A,#N/A,FALSE,"단축2";#N/A,#N/A,FALSE,"단축3";#N/A,#N/A,FALSE,"장축";#N/A,#N/A,FALSE,"4WD"}</definedName>
    <definedName name="엔진" localSheetId="40" hidden="1">{#N/A,#N/A,FALSE,"단축1";#N/A,#N/A,FALSE,"단축2";#N/A,#N/A,FALSE,"단축3";#N/A,#N/A,FALSE,"장축";#N/A,#N/A,FALSE,"4WD"}</definedName>
    <definedName name="엔진" localSheetId="41" hidden="1">{#N/A,#N/A,FALSE,"단축1";#N/A,#N/A,FALSE,"단축2";#N/A,#N/A,FALSE,"단축3";#N/A,#N/A,FALSE,"장축";#N/A,#N/A,FALSE,"4WD"}</definedName>
    <definedName name="엔진" localSheetId="34" hidden="1">{#N/A,#N/A,FALSE,"단축1";#N/A,#N/A,FALSE,"단축2";#N/A,#N/A,FALSE,"단축3";#N/A,#N/A,FALSE,"장축";#N/A,#N/A,FALSE,"4WD"}</definedName>
    <definedName name="엔진" hidden="1">{#N/A,#N/A,FALSE,"단축1";#N/A,#N/A,FALSE,"단축2";#N/A,#N/A,FALSE,"단축3";#N/A,#N/A,FALSE,"장축";#N/A,#N/A,FALSE,"4WD"}</definedName>
    <definedName name="엠삼" localSheetId="12">#REF!</definedName>
    <definedName name="엠삼" localSheetId="11">#REF!</definedName>
    <definedName name="엠삼" localSheetId="38">#REF!</definedName>
    <definedName name="엠삼" localSheetId="39">#REF!</definedName>
    <definedName name="엠삼" localSheetId="40">#REF!</definedName>
    <definedName name="엠삼" localSheetId="41">#REF!</definedName>
    <definedName name="엠삼" localSheetId="34">#REF!</definedName>
    <definedName name="엠삼" localSheetId="16">#REF!</definedName>
    <definedName name="엠삼">#REF!</definedName>
    <definedName name="엠이" localSheetId="12">#REF!</definedName>
    <definedName name="엠이" localSheetId="11">#REF!</definedName>
    <definedName name="엠이" localSheetId="38">#REF!</definedName>
    <definedName name="엠이" localSheetId="39">#REF!</definedName>
    <definedName name="엠이" localSheetId="40">#REF!</definedName>
    <definedName name="엠이" localSheetId="41">#REF!</definedName>
    <definedName name="엠이" localSheetId="34">#REF!</definedName>
    <definedName name="엠이" localSheetId="16">#REF!</definedName>
    <definedName name="엠이">#REF!</definedName>
    <definedName name="엠일" localSheetId="12">#REF!</definedName>
    <definedName name="엠일" localSheetId="11">#REF!</definedName>
    <definedName name="엠일" localSheetId="38">#REF!</definedName>
    <definedName name="엠일" localSheetId="39">#REF!</definedName>
    <definedName name="엠일" localSheetId="40">#REF!</definedName>
    <definedName name="엠일" localSheetId="41">#REF!</definedName>
    <definedName name="엠일" localSheetId="34">#REF!</definedName>
    <definedName name="엠일" localSheetId="16">#REF!</definedName>
    <definedName name="엠일">#REF!</definedName>
    <definedName name="연말공사" localSheetId="12">#REF!</definedName>
    <definedName name="연말공사" localSheetId="11">#REF!</definedName>
    <definedName name="연말공사" localSheetId="38">#REF!</definedName>
    <definedName name="연말공사" localSheetId="39">#REF!</definedName>
    <definedName name="연말공사" localSheetId="40">#REF!</definedName>
    <definedName name="연말공사" localSheetId="41">#REF!</definedName>
    <definedName name="연말공사" localSheetId="34">#REF!</definedName>
    <definedName name="연말공사" localSheetId="16">#REF!</definedName>
    <definedName name="연말공사">#REF!</definedName>
    <definedName name="연수" localSheetId="12">#REF!</definedName>
    <definedName name="연수" localSheetId="11">#REF!</definedName>
    <definedName name="연수" localSheetId="38">#REF!</definedName>
    <definedName name="연수" localSheetId="39">#REF!</definedName>
    <definedName name="연수" localSheetId="40">#REF!</definedName>
    <definedName name="연수" localSheetId="41">#REF!</definedName>
    <definedName name="연수" localSheetId="34">#REF!</definedName>
    <definedName name="연수" localSheetId="16">#REF!</definedName>
    <definedName name="연수">#REF!</definedName>
    <definedName name="연수0" localSheetId="12">#REF!</definedName>
    <definedName name="연수0" localSheetId="11">#REF!</definedName>
    <definedName name="연수0" localSheetId="38">#REF!</definedName>
    <definedName name="연수0" localSheetId="39">#REF!</definedName>
    <definedName name="연수0" localSheetId="40">#REF!</definedName>
    <definedName name="연수0" localSheetId="41">#REF!</definedName>
    <definedName name="연수0" localSheetId="34">#REF!</definedName>
    <definedName name="연수0" localSheetId="16">#REF!</definedName>
    <definedName name="연수0">#REF!</definedName>
    <definedName name="연수1" localSheetId="12">#REF!</definedName>
    <definedName name="연수1" localSheetId="11">#REF!</definedName>
    <definedName name="연수1" localSheetId="38">#REF!</definedName>
    <definedName name="연수1" localSheetId="39">#REF!</definedName>
    <definedName name="연수1" localSheetId="40">#REF!</definedName>
    <definedName name="연수1" localSheetId="41">#REF!</definedName>
    <definedName name="연수1" localSheetId="34">#REF!</definedName>
    <definedName name="연수1" localSheetId="16">#REF!</definedName>
    <definedName name="연수1">#REF!</definedName>
    <definedName name="연수10" localSheetId="12">#REF!</definedName>
    <definedName name="연수10" localSheetId="11">#REF!</definedName>
    <definedName name="연수10" localSheetId="38">#REF!</definedName>
    <definedName name="연수10" localSheetId="39">#REF!</definedName>
    <definedName name="연수10" localSheetId="40">#REF!</definedName>
    <definedName name="연수10" localSheetId="41">#REF!</definedName>
    <definedName name="연수10" localSheetId="34">#REF!</definedName>
    <definedName name="연수10" localSheetId="16">#REF!</definedName>
    <definedName name="연수10">#REF!</definedName>
    <definedName name="연수11" localSheetId="12">#REF!</definedName>
    <definedName name="연수11" localSheetId="11">#REF!</definedName>
    <definedName name="연수11" localSheetId="38">#REF!</definedName>
    <definedName name="연수11" localSheetId="39">#REF!</definedName>
    <definedName name="연수11" localSheetId="40">#REF!</definedName>
    <definedName name="연수11" localSheetId="41">#REF!</definedName>
    <definedName name="연수11" localSheetId="34">#REF!</definedName>
    <definedName name="연수11" localSheetId="16">#REF!</definedName>
    <definedName name="연수11">#REF!</definedName>
    <definedName name="연수12" localSheetId="12">#REF!</definedName>
    <definedName name="연수12" localSheetId="11">#REF!</definedName>
    <definedName name="연수12" localSheetId="38">#REF!</definedName>
    <definedName name="연수12" localSheetId="39">#REF!</definedName>
    <definedName name="연수12" localSheetId="40">#REF!</definedName>
    <definedName name="연수12" localSheetId="41">#REF!</definedName>
    <definedName name="연수12" localSheetId="34">#REF!</definedName>
    <definedName name="연수12" localSheetId="16">#REF!</definedName>
    <definedName name="연수12">#REF!</definedName>
    <definedName name="연수2" localSheetId="12">#REF!</definedName>
    <definedName name="연수2" localSheetId="11">#REF!</definedName>
    <definedName name="연수2" localSheetId="38">#REF!</definedName>
    <definedName name="연수2" localSheetId="39">#REF!</definedName>
    <definedName name="연수2" localSheetId="40">#REF!</definedName>
    <definedName name="연수2" localSheetId="41">#REF!</definedName>
    <definedName name="연수2" localSheetId="34">#REF!</definedName>
    <definedName name="연수2" localSheetId="16">#REF!</definedName>
    <definedName name="연수2">#REF!</definedName>
    <definedName name="연수3" localSheetId="12">#REF!</definedName>
    <definedName name="연수3" localSheetId="11">#REF!</definedName>
    <definedName name="연수3" localSheetId="38">#REF!</definedName>
    <definedName name="연수3" localSheetId="39">#REF!</definedName>
    <definedName name="연수3" localSheetId="40">#REF!</definedName>
    <definedName name="연수3" localSheetId="41">#REF!</definedName>
    <definedName name="연수3" localSheetId="34">#REF!</definedName>
    <definedName name="연수3" localSheetId="16">#REF!</definedName>
    <definedName name="연수3">#REF!</definedName>
    <definedName name="연수4" localSheetId="12">#REF!</definedName>
    <definedName name="연수4" localSheetId="11">#REF!</definedName>
    <definedName name="연수4" localSheetId="38">#REF!</definedName>
    <definedName name="연수4" localSheetId="39">#REF!</definedName>
    <definedName name="연수4" localSheetId="40">#REF!</definedName>
    <definedName name="연수4" localSheetId="41">#REF!</definedName>
    <definedName name="연수4" localSheetId="34">#REF!</definedName>
    <definedName name="연수4" localSheetId="16">#REF!</definedName>
    <definedName name="연수4">#REF!</definedName>
    <definedName name="연수5" localSheetId="12">#REF!</definedName>
    <definedName name="연수5" localSheetId="11">#REF!</definedName>
    <definedName name="연수5" localSheetId="38">#REF!</definedName>
    <definedName name="연수5" localSheetId="39">#REF!</definedName>
    <definedName name="연수5" localSheetId="40">#REF!</definedName>
    <definedName name="연수5" localSheetId="41">#REF!</definedName>
    <definedName name="연수5" localSheetId="34">#REF!</definedName>
    <definedName name="연수5" localSheetId="16">#REF!</definedName>
    <definedName name="연수5">#REF!</definedName>
    <definedName name="연수6" localSheetId="12">#REF!</definedName>
    <definedName name="연수6" localSheetId="11">#REF!</definedName>
    <definedName name="연수6" localSheetId="38">#REF!</definedName>
    <definedName name="연수6" localSheetId="39">#REF!</definedName>
    <definedName name="연수6" localSheetId="40">#REF!</definedName>
    <definedName name="연수6" localSheetId="41">#REF!</definedName>
    <definedName name="연수6" localSheetId="34">#REF!</definedName>
    <definedName name="연수6" localSheetId="16">#REF!</definedName>
    <definedName name="연수6">#REF!</definedName>
    <definedName name="연수7" localSheetId="12">#REF!</definedName>
    <definedName name="연수7" localSheetId="11">#REF!</definedName>
    <definedName name="연수7" localSheetId="38">#REF!</definedName>
    <definedName name="연수7" localSheetId="39">#REF!</definedName>
    <definedName name="연수7" localSheetId="40">#REF!</definedName>
    <definedName name="연수7" localSheetId="41">#REF!</definedName>
    <definedName name="연수7" localSheetId="34">#REF!</definedName>
    <definedName name="연수7" localSheetId="16">#REF!</definedName>
    <definedName name="연수7">#REF!</definedName>
    <definedName name="연수8" localSheetId="12">#REF!</definedName>
    <definedName name="연수8" localSheetId="11">#REF!</definedName>
    <definedName name="연수8" localSheetId="38">#REF!</definedName>
    <definedName name="연수8" localSheetId="39">#REF!</definedName>
    <definedName name="연수8" localSheetId="40">#REF!</definedName>
    <definedName name="연수8" localSheetId="41">#REF!</definedName>
    <definedName name="연수8" localSheetId="34">#REF!</definedName>
    <definedName name="연수8" localSheetId="16">#REF!</definedName>
    <definedName name="연수8">#REF!</definedName>
    <definedName name="연수9" localSheetId="12">#REF!</definedName>
    <definedName name="연수9" localSheetId="11">#REF!</definedName>
    <definedName name="연수9" localSheetId="38">#REF!</definedName>
    <definedName name="연수9" localSheetId="39">#REF!</definedName>
    <definedName name="연수9" localSheetId="40">#REF!</definedName>
    <definedName name="연수9" localSheetId="41">#REF!</definedName>
    <definedName name="연수9" localSheetId="34">#REF!</definedName>
    <definedName name="연수9" localSheetId="16">#REF!</definedName>
    <definedName name="연수9">#REF!</definedName>
    <definedName name="연수계" localSheetId="12">#REF!</definedName>
    <definedName name="연수계" localSheetId="11">#REF!</definedName>
    <definedName name="연수계" localSheetId="38">#REF!</definedName>
    <definedName name="연수계" localSheetId="39">#REF!</definedName>
    <definedName name="연수계" localSheetId="40">#REF!</definedName>
    <definedName name="연수계" localSheetId="41">#REF!</definedName>
    <definedName name="연수계" localSheetId="34">#REF!</definedName>
    <definedName name="연수계" localSheetId="16">#REF!</definedName>
    <definedName name="연수계">#REF!</definedName>
    <definedName name="열" localSheetId="12">#REF!</definedName>
    <definedName name="열" localSheetId="11">#REF!</definedName>
    <definedName name="열" localSheetId="38">#REF!</definedName>
    <definedName name="열" localSheetId="39">#REF!</definedName>
    <definedName name="열" localSheetId="40">#REF!</definedName>
    <definedName name="열" localSheetId="41">#REF!</definedName>
    <definedName name="열" localSheetId="34">#REF!</definedName>
    <definedName name="열" localSheetId="16">#REF!</definedName>
    <definedName name="열">#REF!</definedName>
    <definedName name="열달">#N/A</definedName>
    <definedName name="열처리" localSheetId="38" hidden="1">{#N/A,#N/A,FALSE,"단축1";#N/A,#N/A,FALSE,"단축2";#N/A,#N/A,FALSE,"단축3";#N/A,#N/A,FALSE,"장축";#N/A,#N/A,FALSE,"4WD"}</definedName>
    <definedName name="열처리" localSheetId="39" hidden="1">{#N/A,#N/A,FALSE,"단축1";#N/A,#N/A,FALSE,"단축2";#N/A,#N/A,FALSE,"단축3";#N/A,#N/A,FALSE,"장축";#N/A,#N/A,FALSE,"4WD"}</definedName>
    <definedName name="열처리" localSheetId="40" hidden="1">{#N/A,#N/A,FALSE,"단축1";#N/A,#N/A,FALSE,"단축2";#N/A,#N/A,FALSE,"단축3";#N/A,#N/A,FALSE,"장축";#N/A,#N/A,FALSE,"4WD"}</definedName>
    <definedName name="열처리" localSheetId="41" hidden="1">{#N/A,#N/A,FALSE,"단축1";#N/A,#N/A,FALSE,"단축2";#N/A,#N/A,FALSE,"단축3";#N/A,#N/A,FALSE,"장축";#N/A,#N/A,FALSE,"4WD"}</definedName>
    <definedName name="열처리" localSheetId="34" hidden="1">{#N/A,#N/A,FALSE,"단축1";#N/A,#N/A,FALSE,"단축2";#N/A,#N/A,FALSE,"단축3";#N/A,#N/A,FALSE,"장축";#N/A,#N/A,FALSE,"4WD"}</definedName>
    <definedName name="열처리" hidden="1">{#N/A,#N/A,FALSE,"단축1";#N/A,#N/A,FALSE,"단축2";#N/A,#N/A,FALSE,"단축3";#N/A,#N/A,FALSE,"장축";#N/A,#N/A,FALSE,"4WD"}</definedName>
    <definedName name="엿" localSheetId="12">#REF!</definedName>
    <definedName name="엿" localSheetId="11">#REF!</definedName>
    <definedName name="엿" localSheetId="38">#REF!</definedName>
    <definedName name="엿" localSheetId="39">#REF!</definedName>
    <definedName name="엿" localSheetId="40">#REF!</definedName>
    <definedName name="엿" localSheetId="41">#REF!</definedName>
    <definedName name="엿" localSheetId="34">#REF!</definedName>
    <definedName name="엿" localSheetId="16">#REF!</definedName>
    <definedName name="엿">#REF!</definedName>
    <definedName name="영복" localSheetId="38" hidden="1">{#N/A,#N/A,FALSE,"단축1";#N/A,#N/A,FALSE,"단축2";#N/A,#N/A,FALSE,"단축3";#N/A,#N/A,FALSE,"장축";#N/A,#N/A,FALSE,"4WD"}</definedName>
    <definedName name="영복" localSheetId="39" hidden="1">{#N/A,#N/A,FALSE,"단축1";#N/A,#N/A,FALSE,"단축2";#N/A,#N/A,FALSE,"단축3";#N/A,#N/A,FALSE,"장축";#N/A,#N/A,FALSE,"4WD"}</definedName>
    <definedName name="영복" localSheetId="40" hidden="1">{#N/A,#N/A,FALSE,"단축1";#N/A,#N/A,FALSE,"단축2";#N/A,#N/A,FALSE,"단축3";#N/A,#N/A,FALSE,"장축";#N/A,#N/A,FALSE,"4WD"}</definedName>
    <definedName name="영복" localSheetId="41" hidden="1">{#N/A,#N/A,FALSE,"단축1";#N/A,#N/A,FALSE,"단축2";#N/A,#N/A,FALSE,"단축3";#N/A,#N/A,FALSE,"장축";#N/A,#N/A,FALSE,"4WD"}</definedName>
    <definedName name="영복" localSheetId="34" hidden="1">{#N/A,#N/A,FALSE,"단축1";#N/A,#N/A,FALSE,"단축2";#N/A,#N/A,FALSE,"단축3";#N/A,#N/A,FALSE,"장축";#N/A,#N/A,FALSE,"4WD"}</definedName>
    <definedName name="영복" hidden="1">{#N/A,#N/A,FALSE,"단축1";#N/A,#N/A,FALSE,"단축2";#N/A,#N/A,FALSE,"단축3";#N/A,#N/A,FALSE,"장축";#N/A,#N/A,FALSE,"4WD"}</definedName>
    <definedName name="영업통보" localSheetId="12">#REF!</definedName>
    <definedName name="영업통보" localSheetId="11">#REF!</definedName>
    <definedName name="영업통보" localSheetId="38">#REF!</definedName>
    <definedName name="영업통보" localSheetId="39">#REF!</definedName>
    <definedName name="영업통보" localSheetId="40">#REF!</definedName>
    <definedName name="영업통보" localSheetId="41">#REF!</definedName>
    <definedName name="영업통보" localSheetId="34">#REF!</definedName>
    <definedName name="영업통보" localSheetId="16">#REF!</definedName>
    <definedName name="영업통보">#REF!</definedName>
    <definedName name="영역" localSheetId="12">#REF!</definedName>
    <definedName name="영역" localSheetId="11">#REF!</definedName>
    <definedName name="영역" localSheetId="38">#REF!</definedName>
    <definedName name="영역" localSheetId="39">#REF!</definedName>
    <definedName name="영역" localSheetId="40">#REF!</definedName>
    <definedName name="영역" localSheetId="41">#REF!</definedName>
    <definedName name="영역" localSheetId="34">#REF!</definedName>
    <definedName name="영역" localSheetId="16">#REF!</definedName>
    <definedName name="영역">#REF!</definedName>
    <definedName name="영환율" localSheetId="12">#REF!</definedName>
    <definedName name="영환율" localSheetId="11">#REF!</definedName>
    <definedName name="영환율" localSheetId="38">#REF!</definedName>
    <definedName name="영환율" localSheetId="39">#REF!</definedName>
    <definedName name="영환율" localSheetId="40">#REF!</definedName>
    <definedName name="영환율" localSheetId="41">#REF!</definedName>
    <definedName name="영환율" localSheetId="34">#REF!</definedName>
    <definedName name="영환율" localSheetId="16">#REF!</definedName>
    <definedName name="영환율">#REF!</definedName>
    <definedName name="영환율2" localSheetId="12">#REF!</definedName>
    <definedName name="영환율2" localSheetId="11">#REF!</definedName>
    <definedName name="영환율2" localSheetId="38">#REF!</definedName>
    <definedName name="영환율2" localSheetId="39">#REF!</definedName>
    <definedName name="영환율2" localSheetId="40">#REF!</definedName>
    <definedName name="영환율2" localSheetId="41">#REF!</definedName>
    <definedName name="영환율2" localSheetId="34">#REF!</definedName>
    <definedName name="영환율2" localSheetId="16">#REF!</definedName>
    <definedName name="영환율2">#REF!</definedName>
    <definedName name="예산" localSheetId="38" hidden="1">{#N/A,#N/A,FALSE,"단축1";#N/A,#N/A,FALSE,"단축2";#N/A,#N/A,FALSE,"단축3";#N/A,#N/A,FALSE,"장축";#N/A,#N/A,FALSE,"4WD"}</definedName>
    <definedName name="예산" localSheetId="39" hidden="1">{#N/A,#N/A,FALSE,"단축1";#N/A,#N/A,FALSE,"단축2";#N/A,#N/A,FALSE,"단축3";#N/A,#N/A,FALSE,"장축";#N/A,#N/A,FALSE,"4WD"}</definedName>
    <definedName name="예산" localSheetId="40" hidden="1">{#N/A,#N/A,FALSE,"단축1";#N/A,#N/A,FALSE,"단축2";#N/A,#N/A,FALSE,"단축3";#N/A,#N/A,FALSE,"장축";#N/A,#N/A,FALSE,"4WD"}</definedName>
    <definedName name="예산" localSheetId="41" hidden="1">{#N/A,#N/A,FALSE,"단축1";#N/A,#N/A,FALSE,"단축2";#N/A,#N/A,FALSE,"단축3";#N/A,#N/A,FALSE,"장축";#N/A,#N/A,FALSE,"4WD"}</definedName>
    <definedName name="예산" localSheetId="34" hidden="1">{#N/A,#N/A,FALSE,"단축1";#N/A,#N/A,FALSE,"단축2";#N/A,#N/A,FALSE,"단축3";#N/A,#N/A,FALSE,"장축";#N/A,#N/A,FALSE,"4WD"}</definedName>
    <definedName name="예산" hidden="1">{#N/A,#N/A,FALSE,"단축1";#N/A,#N/A,FALSE,"단축2";#N/A,#N/A,FALSE,"단축3";#N/A,#N/A,FALSE,"장축";#N/A,#N/A,FALSE,"4WD"}</definedName>
    <definedName name="예산.1" localSheetId="12">#REF!</definedName>
    <definedName name="예산.1" localSheetId="11">#REF!</definedName>
    <definedName name="예산.1" localSheetId="38">#REF!</definedName>
    <definedName name="예산.1" localSheetId="39">#REF!</definedName>
    <definedName name="예산.1" localSheetId="40">#REF!</definedName>
    <definedName name="예산.1" localSheetId="41">#REF!</definedName>
    <definedName name="예산.1" localSheetId="34">#REF!</definedName>
    <definedName name="예산.1" localSheetId="16">#REF!</definedName>
    <definedName name="예산.1">#REF!</definedName>
    <definedName name="예산.2" localSheetId="12">#REF!</definedName>
    <definedName name="예산.2" localSheetId="11">#REF!</definedName>
    <definedName name="예산.2" localSheetId="38">#REF!</definedName>
    <definedName name="예산.2" localSheetId="39">#REF!</definedName>
    <definedName name="예산.2" localSheetId="40">#REF!</definedName>
    <definedName name="예산.2" localSheetId="41">#REF!</definedName>
    <definedName name="예산.2" localSheetId="34">#REF!</definedName>
    <definedName name="예산.2" localSheetId="16">#REF!</definedName>
    <definedName name="예산.2">#REF!</definedName>
    <definedName name="예산이원화포함" localSheetId="38" hidden="1">{#N/A,#N/A,FALSE,"단축1";#N/A,#N/A,FALSE,"단축2";#N/A,#N/A,FALSE,"단축3";#N/A,#N/A,FALSE,"장축";#N/A,#N/A,FALSE,"4WD"}</definedName>
    <definedName name="예산이원화포함" localSheetId="39" hidden="1">{#N/A,#N/A,FALSE,"단축1";#N/A,#N/A,FALSE,"단축2";#N/A,#N/A,FALSE,"단축3";#N/A,#N/A,FALSE,"장축";#N/A,#N/A,FALSE,"4WD"}</definedName>
    <definedName name="예산이원화포함" localSheetId="40" hidden="1">{#N/A,#N/A,FALSE,"단축1";#N/A,#N/A,FALSE,"단축2";#N/A,#N/A,FALSE,"단축3";#N/A,#N/A,FALSE,"장축";#N/A,#N/A,FALSE,"4WD"}</definedName>
    <definedName name="예산이원화포함" localSheetId="41" hidden="1">{#N/A,#N/A,FALSE,"단축1";#N/A,#N/A,FALSE,"단축2";#N/A,#N/A,FALSE,"단축3";#N/A,#N/A,FALSE,"장축";#N/A,#N/A,FALSE,"4WD"}</definedName>
    <definedName name="예산이원화포함" localSheetId="34" hidden="1">{#N/A,#N/A,FALSE,"단축1";#N/A,#N/A,FALSE,"단축2";#N/A,#N/A,FALSE,"단축3";#N/A,#N/A,FALSE,"장축";#N/A,#N/A,FALSE,"4WD"}</definedName>
    <definedName name="예산이원화포함" hidden="1">{#N/A,#N/A,FALSE,"단축1";#N/A,#N/A,FALSE,"단축2";#N/A,#N/A,FALSE,"단축3";#N/A,#N/A,FALSE,"장축";#N/A,#N/A,FALSE,"4WD"}</definedName>
    <definedName name="예산집행2" localSheetId="12">#REF!</definedName>
    <definedName name="예산집행2" localSheetId="11">#REF!</definedName>
    <definedName name="예산집행2" localSheetId="38">#REF!</definedName>
    <definedName name="예산집행2" localSheetId="39">#REF!</definedName>
    <definedName name="예산집행2" localSheetId="40">#REF!</definedName>
    <definedName name="예산집행2" localSheetId="41">#REF!</definedName>
    <definedName name="예산집행2" localSheetId="34">#REF!</definedName>
    <definedName name="예산집행2" localSheetId="16">#REF!</definedName>
    <definedName name="예산집행2">#REF!</definedName>
    <definedName name="예산총괄시트설ONLY" localSheetId="12">#REF!</definedName>
    <definedName name="예산총괄시트설ONLY" localSheetId="11">#REF!</definedName>
    <definedName name="예산총괄시트설ONLY" localSheetId="38">#REF!</definedName>
    <definedName name="예산총괄시트설ONLY" localSheetId="39">#REF!</definedName>
    <definedName name="예산총괄시트설ONLY" localSheetId="40">#REF!</definedName>
    <definedName name="예산총괄시트설ONLY" localSheetId="41">#REF!</definedName>
    <definedName name="예산총괄시트설ONLY" localSheetId="34">#REF!</definedName>
    <definedName name="예산총괄시트설ONLY" localSheetId="16">#REF!</definedName>
    <definedName name="예산총괄시트설ONLY">#REF!</definedName>
    <definedName name="예정량1" localSheetId="12">#REF!</definedName>
    <definedName name="예정량1" localSheetId="11">#REF!</definedName>
    <definedName name="예정량1" localSheetId="38">#REF!</definedName>
    <definedName name="예정량1" localSheetId="39">#REF!</definedName>
    <definedName name="예정량1" localSheetId="40">#REF!</definedName>
    <definedName name="예정량1" localSheetId="41">#REF!</definedName>
    <definedName name="예정량1" localSheetId="34">#REF!</definedName>
    <definedName name="예정량1" localSheetId="16">#REF!</definedName>
    <definedName name="예정량1">#REF!</definedName>
    <definedName name="예정량2" localSheetId="12">#REF!</definedName>
    <definedName name="예정량2" localSheetId="11">#REF!</definedName>
    <definedName name="예정량2" localSheetId="38">#REF!</definedName>
    <definedName name="예정량2" localSheetId="39">#REF!</definedName>
    <definedName name="예정량2" localSheetId="40">#REF!</definedName>
    <definedName name="예정량2" localSheetId="41">#REF!</definedName>
    <definedName name="예정량2" localSheetId="34">#REF!</definedName>
    <definedName name="예정량2" localSheetId="16">#REF!</definedName>
    <definedName name="예정량2">#REF!</definedName>
    <definedName name="예정일1" localSheetId="12">#REF!</definedName>
    <definedName name="예정일1" localSheetId="11">#REF!</definedName>
    <definedName name="예정일1" localSheetId="38">#REF!</definedName>
    <definedName name="예정일1" localSheetId="39">#REF!</definedName>
    <definedName name="예정일1" localSheetId="40">#REF!</definedName>
    <definedName name="예정일1" localSheetId="41">#REF!</definedName>
    <definedName name="예정일1" localSheetId="34">#REF!</definedName>
    <definedName name="예정일1" localSheetId="16">#REF!</definedName>
    <definedName name="예정일1">#REF!</definedName>
    <definedName name="예정일2" localSheetId="12">#REF!</definedName>
    <definedName name="예정일2" localSheetId="11">#REF!</definedName>
    <definedName name="예정일2" localSheetId="38">#REF!</definedName>
    <definedName name="예정일2" localSheetId="39">#REF!</definedName>
    <definedName name="예정일2" localSheetId="40">#REF!</definedName>
    <definedName name="예정일2" localSheetId="41">#REF!</definedName>
    <definedName name="예정일2" localSheetId="34">#REF!</definedName>
    <definedName name="예정일2" localSheetId="16">#REF!</definedName>
    <definedName name="예정일2">#REF!</definedName>
    <definedName name="오" localSheetId="12">#REF!</definedName>
    <definedName name="오" localSheetId="11">#REF!</definedName>
    <definedName name="오" localSheetId="38">#REF!</definedName>
    <definedName name="오" localSheetId="39">#REF!</definedName>
    <definedName name="오" localSheetId="40">#REF!</definedName>
    <definedName name="오" localSheetId="41">#REF!</definedName>
    <definedName name="오" localSheetId="34">#REF!</definedName>
    <definedName name="오" localSheetId="16">#REF!</definedName>
    <definedName name="오">#REF!</definedName>
    <definedName name="오급" localSheetId="12">#REF!</definedName>
    <definedName name="오급" localSheetId="11">#REF!</definedName>
    <definedName name="오급" localSheetId="38">#REF!</definedName>
    <definedName name="오급" localSheetId="39">#REF!</definedName>
    <definedName name="오급" localSheetId="40">#REF!</definedName>
    <definedName name="오급" localSheetId="41">#REF!</definedName>
    <definedName name="오급" localSheetId="34">#REF!</definedName>
    <definedName name="오급" localSheetId="16">#REF!</definedName>
    <definedName name="오급">#REF!</definedName>
    <definedName name="오급1" localSheetId="12">#REF!</definedName>
    <definedName name="오급1" localSheetId="11">#REF!</definedName>
    <definedName name="오급1" localSheetId="38">#REF!</definedName>
    <definedName name="오급1" localSheetId="39">#REF!</definedName>
    <definedName name="오급1" localSheetId="40">#REF!</definedName>
    <definedName name="오급1" localSheetId="41">#REF!</definedName>
    <definedName name="오급1" localSheetId="34">#REF!</definedName>
    <definedName name="오급1" localSheetId="16">#REF!</definedName>
    <definedName name="오급1">#REF!</definedName>
    <definedName name="오급10" localSheetId="12">#REF!</definedName>
    <definedName name="오급10" localSheetId="11">#REF!</definedName>
    <definedName name="오급10" localSheetId="38">#REF!</definedName>
    <definedName name="오급10" localSheetId="39">#REF!</definedName>
    <definedName name="오급10" localSheetId="40">#REF!</definedName>
    <definedName name="오급10" localSheetId="41">#REF!</definedName>
    <definedName name="오급10" localSheetId="34">#REF!</definedName>
    <definedName name="오급10" localSheetId="16">#REF!</definedName>
    <definedName name="오급10">#REF!</definedName>
    <definedName name="오급11" localSheetId="12">#REF!</definedName>
    <definedName name="오급11" localSheetId="11">#REF!</definedName>
    <definedName name="오급11" localSheetId="38">#REF!</definedName>
    <definedName name="오급11" localSheetId="39">#REF!</definedName>
    <definedName name="오급11" localSheetId="40">#REF!</definedName>
    <definedName name="오급11" localSheetId="41">#REF!</definedName>
    <definedName name="오급11" localSheetId="34">#REF!</definedName>
    <definedName name="오급11" localSheetId="16">#REF!</definedName>
    <definedName name="오급11">#REF!</definedName>
    <definedName name="오급12" localSheetId="12">#REF!</definedName>
    <definedName name="오급12" localSheetId="11">#REF!</definedName>
    <definedName name="오급12" localSheetId="38">#REF!</definedName>
    <definedName name="오급12" localSheetId="39">#REF!</definedName>
    <definedName name="오급12" localSheetId="40">#REF!</definedName>
    <definedName name="오급12" localSheetId="41">#REF!</definedName>
    <definedName name="오급12" localSheetId="34">#REF!</definedName>
    <definedName name="오급12" localSheetId="16">#REF!</definedName>
    <definedName name="오급12">#REF!</definedName>
    <definedName name="오급2" localSheetId="12">#REF!</definedName>
    <definedName name="오급2" localSheetId="11">#REF!</definedName>
    <definedName name="오급2" localSheetId="38">#REF!</definedName>
    <definedName name="오급2" localSheetId="39">#REF!</definedName>
    <definedName name="오급2" localSheetId="40">#REF!</definedName>
    <definedName name="오급2" localSheetId="41">#REF!</definedName>
    <definedName name="오급2" localSheetId="34">#REF!</definedName>
    <definedName name="오급2" localSheetId="16">#REF!</definedName>
    <definedName name="오급2">#REF!</definedName>
    <definedName name="오급3" localSheetId="12">#REF!</definedName>
    <definedName name="오급3" localSheetId="11">#REF!</definedName>
    <definedName name="오급3" localSheetId="38">#REF!</definedName>
    <definedName name="오급3" localSheetId="39">#REF!</definedName>
    <definedName name="오급3" localSheetId="40">#REF!</definedName>
    <definedName name="오급3" localSheetId="41">#REF!</definedName>
    <definedName name="오급3" localSheetId="34">#REF!</definedName>
    <definedName name="오급3" localSheetId="16">#REF!</definedName>
    <definedName name="오급3">#REF!</definedName>
    <definedName name="오급4" localSheetId="12">#REF!</definedName>
    <definedName name="오급4" localSheetId="11">#REF!</definedName>
    <definedName name="오급4" localSheetId="38">#REF!</definedName>
    <definedName name="오급4" localSheetId="39">#REF!</definedName>
    <definedName name="오급4" localSheetId="40">#REF!</definedName>
    <definedName name="오급4" localSheetId="41">#REF!</definedName>
    <definedName name="오급4" localSheetId="34">#REF!</definedName>
    <definedName name="오급4" localSheetId="16">#REF!</definedName>
    <definedName name="오급4">#REF!</definedName>
    <definedName name="오급5" localSheetId="12">#REF!</definedName>
    <definedName name="오급5" localSheetId="11">#REF!</definedName>
    <definedName name="오급5" localSheetId="38">#REF!</definedName>
    <definedName name="오급5" localSheetId="39">#REF!</definedName>
    <definedName name="오급5" localSheetId="40">#REF!</definedName>
    <definedName name="오급5" localSheetId="41">#REF!</definedName>
    <definedName name="오급5" localSheetId="34">#REF!</definedName>
    <definedName name="오급5" localSheetId="16">#REF!</definedName>
    <definedName name="오급5">#REF!</definedName>
    <definedName name="오급6" localSheetId="12">#REF!</definedName>
    <definedName name="오급6" localSheetId="11">#REF!</definedName>
    <definedName name="오급6" localSheetId="38">#REF!</definedName>
    <definedName name="오급6" localSheetId="39">#REF!</definedName>
    <definedName name="오급6" localSheetId="40">#REF!</definedName>
    <definedName name="오급6" localSheetId="41">#REF!</definedName>
    <definedName name="오급6" localSheetId="34">#REF!</definedName>
    <definedName name="오급6" localSheetId="16">#REF!</definedName>
    <definedName name="오급6">#REF!</definedName>
    <definedName name="오급7" localSheetId="12">#REF!</definedName>
    <definedName name="오급7" localSheetId="11">#REF!</definedName>
    <definedName name="오급7" localSheetId="38">#REF!</definedName>
    <definedName name="오급7" localSheetId="39">#REF!</definedName>
    <definedName name="오급7" localSheetId="40">#REF!</definedName>
    <definedName name="오급7" localSheetId="41">#REF!</definedName>
    <definedName name="오급7" localSheetId="34">#REF!</definedName>
    <definedName name="오급7" localSheetId="16">#REF!</definedName>
    <definedName name="오급7">#REF!</definedName>
    <definedName name="오급8" localSheetId="12">#REF!</definedName>
    <definedName name="오급8" localSheetId="11">#REF!</definedName>
    <definedName name="오급8" localSheetId="38">#REF!</definedName>
    <definedName name="오급8" localSheetId="39">#REF!</definedName>
    <definedName name="오급8" localSheetId="40">#REF!</definedName>
    <definedName name="오급8" localSheetId="41">#REF!</definedName>
    <definedName name="오급8" localSheetId="34">#REF!</definedName>
    <definedName name="오급8" localSheetId="16">#REF!</definedName>
    <definedName name="오급8">#REF!</definedName>
    <definedName name="오급9" localSheetId="12">#REF!</definedName>
    <definedName name="오급9" localSheetId="11">#REF!</definedName>
    <definedName name="오급9" localSheetId="38">#REF!</definedName>
    <definedName name="오급9" localSheetId="39">#REF!</definedName>
    <definedName name="오급9" localSheetId="40">#REF!</definedName>
    <definedName name="오급9" localSheetId="41">#REF!</definedName>
    <definedName name="오급9" localSheetId="34">#REF!</definedName>
    <definedName name="오급9" localSheetId="16">#REF!</definedName>
    <definedName name="오급9">#REF!</definedName>
    <definedName name="오성협" localSheetId="38" hidden="1">{#N/A,#N/A,TRUE,"Y생산";#N/A,#N/A,TRUE,"Y판매";#N/A,#N/A,TRUE,"Y총물량";#N/A,#N/A,TRUE,"Y능력";#N/A,#N/A,TRUE,"YKD"}</definedName>
    <definedName name="오성협" localSheetId="39" hidden="1">{#N/A,#N/A,TRUE,"Y생산";#N/A,#N/A,TRUE,"Y판매";#N/A,#N/A,TRUE,"Y총물량";#N/A,#N/A,TRUE,"Y능력";#N/A,#N/A,TRUE,"YKD"}</definedName>
    <definedName name="오성협" localSheetId="40" hidden="1">{#N/A,#N/A,TRUE,"Y생산";#N/A,#N/A,TRUE,"Y판매";#N/A,#N/A,TRUE,"Y총물량";#N/A,#N/A,TRUE,"Y능력";#N/A,#N/A,TRUE,"YKD"}</definedName>
    <definedName name="오성협" localSheetId="41" hidden="1">{#N/A,#N/A,TRUE,"Y생산";#N/A,#N/A,TRUE,"Y판매";#N/A,#N/A,TRUE,"Y총물량";#N/A,#N/A,TRUE,"Y능력";#N/A,#N/A,TRUE,"YKD"}</definedName>
    <definedName name="오성협" localSheetId="34" hidden="1">{#N/A,#N/A,TRUE,"Y생산";#N/A,#N/A,TRUE,"Y판매";#N/A,#N/A,TRUE,"Y총물량";#N/A,#N/A,TRUE,"Y능력";#N/A,#N/A,TRUE,"YKD"}</definedName>
    <definedName name="오성협" hidden="1">{#N/A,#N/A,TRUE,"Y생산";#N/A,#N/A,TRUE,"Y판매";#N/A,#N/A,TRUE,"Y총물량";#N/A,#N/A,TRUE,"Y능력";#N/A,#N/A,TRUE,"YKD"}</definedName>
    <definedName name="오인원" localSheetId="12">#REF!</definedName>
    <definedName name="오인원" localSheetId="11">#REF!</definedName>
    <definedName name="오인원" localSheetId="38">#REF!</definedName>
    <definedName name="오인원" localSheetId="39">#REF!</definedName>
    <definedName name="오인원" localSheetId="40">#REF!</definedName>
    <definedName name="오인원" localSheetId="41">#REF!</definedName>
    <definedName name="오인원" localSheetId="34">#REF!</definedName>
    <definedName name="오인원" localSheetId="16">#REF!</definedName>
    <definedName name="오인원">#REF!</definedName>
    <definedName name="오지" localSheetId="12">#REF!</definedName>
    <definedName name="오지" localSheetId="11">#REF!</definedName>
    <definedName name="오지" localSheetId="38">#REF!</definedName>
    <definedName name="오지" localSheetId="39">#REF!</definedName>
    <definedName name="오지" localSheetId="40">#REF!</definedName>
    <definedName name="오지" localSheetId="41">#REF!</definedName>
    <definedName name="오지" localSheetId="34">#REF!</definedName>
    <definedName name="오지" localSheetId="16">#REF!</definedName>
    <definedName name="오지">#REF!</definedName>
    <definedName name="완제품계획" localSheetId="12">#REF!</definedName>
    <definedName name="완제품계획" localSheetId="11">#REF!</definedName>
    <definedName name="완제품계획" localSheetId="38">#REF!</definedName>
    <definedName name="완제품계획" localSheetId="39">#REF!</definedName>
    <definedName name="완제품계획" localSheetId="40">#REF!</definedName>
    <definedName name="완제품계획" localSheetId="41">#REF!</definedName>
    <definedName name="완제품계획" localSheetId="34">#REF!</definedName>
    <definedName name="완제품계획" localSheetId="16">#REF!</definedName>
    <definedName name="완제품계획">#REF!</definedName>
    <definedName name="외" localSheetId="12">#REF!</definedName>
    <definedName name="외" localSheetId="11">#REF!</definedName>
    <definedName name="외" localSheetId="38">#REF!</definedName>
    <definedName name="외" localSheetId="39">#REF!</definedName>
    <definedName name="외" localSheetId="40">#REF!</definedName>
    <definedName name="외" localSheetId="41">#REF!</definedName>
    <definedName name="외" localSheetId="34">#REF!</definedName>
    <definedName name="외" localSheetId="16">#REF!</definedName>
    <definedName name="외">#REF!</definedName>
    <definedName name="외__감" localSheetId="12">#REF!</definedName>
    <definedName name="외__감" localSheetId="11">#REF!</definedName>
    <definedName name="외__감" localSheetId="38">#REF!</definedName>
    <definedName name="외__감" localSheetId="39">#REF!</definedName>
    <definedName name="외__감" localSheetId="40">#REF!</definedName>
    <definedName name="외__감" localSheetId="41">#REF!</definedName>
    <definedName name="외__감" localSheetId="34">#REF!</definedName>
    <definedName name="외__감" localSheetId="16">#REF!</definedName>
    <definedName name="외__감">#REF!</definedName>
    <definedName name="외부소음" localSheetId="12">#REF!</definedName>
    <definedName name="외부소음" localSheetId="11">#REF!</definedName>
    <definedName name="외부소음" localSheetId="38">#REF!</definedName>
    <definedName name="외부소음" localSheetId="39">#REF!</definedName>
    <definedName name="외부소음" localSheetId="40">#REF!</definedName>
    <definedName name="외부소음" localSheetId="41">#REF!</definedName>
    <definedName name="외부소음" localSheetId="34">#REF!</definedName>
    <definedName name="외부소음" localSheetId="16">#REF!</definedName>
    <definedName name="외부소음">#REF!</definedName>
    <definedName name="외부소음영향" localSheetId="38" hidden="1">{#N/A,#N/A,FALSE,"단축1";#N/A,#N/A,FALSE,"단축2";#N/A,#N/A,FALSE,"단축3";#N/A,#N/A,FALSE,"장축";#N/A,#N/A,FALSE,"4WD"}</definedName>
    <definedName name="외부소음영향" localSheetId="39" hidden="1">{#N/A,#N/A,FALSE,"단축1";#N/A,#N/A,FALSE,"단축2";#N/A,#N/A,FALSE,"단축3";#N/A,#N/A,FALSE,"장축";#N/A,#N/A,FALSE,"4WD"}</definedName>
    <definedName name="외부소음영향" localSheetId="40" hidden="1">{#N/A,#N/A,FALSE,"단축1";#N/A,#N/A,FALSE,"단축2";#N/A,#N/A,FALSE,"단축3";#N/A,#N/A,FALSE,"장축";#N/A,#N/A,FALSE,"4WD"}</definedName>
    <definedName name="외부소음영향" localSheetId="41" hidden="1">{#N/A,#N/A,FALSE,"단축1";#N/A,#N/A,FALSE,"단축2";#N/A,#N/A,FALSE,"단축3";#N/A,#N/A,FALSE,"장축";#N/A,#N/A,FALSE,"4WD"}</definedName>
    <definedName name="외부소음영향" localSheetId="34" hidden="1">{#N/A,#N/A,FALSE,"단축1";#N/A,#N/A,FALSE,"단축2";#N/A,#N/A,FALSE,"단축3";#N/A,#N/A,FALSE,"장축";#N/A,#N/A,FALSE,"4WD"}</definedName>
    <definedName name="외부소음영향" hidden="1">{#N/A,#N/A,FALSE,"단축1";#N/A,#N/A,FALSE,"단축2";#N/A,#N/A,FALSE,"단축3";#N/A,#N/A,FALSE,"장축";#N/A,#N/A,FALSE,"4WD"}</definedName>
    <definedName name="외주계획" localSheetId="38" hidden="1">{#N/A,#N/A,TRUE,"Y생산";#N/A,#N/A,TRUE,"Y판매";#N/A,#N/A,TRUE,"Y총물량";#N/A,#N/A,TRUE,"Y능력";#N/A,#N/A,TRUE,"YKD"}</definedName>
    <definedName name="외주계획" localSheetId="39" hidden="1">{#N/A,#N/A,TRUE,"Y생산";#N/A,#N/A,TRUE,"Y판매";#N/A,#N/A,TRUE,"Y총물량";#N/A,#N/A,TRUE,"Y능력";#N/A,#N/A,TRUE,"YKD"}</definedName>
    <definedName name="외주계획" localSheetId="40" hidden="1">{#N/A,#N/A,TRUE,"Y생산";#N/A,#N/A,TRUE,"Y판매";#N/A,#N/A,TRUE,"Y총물량";#N/A,#N/A,TRUE,"Y능력";#N/A,#N/A,TRUE,"YKD"}</definedName>
    <definedName name="외주계획" localSheetId="41" hidden="1">{#N/A,#N/A,TRUE,"Y생산";#N/A,#N/A,TRUE,"Y판매";#N/A,#N/A,TRUE,"Y총물량";#N/A,#N/A,TRUE,"Y능력";#N/A,#N/A,TRUE,"YKD"}</definedName>
    <definedName name="외주계획" localSheetId="34" hidden="1">{#N/A,#N/A,TRUE,"Y생산";#N/A,#N/A,TRUE,"Y판매";#N/A,#N/A,TRUE,"Y총물량";#N/A,#N/A,TRUE,"Y능력";#N/A,#N/A,TRUE,"YKD"}</definedName>
    <definedName name="외주계획" hidden="1">{#N/A,#N/A,TRUE,"Y생산";#N/A,#N/A,TRUE,"Y판매";#N/A,#N/A,TRUE,"Y총물량";#N/A,#N/A,TRUE,"Y능력";#N/A,#N/A,TRUE,"YKD"}</definedName>
    <definedName name="용기능" localSheetId="12">#REF!</definedName>
    <definedName name="용기능" localSheetId="11">#REF!</definedName>
    <definedName name="용기능" localSheetId="38">#REF!</definedName>
    <definedName name="용기능" localSheetId="39">#REF!</definedName>
    <definedName name="용기능" localSheetId="40">#REF!</definedName>
    <definedName name="용기능" localSheetId="41">#REF!</definedName>
    <definedName name="용기능" localSheetId="34">#REF!</definedName>
    <definedName name="용기능" localSheetId="16">#REF!</definedName>
    <definedName name="용기능">#REF!</definedName>
    <definedName name="용기능1" localSheetId="12">#REF!</definedName>
    <definedName name="용기능1" localSheetId="11">#REF!</definedName>
    <definedName name="용기능1" localSheetId="38">#REF!</definedName>
    <definedName name="용기능1" localSheetId="39">#REF!</definedName>
    <definedName name="용기능1" localSheetId="40">#REF!</definedName>
    <definedName name="용기능1" localSheetId="41">#REF!</definedName>
    <definedName name="용기능1" localSheetId="34">#REF!</definedName>
    <definedName name="용기능1" localSheetId="16">#REF!</definedName>
    <definedName name="용기능1">#REF!</definedName>
    <definedName name="용기능10" localSheetId="12">#REF!</definedName>
    <definedName name="용기능10" localSheetId="11">#REF!</definedName>
    <definedName name="용기능10" localSheetId="38">#REF!</definedName>
    <definedName name="용기능10" localSheetId="39">#REF!</definedName>
    <definedName name="용기능10" localSheetId="40">#REF!</definedName>
    <definedName name="용기능10" localSheetId="41">#REF!</definedName>
    <definedName name="용기능10" localSheetId="34">#REF!</definedName>
    <definedName name="용기능10" localSheetId="16">#REF!</definedName>
    <definedName name="용기능10">#REF!</definedName>
    <definedName name="용기능11" localSheetId="12">#REF!</definedName>
    <definedName name="용기능11" localSheetId="11">#REF!</definedName>
    <definedName name="용기능11" localSheetId="38">#REF!</definedName>
    <definedName name="용기능11" localSheetId="39">#REF!</definedName>
    <definedName name="용기능11" localSheetId="40">#REF!</definedName>
    <definedName name="용기능11" localSheetId="41">#REF!</definedName>
    <definedName name="용기능11" localSheetId="34">#REF!</definedName>
    <definedName name="용기능11" localSheetId="16">#REF!</definedName>
    <definedName name="용기능11">#REF!</definedName>
    <definedName name="용기능12" localSheetId="12">#REF!</definedName>
    <definedName name="용기능12" localSheetId="11">#REF!</definedName>
    <definedName name="용기능12" localSheetId="38">#REF!</definedName>
    <definedName name="용기능12" localSheetId="39">#REF!</definedName>
    <definedName name="용기능12" localSheetId="40">#REF!</definedName>
    <definedName name="용기능12" localSheetId="41">#REF!</definedName>
    <definedName name="용기능12" localSheetId="34">#REF!</definedName>
    <definedName name="용기능12" localSheetId="16">#REF!</definedName>
    <definedName name="용기능12">#REF!</definedName>
    <definedName name="용기능2" localSheetId="12">#REF!</definedName>
    <definedName name="용기능2" localSheetId="11">#REF!</definedName>
    <definedName name="용기능2" localSheetId="38">#REF!</definedName>
    <definedName name="용기능2" localSheetId="39">#REF!</definedName>
    <definedName name="용기능2" localSheetId="40">#REF!</definedName>
    <definedName name="용기능2" localSheetId="41">#REF!</definedName>
    <definedName name="용기능2" localSheetId="34">#REF!</definedName>
    <definedName name="용기능2" localSheetId="16">#REF!</definedName>
    <definedName name="용기능2">#REF!</definedName>
    <definedName name="용기능3" localSheetId="12">#REF!</definedName>
    <definedName name="용기능3" localSheetId="11">#REF!</definedName>
    <definedName name="용기능3" localSheetId="38">#REF!</definedName>
    <definedName name="용기능3" localSheetId="39">#REF!</definedName>
    <definedName name="용기능3" localSheetId="40">#REF!</definedName>
    <definedName name="용기능3" localSheetId="41">#REF!</definedName>
    <definedName name="용기능3" localSheetId="34">#REF!</definedName>
    <definedName name="용기능3" localSheetId="16">#REF!</definedName>
    <definedName name="용기능3">#REF!</definedName>
    <definedName name="용기능4" localSheetId="12">#REF!</definedName>
    <definedName name="용기능4" localSheetId="11">#REF!</definedName>
    <definedName name="용기능4" localSheetId="38">#REF!</definedName>
    <definedName name="용기능4" localSheetId="39">#REF!</definedName>
    <definedName name="용기능4" localSheetId="40">#REF!</definedName>
    <definedName name="용기능4" localSheetId="41">#REF!</definedName>
    <definedName name="용기능4" localSheetId="34">#REF!</definedName>
    <definedName name="용기능4" localSheetId="16">#REF!</definedName>
    <definedName name="용기능4">#REF!</definedName>
    <definedName name="용기능5" localSheetId="12">#REF!</definedName>
    <definedName name="용기능5" localSheetId="11">#REF!</definedName>
    <definedName name="용기능5" localSheetId="38">#REF!</definedName>
    <definedName name="용기능5" localSheetId="39">#REF!</definedName>
    <definedName name="용기능5" localSheetId="40">#REF!</definedName>
    <definedName name="용기능5" localSheetId="41">#REF!</definedName>
    <definedName name="용기능5" localSheetId="34">#REF!</definedName>
    <definedName name="용기능5" localSheetId="16">#REF!</definedName>
    <definedName name="용기능5">#REF!</definedName>
    <definedName name="용기능6" localSheetId="12">#REF!</definedName>
    <definedName name="용기능6" localSheetId="11">#REF!</definedName>
    <definedName name="용기능6" localSheetId="38">#REF!</definedName>
    <definedName name="용기능6" localSheetId="39">#REF!</definedName>
    <definedName name="용기능6" localSheetId="40">#REF!</definedName>
    <definedName name="용기능6" localSheetId="41">#REF!</definedName>
    <definedName name="용기능6" localSheetId="34">#REF!</definedName>
    <definedName name="용기능6" localSheetId="16">#REF!</definedName>
    <definedName name="용기능6">#REF!</definedName>
    <definedName name="용기능7" localSheetId="12">#REF!</definedName>
    <definedName name="용기능7" localSheetId="11">#REF!</definedName>
    <definedName name="용기능7" localSheetId="38">#REF!</definedName>
    <definedName name="용기능7" localSheetId="39">#REF!</definedName>
    <definedName name="용기능7" localSheetId="40">#REF!</definedName>
    <definedName name="용기능7" localSheetId="41">#REF!</definedName>
    <definedName name="용기능7" localSheetId="34">#REF!</definedName>
    <definedName name="용기능7" localSheetId="16">#REF!</definedName>
    <definedName name="용기능7">#REF!</definedName>
    <definedName name="용기능8" localSheetId="12">#REF!</definedName>
    <definedName name="용기능8" localSheetId="11">#REF!</definedName>
    <definedName name="용기능8" localSheetId="38">#REF!</definedName>
    <definedName name="용기능8" localSheetId="39">#REF!</definedName>
    <definedName name="용기능8" localSheetId="40">#REF!</definedName>
    <definedName name="용기능8" localSheetId="41">#REF!</definedName>
    <definedName name="용기능8" localSheetId="34">#REF!</definedName>
    <definedName name="용기능8" localSheetId="16">#REF!</definedName>
    <definedName name="용기능8">#REF!</definedName>
    <definedName name="용기능9" localSheetId="12">#REF!</definedName>
    <definedName name="용기능9" localSheetId="11">#REF!</definedName>
    <definedName name="용기능9" localSheetId="38">#REF!</definedName>
    <definedName name="용기능9" localSheetId="39">#REF!</definedName>
    <definedName name="용기능9" localSheetId="40">#REF!</definedName>
    <definedName name="용기능9" localSheetId="41">#REF!</definedName>
    <definedName name="용기능9" localSheetId="34">#REF!</definedName>
    <definedName name="용기능9" localSheetId="16">#REF!</definedName>
    <definedName name="용기능9">#REF!</definedName>
    <definedName name="용기타" localSheetId="12">#REF!</definedName>
    <definedName name="용기타" localSheetId="11">#REF!</definedName>
    <definedName name="용기타" localSheetId="38">#REF!</definedName>
    <definedName name="용기타" localSheetId="39">#REF!</definedName>
    <definedName name="용기타" localSheetId="40">#REF!</definedName>
    <definedName name="용기타" localSheetId="41">#REF!</definedName>
    <definedName name="용기타" localSheetId="34">#REF!</definedName>
    <definedName name="용기타" localSheetId="16">#REF!</definedName>
    <definedName name="용기타">#REF!</definedName>
    <definedName name="용기타1" localSheetId="12">#REF!</definedName>
    <definedName name="용기타1" localSheetId="11">#REF!</definedName>
    <definedName name="용기타1" localSheetId="38">#REF!</definedName>
    <definedName name="용기타1" localSheetId="39">#REF!</definedName>
    <definedName name="용기타1" localSheetId="40">#REF!</definedName>
    <definedName name="용기타1" localSheetId="41">#REF!</definedName>
    <definedName name="용기타1" localSheetId="34">#REF!</definedName>
    <definedName name="용기타1" localSheetId="16">#REF!</definedName>
    <definedName name="용기타1">#REF!</definedName>
    <definedName name="용기타10" localSheetId="12">#REF!</definedName>
    <definedName name="용기타10" localSheetId="11">#REF!</definedName>
    <definedName name="용기타10" localSheetId="38">#REF!</definedName>
    <definedName name="용기타10" localSheetId="39">#REF!</definedName>
    <definedName name="용기타10" localSheetId="40">#REF!</definedName>
    <definedName name="용기타10" localSheetId="41">#REF!</definedName>
    <definedName name="용기타10" localSheetId="34">#REF!</definedName>
    <definedName name="용기타10" localSheetId="16">#REF!</definedName>
    <definedName name="용기타10">#REF!</definedName>
    <definedName name="용기타11" localSheetId="12">#REF!</definedName>
    <definedName name="용기타11" localSheetId="11">#REF!</definedName>
    <definedName name="용기타11" localSheetId="38">#REF!</definedName>
    <definedName name="용기타11" localSheetId="39">#REF!</definedName>
    <definedName name="용기타11" localSheetId="40">#REF!</definedName>
    <definedName name="용기타11" localSheetId="41">#REF!</definedName>
    <definedName name="용기타11" localSheetId="34">#REF!</definedName>
    <definedName name="용기타11" localSheetId="16">#REF!</definedName>
    <definedName name="용기타11">#REF!</definedName>
    <definedName name="용기타12" localSheetId="12">#REF!</definedName>
    <definedName name="용기타12" localSheetId="11">#REF!</definedName>
    <definedName name="용기타12" localSheetId="38">#REF!</definedName>
    <definedName name="용기타12" localSheetId="39">#REF!</definedName>
    <definedName name="용기타12" localSheetId="40">#REF!</definedName>
    <definedName name="용기타12" localSheetId="41">#REF!</definedName>
    <definedName name="용기타12" localSheetId="34">#REF!</definedName>
    <definedName name="용기타12" localSheetId="16">#REF!</definedName>
    <definedName name="용기타12">#REF!</definedName>
    <definedName name="용기타2" localSheetId="12">#REF!</definedName>
    <definedName name="용기타2" localSheetId="11">#REF!</definedName>
    <definedName name="용기타2" localSheetId="38">#REF!</definedName>
    <definedName name="용기타2" localSheetId="39">#REF!</definedName>
    <definedName name="용기타2" localSheetId="40">#REF!</definedName>
    <definedName name="용기타2" localSheetId="41">#REF!</definedName>
    <definedName name="용기타2" localSheetId="34">#REF!</definedName>
    <definedName name="용기타2" localSheetId="16">#REF!</definedName>
    <definedName name="용기타2">#REF!</definedName>
    <definedName name="용기타3" localSheetId="12">#REF!</definedName>
    <definedName name="용기타3" localSheetId="11">#REF!</definedName>
    <definedName name="용기타3" localSheetId="38">#REF!</definedName>
    <definedName name="용기타3" localSheetId="39">#REF!</definedName>
    <definedName name="용기타3" localSheetId="40">#REF!</definedName>
    <definedName name="용기타3" localSheetId="41">#REF!</definedName>
    <definedName name="용기타3" localSheetId="34">#REF!</definedName>
    <definedName name="용기타3" localSheetId="16">#REF!</definedName>
    <definedName name="용기타3">#REF!</definedName>
    <definedName name="용기타4" localSheetId="12">#REF!</definedName>
    <definedName name="용기타4" localSheetId="11">#REF!</definedName>
    <definedName name="용기타4" localSheetId="38">#REF!</definedName>
    <definedName name="용기타4" localSheetId="39">#REF!</definedName>
    <definedName name="용기타4" localSheetId="40">#REF!</definedName>
    <definedName name="용기타4" localSheetId="41">#REF!</definedName>
    <definedName name="용기타4" localSheetId="34">#REF!</definedName>
    <definedName name="용기타4" localSheetId="16">#REF!</definedName>
    <definedName name="용기타4">#REF!</definedName>
    <definedName name="용기타5" localSheetId="12">#REF!</definedName>
    <definedName name="용기타5" localSheetId="11">#REF!</definedName>
    <definedName name="용기타5" localSheetId="38">#REF!</definedName>
    <definedName name="용기타5" localSheetId="39">#REF!</definedName>
    <definedName name="용기타5" localSheetId="40">#REF!</definedName>
    <definedName name="용기타5" localSheetId="41">#REF!</definedName>
    <definedName name="용기타5" localSheetId="34">#REF!</definedName>
    <definedName name="용기타5" localSheetId="16">#REF!</definedName>
    <definedName name="용기타5">#REF!</definedName>
    <definedName name="용기타6" localSheetId="12">#REF!</definedName>
    <definedName name="용기타6" localSheetId="11">#REF!</definedName>
    <definedName name="용기타6" localSheetId="38">#REF!</definedName>
    <definedName name="용기타6" localSheetId="39">#REF!</definedName>
    <definedName name="용기타6" localSheetId="40">#REF!</definedName>
    <definedName name="용기타6" localSheetId="41">#REF!</definedName>
    <definedName name="용기타6" localSheetId="34">#REF!</definedName>
    <definedName name="용기타6" localSheetId="16">#REF!</definedName>
    <definedName name="용기타6">#REF!</definedName>
    <definedName name="용기타7" localSheetId="12">#REF!</definedName>
    <definedName name="용기타7" localSheetId="11">#REF!</definedName>
    <definedName name="용기타7" localSheetId="38">#REF!</definedName>
    <definedName name="용기타7" localSheetId="39">#REF!</definedName>
    <definedName name="용기타7" localSheetId="40">#REF!</definedName>
    <definedName name="용기타7" localSheetId="41">#REF!</definedName>
    <definedName name="용기타7" localSheetId="34">#REF!</definedName>
    <definedName name="용기타7" localSheetId="16">#REF!</definedName>
    <definedName name="용기타7">#REF!</definedName>
    <definedName name="용기타8" localSheetId="12">#REF!</definedName>
    <definedName name="용기타8" localSheetId="11">#REF!</definedName>
    <definedName name="용기타8" localSheetId="38">#REF!</definedName>
    <definedName name="용기타8" localSheetId="39">#REF!</definedName>
    <definedName name="용기타8" localSheetId="40">#REF!</definedName>
    <definedName name="용기타8" localSheetId="41">#REF!</definedName>
    <definedName name="용기타8" localSheetId="34">#REF!</definedName>
    <definedName name="용기타8" localSheetId="16">#REF!</definedName>
    <definedName name="용기타8">#REF!</definedName>
    <definedName name="용기타9" localSheetId="12">#REF!</definedName>
    <definedName name="용기타9" localSheetId="11">#REF!</definedName>
    <definedName name="용기타9" localSheetId="38">#REF!</definedName>
    <definedName name="용기타9" localSheetId="39">#REF!</definedName>
    <definedName name="용기타9" localSheetId="40">#REF!</definedName>
    <definedName name="용기타9" localSheetId="41">#REF!</definedName>
    <definedName name="용기타9" localSheetId="34">#REF!</definedName>
    <definedName name="용기타9" localSheetId="16">#REF!</definedName>
    <definedName name="용기타9">#REF!</definedName>
    <definedName name="용도차" localSheetId="38" hidden="1">{#N/A,#N/A,FALSE,"단축1";#N/A,#N/A,FALSE,"단축2";#N/A,#N/A,FALSE,"단축3";#N/A,#N/A,FALSE,"장축";#N/A,#N/A,FALSE,"4WD"}</definedName>
    <definedName name="용도차" localSheetId="39" hidden="1">{#N/A,#N/A,FALSE,"단축1";#N/A,#N/A,FALSE,"단축2";#N/A,#N/A,FALSE,"단축3";#N/A,#N/A,FALSE,"장축";#N/A,#N/A,FALSE,"4WD"}</definedName>
    <definedName name="용도차" localSheetId="40" hidden="1">{#N/A,#N/A,FALSE,"단축1";#N/A,#N/A,FALSE,"단축2";#N/A,#N/A,FALSE,"단축3";#N/A,#N/A,FALSE,"장축";#N/A,#N/A,FALSE,"4WD"}</definedName>
    <definedName name="용도차" localSheetId="41" hidden="1">{#N/A,#N/A,FALSE,"단축1";#N/A,#N/A,FALSE,"단축2";#N/A,#N/A,FALSE,"단축3";#N/A,#N/A,FALSE,"장축";#N/A,#N/A,FALSE,"4WD"}</definedName>
    <definedName name="용도차" localSheetId="34" hidden="1">{#N/A,#N/A,FALSE,"단축1";#N/A,#N/A,FALSE,"단축2";#N/A,#N/A,FALSE,"단축3";#N/A,#N/A,FALSE,"장축";#N/A,#N/A,FALSE,"4WD"}</definedName>
    <definedName name="용도차" hidden="1">{#N/A,#N/A,FALSE,"단축1";#N/A,#N/A,FALSE,"단축2";#N/A,#N/A,FALSE,"단축3";#N/A,#N/A,FALSE,"장축";#N/A,#N/A,FALSE,"4WD"}</definedName>
    <definedName name="용사무" localSheetId="12">#REF!</definedName>
    <definedName name="용사무" localSheetId="11">#REF!</definedName>
    <definedName name="용사무" localSheetId="38">#REF!</definedName>
    <definedName name="용사무" localSheetId="39">#REF!</definedName>
    <definedName name="용사무" localSheetId="40">#REF!</definedName>
    <definedName name="용사무" localSheetId="41">#REF!</definedName>
    <definedName name="용사무" localSheetId="34">#REF!</definedName>
    <definedName name="용사무" localSheetId="16">#REF!</definedName>
    <definedName name="용사무">#REF!</definedName>
    <definedName name="용사무1" localSheetId="12">#REF!</definedName>
    <definedName name="용사무1" localSheetId="11">#REF!</definedName>
    <definedName name="용사무1" localSheetId="38">#REF!</definedName>
    <definedName name="용사무1" localSheetId="39">#REF!</definedName>
    <definedName name="용사무1" localSheetId="40">#REF!</definedName>
    <definedName name="용사무1" localSheetId="41">#REF!</definedName>
    <definedName name="용사무1" localSheetId="34">#REF!</definedName>
    <definedName name="용사무1" localSheetId="16">#REF!</definedName>
    <definedName name="용사무1">#REF!</definedName>
    <definedName name="용사무10" localSheetId="12">#REF!</definedName>
    <definedName name="용사무10" localSheetId="11">#REF!</definedName>
    <definedName name="용사무10" localSheetId="38">#REF!</definedName>
    <definedName name="용사무10" localSheetId="39">#REF!</definedName>
    <definedName name="용사무10" localSheetId="40">#REF!</definedName>
    <definedName name="용사무10" localSheetId="41">#REF!</definedName>
    <definedName name="용사무10" localSheetId="34">#REF!</definedName>
    <definedName name="용사무10" localSheetId="16">#REF!</definedName>
    <definedName name="용사무10">#REF!</definedName>
    <definedName name="용사무11" localSheetId="12">#REF!</definedName>
    <definedName name="용사무11" localSheetId="11">#REF!</definedName>
    <definedName name="용사무11" localSheetId="38">#REF!</definedName>
    <definedName name="용사무11" localSheetId="39">#REF!</definedName>
    <definedName name="용사무11" localSheetId="40">#REF!</definedName>
    <definedName name="용사무11" localSheetId="41">#REF!</definedName>
    <definedName name="용사무11" localSheetId="34">#REF!</definedName>
    <definedName name="용사무11" localSheetId="16">#REF!</definedName>
    <definedName name="용사무11">#REF!</definedName>
    <definedName name="용사무12" localSheetId="12">#REF!</definedName>
    <definedName name="용사무12" localSheetId="11">#REF!</definedName>
    <definedName name="용사무12" localSheetId="38">#REF!</definedName>
    <definedName name="용사무12" localSheetId="39">#REF!</definedName>
    <definedName name="용사무12" localSheetId="40">#REF!</definedName>
    <definedName name="용사무12" localSheetId="41">#REF!</definedName>
    <definedName name="용사무12" localSheetId="34">#REF!</definedName>
    <definedName name="용사무12" localSheetId="16">#REF!</definedName>
    <definedName name="용사무12">#REF!</definedName>
    <definedName name="용사무2" localSheetId="12">#REF!</definedName>
    <definedName name="용사무2" localSheetId="11">#REF!</definedName>
    <definedName name="용사무2" localSheetId="38">#REF!</definedName>
    <definedName name="용사무2" localSheetId="39">#REF!</definedName>
    <definedName name="용사무2" localSheetId="40">#REF!</definedName>
    <definedName name="용사무2" localSheetId="41">#REF!</definedName>
    <definedName name="용사무2" localSheetId="34">#REF!</definedName>
    <definedName name="용사무2" localSheetId="16">#REF!</definedName>
    <definedName name="용사무2">#REF!</definedName>
    <definedName name="용사무3" localSheetId="12">#REF!</definedName>
    <definedName name="용사무3" localSheetId="11">#REF!</definedName>
    <definedName name="용사무3" localSheetId="38">#REF!</definedName>
    <definedName name="용사무3" localSheetId="39">#REF!</definedName>
    <definedName name="용사무3" localSheetId="40">#REF!</definedName>
    <definedName name="용사무3" localSheetId="41">#REF!</definedName>
    <definedName name="용사무3" localSheetId="34">#REF!</definedName>
    <definedName name="용사무3" localSheetId="16">#REF!</definedName>
    <definedName name="용사무3">#REF!</definedName>
    <definedName name="용사무4" localSheetId="12">#REF!</definedName>
    <definedName name="용사무4" localSheetId="11">#REF!</definedName>
    <definedName name="용사무4" localSheetId="38">#REF!</definedName>
    <definedName name="용사무4" localSheetId="39">#REF!</definedName>
    <definedName name="용사무4" localSheetId="40">#REF!</definedName>
    <definedName name="용사무4" localSheetId="41">#REF!</definedName>
    <definedName name="용사무4" localSheetId="34">#REF!</definedName>
    <definedName name="용사무4" localSheetId="16">#REF!</definedName>
    <definedName name="용사무4">#REF!</definedName>
    <definedName name="용사무5" localSheetId="12">#REF!</definedName>
    <definedName name="용사무5" localSheetId="11">#REF!</definedName>
    <definedName name="용사무5" localSheetId="38">#REF!</definedName>
    <definedName name="용사무5" localSheetId="39">#REF!</definedName>
    <definedName name="용사무5" localSheetId="40">#REF!</definedName>
    <definedName name="용사무5" localSheetId="41">#REF!</definedName>
    <definedName name="용사무5" localSheetId="34">#REF!</definedName>
    <definedName name="용사무5" localSheetId="16">#REF!</definedName>
    <definedName name="용사무5">#REF!</definedName>
    <definedName name="용사무6" localSheetId="12">#REF!</definedName>
    <definedName name="용사무6" localSheetId="11">#REF!</definedName>
    <definedName name="용사무6" localSheetId="38">#REF!</definedName>
    <definedName name="용사무6" localSheetId="39">#REF!</definedName>
    <definedName name="용사무6" localSheetId="40">#REF!</definedName>
    <definedName name="용사무6" localSheetId="41">#REF!</definedName>
    <definedName name="용사무6" localSheetId="34">#REF!</definedName>
    <definedName name="용사무6" localSheetId="16">#REF!</definedName>
    <definedName name="용사무6">#REF!</definedName>
    <definedName name="용사무7" localSheetId="12">#REF!</definedName>
    <definedName name="용사무7" localSheetId="11">#REF!</definedName>
    <definedName name="용사무7" localSheetId="38">#REF!</definedName>
    <definedName name="용사무7" localSheetId="39">#REF!</definedName>
    <definedName name="용사무7" localSheetId="40">#REF!</definedName>
    <definedName name="용사무7" localSheetId="41">#REF!</definedName>
    <definedName name="용사무7" localSheetId="34">#REF!</definedName>
    <definedName name="용사무7" localSheetId="16">#REF!</definedName>
    <definedName name="용사무7">#REF!</definedName>
    <definedName name="용사무8" localSheetId="12">#REF!</definedName>
    <definedName name="용사무8" localSheetId="11">#REF!</definedName>
    <definedName name="용사무8" localSheetId="38">#REF!</definedName>
    <definedName name="용사무8" localSheetId="39">#REF!</definedName>
    <definedName name="용사무8" localSheetId="40">#REF!</definedName>
    <definedName name="용사무8" localSheetId="41">#REF!</definedName>
    <definedName name="용사무8" localSheetId="34">#REF!</definedName>
    <definedName name="용사무8" localSheetId="16">#REF!</definedName>
    <definedName name="용사무8">#REF!</definedName>
    <definedName name="용사무9" localSheetId="12">#REF!</definedName>
    <definedName name="용사무9" localSheetId="11">#REF!</definedName>
    <definedName name="용사무9" localSheetId="38">#REF!</definedName>
    <definedName name="용사무9" localSheetId="39">#REF!</definedName>
    <definedName name="용사무9" localSheetId="40">#REF!</definedName>
    <definedName name="용사무9" localSheetId="41">#REF!</definedName>
    <definedName name="용사무9" localSheetId="34">#REF!</definedName>
    <definedName name="용사무9" localSheetId="16">#REF!</definedName>
    <definedName name="용사무9">#REF!</definedName>
    <definedName name="용역" localSheetId="12">[0]!BlankMacro1</definedName>
    <definedName name="용역" localSheetId="11">[0]!BlankMacro1</definedName>
    <definedName name="용역" localSheetId="38">[0]!BlankMacro1</definedName>
    <definedName name="용역" localSheetId="39">[0]!BlankMacro1</definedName>
    <definedName name="용역" localSheetId="40">[0]!BlankMacro1</definedName>
    <definedName name="용역" localSheetId="41">[0]!BlankMacro1</definedName>
    <definedName name="용역" localSheetId="34">[0]!BlankMacro1</definedName>
    <definedName name="용역" localSheetId="16">[0]!BlankMacro1</definedName>
    <definedName name="용역">[0]!BlankMacro1</definedName>
    <definedName name="우끝아래" localSheetId="12">#REF!</definedName>
    <definedName name="우끝아래" localSheetId="11">#REF!</definedName>
    <definedName name="우끝아래" localSheetId="38">#REF!</definedName>
    <definedName name="우끝아래" localSheetId="39">#REF!</definedName>
    <definedName name="우끝아래" localSheetId="40">#REF!</definedName>
    <definedName name="우끝아래" localSheetId="41">#REF!</definedName>
    <definedName name="우끝아래" localSheetId="34">#REF!</definedName>
    <definedName name="우끝아래" localSheetId="16">#REF!</definedName>
    <definedName name="우끝아래">#REF!</definedName>
    <definedName name="우끝위" localSheetId="12">#REF!</definedName>
    <definedName name="우끝위" localSheetId="11">#REF!</definedName>
    <definedName name="우끝위" localSheetId="38">#REF!</definedName>
    <definedName name="우끝위" localSheetId="39">#REF!</definedName>
    <definedName name="우끝위" localSheetId="40">#REF!</definedName>
    <definedName name="우끝위" localSheetId="41">#REF!</definedName>
    <definedName name="우끝위" localSheetId="34">#REF!</definedName>
    <definedName name="우끝위" localSheetId="16">#REF!</definedName>
    <definedName name="우끝위">#REF!</definedName>
    <definedName name="운영1" localSheetId="38" hidden="1">{#N/A,#N/A,FALSE,"단축1";#N/A,#N/A,FALSE,"단축2";#N/A,#N/A,FALSE,"단축3";#N/A,#N/A,FALSE,"장축";#N/A,#N/A,FALSE,"4WD"}</definedName>
    <definedName name="운영1" localSheetId="39" hidden="1">{#N/A,#N/A,FALSE,"단축1";#N/A,#N/A,FALSE,"단축2";#N/A,#N/A,FALSE,"단축3";#N/A,#N/A,FALSE,"장축";#N/A,#N/A,FALSE,"4WD"}</definedName>
    <definedName name="운영1" localSheetId="40" hidden="1">{#N/A,#N/A,FALSE,"단축1";#N/A,#N/A,FALSE,"단축2";#N/A,#N/A,FALSE,"단축3";#N/A,#N/A,FALSE,"장축";#N/A,#N/A,FALSE,"4WD"}</definedName>
    <definedName name="운영1" localSheetId="41" hidden="1">{#N/A,#N/A,FALSE,"단축1";#N/A,#N/A,FALSE,"단축2";#N/A,#N/A,FALSE,"단축3";#N/A,#N/A,FALSE,"장축";#N/A,#N/A,FALSE,"4WD"}</definedName>
    <definedName name="운영1" localSheetId="34" hidden="1">{#N/A,#N/A,FALSE,"단축1";#N/A,#N/A,FALSE,"단축2";#N/A,#N/A,FALSE,"단축3";#N/A,#N/A,FALSE,"장축";#N/A,#N/A,FALSE,"4WD"}</definedName>
    <definedName name="운영1" hidden="1">{#N/A,#N/A,FALSE,"단축1";#N/A,#N/A,FALSE,"단축2";#N/A,#N/A,FALSE,"단축3";#N/A,#N/A,FALSE,"장축";#N/A,#N/A,FALSE,"4WD"}</definedName>
    <definedName name="원">1</definedName>
    <definedName name="원_" localSheetId="38" hidden="1">{#N/A,#N/A,FALSE,"단축1";#N/A,#N/A,FALSE,"단축2";#N/A,#N/A,FALSE,"단축3";#N/A,#N/A,FALSE,"장축";#N/A,#N/A,FALSE,"4WD"}</definedName>
    <definedName name="원_" localSheetId="39" hidden="1">{#N/A,#N/A,FALSE,"단축1";#N/A,#N/A,FALSE,"단축2";#N/A,#N/A,FALSE,"단축3";#N/A,#N/A,FALSE,"장축";#N/A,#N/A,FALSE,"4WD"}</definedName>
    <definedName name="원_" localSheetId="40" hidden="1">{#N/A,#N/A,FALSE,"단축1";#N/A,#N/A,FALSE,"단축2";#N/A,#N/A,FALSE,"단축3";#N/A,#N/A,FALSE,"장축";#N/A,#N/A,FALSE,"4WD"}</definedName>
    <definedName name="원_" localSheetId="41" hidden="1">{#N/A,#N/A,FALSE,"단축1";#N/A,#N/A,FALSE,"단축2";#N/A,#N/A,FALSE,"단축3";#N/A,#N/A,FALSE,"장축";#N/A,#N/A,FALSE,"4WD"}</definedName>
    <definedName name="원_" localSheetId="34" hidden="1">{#N/A,#N/A,FALSE,"단축1";#N/A,#N/A,FALSE,"단축2";#N/A,#N/A,FALSE,"단축3";#N/A,#N/A,FALSE,"장축";#N/A,#N/A,FALSE,"4WD"}</definedName>
    <definedName name="원_" hidden="1">{#N/A,#N/A,FALSE,"단축1";#N/A,#N/A,FALSE,"단축2";#N/A,#N/A,FALSE,"단축3";#N/A,#N/A,FALSE,"장축";#N/A,#N/A,FALSE,"4WD"}</definedName>
    <definedName name="원_목차" localSheetId="38" hidden="1">{#N/A,#N/A,FALSE,"단축1";#N/A,#N/A,FALSE,"단축2";#N/A,#N/A,FALSE,"단축3";#N/A,#N/A,FALSE,"장축";#N/A,#N/A,FALSE,"4WD"}</definedName>
    <definedName name="원_목차" localSheetId="39" hidden="1">{#N/A,#N/A,FALSE,"단축1";#N/A,#N/A,FALSE,"단축2";#N/A,#N/A,FALSE,"단축3";#N/A,#N/A,FALSE,"장축";#N/A,#N/A,FALSE,"4WD"}</definedName>
    <definedName name="원_목차" localSheetId="40" hidden="1">{#N/A,#N/A,FALSE,"단축1";#N/A,#N/A,FALSE,"단축2";#N/A,#N/A,FALSE,"단축3";#N/A,#N/A,FALSE,"장축";#N/A,#N/A,FALSE,"4WD"}</definedName>
    <definedName name="원_목차" localSheetId="41" hidden="1">{#N/A,#N/A,FALSE,"단축1";#N/A,#N/A,FALSE,"단축2";#N/A,#N/A,FALSE,"단축3";#N/A,#N/A,FALSE,"장축";#N/A,#N/A,FALSE,"4WD"}</definedName>
    <definedName name="원_목차" localSheetId="34" hidden="1">{#N/A,#N/A,FALSE,"단축1";#N/A,#N/A,FALSE,"단축2";#N/A,#N/A,FALSE,"단축3";#N/A,#N/A,FALSE,"장축";#N/A,#N/A,FALSE,"4WD"}</definedName>
    <definedName name="원_목차" hidden="1">{#N/A,#N/A,FALSE,"단축1";#N/A,#N/A,FALSE,"단축2";#N/A,#N/A,FALSE,"단축3";#N/A,#N/A,FALSE,"장축";#N/A,#N/A,FALSE,"4WD"}</definedName>
    <definedName name="원1" localSheetId="12">#REF!</definedName>
    <definedName name="원1" localSheetId="11">#REF!</definedName>
    <definedName name="원1" localSheetId="38">#REF!</definedName>
    <definedName name="원1" localSheetId="39">#REF!</definedName>
    <definedName name="원1" localSheetId="40">#REF!</definedName>
    <definedName name="원1" localSheetId="41">#REF!</definedName>
    <definedName name="원1" localSheetId="34">#REF!</definedName>
    <definedName name="원1" localSheetId="16">#REF!</definedName>
    <definedName name="원1">#REF!</definedName>
    <definedName name="원가" localSheetId="12">BlankMacro1</definedName>
    <definedName name="원가" localSheetId="11">BlankMacro1</definedName>
    <definedName name="원가" localSheetId="38">BlankMacro1</definedName>
    <definedName name="원가" localSheetId="39">BlankMacro1</definedName>
    <definedName name="원가" localSheetId="40">BlankMacro1</definedName>
    <definedName name="원가" localSheetId="41">BlankMacro1</definedName>
    <definedName name="원가" localSheetId="34">BlankMacro1</definedName>
    <definedName name="원가" localSheetId="16">BlankMacro1</definedName>
    <definedName name="원가">BlankMacro1</definedName>
    <definedName name="원가1" localSheetId="12">#REF!</definedName>
    <definedName name="원가1" localSheetId="11">#REF!</definedName>
    <definedName name="원가1" localSheetId="38">#REF!</definedName>
    <definedName name="원가1" localSheetId="39">#REF!</definedName>
    <definedName name="원가1" localSheetId="40">#REF!</definedName>
    <definedName name="원가1" localSheetId="41">#REF!</definedName>
    <definedName name="원가1" localSheetId="34">#REF!</definedName>
    <definedName name="원가1" localSheetId="16">#REF!</definedName>
    <definedName name="원가1">#REF!</definedName>
    <definedName name="원가개선" localSheetId="12">[0]!BlankMacro1</definedName>
    <definedName name="원가개선" localSheetId="11">[0]!BlankMacro1</definedName>
    <definedName name="원가개선" localSheetId="38">[0]!BlankMacro1</definedName>
    <definedName name="원가개선" localSheetId="39">[0]!BlankMacro1</definedName>
    <definedName name="원가개선" localSheetId="40">[0]!BlankMacro1</definedName>
    <definedName name="원가개선" localSheetId="41">[0]!BlankMacro1</definedName>
    <definedName name="원가개선" localSheetId="34">[0]!BlankMacro1</definedName>
    <definedName name="원가개선" localSheetId="16">[0]!BlankMacro1</definedName>
    <definedName name="원가개선">[0]!BlankMacro1</definedName>
    <definedName name="원가계획" localSheetId="12">#REF!</definedName>
    <definedName name="원가계획" localSheetId="11">#REF!</definedName>
    <definedName name="원가계획" localSheetId="38">#REF!</definedName>
    <definedName name="원가계획" localSheetId="39">#REF!</definedName>
    <definedName name="원가계획" localSheetId="40">#REF!</definedName>
    <definedName name="원가계획" localSheetId="41">#REF!</definedName>
    <definedName name="원가계획" localSheetId="34">#REF!</definedName>
    <definedName name="원가계획" localSheetId="16">#REF!</definedName>
    <definedName name="원가계획">#REF!</definedName>
    <definedName name="원단위" localSheetId="12">#REF!</definedName>
    <definedName name="원단위" localSheetId="11">#REF!</definedName>
    <definedName name="원단위" localSheetId="38">#REF!</definedName>
    <definedName name="원단위" localSheetId="39">#REF!</definedName>
    <definedName name="원단위" localSheetId="40">#REF!</definedName>
    <definedName name="원단위" localSheetId="41">#REF!</definedName>
    <definedName name="원단위" localSheetId="34">#REF!</definedName>
    <definedName name="원단위" localSheetId="16">#REF!</definedName>
    <definedName name="원단위">#REF!</definedName>
    <definedName name="원본" localSheetId="12">#REF!</definedName>
    <definedName name="원본" localSheetId="11">#REF!</definedName>
    <definedName name="원본" localSheetId="38">#REF!</definedName>
    <definedName name="원본" localSheetId="39">#REF!</definedName>
    <definedName name="원본" localSheetId="40">#REF!</definedName>
    <definedName name="원본" localSheetId="41">#REF!</definedName>
    <definedName name="원본" localSheetId="34">#REF!</definedName>
    <definedName name="원본" localSheetId="16">#REF!</definedName>
    <definedName name="원본">#REF!</definedName>
    <definedName name="원본_목차" localSheetId="38" hidden="1">{#N/A,#N/A,FALSE,"신규dep";#N/A,#N/A,FALSE,"신규dep-금형상각후";#N/A,#N/A,FALSE,"신규dep-연구비상각후";#N/A,#N/A,FALSE,"신규dep-기계,공구상각후"}</definedName>
    <definedName name="원본_목차" localSheetId="39" hidden="1">{#N/A,#N/A,FALSE,"신규dep";#N/A,#N/A,FALSE,"신규dep-금형상각후";#N/A,#N/A,FALSE,"신규dep-연구비상각후";#N/A,#N/A,FALSE,"신규dep-기계,공구상각후"}</definedName>
    <definedName name="원본_목차" localSheetId="40" hidden="1">{#N/A,#N/A,FALSE,"신규dep";#N/A,#N/A,FALSE,"신규dep-금형상각후";#N/A,#N/A,FALSE,"신규dep-연구비상각후";#N/A,#N/A,FALSE,"신규dep-기계,공구상각후"}</definedName>
    <definedName name="원본_목차" localSheetId="41" hidden="1">{#N/A,#N/A,FALSE,"신규dep";#N/A,#N/A,FALSE,"신규dep-금형상각후";#N/A,#N/A,FALSE,"신규dep-연구비상각후";#N/A,#N/A,FALSE,"신규dep-기계,공구상각후"}</definedName>
    <definedName name="원본_목차" localSheetId="34" hidden="1">{#N/A,#N/A,FALSE,"신규dep";#N/A,#N/A,FALSE,"신규dep-금형상각후";#N/A,#N/A,FALSE,"신규dep-연구비상각후";#N/A,#N/A,FALSE,"신규dep-기계,공구상각후"}</definedName>
    <definedName name="원본_목차" hidden="1">{#N/A,#N/A,FALSE,"신규dep";#N/A,#N/A,FALSE,"신규dep-금형상각후";#N/A,#N/A,FALSE,"신규dep-연구비상각후";#N/A,#N/A,FALSE,"신규dep-기계,공구상각후"}</definedName>
    <definedName name="원부" localSheetId="12">#REF!</definedName>
    <definedName name="원부" localSheetId="11">#REF!</definedName>
    <definedName name="원부" localSheetId="38">#REF!</definedName>
    <definedName name="원부" localSheetId="39">#REF!</definedName>
    <definedName name="원부" localSheetId="40">#REF!</definedName>
    <definedName name="원부" localSheetId="41">#REF!</definedName>
    <definedName name="원부" localSheetId="34">#REF!</definedName>
    <definedName name="원부" localSheetId="16">#REF!</definedName>
    <definedName name="원부">#REF!</definedName>
    <definedName name="원부하" localSheetId="12">#REF!</definedName>
    <definedName name="원부하" localSheetId="11">#REF!</definedName>
    <definedName name="원부하" localSheetId="38">#REF!</definedName>
    <definedName name="원부하" localSheetId="39">#REF!</definedName>
    <definedName name="원부하" localSheetId="40">#REF!</definedName>
    <definedName name="원부하" localSheetId="41">#REF!</definedName>
    <definedName name="원부하" localSheetId="34">#REF!</definedName>
    <definedName name="원부하" localSheetId="16">#REF!</definedName>
    <definedName name="원부하">#REF!</definedName>
    <definedName name="원제" localSheetId="12">#REF!</definedName>
    <definedName name="원제" localSheetId="11">#REF!</definedName>
    <definedName name="원제" localSheetId="38">#REF!</definedName>
    <definedName name="원제" localSheetId="39">#REF!</definedName>
    <definedName name="원제" localSheetId="40">#REF!</definedName>
    <definedName name="원제" localSheetId="41">#REF!</definedName>
    <definedName name="원제" localSheetId="34">#REF!</definedName>
    <definedName name="원제" localSheetId="16">#REF!</definedName>
    <definedName name="원제">#REF!</definedName>
    <definedName name="월" localSheetId="12">IF(#REF!="-","해당없음",IF(#REF!="","미정",IF(MONTH(#REF!)&lt;10,RIGHT(YEAR(#REF!),2)&amp;".0"&amp;MONTH(#REF!),RIGHT(YEAR(#REF!),2)&amp;"."&amp;MONTH(#REF!))))</definedName>
    <definedName name="월" localSheetId="11">IF(#REF!="-","해당없음",IF(#REF!="","미정",IF(MONTH(#REF!)&lt;10,RIGHT(YEAR(#REF!),2)&amp;".0"&amp;MONTH(#REF!),RIGHT(YEAR(#REF!),2)&amp;"."&amp;MONTH(#REF!))))</definedName>
    <definedName name="월" localSheetId="38">IF(#REF!="-","해당없음",IF(#REF!="","미정",IF(MONTH(#REF!)&lt;10,RIGHT(YEAR(#REF!),2)&amp;".0"&amp;MONTH(#REF!),RIGHT(YEAR(#REF!),2)&amp;"."&amp;MONTH(#REF!))))</definedName>
    <definedName name="월" localSheetId="39">IF(#REF!="-","해당없음",IF(#REF!="","미정",IF(MONTH(#REF!)&lt;10,RIGHT(YEAR(#REF!),2)&amp;".0"&amp;MONTH(#REF!),RIGHT(YEAR(#REF!),2)&amp;"."&amp;MONTH(#REF!))))</definedName>
    <definedName name="월" localSheetId="40">IF(#REF!="-","해당없음",IF(#REF!="","미정",IF(MONTH(#REF!)&lt;10,RIGHT(YEAR(#REF!),2)&amp;".0"&amp;MONTH(#REF!),RIGHT(YEAR(#REF!),2)&amp;"."&amp;MONTH(#REF!))))</definedName>
    <definedName name="월" localSheetId="41">IF(#REF!="-","해당없음",IF(#REF!="","미정",IF(MONTH(#REF!)&lt;10,RIGHT(YEAR(#REF!),2)&amp;".0"&amp;MONTH(#REF!),RIGHT(YEAR(#REF!),2)&amp;"."&amp;MONTH(#REF!))))</definedName>
    <definedName name="월" localSheetId="34">IF(#REF!="-","해당없음",IF(#REF!="","미정",IF(MONTH(#REF!)&lt;10,RIGHT(YEAR(#REF!),2)&amp;".0"&amp;MONTH(#REF!),RIGHT(YEAR(#REF!),2)&amp;"."&amp;MONTH(#REF!))))</definedName>
    <definedName name="월" localSheetId="16">IF(#REF!="-","해당없음",IF(#REF!="","미정",IF(MONTH(#REF!)&lt;10,RIGHT(YEAR(#REF!),2)&amp;".0"&amp;MONTH(#REF!),RIGHT(YEAR(#REF!),2)&amp;"."&amp;MONTH(#REF!))))</definedName>
    <definedName name="월">IF(#REF!="-","해당없음",IF(#REF!="","미정",IF(MONTH(#REF!)&lt;10,RIGHT(YEAR(#REF!),2)&amp;".0"&amp;MONTH(#REF!),RIGHT(YEAR(#REF!),2)&amp;"."&amp;MONTH(#REF!))))</definedName>
    <definedName name="월별" localSheetId="12">#REF!</definedName>
    <definedName name="월별" localSheetId="11">#REF!</definedName>
    <definedName name="월별" localSheetId="38">#REF!</definedName>
    <definedName name="월별" localSheetId="39">#REF!</definedName>
    <definedName name="월별" localSheetId="40">#REF!</definedName>
    <definedName name="월별" localSheetId="41">#REF!</definedName>
    <definedName name="월별" localSheetId="34">#REF!</definedName>
    <definedName name="월별" localSheetId="16">#REF!</definedName>
    <definedName name="월별">#REF!</definedName>
    <definedName name="월별영업" localSheetId="12">#REF!</definedName>
    <definedName name="월별영업" localSheetId="11">#REF!</definedName>
    <definedName name="월별영업" localSheetId="38">#REF!</definedName>
    <definedName name="월별영업" localSheetId="39">#REF!</definedName>
    <definedName name="월별영업" localSheetId="40">#REF!</definedName>
    <definedName name="월별영업" localSheetId="41">#REF!</definedName>
    <definedName name="월별영업" localSheetId="34">#REF!</definedName>
    <definedName name="월별영업" localSheetId="16">#REF!</definedName>
    <definedName name="월별영업">#REF!</definedName>
    <definedName name="월재목" localSheetId="12">#REF!</definedName>
    <definedName name="월재목" localSheetId="11">#REF!</definedName>
    <definedName name="월재목" localSheetId="38">#REF!</definedName>
    <definedName name="월재목" localSheetId="39">#REF!</definedName>
    <definedName name="월재목" localSheetId="40">#REF!</definedName>
    <definedName name="월재목" localSheetId="41">#REF!</definedName>
    <definedName name="월재목" localSheetId="34">#REF!</definedName>
    <definedName name="월재목" localSheetId="16">#REF!</definedName>
    <definedName name="월재목">#REF!</definedName>
    <definedName name="유럽별도" localSheetId="38" hidden="1">{#N/A,#N/A,FALSE,"단축1";#N/A,#N/A,FALSE,"단축2";#N/A,#N/A,FALSE,"단축3";#N/A,#N/A,FALSE,"장축";#N/A,#N/A,FALSE,"4WD"}</definedName>
    <definedName name="유럽별도" localSheetId="39" hidden="1">{#N/A,#N/A,FALSE,"단축1";#N/A,#N/A,FALSE,"단축2";#N/A,#N/A,FALSE,"단축3";#N/A,#N/A,FALSE,"장축";#N/A,#N/A,FALSE,"4WD"}</definedName>
    <definedName name="유럽별도" localSheetId="40" hidden="1">{#N/A,#N/A,FALSE,"단축1";#N/A,#N/A,FALSE,"단축2";#N/A,#N/A,FALSE,"단축3";#N/A,#N/A,FALSE,"장축";#N/A,#N/A,FALSE,"4WD"}</definedName>
    <definedName name="유럽별도" localSheetId="41" hidden="1">{#N/A,#N/A,FALSE,"단축1";#N/A,#N/A,FALSE,"단축2";#N/A,#N/A,FALSE,"단축3";#N/A,#N/A,FALSE,"장축";#N/A,#N/A,FALSE,"4WD"}</definedName>
    <definedName name="유럽별도" localSheetId="34" hidden="1">{#N/A,#N/A,FALSE,"단축1";#N/A,#N/A,FALSE,"단축2";#N/A,#N/A,FALSE,"단축3";#N/A,#N/A,FALSE,"장축";#N/A,#N/A,FALSE,"4WD"}</definedName>
    <definedName name="유럽별도" hidden="1">{#N/A,#N/A,FALSE,"단축1";#N/A,#N/A,FALSE,"단축2";#N/A,#N/A,FALSE,"단축3";#N/A,#N/A,FALSE,"장축";#N/A,#N/A,FALSE,"4WD"}</definedName>
    <definedName name="육" localSheetId="12">#REF!</definedName>
    <definedName name="육" localSheetId="11">#REF!</definedName>
    <definedName name="육" localSheetId="38">#REF!</definedName>
    <definedName name="육" localSheetId="39">#REF!</definedName>
    <definedName name="육" localSheetId="40">#REF!</definedName>
    <definedName name="육" localSheetId="41">#REF!</definedName>
    <definedName name="육" localSheetId="34">#REF!</definedName>
    <definedName name="육" localSheetId="16">#REF!</definedName>
    <definedName name="육">#REF!</definedName>
    <definedName name="육급" localSheetId="12">#REF!</definedName>
    <definedName name="육급" localSheetId="11">#REF!</definedName>
    <definedName name="육급" localSheetId="38">#REF!</definedName>
    <definedName name="육급" localSheetId="39">#REF!</definedName>
    <definedName name="육급" localSheetId="40">#REF!</definedName>
    <definedName name="육급" localSheetId="41">#REF!</definedName>
    <definedName name="육급" localSheetId="34">#REF!</definedName>
    <definedName name="육급" localSheetId="16">#REF!</definedName>
    <definedName name="육급">#REF!</definedName>
    <definedName name="육급1" localSheetId="12">#REF!</definedName>
    <definedName name="육급1" localSheetId="11">#REF!</definedName>
    <definedName name="육급1" localSheetId="38">#REF!</definedName>
    <definedName name="육급1" localSheetId="39">#REF!</definedName>
    <definedName name="육급1" localSheetId="40">#REF!</definedName>
    <definedName name="육급1" localSheetId="41">#REF!</definedName>
    <definedName name="육급1" localSheetId="34">#REF!</definedName>
    <definedName name="육급1" localSheetId="16">#REF!</definedName>
    <definedName name="육급1">#REF!</definedName>
    <definedName name="육급10" localSheetId="12">#REF!</definedName>
    <definedName name="육급10" localSheetId="11">#REF!</definedName>
    <definedName name="육급10" localSheetId="38">#REF!</definedName>
    <definedName name="육급10" localSheetId="39">#REF!</definedName>
    <definedName name="육급10" localSheetId="40">#REF!</definedName>
    <definedName name="육급10" localSheetId="41">#REF!</definedName>
    <definedName name="육급10" localSheetId="34">#REF!</definedName>
    <definedName name="육급10" localSheetId="16">#REF!</definedName>
    <definedName name="육급10">#REF!</definedName>
    <definedName name="육급11" localSheetId="12">#REF!</definedName>
    <definedName name="육급11" localSheetId="11">#REF!</definedName>
    <definedName name="육급11" localSheetId="38">#REF!</definedName>
    <definedName name="육급11" localSheetId="39">#REF!</definedName>
    <definedName name="육급11" localSheetId="40">#REF!</definedName>
    <definedName name="육급11" localSheetId="41">#REF!</definedName>
    <definedName name="육급11" localSheetId="34">#REF!</definedName>
    <definedName name="육급11" localSheetId="16">#REF!</definedName>
    <definedName name="육급11">#REF!</definedName>
    <definedName name="육급12" localSheetId="12">#REF!</definedName>
    <definedName name="육급12" localSheetId="11">#REF!</definedName>
    <definedName name="육급12" localSheetId="38">#REF!</definedName>
    <definedName name="육급12" localSheetId="39">#REF!</definedName>
    <definedName name="육급12" localSheetId="40">#REF!</definedName>
    <definedName name="육급12" localSheetId="41">#REF!</definedName>
    <definedName name="육급12" localSheetId="34">#REF!</definedName>
    <definedName name="육급12" localSheetId="16">#REF!</definedName>
    <definedName name="육급12">#REF!</definedName>
    <definedName name="육급2" localSheetId="12">#REF!</definedName>
    <definedName name="육급2" localSheetId="11">#REF!</definedName>
    <definedName name="육급2" localSheetId="38">#REF!</definedName>
    <definedName name="육급2" localSheetId="39">#REF!</definedName>
    <definedName name="육급2" localSheetId="40">#REF!</definedName>
    <definedName name="육급2" localSheetId="41">#REF!</definedName>
    <definedName name="육급2" localSheetId="34">#REF!</definedName>
    <definedName name="육급2" localSheetId="16">#REF!</definedName>
    <definedName name="육급2">#REF!</definedName>
    <definedName name="육급3" localSheetId="12">#REF!</definedName>
    <definedName name="육급3" localSheetId="11">#REF!</definedName>
    <definedName name="육급3" localSheetId="38">#REF!</definedName>
    <definedName name="육급3" localSheetId="39">#REF!</definedName>
    <definedName name="육급3" localSheetId="40">#REF!</definedName>
    <definedName name="육급3" localSheetId="41">#REF!</definedName>
    <definedName name="육급3" localSheetId="34">#REF!</definedName>
    <definedName name="육급3" localSheetId="16">#REF!</definedName>
    <definedName name="육급3">#REF!</definedName>
    <definedName name="육급4" localSheetId="12">#REF!</definedName>
    <definedName name="육급4" localSheetId="11">#REF!</definedName>
    <definedName name="육급4" localSheetId="38">#REF!</definedName>
    <definedName name="육급4" localSheetId="39">#REF!</definedName>
    <definedName name="육급4" localSheetId="40">#REF!</definedName>
    <definedName name="육급4" localSheetId="41">#REF!</definedName>
    <definedName name="육급4" localSheetId="34">#REF!</definedName>
    <definedName name="육급4" localSheetId="16">#REF!</definedName>
    <definedName name="육급4">#REF!</definedName>
    <definedName name="육급5" localSheetId="12">#REF!</definedName>
    <definedName name="육급5" localSheetId="11">#REF!</definedName>
    <definedName name="육급5" localSheetId="38">#REF!</definedName>
    <definedName name="육급5" localSheetId="39">#REF!</definedName>
    <definedName name="육급5" localSheetId="40">#REF!</definedName>
    <definedName name="육급5" localSheetId="41">#REF!</definedName>
    <definedName name="육급5" localSheetId="34">#REF!</definedName>
    <definedName name="육급5" localSheetId="16">#REF!</definedName>
    <definedName name="육급5">#REF!</definedName>
    <definedName name="육급6" localSheetId="12">#REF!</definedName>
    <definedName name="육급6" localSheetId="11">#REF!</definedName>
    <definedName name="육급6" localSheetId="38">#REF!</definedName>
    <definedName name="육급6" localSheetId="39">#REF!</definedName>
    <definedName name="육급6" localSheetId="40">#REF!</definedName>
    <definedName name="육급6" localSheetId="41">#REF!</definedName>
    <definedName name="육급6" localSheetId="34">#REF!</definedName>
    <definedName name="육급6" localSheetId="16">#REF!</definedName>
    <definedName name="육급6">#REF!</definedName>
    <definedName name="육급7" localSheetId="12">#REF!</definedName>
    <definedName name="육급7" localSheetId="11">#REF!</definedName>
    <definedName name="육급7" localSheetId="38">#REF!</definedName>
    <definedName name="육급7" localSheetId="39">#REF!</definedName>
    <definedName name="육급7" localSheetId="40">#REF!</definedName>
    <definedName name="육급7" localSheetId="41">#REF!</definedName>
    <definedName name="육급7" localSheetId="34">#REF!</definedName>
    <definedName name="육급7" localSheetId="16">#REF!</definedName>
    <definedName name="육급7">#REF!</definedName>
    <definedName name="육급8" localSheetId="12">#REF!</definedName>
    <definedName name="육급8" localSheetId="11">#REF!</definedName>
    <definedName name="육급8" localSheetId="38">#REF!</definedName>
    <definedName name="육급8" localSheetId="39">#REF!</definedName>
    <definedName name="육급8" localSheetId="40">#REF!</definedName>
    <definedName name="육급8" localSheetId="41">#REF!</definedName>
    <definedName name="육급8" localSheetId="34">#REF!</definedName>
    <definedName name="육급8" localSheetId="16">#REF!</definedName>
    <definedName name="육급8">#REF!</definedName>
    <definedName name="육급9" localSheetId="12">#REF!</definedName>
    <definedName name="육급9" localSheetId="11">#REF!</definedName>
    <definedName name="육급9" localSheetId="38">#REF!</definedName>
    <definedName name="육급9" localSheetId="39">#REF!</definedName>
    <definedName name="육급9" localSheetId="40">#REF!</definedName>
    <definedName name="육급9" localSheetId="41">#REF!</definedName>
    <definedName name="육급9" localSheetId="34">#REF!</definedName>
    <definedName name="육급9" localSheetId="16">#REF!</definedName>
    <definedName name="육급9">#REF!</definedName>
    <definedName name="을지" localSheetId="12">#REF!</definedName>
    <definedName name="을지" localSheetId="11">#REF!</definedName>
    <definedName name="을지" localSheetId="38">#REF!</definedName>
    <definedName name="을지" localSheetId="39">#REF!</definedName>
    <definedName name="을지" localSheetId="40">#REF!</definedName>
    <definedName name="을지" localSheetId="41">#REF!</definedName>
    <definedName name="을지" localSheetId="34">#REF!</definedName>
    <definedName name="을지" localSheetId="16">#REF!</definedName>
    <definedName name="을지">#REF!</definedName>
    <definedName name="음질" localSheetId="12">#REF!</definedName>
    <definedName name="음질" localSheetId="11">#REF!</definedName>
    <definedName name="음질" localSheetId="38">#REF!</definedName>
    <definedName name="음질" localSheetId="39">#REF!</definedName>
    <definedName name="음질" localSheetId="40">#REF!</definedName>
    <definedName name="음질" localSheetId="41">#REF!</definedName>
    <definedName name="음질" localSheetId="34">#REF!</definedName>
    <definedName name="음질" localSheetId="16">#REF!</definedName>
    <definedName name="음질">#REF!</definedName>
    <definedName name="의1" localSheetId="12">#REF!</definedName>
    <definedName name="의1" localSheetId="11">#REF!</definedName>
    <definedName name="의1" localSheetId="38">#REF!</definedName>
    <definedName name="의1" localSheetId="39">#REF!</definedName>
    <definedName name="의1" localSheetId="40">#REF!</definedName>
    <definedName name="의1" localSheetId="41">#REF!</definedName>
    <definedName name="의1" localSheetId="34">#REF!</definedName>
    <definedName name="의1" localSheetId="16">#REF!</definedName>
    <definedName name="의1">#REF!</definedName>
    <definedName name="의뢰" localSheetId="12">#REF!</definedName>
    <definedName name="의뢰" localSheetId="11">#REF!</definedName>
    <definedName name="의뢰" localSheetId="38">#REF!</definedName>
    <definedName name="의뢰" localSheetId="39">#REF!</definedName>
    <definedName name="의뢰" localSheetId="40">#REF!</definedName>
    <definedName name="의뢰" localSheetId="41">#REF!</definedName>
    <definedName name="의뢰" localSheetId="34">#REF!</definedName>
    <definedName name="의뢰" localSheetId="16">#REF!</definedName>
    <definedName name="의뢰">#REF!</definedName>
    <definedName name="의장현황">#N/A</definedName>
    <definedName name="이" localSheetId="12">#REF!</definedName>
    <definedName name="이" localSheetId="11">#REF!</definedName>
    <definedName name="이" localSheetId="38">#REF!</definedName>
    <definedName name="이" localSheetId="39">#REF!</definedName>
    <definedName name="이" localSheetId="40">#REF!</definedName>
    <definedName name="이" localSheetId="41">#REF!</definedName>
    <definedName name="이" localSheetId="34">#REF!</definedName>
    <definedName name="이" localSheetId="16">#REF!</definedName>
    <definedName name="이">#REF!</definedName>
    <definedName name="이건형" localSheetId="38" hidden="1">{#N/A,#N/A,FALSE,"단축1";#N/A,#N/A,FALSE,"단축2";#N/A,#N/A,FALSE,"단축3";#N/A,#N/A,FALSE,"장축";#N/A,#N/A,FALSE,"4WD"}</definedName>
    <definedName name="이건형" localSheetId="39" hidden="1">{#N/A,#N/A,FALSE,"단축1";#N/A,#N/A,FALSE,"단축2";#N/A,#N/A,FALSE,"단축3";#N/A,#N/A,FALSE,"장축";#N/A,#N/A,FALSE,"4WD"}</definedName>
    <definedName name="이건형" localSheetId="40" hidden="1">{#N/A,#N/A,FALSE,"단축1";#N/A,#N/A,FALSE,"단축2";#N/A,#N/A,FALSE,"단축3";#N/A,#N/A,FALSE,"장축";#N/A,#N/A,FALSE,"4WD"}</definedName>
    <definedName name="이건형" localSheetId="41" hidden="1">{#N/A,#N/A,FALSE,"단축1";#N/A,#N/A,FALSE,"단축2";#N/A,#N/A,FALSE,"단축3";#N/A,#N/A,FALSE,"장축";#N/A,#N/A,FALSE,"4WD"}</definedName>
    <definedName name="이건형" localSheetId="34" hidden="1">{#N/A,#N/A,FALSE,"단축1";#N/A,#N/A,FALSE,"단축2";#N/A,#N/A,FALSE,"단축3";#N/A,#N/A,FALSE,"장축";#N/A,#N/A,FALSE,"4WD"}</definedName>
    <definedName name="이건형" hidden="1">{#N/A,#N/A,FALSE,"단축1";#N/A,#N/A,FALSE,"단축2";#N/A,#N/A,FALSE,"단축3";#N/A,#N/A,FALSE,"장축";#N/A,#N/A,FALSE,"4WD"}</definedName>
    <definedName name="이겅ㄴ" localSheetId="38" hidden="1">{#N/A,#N/A,FALSE,"단축1";#N/A,#N/A,FALSE,"단축2";#N/A,#N/A,FALSE,"단축3";#N/A,#N/A,FALSE,"장축";#N/A,#N/A,FALSE,"4WD"}</definedName>
    <definedName name="이겅ㄴ" localSheetId="39" hidden="1">{#N/A,#N/A,FALSE,"단축1";#N/A,#N/A,FALSE,"단축2";#N/A,#N/A,FALSE,"단축3";#N/A,#N/A,FALSE,"장축";#N/A,#N/A,FALSE,"4WD"}</definedName>
    <definedName name="이겅ㄴ" localSheetId="40" hidden="1">{#N/A,#N/A,FALSE,"단축1";#N/A,#N/A,FALSE,"단축2";#N/A,#N/A,FALSE,"단축3";#N/A,#N/A,FALSE,"장축";#N/A,#N/A,FALSE,"4WD"}</definedName>
    <definedName name="이겅ㄴ" localSheetId="41" hidden="1">{#N/A,#N/A,FALSE,"단축1";#N/A,#N/A,FALSE,"단축2";#N/A,#N/A,FALSE,"단축3";#N/A,#N/A,FALSE,"장축";#N/A,#N/A,FALSE,"4WD"}</definedName>
    <definedName name="이겅ㄴ" localSheetId="34" hidden="1">{#N/A,#N/A,FALSE,"단축1";#N/A,#N/A,FALSE,"단축2";#N/A,#N/A,FALSE,"단축3";#N/A,#N/A,FALSE,"장축";#N/A,#N/A,FALSE,"4WD"}</definedName>
    <definedName name="이겅ㄴ" hidden="1">{#N/A,#N/A,FALSE,"단축1";#N/A,#N/A,FALSE,"단축2";#N/A,#N/A,FALSE,"단축3";#N/A,#N/A,FALSE,"장축";#N/A,#N/A,FALSE,"4WD"}</definedName>
    <definedName name="이국" localSheetId="38" hidden="1">{#N/A,#N/A,FALSE,"단축1";#N/A,#N/A,FALSE,"단축2";#N/A,#N/A,FALSE,"단축3";#N/A,#N/A,FALSE,"장축";#N/A,#N/A,FALSE,"4WD"}</definedName>
    <definedName name="이국" localSheetId="39" hidden="1">{#N/A,#N/A,FALSE,"단축1";#N/A,#N/A,FALSE,"단축2";#N/A,#N/A,FALSE,"단축3";#N/A,#N/A,FALSE,"장축";#N/A,#N/A,FALSE,"4WD"}</definedName>
    <definedName name="이국" localSheetId="40" hidden="1">{#N/A,#N/A,FALSE,"단축1";#N/A,#N/A,FALSE,"단축2";#N/A,#N/A,FALSE,"단축3";#N/A,#N/A,FALSE,"장축";#N/A,#N/A,FALSE,"4WD"}</definedName>
    <definedName name="이국" localSheetId="41" hidden="1">{#N/A,#N/A,FALSE,"단축1";#N/A,#N/A,FALSE,"단축2";#N/A,#N/A,FALSE,"단축3";#N/A,#N/A,FALSE,"장축";#N/A,#N/A,FALSE,"4WD"}</definedName>
    <definedName name="이국" localSheetId="34" hidden="1">{#N/A,#N/A,FALSE,"단축1";#N/A,#N/A,FALSE,"단축2";#N/A,#N/A,FALSE,"단축3";#N/A,#N/A,FALSE,"장축";#N/A,#N/A,FALSE,"4WD"}</definedName>
    <definedName name="이국" hidden="1">{#N/A,#N/A,FALSE,"단축1";#N/A,#N/A,FALSE,"단축2";#N/A,#N/A,FALSE,"단축3";#N/A,#N/A,FALSE,"장축";#N/A,#N/A,FALSE,"4WD"}</definedName>
    <definedName name="이근한" localSheetId="38" hidden="1">{#N/A,#N/A,FALSE,"단축1";#N/A,#N/A,FALSE,"단축2";#N/A,#N/A,FALSE,"단축3";#N/A,#N/A,FALSE,"장축";#N/A,#N/A,FALSE,"4WD"}</definedName>
    <definedName name="이근한" localSheetId="39" hidden="1">{#N/A,#N/A,FALSE,"단축1";#N/A,#N/A,FALSE,"단축2";#N/A,#N/A,FALSE,"단축3";#N/A,#N/A,FALSE,"장축";#N/A,#N/A,FALSE,"4WD"}</definedName>
    <definedName name="이근한" localSheetId="40" hidden="1">{#N/A,#N/A,FALSE,"단축1";#N/A,#N/A,FALSE,"단축2";#N/A,#N/A,FALSE,"단축3";#N/A,#N/A,FALSE,"장축";#N/A,#N/A,FALSE,"4WD"}</definedName>
    <definedName name="이근한" localSheetId="41" hidden="1">{#N/A,#N/A,FALSE,"단축1";#N/A,#N/A,FALSE,"단축2";#N/A,#N/A,FALSE,"단축3";#N/A,#N/A,FALSE,"장축";#N/A,#N/A,FALSE,"4WD"}</definedName>
    <definedName name="이근한" localSheetId="34" hidden="1">{#N/A,#N/A,FALSE,"단축1";#N/A,#N/A,FALSE,"단축2";#N/A,#N/A,FALSE,"단축3";#N/A,#N/A,FALSE,"장축";#N/A,#N/A,FALSE,"4WD"}</definedName>
    <definedName name="이근한" hidden="1">{#N/A,#N/A,FALSE,"단축1";#N/A,#N/A,FALSE,"단축2";#N/A,#N/A,FALSE,"단축3";#N/A,#N/A,FALSE,"장축";#N/A,#N/A,FALSE,"4WD"}</definedName>
    <definedName name="이동" localSheetId="12">#REF!</definedName>
    <definedName name="이동" localSheetId="11">#REF!</definedName>
    <definedName name="이동" localSheetId="38">#REF!</definedName>
    <definedName name="이동" localSheetId="39">#REF!</definedName>
    <definedName name="이동" localSheetId="40">#REF!</definedName>
    <definedName name="이동" localSheetId="41">#REF!</definedName>
    <definedName name="이동" localSheetId="34">#REF!</definedName>
    <definedName name="이동" localSheetId="16">#REF!</definedName>
    <definedName name="이동">#REF!</definedName>
    <definedName name="이란" localSheetId="38" hidden="1">{#N/A,#N/A,FALSE,"단축1";#N/A,#N/A,FALSE,"단축2";#N/A,#N/A,FALSE,"단축3";#N/A,#N/A,FALSE,"장축";#N/A,#N/A,FALSE,"4WD"}</definedName>
    <definedName name="이란" localSheetId="39" hidden="1">{#N/A,#N/A,FALSE,"단축1";#N/A,#N/A,FALSE,"단축2";#N/A,#N/A,FALSE,"단축3";#N/A,#N/A,FALSE,"장축";#N/A,#N/A,FALSE,"4WD"}</definedName>
    <definedName name="이란" localSheetId="40" hidden="1">{#N/A,#N/A,FALSE,"단축1";#N/A,#N/A,FALSE,"단축2";#N/A,#N/A,FALSE,"단축3";#N/A,#N/A,FALSE,"장축";#N/A,#N/A,FALSE,"4WD"}</definedName>
    <definedName name="이란" localSheetId="41" hidden="1">{#N/A,#N/A,FALSE,"단축1";#N/A,#N/A,FALSE,"단축2";#N/A,#N/A,FALSE,"단축3";#N/A,#N/A,FALSE,"장축";#N/A,#N/A,FALSE,"4WD"}</definedName>
    <definedName name="이란" localSheetId="34" hidden="1">{#N/A,#N/A,FALSE,"단축1";#N/A,#N/A,FALSE,"단축2";#N/A,#N/A,FALSE,"단축3";#N/A,#N/A,FALSE,"장축";#N/A,#N/A,FALSE,"4WD"}</definedName>
    <definedName name="이란" hidden="1">{#N/A,#N/A,FALSE,"단축1";#N/A,#N/A,FALSE,"단축2";#N/A,#N/A,FALSE,"단축3";#N/A,#N/A,FALSE,"장축";#N/A,#N/A,FALSE,"4WD"}</definedName>
    <definedName name="이름" localSheetId="12">#REF!</definedName>
    <definedName name="이름" localSheetId="11">#REF!</definedName>
    <definedName name="이름" localSheetId="38">#REF!</definedName>
    <definedName name="이름" localSheetId="39">#REF!</definedName>
    <definedName name="이름" localSheetId="40">#REF!</definedName>
    <definedName name="이름" localSheetId="41">#REF!</definedName>
    <definedName name="이름" localSheetId="34">#REF!</definedName>
    <definedName name="이름" localSheetId="16">#REF!</definedName>
    <definedName name="이름">#REF!</definedName>
    <definedName name="이부" localSheetId="12">#REF!</definedName>
    <definedName name="이부" localSheetId="11">#REF!</definedName>
    <definedName name="이부" localSheetId="38">#REF!</definedName>
    <definedName name="이부" localSheetId="39">#REF!</definedName>
    <definedName name="이부" localSheetId="40">#REF!</definedName>
    <definedName name="이부" localSheetId="41">#REF!</definedName>
    <definedName name="이부" localSheetId="34">#REF!</definedName>
    <definedName name="이부" localSheetId="16">#REF!</definedName>
    <definedName name="이부">#REF!</definedName>
    <definedName name="이부1" localSheetId="12">#REF!</definedName>
    <definedName name="이부1" localSheetId="11">#REF!</definedName>
    <definedName name="이부1" localSheetId="38">#REF!</definedName>
    <definedName name="이부1" localSheetId="39">#REF!</definedName>
    <definedName name="이부1" localSheetId="40">#REF!</definedName>
    <definedName name="이부1" localSheetId="41">#REF!</definedName>
    <definedName name="이부1" localSheetId="34">#REF!</definedName>
    <definedName name="이부1" localSheetId="16">#REF!</definedName>
    <definedName name="이부1">#REF!</definedName>
    <definedName name="이부10" localSheetId="12">#REF!</definedName>
    <definedName name="이부10" localSheetId="11">#REF!</definedName>
    <definedName name="이부10" localSheetId="38">#REF!</definedName>
    <definedName name="이부10" localSheetId="39">#REF!</definedName>
    <definedName name="이부10" localSheetId="40">#REF!</definedName>
    <definedName name="이부10" localSheetId="41">#REF!</definedName>
    <definedName name="이부10" localSheetId="34">#REF!</definedName>
    <definedName name="이부10" localSheetId="16">#REF!</definedName>
    <definedName name="이부10">#REF!</definedName>
    <definedName name="이부11" localSheetId="12">#REF!</definedName>
    <definedName name="이부11" localSheetId="11">#REF!</definedName>
    <definedName name="이부11" localSheetId="38">#REF!</definedName>
    <definedName name="이부11" localSheetId="39">#REF!</definedName>
    <definedName name="이부11" localSheetId="40">#REF!</definedName>
    <definedName name="이부11" localSheetId="41">#REF!</definedName>
    <definedName name="이부11" localSheetId="34">#REF!</definedName>
    <definedName name="이부11" localSheetId="16">#REF!</definedName>
    <definedName name="이부11">#REF!</definedName>
    <definedName name="이부12" localSheetId="12">#REF!</definedName>
    <definedName name="이부12" localSheetId="11">#REF!</definedName>
    <definedName name="이부12" localSheetId="38">#REF!</definedName>
    <definedName name="이부12" localSheetId="39">#REF!</definedName>
    <definedName name="이부12" localSheetId="40">#REF!</definedName>
    <definedName name="이부12" localSheetId="41">#REF!</definedName>
    <definedName name="이부12" localSheetId="34">#REF!</definedName>
    <definedName name="이부12" localSheetId="16">#REF!</definedName>
    <definedName name="이부12">#REF!</definedName>
    <definedName name="이부2" localSheetId="12">#REF!</definedName>
    <definedName name="이부2" localSheetId="11">#REF!</definedName>
    <definedName name="이부2" localSheetId="38">#REF!</definedName>
    <definedName name="이부2" localSheetId="39">#REF!</definedName>
    <definedName name="이부2" localSheetId="40">#REF!</definedName>
    <definedName name="이부2" localSheetId="41">#REF!</definedName>
    <definedName name="이부2" localSheetId="34">#REF!</definedName>
    <definedName name="이부2" localSheetId="16">#REF!</definedName>
    <definedName name="이부2">#REF!</definedName>
    <definedName name="이부3" localSheetId="12">#REF!</definedName>
    <definedName name="이부3" localSheetId="11">#REF!</definedName>
    <definedName name="이부3" localSheetId="38">#REF!</definedName>
    <definedName name="이부3" localSheetId="39">#REF!</definedName>
    <definedName name="이부3" localSheetId="40">#REF!</definedName>
    <definedName name="이부3" localSheetId="41">#REF!</definedName>
    <definedName name="이부3" localSheetId="34">#REF!</definedName>
    <definedName name="이부3" localSheetId="16">#REF!</definedName>
    <definedName name="이부3">#REF!</definedName>
    <definedName name="이부4" localSheetId="12">#REF!</definedName>
    <definedName name="이부4" localSheetId="11">#REF!</definedName>
    <definedName name="이부4" localSheetId="38">#REF!</definedName>
    <definedName name="이부4" localSheetId="39">#REF!</definedName>
    <definedName name="이부4" localSheetId="40">#REF!</definedName>
    <definedName name="이부4" localSheetId="41">#REF!</definedName>
    <definedName name="이부4" localSheetId="34">#REF!</definedName>
    <definedName name="이부4" localSheetId="16">#REF!</definedName>
    <definedName name="이부4">#REF!</definedName>
    <definedName name="이부5" localSheetId="12">#REF!</definedName>
    <definedName name="이부5" localSheetId="11">#REF!</definedName>
    <definedName name="이부5" localSheetId="38">#REF!</definedName>
    <definedName name="이부5" localSheetId="39">#REF!</definedName>
    <definedName name="이부5" localSheetId="40">#REF!</definedName>
    <definedName name="이부5" localSheetId="41">#REF!</definedName>
    <definedName name="이부5" localSheetId="34">#REF!</definedName>
    <definedName name="이부5" localSheetId="16">#REF!</definedName>
    <definedName name="이부5">#REF!</definedName>
    <definedName name="이부6" localSheetId="12">#REF!</definedName>
    <definedName name="이부6" localSheetId="11">#REF!</definedName>
    <definedName name="이부6" localSheetId="38">#REF!</definedName>
    <definedName name="이부6" localSheetId="39">#REF!</definedName>
    <definedName name="이부6" localSheetId="40">#REF!</definedName>
    <definedName name="이부6" localSheetId="41">#REF!</definedName>
    <definedName name="이부6" localSheetId="34">#REF!</definedName>
    <definedName name="이부6" localSheetId="16">#REF!</definedName>
    <definedName name="이부6">#REF!</definedName>
    <definedName name="이부7" localSheetId="12">#REF!</definedName>
    <definedName name="이부7" localSheetId="11">#REF!</definedName>
    <definedName name="이부7" localSheetId="38">#REF!</definedName>
    <definedName name="이부7" localSheetId="39">#REF!</definedName>
    <definedName name="이부7" localSheetId="40">#REF!</definedName>
    <definedName name="이부7" localSheetId="41">#REF!</definedName>
    <definedName name="이부7" localSheetId="34">#REF!</definedName>
    <definedName name="이부7" localSheetId="16">#REF!</definedName>
    <definedName name="이부7">#REF!</definedName>
    <definedName name="이부8" localSheetId="12">#REF!</definedName>
    <definedName name="이부8" localSheetId="11">#REF!</definedName>
    <definedName name="이부8" localSheetId="38">#REF!</definedName>
    <definedName name="이부8" localSheetId="39">#REF!</definedName>
    <definedName name="이부8" localSheetId="40">#REF!</definedName>
    <definedName name="이부8" localSheetId="41">#REF!</definedName>
    <definedName name="이부8" localSheetId="34">#REF!</definedName>
    <definedName name="이부8" localSheetId="16">#REF!</definedName>
    <definedName name="이부8">#REF!</definedName>
    <definedName name="이부9" localSheetId="12">#REF!</definedName>
    <definedName name="이부9" localSheetId="11">#REF!</definedName>
    <definedName name="이부9" localSheetId="38">#REF!</definedName>
    <definedName name="이부9" localSheetId="39">#REF!</definedName>
    <definedName name="이부9" localSheetId="40">#REF!</definedName>
    <definedName name="이부9" localSheetId="41">#REF!</definedName>
    <definedName name="이부9" localSheetId="34">#REF!</definedName>
    <definedName name="이부9" localSheetId="16">#REF!</definedName>
    <definedName name="이부9">#REF!</definedName>
    <definedName name="이윤" localSheetId="12">#REF!</definedName>
    <definedName name="이윤" localSheetId="11">#REF!</definedName>
    <definedName name="이윤" localSheetId="38">#REF!</definedName>
    <definedName name="이윤" localSheetId="39">#REF!</definedName>
    <definedName name="이윤" localSheetId="40">#REF!</definedName>
    <definedName name="이윤" localSheetId="41">#REF!</definedName>
    <definedName name="이윤" localSheetId="34">#REF!</definedName>
    <definedName name="이윤" localSheetId="16">#REF!</definedName>
    <definedName name="이윤">#REF!</definedName>
    <definedName name="이윤율" localSheetId="12">#REF!</definedName>
    <definedName name="이윤율" localSheetId="11">#REF!</definedName>
    <definedName name="이윤율" localSheetId="38">#REF!</definedName>
    <definedName name="이윤율" localSheetId="39">#REF!</definedName>
    <definedName name="이윤율" localSheetId="40">#REF!</definedName>
    <definedName name="이윤율" localSheetId="41">#REF!</definedName>
    <definedName name="이윤율" localSheetId="34">#REF!</definedName>
    <definedName name="이윤율" localSheetId="16">#REF!</definedName>
    <definedName name="이윤율">#REF!</definedName>
    <definedName name="이정" localSheetId="12">#REF!</definedName>
    <definedName name="이정" localSheetId="11">#REF!</definedName>
    <definedName name="이정" localSheetId="38">#REF!</definedName>
    <definedName name="이정" localSheetId="39">#REF!</definedName>
    <definedName name="이정" localSheetId="40">#REF!</definedName>
    <definedName name="이정" localSheetId="41">#REF!</definedName>
    <definedName name="이정" localSheetId="34">#REF!</definedName>
    <definedName name="이정" localSheetId="16">#REF!</definedName>
    <definedName name="이정">#REF!</definedName>
    <definedName name="이종옥" localSheetId="12">#REF!</definedName>
    <definedName name="이종옥" localSheetId="11">#REF!</definedName>
    <definedName name="이종옥" localSheetId="38">#REF!</definedName>
    <definedName name="이종옥" localSheetId="39">#REF!</definedName>
    <definedName name="이종옥" localSheetId="40">#REF!</definedName>
    <definedName name="이종옥" localSheetId="41">#REF!</definedName>
    <definedName name="이종옥" localSheetId="34">#REF!</definedName>
    <definedName name="이종옥" localSheetId="16">#REF!</definedName>
    <definedName name="이종옥">#REF!</definedName>
    <definedName name="이지현" localSheetId="12">#REF!</definedName>
    <definedName name="이지현" localSheetId="11">#REF!</definedName>
    <definedName name="이지현" localSheetId="38">#REF!</definedName>
    <definedName name="이지현" localSheetId="39">#REF!</definedName>
    <definedName name="이지현" localSheetId="40">#REF!</definedName>
    <definedName name="이지현" localSheetId="41">#REF!</definedName>
    <definedName name="이지현" localSheetId="34">#REF!</definedName>
    <definedName name="이지현" localSheetId="16">#REF!</definedName>
    <definedName name="이지현">#REF!</definedName>
    <definedName name="이프로" localSheetId="12">#REF!</definedName>
    <definedName name="이프로" localSheetId="11">#REF!</definedName>
    <definedName name="이프로" localSheetId="38">#REF!</definedName>
    <definedName name="이프로" localSheetId="39">#REF!</definedName>
    <definedName name="이프로" localSheetId="40">#REF!</definedName>
    <definedName name="이프로" localSheetId="41">#REF!</definedName>
    <definedName name="이프로" localSheetId="34">#REF!</definedName>
    <definedName name="이프로" localSheetId="16">#REF!</definedName>
    <definedName name="이프로">#REF!</definedName>
    <definedName name="이환율" localSheetId="12">#REF!</definedName>
    <definedName name="이환율" localSheetId="11">#REF!</definedName>
    <definedName name="이환율" localSheetId="38">#REF!</definedName>
    <definedName name="이환율" localSheetId="39">#REF!</definedName>
    <definedName name="이환율" localSheetId="40">#REF!</definedName>
    <definedName name="이환율" localSheetId="41">#REF!</definedName>
    <definedName name="이환율" localSheetId="34">#REF!</definedName>
    <definedName name="이환율" localSheetId="16">#REF!</definedName>
    <definedName name="이환율">#REF!</definedName>
    <definedName name="이희상" localSheetId="12">#REF!</definedName>
    <definedName name="이희상" localSheetId="11">#REF!</definedName>
    <definedName name="이희상" localSheetId="38">#REF!</definedName>
    <definedName name="이희상" localSheetId="39">#REF!</definedName>
    <definedName name="이희상" localSheetId="40">#REF!</definedName>
    <definedName name="이희상" localSheetId="41">#REF!</definedName>
    <definedName name="이희상" localSheetId="34">#REF!</definedName>
    <definedName name="이희상" localSheetId="16">#REF!</definedName>
    <definedName name="이희상">#REF!</definedName>
    <definedName name="인당월교육시간" localSheetId="12">#REF!</definedName>
    <definedName name="인당월교육시간" localSheetId="11">#REF!</definedName>
    <definedName name="인당월교육시간" localSheetId="38">#REF!</definedName>
    <definedName name="인당월교육시간" localSheetId="39">#REF!</definedName>
    <definedName name="인당월교육시간" localSheetId="40">#REF!</definedName>
    <definedName name="인당월교육시간" localSheetId="41">#REF!</definedName>
    <definedName name="인당월교육시간" localSheetId="34">#REF!</definedName>
    <definedName name="인당월교육시간" localSheetId="16">#REF!</definedName>
    <definedName name="인당월교육시간">#REF!</definedName>
    <definedName name="인몰드2" localSheetId="38" hidden="1">{#N/A,#N/A,FALSE,"단축1";#N/A,#N/A,FALSE,"단축2";#N/A,#N/A,FALSE,"단축3";#N/A,#N/A,FALSE,"장축";#N/A,#N/A,FALSE,"4WD"}</definedName>
    <definedName name="인몰드2" localSheetId="39" hidden="1">{#N/A,#N/A,FALSE,"단축1";#N/A,#N/A,FALSE,"단축2";#N/A,#N/A,FALSE,"단축3";#N/A,#N/A,FALSE,"장축";#N/A,#N/A,FALSE,"4WD"}</definedName>
    <definedName name="인몰드2" localSheetId="40" hidden="1">{#N/A,#N/A,FALSE,"단축1";#N/A,#N/A,FALSE,"단축2";#N/A,#N/A,FALSE,"단축3";#N/A,#N/A,FALSE,"장축";#N/A,#N/A,FALSE,"4WD"}</definedName>
    <definedName name="인몰드2" localSheetId="41" hidden="1">{#N/A,#N/A,FALSE,"단축1";#N/A,#N/A,FALSE,"단축2";#N/A,#N/A,FALSE,"단축3";#N/A,#N/A,FALSE,"장축";#N/A,#N/A,FALSE,"4WD"}</definedName>
    <definedName name="인몰드2" localSheetId="34" hidden="1">{#N/A,#N/A,FALSE,"단축1";#N/A,#N/A,FALSE,"단축2";#N/A,#N/A,FALSE,"단축3";#N/A,#N/A,FALSE,"장축";#N/A,#N/A,FALSE,"4WD"}</definedName>
    <definedName name="인몰드2" hidden="1">{#N/A,#N/A,FALSE,"단축1";#N/A,#N/A,FALSE,"단축2";#N/A,#N/A,FALSE,"단축3";#N/A,#N/A,FALSE,"장축";#N/A,#N/A,FALSE,"4WD"}</definedName>
    <definedName name="인몰드성형" localSheetId="38" hidden="1">{#N/A,#N/A,FALSE,"단축1";#N/A,#N/A,FALSE,"단축2";#N/A,#N/A,FALSE,"단축3";#N/A,#N/A,FALSE,"장축";#N/A,#N/A,FALSE,"4WD"}</definedName>
    <definedName name="인몰드성형" localSheetId="39" hidden="1">{#N/A,#N/A,FALSE,"단축1";#N/A,#N/A,FALSE,"단축2";#N/A,#N/A,FALSE,"단축3";#N/A,#N/A,FALSE,"장축";#N/A,#N/A,FALSE,"4WD"}</definedName>
    <definedName name="인몰드성형" localSheetId="40" hidden="1">{#N/A,#N/A,FALSE,"단축1";#N/A,#N/A,FALSE,"단축2";#N/A,#N/A,FALSE,"단축3";#N/A,#N/A,FALSE,"장축";#N/A,#N/A,FALSE,"4WD"}</definedName>
    <definedName name="인몰드성형" localSheetId="41" hidden="1">{#N/A,#N/A,FALSE,"단축1";#N/A,#N/A,FALSE,"단축2";#N/A,#N/A,FALSE,"단축3";#N/A,#N/A,FALSE,"장축";#N/A,#N/A,FALSE,"4WD"}</definedName>
    <definedName name="인몰드성형" localSheetId="34" hidden="1">{#N/A,#N/A,FALSE,"단축1";#N/A,#N/A,FALSE,"단축2";#N/A,#N/A,FALSE,"단축3";#N/A,#N/A,FALSE,"장축";#N/A,#N/A,FALSE,"4WD"}</definedName>
    <definedName name="인몰드성형" hidden="1">{#N/A,#N/A,FALSE,"단축1";#N/A,#N/A,FALSE,"단축2";#N/A,#N/A,FALSE,"단축3";#N/A,#N/A,FALSE,"장축";#N/A,#N/A,FALSE,"4WD"}</definedName>
    <definedName name="인원3" localSheetId="12">#REF!</definedName>
    <definedName name="인원3" localSheetId="11">#REF!</definedName>
    <definedName name="인원3" localSheetId="38">#REF!</definedName>
    <definedName name="인원3" localSheetId="39">#REF!</definedName>
    <definedName name="인원3" localSheetId="40">#REF!</definedName>
    <definedName name="인원3" localSheetId="41">#REF!</definedName>
    <definedName name="인원3" localSheetId="34">#REF!</definedName>
    <definedName name="인원3" localSheetId="16">#REF!</definedName>
    <definedName name="인원3">#REF!</definedName>
    <definedName name="인원배치" localSheetId="12">#REF!</definedName>
    <definedName name="인원배치" localSheetId="11">#REF!</definedName>
    <definedName name="인원배치" localSheetId="38">#REF!</definedName>
    <definedName name="인원배치" localSheetId="39">#REF!</definedName>
    <definedName name="인원배치" localSheetId="40">#REF!</definedName>
    <definedName name="인원배치" localSheetId="41">#REF!</definedName>
    <definedName name="인원배치" localSheetId="34">#REF!</definedName>
    <definedName name="인원배치" localSheetId="16">#REF!</definedName>
    <definedName name="인원배치">#REF!</definedName>
    <definedName name="인천실적누계">[18]월별손익현황!$P$141:$AA$161</definedName>
    <definedName name="일">#N/A</definedName>
    <definedName name="일1" localSheetId="12">#REF!</definedName>
    <definedName name="일1" localSheetId="11">#REF!</definedName>
    <definedName name="일1" localSheetId="38">#REF!</definedName>
    <definedName name="일1" localSheetId="39">#REF!</definedName>
    <definedName name="일1" localSheetId="40">#REF!</definedName>
    <definedName name="일1" localSheetId="41">#REF!</definedName>
    <definedName name="일1" localSheetId="34">#REF!</definedName>
    <definedName name="일1" localSheetId="16">#REF!</definedName>
    <definedName name="일1">#REF!</definedName>
    <definedName name="일경비" localSheetId="12">#REF!</definedName>
    <definedName name="일경비" localSheetId="11">#REF!</definedName>
    <definedName name="일경비" localSheetId="38">#REF!</definedName>
    <definedName name="일경비" localSheetId="39">#REF!</definedName>
    <definedName name="일경비" localSheetId="40">#REF!</definedName>
    <definedName name="일경비" localSheetId="41">#REF!</definedName>
    <definedName name="일경비" localSheetId="34">#REF!</definedName>
    <definedName name="일경비" localSheetId="16">#REF!</definedName>
    <definedName name="일경비">#REF!</definedName>
    <definedName name="일관비" localSheetId="12">#REF!</definedName>
    <definedName name="일관비" localSheetId="11">#REF!</definedName>
    <definedName name="일관비" localSheetId="38">#REF!</definedName>
    <definedName name="일관비" localSheetId="39">#REF!</definedName>
    <definedName name="일관비" localSheetId="40">#REF!</definedName>
    <definedName name="일관비" localSheetId="41">#REF!</definedName>
    <definedName name="일관비" localSheetId="34">#REF!</definedName>
    <definedName name="일관비" localSheetId="16">#REF!</definedName>
    <definedName name="일관비">#REF!</definedName>
    <definedName name="일관비율" localSheetId="12">#REF!</definedName>
    <definedName name="일관비율" localSheetId="11">#REF!</definedName>
    <definedName name="일관비율" localSheetId="38">#REF!</definedName>
    <definedName name="일관비율" localSheetId="39">#REF!</definedName>
    <definedName name="일관비율" localSheetId="40">#REF!</definedName>
    <definedName name="일관비율" localSheetId="41">#REF!</definedName>
    <definedName name="일관비율" localSheetId="34">#REF!</definedName>
    <definedName name="일관비율" localSheetId="16">#REF!</definedName>
    <definedName name="일관비율">#REF!</definedName>
    <definedName name="일륭복귀">#N/A</definedName>
    <definedName name="일륭복귀1">#N/A</definedName>
    <definedName name="일반" localSheetId="12">#REF!</definedName>
    <definedName name="일반" localSheetId="11">#REF!</definedName>
    <definedName name="일반" localSheetId="38">#REF!</definedName>
    <definedName name="일반" localSheetId="39">#REF!</definedName>
    <definedName name="일반" localSheetId="40">#REF!</definedName>
    <definedName name="일반" localSheetId="41">#REF!</definedName>
    <definedName name="일반" localSheetId="34">#REF!</definedName>
    <definedName name="일반" localSheetId="16">#REF!</definedName>
    <definedName name="일반">#REF!</definedName>
    <definedName name="일반관리비" localSheetId="12">#REF!</definedName>
    <definedName name="일반관리비" localSheetId="11">#REF!</definedName>
    <definedName name="일반관리비" localSheetId="38">#REF!</definedName>
    <definedName name="일반관리비" localSheetId="39">#REF!</definedName>
    <definedName name="일반관리비" localSheetId="40">#REF!</definedName>
    <definedName name="일반관리비" localSheetId="41">#REF!</definedName>
    <definedName name="일반관리비" localSheetId="34">#REF!</definedName>
    <definedName name="일반관리비" localSheetId="16">#REF!</definedName>
    <definedName name="일반관리비">#REF!</definedName>
    <definedName name="일용직1" localSheetId="12">#REF!</definedName>
    <definedName name="일용직1" localSheetId="11">#REF!</definedName>
    <definedName name="일용직1" localSheetId="38">#REF!</definedName>
    <definedName name="일용직1" localSheetId="39">#REF!</definedName>
    <definedName name="일용직1" localSheetId="40">#REF!</definedName>
    <definedName name="일용직1" localSheetId="41">#REF!</definedName>
    <definedName name="일용직1" localSheetId="34">#REF!</definedName>
    <definedName name="일용직1" localSheetId="16">#REF!</definedName>
    <definedName name="일용직1">#REF!</definedName>
    <definedName name="일용직10" localSheetId="12">#REF!</definedName>
    <definedName name="일용직10" localSheetId="11">#REF!</definedName>
    <definedName name="일용직10" localSheetId="38">#REF!</definedName>
    <definedName name="일용직10" localSheetId="39">#REF!</definedName>
    <definedName name="일용직10" localSheetId="40">#REF!</definedName>
    <definedName name="일용직10" localSheetId="41">#REF!</definedName>
    <definedName name="일용직10" localSheetId="34">#REF!</definedName>
    <definedName name="일용직10" localSheetId="16">#REF!</definedName>
    <definedName name="일용직10">#REF!</definedName>
    <definedName name="일용직11" localSheetId="12">#REF!</definedName>
    <definedName name="일용직11" localSheetId="11">#REF!</definedName>
    <definedName name="일용직11" localSheetId="38">#REF!</definedName>
    <definedName name="일용직11" localSheetId="39">#REF!</definedName>
    <definedName name="일용직11" localSheetId="40">#REF!</definedName>
    <definedName name="일용직11" localSheetId="41">#REF!</definedName>
    <definedName name="일용직11" localSheetId="34">#REF!</definedName>
    <definedName name="일용직11" localSheetId="16">#REF!</definedName>
    <definedName name="일용직11">#REF!</definedName>
    <definedName name="일용직12" localSheetId="12">#REF!</definedName>
    <definedName name="일용직12" localSheetId="11">#REF!</definedName>
    <definedName name="일용직12" localSheetId="38">#REF!</definedName>
    <definedName name="일용직12" localSheetId="39">#REF!</definedName>
    <definedName name="일용직12" localSheetId="40">#REF!</definedName>
    <definedName name="일용직12" localSheetId="41">#REF!</definedName>
    <definedName name="일용직12" localSheetId="34">#REF!</definedName>
    <definedName name="일용직12" localSheetId="16">#REF!</definedName>
    <definedName name="일용직12">#REF!</definedName>
    <definedName name="일용직2" localSheetId="12">#REF!</definedName>
    <definedName name="일용직2" localSheetId="11">#REF!</definedName>
    <definedName name="일용직2" localSheetId="38">#REF!</definedName>
    <definedName name="일용직2" localSheetId="39">#REF!</definedName>
    <definedName name="일용직2" localSheetId="40">#REF!</definedName>
    <definedName name="일용직2" localSheetId="41">#REF!</definedName>
    <definedName name="일용직2" localSheetId="34">#REF!</definedName>
    <definedName name="일용직2" localSheetId="16">#REF!</definedName>
    <definedName name="일용직2">#REF!</definedName>
    <definedName name="일용직3" localSheetId="12">#REF!</definedName>
    <definedName name="일용직3" localSheetId="11">#REF!</definedName>
    <definedName name="일용직3" localSheetId="38">#REF!</definedName>
    <definedName name="일용직3" localSheetId="39">#REF!</definedName>
    <definedName name="일용직3" localSheetId="40">#REF!</definedName>
    <definedName name="일용직3" localSheetId="41">#REF!</definedName>
    <definedName name="일용직3" localSheetId="34">#REF!</definedName>
    <definedName name="일용직3" localSheetId="16">#REF!</definedName>
    <definedName name="일용직3">#REF!</definedName>
    <definedName name="일용직4" localSheetId="12">#REF!</definedName>
    <definedName name="일용직4" localSheetId="11">#REF!</definedName>
    <definedName name="일용직4" localSheetId="38">#REF!</definedName>
    <definedName name="일용직4" localSheetId="39">#REF!</definedName>
    <definedName name="일용직4" localSheetId="40">#REF!</definedName>
    <definedName name="일용직4" localSheetId="41">#REF!</definedName>
    <definedName name="일용직4" localSheetId="34">#REF!</definedName>
    <definedName name="일용직4" localSheetId="16">#REF!</definedName>
    <definedName name="일용직4">#REF!</definedName>
    <definedName name="일용직5" localSheetId="12">#REF!</definedName>
    <definedName name="일용직5" localSheetId="11">#REF!</definedName>
    <definedName name="일용직5" localSheetId="38">#REF!</definedName>
    <definedName name="일용직5" localSheetId="39">#REF!</definedName>
    <definedName name="일용직5" localSheetId="40">#REF!</definedName>
    <definedName name="일용직5" localSheetId="41">#REF!</definedName>
    <definedName name="일용직5" localSheetId="34">#REF!</definedName>
    <definedName name="일용직5" localSheetId="16">#REF!</definedName>
    <definedName name="일용직5">#REF!</definedName>
    <definedName name="일용직6" localSheetId="12">#REF!</definedName>
    <definedName name="일용직6" localSheetId="11">#REF!</definedName>
    <definedName name="일용직6" localSheetId="38">#REF!</definedName>
    <definedName name="일용직6" localSheetId="39">#REF!</definedName>
    <definedName name="일용직6" localSheetId="40">#REF!</definedName>
    <definedName name="일용직6" localSheetId="41">#REF!</definedName>
    <definedName name="일용직6" localSheetId="34">#REF!</definedName>
    <definedName name="일용직6" localSheetId="16">#REF!</definedName>
    <definedName name="일용직6">#REF!</definedName>
    <definedName name="일용직7" localSheetId="12">#REF!</definedName>
    <definedName name="일용직7" localSheetId="11">#REF!</definedName>
    <definedName name="일용직7" localSheetId="38">#REF!</definedName>
    <definedName name="일용직7" localSheetId="39">#REF!</definedName>
    <definedName name="일용직7" localSheetId="40">#REF!</definedName>
    <definedName name="일용직7" localSheetId="41">#REF!</definedName>
    <definedName name="일용직7" localSheetId="34">#REF!</definedName>
    <definedName name="일용직7" localSheetId="16">#REF!</definedName>
    <definedName name="일용직7">#REF!</definedName>
    <definedName name="일용직8" localSheetId="12">#REF!</definedName>
    <definedName name="일용직8" localSheetId="11">#REF!</definedName>
    <definedName name="일용직8" localSheetId="38">#REF!</definedName>
    <definedName name="일용직8" localSheetId="39">#REF!</definedName>
    <definedName name="일용직8" localSheetId="40">#REF!</definedName>
    <definedName name="일용직8" localSheetId="41">#REF!</definedName>
    <definedName name="일용직8" localSheetId="34">#REF!</definedName>
    <definedName name="일용직8" localSheetId="16">#REF!</definedName>
    <definedName name="일용직8">#REF!</definedName>
    <definedName name="일용직9" localSheetId="12">#REF!</definedName>
    <definedName name="일용직9" localSheetId="11">#REF!</definedName>
    <definedName name="일용직9" localSheetId="38">#REF!</definedName>
    <definedName name="일용직9" localSheetId="39">#REF!</definedName>
    <definedName name="일용직9" localSheetId="40">#REF!</definedName>
    <definedName name="일용직9" localSheetId="41">#REF!</definedName>
    <definedName name="일용직9" localSheetId="34">#REF!</definedName>
    <definedName name="일용직9" localSheetId="16">#REF!</definedName>
    <definedName name="일용직9">#REF!</definedName>
    <definedName name="일이ㅏㄹ" localSheetId="38" hidden="1">{#N/A,#N/A,FALSE,"단축1";#N/A,#N/A,FALSE,"단축2";#N/A,#N/A,FALSE,"단축3";#N/A,#N/A,FALSE,"장축";#N/A,#N/A,FALSE,"4WD"}</definedName>
    <definedName name="일이ㅏㄹ" localSheetId="39" hidden="1">{#N/A,#N/A,FALSE,"단축1";#N/A,#N/A,FALSE,"단축2";#N/A,#N/A,FALSE,"단축3";#N/A,#N/A,FALSE,"장축";#N/A,#N/A,FALSE,"4WD"}</definedName>
    <definedName name="일이ㅏㄹ" localSheetId="40" hidden="1">{#N/A,#N/A,FALSE,"단축1";#N/A,#N/A,FALSE,"단축2";#N/A,#N/A,FALSE,"단축3";#N/A,#N/A,FALSE,"장축";#N/A,#N/A,FALSE,"4WD"}</definedName>
    <definedName name="일이ㅏㄹ" localSheetId="41" hidden="1">{#N/A,#N/A,FALSE,"단축1";#N/A,#N/A,FALSE,"단축2";#N/A,#N/A,FALSE,"단축3";#N/A,#N/A,FALSE,"장축";#N/A,#N/A,FALSE,"4WD"}</definedName>
    <definedName name="일이ㅏㄹ" localSheetId="34" hidden="1">{#N/A,#N/A,FALSE,"단축1";#N/A,#N/A,FALSE,"단축2";#N/A,#N/A,FALSE,"단축3";#N/A,#N/A,FALSE,"장축";#N/A,#N/A,FALSE,"4WD"}</definedName>
    <definedName name="일이ㅏㄹ" hidden="1">{#N/A,#N/A,FALSE,"단축1";#N/A,#N/A,FALSE,"단축2";#N/A,#N/A,FALSE,"단축3";#N/A,#N/A,FALSE,"장축";#N/A,#N/A,FALSE,"4WD"}</definedName>
    <definedName name="일자별" localSheetId="38" hidden="1">{#N/A,#N/A,TRUE,"Y생산";#N/A,#N/A,TRUE,"Y판매";#N/A,#N/A,TRUE,"Y총물량";#N/A,#N/A,TRUE,"Y능력";#N/A,#N/A,TRUE,"YKD"}</definedName>
    <definedName name="일자별" localSheetId="39" hidden="1">{#N/A,#N/A,TRUE,"Y생산";#N/A,#N/A,TRUE,"Y판매";#N/A,#N/A,TRUE,"Y총물량";#N/A,#N/A,TRUE,"Y능력";#N/A,#N/A,TRUE,"YKD"}</definedName>
    <definedName name="일자별" localSheetId="40" hidden="1">{#N/A,#N/A,TRUE,"Y생산";#N/A,#N/A,TRUE,"Y판매";#N/A,#N/A,TRUE,"Y총물량";#N/A,#N/A,TRUE,"Y능력";#N/A,#N/A,TRUE,"YKD"}</definedName>
    <definedName name="일자별" localSheetId="41" hidden="1">{#N/A,#N/A,TRUE,"Y생산";#N/A,#N/A,TRUE,"Y판매";#N/A,#N/A,TRUE,"Y총물량";#N/A,#N/A,TRUE,"Y능력";#N/A,#N/A,TRUE,"YKD"}</definedName>
    <definedName name="일자별" localSheetId="34" hidden="1">{#N/A,#N/A,TRUE,"Y생산";#N/A,#N/A,TRUE,"Y판매";#N/A,#N/A,TRUE,"Y총물량";#N/A,#N/A,TRUE,"Y능력";#N/A,#N/A,TRUE,"YKD"}</definedName>
    <definedName name="일자별" hidden="1">{#N/A,#N/A,TRUE,"Y생산";#N/A,#N/A,TRUE,"Y판매";#N/A,#N/A,TRUE,"Y총물량";#N/A,#N/A,TRUE,"Y능력";#N/A,#N/A,TRUE,"YKD"}</definedName>
    <definedName name="일정" localSheetId="38" hidden="1">{#N/A,#N/A,FALSE,"단축1";#N/A,#N/A,FALSE,"단축2";#N/A,#N/A,FALSE,"단축3";#N/A,#N/A,FALSE,"장축";#N/A,#N/A,FALSE,"4WD"}</definedName>
    <definedName name="일정" localSheetId="39" hidden="1">{#N/A,#N/A,FALSE,"단축1";#N/A,#N/A,FALSE,"단축2";#N/A,#N/A,FALSE,"단축3";#N/A,#N/A,FALSE,"장축";#N/A,#N/A,FALSE,"4WD"}</definedName>
    <definedName name="일정" localSheetId="40" hidden="1">{#N/A,#N/A,FALSE,"단축1";#N/A,#N/A,FALSE,"단축2";#N/A,#N/A,FALSE,"단축3";#N/A,#N/A,FALSE,"장축";#N/A,#N/A,FALSE,"4WD"}</definedName>
    <definedName name="일정" localSheetId="41" hidden="1">{#N/A,#N/A,FALSE,"단축1";#N/A,#N/A,FALSE,"단축2";#N/A,#N/A,FALSE,"단축3";#N/A,#N/A,FALSE,"장축";#N/A,#N/A,FALSE,"4WD"}</definedName>
    <definedName name="일정" localSheetId="34" hidden="1">{#N/A,#N/A,FALSE,"단축1";#N/A,#N/A,FALSE,"단축2";#N/A,#N/A,FALSE,"단축3";#N/A,#N/A,FALSE,"장축";#N/A,#N/A,FALSE,"4WD"}</definedName>
    <definedName name="일정" hidden="1">{#N/A,#N/A,FALSE,"단축1";#N/A,#N/A,FALSE,"단축2";#N/A,#N/A,FALSE,"단축3";#N/A,#N/A,FALSE,"장축";#N/A,#N/A,FALSE,"4WD"}</definedName>
    <definedName name="일정1" localSheetId="38" hidden="1">{#N/A,#N/A,FALSE,"단축1";#N/A,#N/A,FALSE,"단축2";#N/A,#N/A,FALSE,"단축3";#N/A,#N/A,FALSE,"장축";#N/A,#N/A,FALSE,"4WD"}</definedName>
    <definedName name="일정1" localSheetId="39" hidden="1">{#N/A,#N/A,FALSE,"단축1";#N/A,#N/A,FALSE,"단축2";#N/A,#N/A,FALSE,"단축3";#N/A,#N/A,FALSE,"장축";#N/A,#N/A,FALSE,"4WD"}</definedName>
    <definedName name="일정1" localSheetId="40" hidden="1">{#N/A,#N/A,FALSE,"단축1";#N/A,#N/A,FALSE,"단축2";#N/A,#N/A,FALSE,"단축3";#N/A,#N/A,FALSE,"장축";#N/A,#N/A,FALSE,"4WD"}</definedName>
    <definedName name="일정1" localSheetId="41" hidden="1">{#N/A,#N/A,FALSE,"단축1";#N/A,#N/A,FALSE,"단축2";#N/A,#N/A,FALSE,"단축3";#N/A,#N/A,FALSE,"장축";#N/A,#N/A,FALSE,"4WD"}</definedName>
    <definedName name="일정1" localSheetId="34" hidden="1">{#N/A,#N/A,FALSE,"단축1";#N/A,#N/A,FALSE,"단축2";#N/A,#N/A,FALSE,"단축3";#N/A,#N/A,FALSE,"장축";#N/A,#N/A,FALSE,"4WD"}</definedName>
    <definedName name="일정1" hidden="1">{#N/A,#N/A,FALSE,"단축1";#N/A,#N/A,FALSE,"단축2";#N/A,#N/A,FALSE,"단축3";#N/A,#N/A,FALSE,"장축";#N/A,#N/A,FALSE,"4WD"}</definedName>
    <definedName name="일정3" localSheetId="38" hidden="1">{#N/A,#N/A,FALSE,"단축1";#N/A,#N/A,FALSE,"단축2";#N/A,#N/A,FALSE,"단축3";#N/A,#N/A,FALSE,"장축";#N/A,#N/A,FALSE,"4WD"}</definedName>
    <definedName name="일정3" localSheetId="39" hidden="1">{#N/A,#N/A,FALSE,"단축1";#N/A,#N/A,FALSE,"단축2";#N/A,#N/A,FALSE,"단축3";#N/A,#N/A,FALSE,"장축";#N/A,#N/A,FALSE,"4WD"}</definedName>
    <definedName name="일정3" localSheetId="40" hidden="1">{#N/A,#N/A,FALSE,"단축1";#N/A,#N/A,FALSE,"단축2";#N/A,#N/A,FALSE,"단축3";#N/A,#N/A,FALSE,"장축";#N/A,#N/A,FALSE,"4WD"}</definedName>
    <definedName name="일정3" localSheetId="41" hidden="1">{#N/A,#N/A,FALSE,"단축1";#N/A,#N/A,FALSE,"단축2";#N/A,#N/A,FALSE,"단축3";#N/A,#N/A,FALSE,"장축";#N/A,#N/A,FALSE,"4WD"}</definedName>
    <definedName name="일정3" localSheetId="34" hidden="1">{#N/A,#N/A,FALSE,"단축1";#N/A,#N/A,FALSE,"단축2";#N/A,#N/A,FALSE,"단축3";#N/A,#N/A,FALSE,"장축";#N/A,#N/A,FALSE,"4WD"}</definedName>
    <definedName name="일정3" hidden="1">{#N/A,#N/A,FALSE,"단축1";#N/A,#N/A,FALSE,"단축2";#N/A,#N/A,FALSE,"단축3";#N/A,#N/A,FALSE,"장축";#N/A,#N/A,FALSE,"4WD"}</definedName>
    <definedName name="일판관비" localSheetId="12">#REF!</definedName>
    <definedName name="일판관비" localSheetId="11">#REF!</definedName>
    <definedName name="일판관비" localSheetId="38">#REF!</definedName>
    <definedName name="일판관비" localSheetId="39">#REF!</definedName>
    <definedName name="일판관비" localSheetId="40">#REF!</definedName>
    <definedName name="일판관비" localSheetId="41">#REF!</definedName>
    <definedName name="일판관비" localSheetId="34">#REF!</definedName>
    <definedName name="일판관비" localSheetId="16">#REF!</definedName>
    <definedName name="일판관비">#REF!</definedName>
    <definedName name="일환율" localSheetId="12">#REF!</definedName>
    <definedName name="일환율" localSheetId="11">#REF!</definedName>
    <definedName name="일환율" localSheetId="38">#REF!</definedName>
    <definedName name="일환율" localSheetId="39">#REF!</definedName>
    <definedName name="일환율" localSheetId="40">#REF!</definedName>
    <definedName name="일환율" localSheetId="41">#REF!</definedName>
    <definedName name="일환율" localSheetId="34">#REF!</definedName>
    <definedName name="일환율" localSheetId="16">#REF!</definedName>
    <definedName name="일환율">#REF!</definedName>
    <definedName name="임률" localSheetId="12">#REF!</definedName>
    <definedName name="임률" localSheetId="11">#REF!</definedName>
    <definedName name="임률" localSheetId="38">#REF!</definedName>
    <definedName name="임률" localSheetId="39">#REF!</definedName>
    <definedName name="임률" localSheetId="40">#REF!</definedName>
    <definedName name="임률" localSheetId="41">#REF!</definedName>
    <definedName name="임률" localSheetId="34">#REF!</definedName>
    <definedName name="임률" localSheetId="16">#REF!</definedName>
    <definedName name="임률">#REF!</definedName>
    <definedName name="임병길" localSheetId="38" hidden="1">{#N/A,#N/A,FALSE,"단축1";#N/A,#N/A,FALSE,"단축2";#N/A,#N/A,FALSE,"단축3";#N/A,#N/A,FALSE,"장축";#N/A,#N/A,FALSE,"4WD"}</definedName>
    <definedName name="임병길" localSheetId="39" hidden="1">{#N/A,#N/A,FALSE,"단축1";#N/A,#N/A,FALSE,"단축2";#N/A,#N/A,FALSE,"단축3";#N/A,#N/A,FALSE,"장축";#N/A,#N/A,FALSE,"4WD"}</definedName>
    <definedName name="임병길" localSheetId="40" hidden="1">{#N/A,#N/A,FALSE,"단축1";#N/A,#N/A,FALSE,"단축2";#N/A,#N/A,FALSE,"단축3";#N/A,#N/A,FALSE,"장축";#N/A,#N/A,FALSE,"4WD"}</definedName>
    <definedName name="임병길" localSheetId="41" hidden="1">{#N/A,#N/A,FALSE,"단축1";#N/A,#N/A,FALSE,"단축2";#N/A,#N/A,FALSE,"단축3";#N/A,#N/A,FALSE,"장축";#N/A,#N/A,FALSE,"4WD"}</definedName>
    <definedName name="임병길" localSheetId="34" hidden="1">{#N/A,#N/A,FALSE,"단축1";#N/A,#N/A,FALSE,"단축2";#N/A,#N/A,FALSE,"단축3";#N/A,#N/A,FALSE,"장축";#N/A,#N/A,FALSE,"4WD"}</definedName>
    <definedName name="임병길" hidden="1">{#N/A,#N/A,FALSE,"단축1";#N/A,#N/A,FALSE,"단축2";#N/A,#N/A,FALSE,"단축3";#N/A,#N/A,FALSE,"장축";#N/A,#N/A,FALSE,"4WD"}</definedName>
    <definedName name="임시" localSheetId="12">#REF!</definedName>
    <definedName name="임시" localSheetId="11">#REF!</definedName>
    <definedName name="임시" localSheetId="38">#REF!</definedName>
    <definedName name="임시" localSheetId="39">#REF!</definedName>
    <definedName name="임시" localSheetId="40">#REF!</definedName>
    <definedName name="임시" localSheetId="41">#REF!</definedName>
    <definedName name="임시" localSheetId="34">#REF!</definedName>
    <definedName name="임시" localSheetId="16">#REF!</definedName>
    <definedName name="임시">#REF!</definedName>
    <definedName name="임원" localSheetId="12">#REF!</definedName>
    <definedName name="임원" localSheetId="11">#REF!</definedName>
    <definedName name="임원" localSheetId="38">#REF!</definedName>
    <definedName name="임원" localSheetId="39">#REF!</definedName>
    <definedName name="임원" localSheetId="40">#REF!</definedName>
    <definedName name="임원" localSheetId="41">#REF!</definedName>
    <definedName name="임원" localSheetId="34">#REF!</definedName>
    <definedName name="임원" localSheetId="16">#REF!</definedName>
    <definedName name="임원">#REF!</definedName>
    <definedName name="임원1" localSheetId="12">#REF!</definedName>
    <definedName name="임원1" localSheetId="11">#REF!</definedName>
    <definedName name="임원1" localSheetId="38">#REF!</definedName>
    <definedName name="임원1" localSheetId="39">#REF!</definedName>
    <definedName name="임원1" localSheetId="40">#REF!</definedName>
    <definedName name="임원1" localSheetId="41">#REF!</definedName>
    <definedName name="임원1" localSheetId="34">#REF!</definedName>
    <definedName name="임원1" localSheetId="16">#REF!</definedName>
    <definedName name="임원1">#REF!</definedName>
    <definedName name="임원10" localSheetId="12">#REF!</definedName>
    <definedName name="임원10" localSheetId="11">#REF!</definedName>
    <definedName name="임원10" localSheetId="38">#REF!</definedName>
    <definedName name="임원10" localSheetId="39">#REF!</definedName>
    <definedName name="임원10" localSheetId="40">#REF!</definedName>
    <definedName name="임원10" localSheetId="41">#REF!</definedName>
    <definedName name="임원10" localSheetId="34">#REF!</definedName>
    <definedName name="임원10" localSheetId="16">#REF!</definedName>
    <definedName name="임원10">#REF!</definedName>
    <definedName name="임원11" localSheetId="12">#REF!</definedName>
    <definedName name="임원11" localSheetId="11">#REF!</definedName>
    <definedName name="임원11" localSheetId="38">#REF!</definedName>
    <definedName name="임원11" localSheetId="39">#REF!</definedName>
    <definedName name="임원11" localSheetId="40">#REF!</definedName>
    <definedName name="임원11" localSheetId="41">#REF!</definedName>
    <definedName name="임원11" localSheetId="34">#REF!</definedName>
    <definedName name="임원11" localSheetId="16">#REF!</definedName>
    <definedName name="임원11">#REF!</definedName>
    <definedName name="임원12" localSheetId="12">#REF!</definedName>
    <definedName name="임원12" localSheetId="11">#REF!</definedName>
    <definedName name="임원12" localSheetId="38">#REF!</definedName>
    <definedName name="임원12" localSheetId="39">#REF!</definedName>
    <definedName name="임원12" localSheetId="40">#REF!</definedName>
    <definedName name="임원12" localSheetId="41">#REF!</definedName>
    <definedName name="임원12" localSheetId="34">#REF!</definedName>
    <definedName name="임원12" localSheetId="16">#REF!</definedName>
    <definedName name="임원12">#REF!</definedName>
    <definedName name="임원2" localSheetId="12">#REF!</definedName>
    <definedName name="임원2" localSheetId="11">#REF!</definedName>
    <definedName name="임원2" localSheetId="38">#REF!</definedName>
    <definedName name="임원2" localSheetId="39">#REF!</definedName>
    <definedName name="임원2" localSheetId="40">#REF!</definedName>
    <definedName name="임원2" localSheetId="41">#REF!</definedName>
    <definedName name="임원2" localSheetId="34">#REF!</definedName>
    <definedName name="임원2" localSheetId="16">#REF!</definedName>
    <definedName name="임원2">#REF!</definedName>
    <definedName name="임원3" localSheetId="12">#REF!</definedName>
    <definedName name="임원3" localSheetId="11">#REF!</definedName>
    <definedName name="임원3" localSheetId="38">#REF!</definedName>
    <definedName name="임원3" localSheetId="39">#REF!</definedName>
    <definedName name="임원3" localSheetId="40">#REF!</definedName>
    <definedName name="임원3" localSheetId="41">#REF!</definedName>
    <definedName name="임원3" localSheetId="34">#REF!</definedName>
    <definedName name="임원3" localSheetId="16">#REF!</definedName>
    <definedName name="임원3">#REF!</definedName>
    <definedName name="임원4" localSheetId="12">#REF!</definedName>
    <definedName name="임원4" localSheetId="11">#REF!</definedName>
    <definedName name="임원4" localSheetId="38">#REF!</definedName>
    <definedName name="임원4" localSheetId="39">#REF!</definedName>
    <definedName name="임원4" localSheetId="40">#REF!</definedName>
    <definedName name="임원4" localSheetId="41">#REF!</definedName>
    <definedName name="임원4" localSheetId="34">#REF!</definedName>
    <definedName name="임원4" localSheetId="16">#REF!</definedName>
    <definedName name="임원4">#REF!</definedName>
    <definedName name="임원5" localSheetId="12">#REF!</definedName>
    <definedName name="임원5" localSheetId="11">#REF!</definedName>
    <definedName name="임원5" localSheetId="38">#REF!</definedName>
    <definedName name="임원5" localSheetId="39">#REF!</definedName>
    <definedName name="임원5" localSheetId="40">#REF!</definedName>
    <definedName name="임원5" localSheetId="41">#REF!</definedName>
    <definedName name="임원5" localSheetId="34">#REF!</definedName>
    <definedName name="임원5" localSheetId="16">#REF!</definedName>
    <definedName name="임원5">#REF!</definedName>
    <definedName name="임원6" localSheetId="12">#REF!</definedName>
    <definedName name="임원6" localSheetId="11">#REF!</definedName>
    <definedName name="임원6" localSheetId="38">#REF!</definedName>
    <definedName name="임원6" localSheetId="39">#REF!</definedName>
    <definedName name="임원6" localSheetId="40">#REF!</definedName>
    <definedName name="임원6" localSheetId="41">#REF!</definedName>
    <definedName name="임원6" localSheetId="34">#REF!</definedName>
    <definedName name="임원6" localSheetId="16">#REF!</definedName>
    <definedName name="임원6">#REF!</definedName>
    <definedName name="임원7" localSheetId="12">#REF!</definedName>
    <definedName name="임원7" localSheetId="11">#REF!</definedName>
    <definedName name="임원7" localSheetId="38">#REF!</definedName>
    <definedName name="임원7" localSheetId="39">#REF!</definedName>
    <definedName name="임원7" localSheetId="40">#REF!</definedName>
    <definedName name="임원7" localSheetId="41">#REF!</definedName>
    <definedName name="임원7" localSheetId="34">#REF!</definedName>
    <definedName name="임원7" localSheetId="16">#REF!</definedName>
    <definedName name="임원7">#REF!</definedName>
    <definedName name="임원8" localSheetId="12">#REF!</definedName>
    <definedName name="임원8" localSheetId="11">#REF!</definedName>
    <definedName name="임원8" localSheetId="38">#REF!</definedName>
    <definedName name="임원8" localSheetId="39">#REF!</definedName>
    <definedName name="임원8" localSheetId="40">#REF!</definedName>
    <definedName name="임원8" localSheetId="41">#REF!</definedName>
    <definedName name="임원8" localSheetId="34">#REF!</definedName>
    <definedName name="임원8" localSheetId="16">#REF!</definedName>
    <definedName name="임원8">#REF!</definedName>
    <definedName name="임원9" localSheetId="12">#REF!</definedName>
    <definedName name="임원9" localSheetId="11">#REF!</definedName>
    <definedName name="임원9" localSheetId="38">#REF!</definedName>
    <definedName name="임원9" localSheetId="39">#REF!</definedName>
    <definedName name="임원9" localSheetId="40">#REF!</definedName>
    <definedName name="임원9" localSheetId="41">#REF!</definedName>
    <definedName name="임원9" localSheetId="34">#REF!</definedName>
    <definedName name="임원9" localSheetId="16">#REF!</definedName>
    <definedName name="임원9">#REF!</definedName>
    <definedName name="임율DATA" localSheetId="12">#REF!</definedName>
    <definedName name="임율DATA" localSheetId="11">#REF!</definedName>
    <definedName name="임율DATA" localSheetId="38">#REF!</definedName>
    <definedName name="임율DATA" localSheetId="39">#REF!</definedName>
    <definedName name="임율DATA" localSheetId="40">#REF!</definedName>
    <definedName name="임율DATA" localSheetId="41">#REF!</definedName>
    <definedName name="임율DATA" localSheetId="34">#REF!</definedName>
    <definedName name="임율DATA" localSheetId="16">#REF!</definedName>
    <definedName name="임율DATA">#REF!</definedName>
    <definedName name="임창민">#N/A</definedName>
    <definedName name="입고" localSheetId="12">#REF!</definedName>
    <definedName name="입고" localSheetId="11">#REF!</definedName>
    <definedName name="입고" localSheetId="38">#REF!</definedName>
    <definedName name="입고" localSheetId="39">#REF!</definedName>
    <definedName name="입고" localSheetId="40">#REF!</definedName>
    <definedName name="입고" localSheetId="41">#REF!</definedName>
    <definedName name="입고" localSheetId="34">#REF!</definedName>
    <definedName name="입고" localSheetId="16">#REF!</definedName>
    <definedName name="입고">#REF!</definedName>
    <definedName name="ㅈㄷㄱㅈㅂ" localSheetId="12">#REF!</definedName>
    <definedName name="ㅈㄷㄱㅈㅂ" localSheetId="11">#REF!</definedName>
    <definedName name="ㅈㄷㄱㅈㅂ" localSheetId="38">#REF!</definedName>
    <definedName name="ㅈㄷㄱㅈㅂ" localSheetId="39">#REF!</definedName>
    <definedName name="ㅈㄷㄱㅈㅂ" localSheetId="40">#REF!</definedName>
    <definedName name="ㅈㄷㄱㅈㅂ" localSheetId="41">#REF!</definedName>
    <definedName name="ㅈㄷㄱㅈㅂ" localSheetId="34">#REF!</definedName>
    <definedName name="ㅈㄷㄱㅈㅂ" localSheetId="16">#REF!</definedName>
    <definedName name="ㅈㄷㄱㅈㅂ">#REF!</definedName>
    <definedName name="ㅈㅈ" localSheetId="38" hidden="1">{#N/A,#N/A,FALSE,"전제";#N/A,#N/A,FALSE,"표지";#N/A,#N/A,FALSE,"6D16";#N/A,#N/A,FALSE,"6D22";#N/A,#N/A,FALSE,"6D22-T";#N/A,#N/A,FALSE,"Q-DEG";#N/A,#N/A,FALSE,"총손";#N/A,#N/A,FALSE,"대당";#N/A,#N/A,FALSE,"가공비"}</definedName>
    <definedName name="ㅈㅈ" localSheetId="39" hidden="1">{#N/A,#N/A,FALSE,"전제";#N/A,#N/A,FALSE,"표지";#N/A,#N/A,FALSE,"6D16";#N/A,#N/A,FALSE,"6D22";#N/A,#N/A,FALSE,"6D22-T";#N/A,#N/A,FALSE,"Q-DEG";#N/A,#N/A,FALSE,"총손";#N/A,#N/A,FALSE,"대당";#N/A,#N/A,FALSE,"가공비"}</definedName>
    <definedName name="ㅈㅈ" localSheetId="40" hidden="1">{#N/A,#N/A,FALSE,"전제";#N/A,#N/A,FALSE,"표지";#N/A,#N/A,FALSE,"6D16";#N/A,#N/A,FALSE,"6D22";#N/A,#N/A,FALSE,"6D22-T";#N/A,#N/A,FALSE,"Q-DEG";#N/A,#N/A,FALSE,"총손";#N/A,#N/A,FALSE,"대당";#N/A,#N/A,FALSE,"가공비"}</definedName>
    <definedName name="ㅈㅈ" localSheetId="41" hidden="1">{#N/A,#N/A,FALSE,"전제";#N/A,#N/A,FALSE,"표지";#N/A,#N/A,FALSE,"6D16";#N/A,#N/A,FALSE,"6D22";#N/A,#N/A,FALSE,"6D22-T";#N/A,#N/A,FALSE,"Q-DEG";#N/A,#N/A,FALSE,"총손";#N/A,#N/A,FALSE,"대당";#N/A,#N/A,FALSE,"가공비"}</definedName>
    <definedName name="ㅈㅈ" localSheetId="34" hidden="1">{#N/A,#N/A,FALSE,"전제";#N/A,#N/A,FALSE,"표지";#N/A,#N/A,FALSE,"6D16";#N/A,#N/A,FALSE,"6D22";#N/A,#N/A,FALSE,"6D22-T";#N/A,#N/A,FALSE,"Q-DEG";#N/A,#N/A,FALSE,"총손";#N/A,#N/A,FALSE,"대당";#N/A,#N/A,FALSE,"가공비"}</definedName>
    <definedName name="ㅈㅈ" hidden="1">{#N/A,#N/A,FALSE,"전제";#N/A,#N/A,FALSE,"표지";#N/A,#N/A,FALSE,"6D16";#N/A,#N/A,FALSE,"6D22";#N/A,#N/A,FALSE,"6D22-T";#N/A,#N/A,FALSE,"Q-DEG";#N/A,#N/A,FALSE,"총손";#N/A,#N/A,FALSE,"대당";#N/A,#N/A,FALSE,"가공비"}</definedName>
    <definedName name="ㅈㅈㅈ" localSheetId="38" hidden="1">{#N/A,#N/A,FALSE,"단축1";#N/A,#N/A,FALSE,"단축2";#N/A,#N/A,FALSE,"단축3";#N/A,#N/A,FALSE,"장축";#N/A,#N/A,FALSE,"4WD"}</definedName>
    <definedName name="ㅈㅈㅈ" localSheetId="39" hidden="1">{#N/A,#N/A,FALSE,"단축1";#N/A,#N/A,FALSE,"단축2";#N/A,#N/A,FALSE,"단축3";#N/A,#N/A,FALSE,"장축";#N/A,#N/A,FALSE,"4WD"}</definedName>
    <definedName name="ㅈㅈㅈ" localSheetId="40" hidden="1">{#N/A,#N/A,FALSE,"단축1";#N/A,#N/A,FALSE,"단축2";#N/A,#N/A,FALSE,"단축3";#N/A,#N/A,FALSE,"장축";#N/A,#N/A,FALSE,"4WD"}</definedName>
    <definedName name="ㅈㅈㅈ" localSheetId="41" hidden="1">{#N/A,#N/A,FALSE,"단축1";#N/A,#N/A,FALSE,"단축2";#N/A,#N/A,FALSE,"단축3";#N/A,#N/A,FALSE,"장축";#N/A,#N/A,FALSE,"4WD"}</definedName>
    <definedName name="ㅈㅈㅈ" localSheetId="34" hidden="1">{#N/A,#N/A,FALSE,"단축1";#N/A,#N/A,FALSE,"단축2";#N/A,#N/A,FALSE,"단축3";#N/A,#N/A,FALSE,"장축";#N/A,#N/A,FALSE,"4WD"}</definedName>
    <definedName name="ㅈㅈㅈ" hidden="1">{#N/A,#N/A,FALSE,"단축1";#N/A,#N/A,FALSE,"단축2";#N/A,#N/A,FALSE,"단축3";#N/A,#N/A,FALSE,"장축";#N/A,#N/A,FALSE,"4WD"}</definedName>
    <definedName name="ㅈㅈㅈㅈ" localSheetId="38" hidden="1">{#N/A,#N/A,FALSE,"단축1";#N/A,#N/A,FALSE,"단축2";#N/A,#N/A,FALSE,"단축3";#N/A,#N/A,FALSE,"장축";#N/A,#N/A,FALSE,"4WD"}</definedName>
    <definedName name="ㅈㅈㅈㅈ" localSheetId="39" hidden="1">{#N/A,#N/A,FALSE,"단축1";#N/A,#N/A,FALSE,"단축2";#N/A,#N/A,FALSE,"단축3";#N/A,#N/A,FALSE,"장축";#N/A,#N/A,FALSE,"4WD"}</definedName>
    <definedName name="ㅈㅈㅈㅈ" localSheetId="40" hidden="1">{#N/A,#N/A,FALSE,"단축1";#N/A,#N/A,FALSE,"단축2";#N/A,#N/A,FALSE,"단축3";#N/A,#N/A,FALSE,"장축";#N/A,#N/A,FALSE,"4WD"}</definedName>
    <definedName name="ㅈㅈㅈㅈ" localSheetId="41" hidden="1">{#N/A,#N/A,FALSE,"단축1";#N/A,#N/A,FALSE,"단축2";#N/A,#N/A,FALSE,"단축3";#N/A,#N/A,FALSE,"장축";#N/A,#N/A,FALSE,"4WD"}</definedName>
    <definedName name="ㅈㅈㅈㅈ" localSheetId="34" hidden="1">{#N/A,#N/A,FALSE,"단축1";#N/A,#N/A,FALSE,"단축2";#N/A,#N/A,FALSE,"단축3";#N/A,#N/A,FALSE,"장축";#N/A,#N/A,FALSE,"4WD"}</definedName>
    <definedName name="ㅈㅈㅈㅈ" hidden="1">{#N/A,#N/A,FALSE,"단축1";#N/A,#N/A,FALSE,"단축2";#N/A,#N/A,FALSE,"단축3";#N/A,#N/A,FALSE,"장축";#N/A,#N/A,FALSE,"4WD"}</definedName>
    <definedName name="ㅈ행" localSheetId="12">#REF!</definedName>
    <definedName name="ㅈ행" localSheetId="11">#REF!</definedName>
    <definedName name="ㅈ행" localSheetId="38">#REF!</definedName>
    <definedName name="ㅈ행" localSheetId="39">#REF!</definedName>
    <definedName name="ㅈ행" localSheetId="40">#REF!</definedName>
    <definedName name="ㅈ행" localSheetId="41">#REF!</definedName>
    <definedName name="ㅈ행" localSheetId="34">#REF!</definedName>
    <definedName name="ㅈ행" localSheetId="16">#REF!</definedName>
    <definedName name="ㅈ행">#REF!</definedName>
    <definedName name="자" localSheetId="12">#REF!</definedName>
    <definedName name="자" localSheetId="11">#REF!</definedName>
    <definedName name="자" localSheetId="38">#REF!</definedName>
    <definedName name="자" localSheetId="39">#REF!</definedName>
    <definedName name="자" localSheetId="40">#REF!</definedName>
    <definedName name="자" localSheetId="41">#REF!</definedName>
    <definedName name="자" localSheetId="34">#REF!</definedName>
    <definedName name="자" localSheetId="16">#REF!</definedName>
    <definedName name="자">#REF!</definedName>
    <definedName name="자료" localSheetId="12">#REF!</definedName>
    <definedName name="자료" localSheetId="11">#REF!</definedName>
    <definedName name="자료" localSheetId="38">#REF!</definedName>
    <definedName name="자료" localSheetId="39">#REF!</definedName>
    <definedName name="자료" localSheetId="40">#REF!</definedName>
    <definedName name="자료" localSheetId="41">#REF!</definedName>
    <definedName name="자료" localSheetId="34">#REF!</definedName>
    <definedName name="자료" localSheetId="16">#REF!</definedName>
    <definedName name="자료">#REF!</definedName>
    <definedName name="자료정리" localSheetId="38" hidden="1">{#N/A,#N/A,FALSE,"단축1";#N/A,#N/A,FALSE,"단축2";#N/A,#N/A,FALSE,"단축3";#N/A,#N/A,FALSE,"장축";#N/A,#N/A,FALSE,"4WD"}</definedName>
    <definedName name="자료정리" localSheetId="39" hidden="1">{#N/A,#N/A,FALSE,"단축1";#N/A,#N/A,FALSE,"단축2";#N/A,#N/A,FALSE,"단축3";#N/A,#N/A,FALSE,"장축";#N/A,#N/A,FALSE,"4WD"}</definedName>
    <definedName name="자료정리" localSheetId="40" hidden="1">{#N/A,#N/A,FALSE,"단축1";#N/A,#N/A,FALSE,"단축2";#N/A,#N/A,FALSE,"단축3";#N/A,#N/A,FALSE,"장축";#N/A,#N/A,FALSE,"4WD"}</definedName>
    <definedName name="자료정리" localSheetId="41" hidden="1">{#N/A,#N/A,FALSE,"단축1";#N/A,#N/A,FALSE,"단축2";#N/A,#N/A,FALSE,"단축3";#N/A,#N/A,FALSE,"장축";#N/A,#N/A,FALSE,"4WD"}</definedName>
    <definedName name="자료정리" localSheetId="34" hidden="1">{#N/A,#N/A,FALSE,"단축1";#N/A,#N/A,FALSE,"단축2";#N/A,#N/A,FALSE,"단축3";#N/A,#N/A,FALSE,"장축";#N/A,#N/A,FALSE,"4WD"}</definedName>
    <definedName name="자료정리" hidden="1">{#N/A,#N/A,FALSE,"단축1";#N/A,#N/A,FALSE,"단축2";#N/A,#N/A,FALSE,"단축3";#N/A,#N/A,FALSE,"장축";#N/A,#N/A,FALSE,"4WD"}</definedName>
    <definedName name="자삽비" localSheetId="12">#REF!</definedName>
    <definedName name="자삽비" localSheetId="11">#REF!</definedName>
    <definedName name="자삽비" localSheetId="38">#REF!</definedName>
    <definedName name="자삽비" localSheetId="39">#REF!</definedName>
    <definedName name="자삽비" localSheetId="40">#REF!</definedName>
    <definedName name="자삽비" localSheetId="41">#REF!</definedName>
    <definedName name="자삽비" localSheetId="34">#REF!</definedName>
    <definedName name="자삽비" localSheetId="16">#REF!</definedName>
    <definedName name="자삽비">#REF!</definedName>
    <definedName name="자재" localSheetId="12">#REF!</definedName>
    <definedName name="자재" localSheetId="11">#REF!</definedName>
    <definedName name="자재" localSheetId="38">#REF!</definedName>
    <definedName name="자재" localSheetId="39">#REF!</definedName>
    <definedName name="자재" localSheetId="40">#REF!</definedName>
    <definedName name="자재" localSheetId="41">#REF!</definedName>
    <definedName name="자재" localSheetId="34">#REF!</definedName>
    <definedName name="자재" localSheetId="16">#REF!</definedName>
    <definedName name="자재">#REF!</definedName>
    <definedName name="자재기준" localSheetId="38" hidden="1">{#N/A,#N/A,TRUE,"Y생산";#N/A,#N/A,TRUE,"Y판매";#N/A,#N/A,TRUE,"Y총물량";#N/A,#N/A,TRUE,"Y능력";#N/A,#N/A,TRUE,"YKD"}</definedName>
    <definedName name="자재기준" localSheetId="39" hidden="1">{#N/A,#N/A,TRUE,"Y생산";#N/A,#N/A,TRUE,"Y판매";#N/A,#N/A,TRUE,"Y총물량";#N/A,#N/A,TRUE,"Y능력";#N/A,#N/A,TRUE,"YKD"}</definedName>
    <definedName name="자재기준" localSheetId="40" hidden="1">{#N/A,#N/A,TRUE,"Y생산";#N/A,#N/A,TRUE,"Y판매";#N/A,#N/A,TRUE,"Y총물량";#N/A,#N/A,TRUE,"Y능력";#N/A,#N/A,TRUE,"YKD"}</definedName>
    <definedName name="자재기준" localSheetId="41" hidden="1">{#N/A,#N/A,TRUE,"Y생산";#N/A,#N/A,TRUE,"Y판매";#N/A,#N/A,TRUE,"Y총물량";#N/A,#N/A,TRUE,"Y능력";#N/A,#N/A,TRUE,"YKD"}</definedName>
    <definedName name="자재기준" localSheetId="34" hidden="1">{#N/A,#N/A,TRUE,"Y생산";#N/A,#N/A,TRUE,"Y판매";#N/A,#N/A,TRUE,"Y총물량";#N/A,#N/A,TRUE,"Y능력";#N/A,#N/A,TRUE,"YKD"}</definedName>
    <definedName name="자재기준" hidden="1">{#N/A,#N/A,TRUE,"Y생산";#N/A,#N/A,TRUE,"Y판매";#N/A,#N/A,TRUE,"Y총물량";#N/A,#N/A,TRUE,"Y능력";#N/A,#N/A,TRUE,"YKD"}</definedName>
    <definedName name="작업일수" localSheetId="12">#REF!</definedName>
    <definedName name="작업일수" localSheetId="11">#REF!</definedName>
    <definedName name="작업일수" localSheetId="38">#REF!</definedName>
    <definedName name="작업일수" localSheetId="39">#REF!</definedName>
    <definedName name="작업일수" localSheetId="40">#REF!</definedName>
    <definedName name="작업일수" localSheetId="41">#REF!</definedName>
    <definedName name="작업일수" localSheetId="34">#REF!</definedName>
    <definedName name="작업일수" localSheetId="16">#REF!</definedName>
    <definedName name="작업일수">#REF!</definedName>
    <definedName name="장기" localSheetId="33">#REF!</definedName>
    <definedName name="장기" localSheetId="38">#REF!</definedName>
    <definedName name="장기" localSheetId="39">#REF!</definedName>
    <definedName name="장기" localSheetId="40">#REF!</definedName>
    <definedName name="장기" localSheetId="41">#REF!</definedName>
    <definedName name="장기" localSheetId="34">#REF!</definedName>
    <definedName name="장기">[20]Sheet1!$N$4:$O$224</definedName>
    <definedName name="재" localSheetId="33">#REF!</definedName>
    <definedName name="재" localSheetId="38">#REF!</definedName>
    <definedName name="재" localSheetId="39">#REF!</definedName>
    <definedName name="재" localSheetId="40">#REF!</definedName>
    <definedName name="재" localSheetId="41">#REF!</definedName>
    <definedName name="재" localSheetId="34">#REF!</definedName>
    <definedName name="재">[21]제품재고!$O$9:$P$264</definedName>
    <definedName name="재고" localSheetId="12">#REF!</definedName>
    <definedName name="재고" localSheetId="11">#REF!</definedName>
    <definedName name="재고" localSheetId="38">#REF!</definedName>
    <definedName name="재고" localSheetId="39">#REF!</definedName>
    <definedName name="재고" localSheetId="40">#REF!</definedName>
    <definedName name="재고" localSheetId="41">#REF!</definedName>
    <definedName name="재고" localSheetId="34">#REF!</definedName>
    <definedName name="재고" localSheetId="16">#REF!</definedName>
    <definedName name="재고">#REF!</definedName>
    <definedName name="재관비" localSheetId="12">#REF!</definedName>
    <definedName name="재관비" localSheetId="11">#REF!</definedName>
    <definedName name="재관비" localSheetId="38">#REF!</definedName>
    <definedName name="재관비" localSheetId="39">#REF!</definedName>
    <definedName name="재관비" localSheetId="40">#REF!</definedName>
    <definedName name="재관비" localSheetId="41">#REF!</definedName>
    <definedName name="재관비" localSheetId="34">#REF!</definedName>
    <definedName name="재관비" localSheetId="16">#REF!</definedName>
    <definedName name="재관비">#REF!</definedName>
    <definedName name="재관비율" localSheetId="12">#REF!</definedName>
    <definedName name="재관비율" localSheetId="11">#REF!</definedName>
    <definedName name="재관비율" localSheetId="38">#REF!</definedName>
    <definedName name="재관비율" localSheetId="39">#REF!</definedName>
    <definedName name="재관비율" localSheetId="40">#REF!</definedName>
    <definedName name="재관비율" localSheetId="41">#REF!</definedName>
    <definedName name="재관비율" localSheetId="34">#REF!</definedName>
    <definedName name="재관비율" localSheetId="16">#REF!</definedName>
    <definedName name="재관비율">#REF!</definedName>
    <definedName name="재료분석" localSheetId="12">#REF!</definedName>
    <definedName name="재료분석" localSheetId="11">#REF!</definedName>
    <definedName name="재료분석" localSheetId="38">#REF!</definedName>
    <definedName name="재료분석" localSheetId="39">#REF!</definedName>
    <definedName name="재료분석" localSheetId="40">#REF!</definedName>
    <definedName name="재료분석" localSheetId="41">#REF!</definedName>
    <definedName name="재료분석" localSheetId="34">#REF!</definedName>
    <definedName name="재료분석" localSheetId="16">#REF!</definedName>
    <definedName name="재료분석">#REF!</definedName>
    <definedName name="재료비" localSheetId="12">#REF!</definedName>
    <definedName name="재료비" localSheetId="11">#REF!</definedName>
    <definedName name="재료비" localSheetId="38">#REF!</definedName>
    <definedName name="재료비" localSheetId="39">#REF!</definedName>
    <definedName name="재료비" localSheetId="40">#REF!</definedName>
    <definedName name="재료비" localSheetId="41">#REF!</definedName>
    <definedName name="재료비" localSheetId="34">#REF!</definedName>
    <definedName name="재료비" localSheetId="16">#REF!</definedName>
    <definedName name="재료비">#REF!</definedName>
    <definedName name="재료비RS" localSheetId="38" hidden="1">{#N/A,#N/A,FALSE,"단축1";#N/A,#N/A,FALSE,"단축2";#N/A,#N/A,FALSE,"단축3";#N/A,#N/A,FALSE,"장축";#N/A,#N/A,FALSE,"4WD"}</definedName>
    <definedName name="재료비RS" localSheetId="39" hidden="1">{#N/A,#N/A,FALSE,"단축1";#N/A,#N/A,FALSE,"단축2";#N/A,#N/A,FALSE,"단축3";#N/A,#N/A,FALSE,"장축";#N/A,#N/A,FALSE,"4WD"}</definedName>
    <definedName name="재료비RS" localSheetId="40" hidden="1">{#N/A,#N/A,FALSE,"단축1";#N/A,#N/A,FALSE,"단축2";#N/A,#N/A,FALSE,"단축3";#N/A,#N/A,FALSE,"장축";#N/A,#N/A,FALSE,"4WD"}</definedName>
    <definedName name="재료비RS" localSheetId="41" hidden="1">{#N/A,#N/A,FALSE,"단축1";#N/A,#N/A,FALSE,"단축2";#N/A,#N/A,FALSE,"단축3";#N/A,#N/A,FALSE,"장축";#N/A,#N/A,FALSE,"4WD"}</definedName>
    <definedName name="재료비RS" localSheetId="34" hidden="1">{#N/A,#N/A,FALSE,"단축1";#N/A,#N/A,FALSE,"단축2";#N/A,#N/A,FALSE,"단축3";#N/A,#N/A,FALSE,"장축";#N/A,#N/A,FALSE,"4WD"}</definedName>
    <definedName name="재료비RS" hidden="1">{#N/A,#N/A,FALSE,"단축1";#N/A,#N/A,FALSE,"단축2";#N/A,#N/A,FALSE,"단축3";#N/A,#N/A,FALSE,"장축";#N/A,#N/A,FALSE,"4WD"}</definedName>
    <definedName name="재료비계" localSheetId="12">#REF!</definedName>
    <definedName name="재료비계" localSheetId="11">#REF!</definedName>
    <definedName name="재료비계" localSheetId="38">#REF!</definedName>
    <definedName name="재료비계" localSheetId="39">#REF!</definedName>
    <definedName name="재료비계" localSheetId="40">#REF!</definedName>
    <definedName name="재료비계" localSheetId="41">#REF!</definedName>
    <definedName name="재료비계" localSheetId="34">#REF!</definedName>
    <definedName name="재료비계" localSheetId="16">#REF!</definedName>
    <definedName name="재료비계">#REF!</definedName>
    <definedName name="쟈ㅜ" localSheetId="38" hidden="1">{#N/A,#N/A,FALSE,"신규dep";#N/A,#N/A,FALSE,"신규dep-금형상각후";#N/A,#N/A,FALSE,"신규dep-연구비상각후";#N/A,#N/A,FALSE,"신규dep-기계,공구상각후"}</definedName>
    <definedName name="쟈ㅜ" localSheetId="39" hidden="1">{#N/A,#N/A,FALSE,"신규dep";#N/A,#N/A,FALSE,"신규dep-금형상각후";#N/A,#N/A,FALSE,"신규dep-연구비상각후";#N/A,#N/A,FALSE,"신규dep-기계,공구상각후"}</definedName>
    <definedName name="쟈ㅜ" localSheetId="40" hidden="1">{#N/A,#N/A,FALSE,"신규dep";#N/A,#N/A,FALSE,"신규dep-금형상각후";#N/A,#N/A,FALSE,"신규dep-연구비상각후";#N/A,#N/A,FALSE,"신규dep-기계,공구상각후"}</definedName>
    <definedName name="쟈ㅜ" localSheetId="41" hidden="1">{#N/A,#N/A,FALSE,"신규dep";#N/A,#N/A,FALSE,"신규dep-금형상각후";#N/A,#N/A,FALSE,"신규dep-연구비상각후";#N/A,#N/A,FALSE,"신규dep-기계,공구상각후"}</definedName>
    <definedName name="쟈ㅜ" localSheetId="34"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쩌구" localSheetId="12">#REF!</definedName>
    <definedName name="저쩌구" localSheetId="11">#REF!</definedName>
    <definedName name="저쩌구" localSheetId="38">#REF!</definedName>
    <definedName name="저쩌구" localSheetId="39">#REF!</definedName>
    <definedName name="저쩌구" localSheetId="40">#REF!</definedName>
    <definedName name="저쩌구" localSheetId="41">#REF!</definedName>
    <definedName name="저쩌구" localSheetId="34">#REF!</definedName>
    <definedName name="저쩌구" localSheetId="16">#REF!</definedName>
    <definedName name="저쩌구">#REF!</definedName>
    <definedName name="적용환율">1.7207</definedName>
    <definedName name="전" localSheetId="38" hidden="1">{#N/A,#N/A,FALSE,"신규dep";#N/A,#N/A,FALSE,"신규dep-금형상각후";#N/A,#N/A,FALSE,"신규dep-연구비상각후";#N/A,#N/A,FALSE,"신규dep-기계,공구상각후"}</definedName>
    <definedName name="전" localSheetId="39" hidden="1">{#N/A,#N/A,FALSE,"신규dep";#N/A,#N/A,FALSE,"신규dep-금형상각후";#N/A,#N/A,FALSE,"신규dep-연구비상각후";#N/A,#N/A,FALSE,"신규dep-기계,공구상각후"}</definedName>
    <definedName name="전" localSheetId="40" hidden="1">{#N/A,#N/A,FALSE,"신규dep";#N/A,#N/A,FALSE,"신규dep-금형상각후";#N/A,#N/A,FALSE,"신규dep-연구비상각후";#N/A,#N/A,FALSE,"신규dep-기계,공구상각후"}</definedName>
    <definedName name="전" localSheetId="41" hidden="1">{#N/A,#N/A,FALSE,"신규dep";#N/A,#N/A,FALSE,"신규dep-금형상각후";#N/A,#N/A,FALSE,"신규dep-연구비상각후";#N/A,#N/A,FALSE,"신규dep-기계,공구상각후"}</definedName>
    <definedName name="전" localSheetId="34" hidden="1">{#N/A,#N/A,FALSE,"신규dep";#N/A,#N/A,FALSE,"신규dep-금형상각후";#N/A,#N/A,FALSE,"신규dep-연구비상각후";#N/A,#N/A,FALSE,"신규dep-기계,공구상각후"}</definedName>
    <definedName name="전" hidden="1">{#N/A,#N/A,FALSE,"신규dep";#N/A,#N/A,FALSE,"신규dep-금형상각후";#N/A,#N/A,FALSE,"신규dep-연구비상각후";#N/A,#N/A,FALSE,"신규dep-기계,공구상각후"}</definedName>
    <definedName name="전개계획" localSheetId="38" hidden="1">{#N/A,#N/A,FALSE,"단축1";#N/A,#N/A,FALSE,"단축2";#N/A,#N/A,FALSE,"단축3";#N/A,#N/A,FALSE,"장축";#N/A,#N/A,FALSE,"4WD"}</definedName>
    <definedName name="전개계획" localSheetId="39" hidden="1">{#N/A,#N/A,FALSE,"단축1";#N/A,#N/A,FALSE,"단축2";#N/A,#N/A,FALSE,"단축3";#N/A,#N/A,FALSE,"장축";#N/A,#N/A,FALSE,"4WD"}</definedName>
    <definedName name="전개계획" localSheetId="40" hidden="1">{#N/A,#N/A,FALSE,"단축1";#N/A,#N/A,FALSE,"단축2";#N/A,#N/A,FALSE,"단축3";#N/A,#N/A,FALSE,"장축";#N/A,#N/A,FALSE,"4WD"}</definedName>
    <definedName name="전개계획" localSheetId="41" hidden="1">{#N/A,#N/A,FALSE,"단축1";#N/A,#N/A,FALSE,"단축2";#N/A,#N/A,FALSE,"단축3";#N/A,#N/A,FALSE,"장축";#N/A,#N/A,FALSE,"4WD"}</definedName>
    <definedName name="전개계획" localSheetId="34" hidden="1">{#N/A,#N/A,FALSE,"단축1";#N/A,#N/A,FALSE,"단축2";#N/A,#N/A,FALSE,"단축3";#N/A,#N/A,FALSE,"장축";#N/A,#N/A,FALSE,"4WD"}</definedName>
    <definedName name="전개계획" hidden="1">{#N/A,#N/A,FALSE,"단축1";#N/A,#N/A,FALSE,"단축2";#N/A,#N/A,FALSE,"단축3";#N/A,#N/A,FALSE,"장축";#N/A,#N/A,FALSE,"4WD"}</definedName>
    <definedName name="전개방안2" localSheetId="38" hidden="1">{#N/A,#N/A,FALSE,"단축1";#N/A,#N/A,FALSE,"단축2";#N/A,#N/A,FALSE,"단축3";#N/A,#N/A,FALSE,"장축";#N/A,#N/A,FALSE,"4WD"}</definedName>
    <definedName name="전개방안2" localSheetId="39" hidden="1">{#N/A,#N/A,FALSE,"단축1";#N/A,#N/A,FALSE,"단축2";#N/A,#N/A,FALSE,"단축3";#N/A,#N/A,FALSE,"장축";#N/A,#N/A,FALSE,"4WD"}</definedName>
    <definedName name="전개방안2" localSheetId="40" hidden="1">{#N/A,#N/A,FALSE,"단축1";#N/A,#N/A,FALSE,"단축2";#N/A,#N/A,FALSE,"단축3";#N/A,#N/A,FALSE,"장축";#N/A,#N/A,FALSE,"4WD"}</definedName>
    <definedName name="전개방안2" localSheetId="41" hidden="1">{#N/A,#N/A,FALSE,"단축1";#N/A,#N/A,FALSE,"단축2";#N/A,#N/A,FALSE,"단축3";#N/A,#N/A,FALSE,"장축";#N/A,#N/A,FALSE,"4WD"}</definedName>
    <definedName name="전개방안2" localSheetId="34" hidden="1">{#N/A,#N/A,FALSE,"단축1";#N/A,#N/A,FALSE,"단축2";#N/A,#N/A,FALSE,"단축3";#N/A,#N/A,FALSE,"장축";#N/A,#N/A,FALSE,"4WD"}</definedName>
    <definedName name="전개방안2" hidden="1">{#N/A,#N/A,FALSE,"단축1";#N/A,#N/A,FALSE,"단축2";#N/A,#N/A,FALSE,"단축3";#N/A,#N/A,FALSE,"장축";#N/A,#N/A,FALSE,"4WD"}</definedName>
    <definedName name="전개방안3" localSheetId="38" hidden="1">{#N/A,#N/A,FALSE,"단축1";#N/A,#N/A,FALSE,"단축2";#N/A,#N/A,FALSE,"단축3";#N/A,#N/A,FALSE,"장축";#N/A,#N/A,FALSE,"4WD"}</definedName>
    <definedName name="전개방안3" localSheetId="39" hidden="1">{#N/A,#N/A,FALSE,"단축1";#N/A,#N/A,FALSE,"단축2";#N/A,#N/A,FALSE,"단축3";#N/A,#N/A,FALSE,"장축";#N/A,#N/A,FALSE,"4WD"}</definedName>
    <definedName name="전개방안3" localSheetId="40" hidden="1">{#N/A,#N/A,FALSE,"단축1";#N/A,#N/A,FALSE,"단축2";#N/A,#N/A,FALSE,"단축3";#N/A,#N/A,FALSE,"장축";#N/A,#N/A,FALSE,"4WD"}</definedName>
    <definedName name="전개방안3" localSheetId="41" hidden="1">{#N/A,#N/A,FALSE,"단축1";#N/A,#N/A,FALSE,"단축2";#N/A,#N/A,FALSE,"단축3";#N/A,#N/A,FALSE,"장축";#N/A,#N/A,FALSE,"4WD"}</definedName>
    <definedName name="전개방안3" localSheetId="34" hidden="1">{#N/A,#N/A,FALSE,"단축1";#N/A,#N/A,FALSE,"단축2";#N/A,#N/A,FALSE,"단축3";#N/A,#N/A,FALSE,"장축";#N/A,#N/A,FALSE,"4WD"}</definedName>
    <definedName name="전개방안3" hidden="1">{#N/A,#N/A,FALSE,"단축1";#N/A,#N/A,FALSE,"단축2";#N/A,#N/A,FALSE,"단축3";#N/A,#N/A,FALSE,"장축";#N/A,#N/A,FALSE,"4WD"}</definedName>
    <definedName name="전개방안4" localSheetId="38" hidden="1">{#N/A,#N/A,FALSE,"단축1";#N/A,#N/A,FALSE,"단축2";#N/A,#N/A,FALSE,"단축3";#N/A,#N/A,FALSE,"장축";#N/A,#N/A,FALSE,"4WD"}</definedName>
    <definedName name="전개방안4" localSheetId="39" hidden="1">{#N/A,#N/A,FALSE,"단축1";#N/A,#N/A,FALSE,"단축2";#N/A,#N/A,FALSE,"단축3";#N/A,#N/A,FALSE,"장축";#N/A,#N/A,FALSE,"4WD"}</definedName>
    <definedName name="전개방안4" localSheetId="40" hidden="1">{#N/A,#N/A,FALSE,"단축1";#N/A,#N/A,FALSE,"단축2";#N/A,#N/A,FALSE,"단축3";#N/A,#N/A,FALSE,"장축";#N/A,#N/A,FALSE,"4WD"}</definedName>
    <definedName name="전개방안4" localSheetId="41" hidden="1">{#N/A,#N/A,FALSE,"단축1";#N/A,#N/A,FALSE,"단축2";#N/A,#N/A,FALSE,"단축3";#N/A,#N/A,FALSE,"장축";#N/A,#N/A,FALSE,"4WD"}</definedName>
    <definedName name="전개방안4" localSheetId="34" hidden="1">{#N/A,#N/A,FALSE,"단축1";#N/A,#N/A,FALSE,"단축2";#N/A,#N/A,FALSE,"단축3";#N/A,#N/A,FALSE,"장축";#N/A,#N/A,FALSE,"4WD"}</definedName>
    <definedName name="전개방안4" hidden="1">{#N/A,#N/A,FALSE,"단축1";#N/A,#N/A,FALSE,"단축2";#N/A,#N/A,FALSE,"단축3";#N/A,#N/A,FALSE,"장축";#N/A,#N/A,FALSE,"4WD"}</definedName>
    <definedName name="전넌" localSheetId="12">#REF!</definedName>
    <definedName name="전넌" localSheetId="11">#REF!</definedName>
    <definedName name="전넌" localSheetId="38">#REF!</definedName>
    <definedName name="전넌" localSheetId="39">#REF!</definedName>
    <definedName name="전넌" localSheetId="40">#REF!</definedName>
    <definedName name="전넌" localSheetId="41">#REF!</definedName>
    <definedName name="전넌" localSheetId="34">#REF!</definedName>
    <definedName name="전넌" localSheetId="16">#REF!</definedName>
    <definedName name="전넌">#REF!</definedName>
    <definedName name="전략1" localSheetId="12">#REF!</definedName>
    <definedName name="전략1" localSheetId="11">#REF!</definedName>
    <definedName name="전략1" localSheetId="38">#REF!</definedName>
    <definedName name="전략1" localSheetId="39">#REF!</definedName>
    <definedName name="전략1" localSheetId="40">#REF!</definedName>
    <definedName name="전략1" localSheetId="41">#REF!</definedName>
    <definedName name="전략1" localSheetId="34">#REF!</definedName>
    <definedName name="전략1" localSheetId="16">#REF!</definedName>
    <definedName name="전략1">#REF!</definedName>
    <definedName name="전문" localSheetId="12">#REF!</definedName>
    <definedName name="전문" localSheetId="11">#REF!</definedName>
    <definedName name="전문" localSheetId="38">#REF!</definedName>
    <definedName name="전문" localSheetId="39">#REF!</definedName>
    <definedName name="전문" localSheetId="40">#REF!</definedName>
    <definedName name="전문" localSheetId="41">#REF!</definedName>
    <definedName name="전문" localSheetId="34">#REF!</definedName>
    <definedName name="전문" localSheetId="16">#REF!</definedName>
    <definedName name="전문">#REF!</definedName>
    <definedName name="전산VIN" localSheetId="12">#REF!</definedName>
    <definedName name="전산VIN" localSheetId="11">#REF!</definedName>
    <definedName name="전산VIN" localSheetId="38">#REF!</definedName>
    <definedName name="전산VIN" localSheetId="39">#REF!</definedName>
    <definedName name="전산VIN" localSheetId="40">#REF!</definedName>
    <definedName name="전산VIN" localSheetId="41">#REF!</definedName>
    <definedName name="전산VIN" localSheetId="34">#REF!</definedName>
    <definedName name="전산VIN" localSheetId="16">#REF!</definedName>
    <definedName name="전산VIN">#REF!</definedName>
    <definedName name="전자" localSheetId="38" hidden="1">{#N/A,#N/A,TRUE,"Y생산";#N/A,#N/A,TRUE,"Y판매";#N/A,#N/A,TRUE,"Y총물량";#N/A,#N/A,TRUE,"Y능력";#N/A,#N/A,TRUE,"YKD"}</definedName>
    <definedName name="전자" localSheetId="39" hidden="1">{#N/A,#N/A,TRUE,"Y생산";#N/A,#N/A,TRUE,"Y판매";#N/A,#N/A,TRUE,"Y총물량";#N/A,#N/A,TRUE,"Y능력";#N/A,#N/A,TRUE,"YKD"}</definedName>
    <definedName name="전자" localSheetId="40" hidden="1">{#N/A,#N/A,TRUE,"Y생산";#N/A,#N/A,TRUE,"Y판매";#N/A,#N/A,TRUE,"Y총물량";#N/A,#N/A,TRUE,"Y능력";#N/A,#N/A,TRUE,"YKD"}</definedName>
    <definedName name="전자" localSheetId="41" hidden="1">{#N/A,#N/A,TRUE,"Y생산";#N/A,#N/A,TRUE,"Y판매";#N/A,#N/A,TRUE,"Y총물량";#N/A,#N/A,TRUE,"Y능력";#N/A,#N/A,TRUE,"YKD"}</definedName>
    <definedName name="전자" localSheetId="34" hidden="1">{#N/A,#N/A,TRUE,"Y생산";#N/A,#N/A,TRUE,"Y판매";#N/A,#N/A,TRUE,"Y총물량";#N/A,#N/A,TRUE,"Y능력";#N/A,#N/A,TRUE,"YKD"}</definedName>
    <definedName name="전자" hidden="1">{#N/A,#N/A,TRUE,"Y생산";#N/A,#N/A,TRUE,"Y판매";#N/A,#N/A,TRUE,"Y총물량";#N/A,#N/A,TRUE,"Y능력";#N/A,#N/A,TRUE,"YKD"}</definedName>
    <definedName name="전장DOM">#N/A</definedName>
    <definedName name="전장su" localSheetId="12">#REF!</definedName>
    <definedName name="전장su" localSheetId="11">#REF!</definedName>
    <definedName name="전장su" localSheetId="38">#REF!</definedName>
    <definedName name="전장su" localSheetId="39">#REF!</definedName>
    <definedName name="전장su" localSheetId="40">#REF!</definedName>
    <definedName name="전장su" localSheetId="41">#REF!</definedName>
    <definedName name="전장su" localSheetId="34">#REF!</definedName>
    <definedName name="전장su" localSheetId="16">#REF!</definedName>
    <definedName name="전장su">#REF!</definedName>
    <definedName name="전정미" localSheetId="12">#REF!</definedName>
    <definedName name="전정미" localSheetId="11">#REF!</definedName>
    <definedName name="전정미" localSheetId="38">#REF!</definedName>
    <definedName name="전정미" localSheetId="39">#REF!</definedName>
    <definedName name="전정미" localSheetId="40">#REF!</definedName>
    <definedName name="전정미" localSheetId="41">#REF!</definedName>
    <definedName name="전정미" localSheetId="34">#REF!</definedName>
    <definedName name="전정미" localSheetId="16">#REF!</definedName>
    <definedName name="전정미">#REF!</definedName>
    <definedName name="전차종" localSheetId="38" hidden="1">{#N/A,#N/A,FALSE,"표지";#N/A,#N/A,FALSE,"전제";#N/A,#N/A,FALSE,"대당";#N/A,#N/A,FALSE,"가공비";#N/A,#N/A,FALSE,"재료비";#N/A,#N/A,FALSE,"손익"}</definedName>
    <definedName name="전차종" localSheetId="39" hidden="1">{#N/A,#N/A,FALSE,"표지";#N/A,#N/A,FALSE,"전제";#N/A,#N/A,FALSE,"대당";#N/A,#N/A,FALSE,"가공비";#N/A,#N/A,FALSE,"재료비";#N/A,#N/A,FALSE,"손익"}</definedName>
    <definedName name="전차종" localSheetId="40" hidden="1">{#N/A,#N/A,FALSE,"표지";#N/A,#N/A,FALSE,"전제";#N/A,#N/A,FALSE,"대당";#N/A,#N/A,FALSE,"가공비";#N/A,#N/A,FALSE,"재료비";#N/A,#N/A,FALSE,"손익"}</definedName>
    <definedName name="전차종" localSheetId="41" hidden="1">{#N/A,#N/A,FALSE,"표지";#N/A,#N/A,FALSE,"전제";#N/A,#N/A,FALSE,"대당";#N/A,#N/A,FALSE,"가공비";#N/A,#N/A,FALSE,"재료비";#N/A,#N/A,FALSE,"손익"}</definedName>
    <definedName name="전차종" localSheetId="34" hidden="1">{#N/A,#N/A,FALSE,"표지";#N/A,#N/A,FALSE,"전제";#N/A,#N/A,FALSE,"대당";#N/A,#N/A,FALSE,"가공비";#N/A,#N/A,FALSE,"재료비";#N/A,#N/A,FALSE,"손익"}</definedName>
    <definedName name="전차종" hidden="1">{#N/A,#N/A,FALSE,"표지";#N/A,#N/A,FALSE,"전제";#N/A,#N/A,FALSE,"대당";#N/A,#N/A,FALSE,"가공비";#N/A,#N/A,FALSE,"재료비";#N/A,#N/A,FALSE,"손익"}</definedName>
    <definedName name="전체24" localSheetId="12">#REF!</definedName>
    <definedName name="전체24" localSheetId="11">#REF!</definedName>
    <definedName name="전체24" localSheetId="38">#REF!</definedName>
    <definedName name="전체24" localSheetId="39">#REF!</definedName>
    <definedName name="전체24" localSheetId="40">#REF!</definedName>
    <definedName name="전체24" localSheetId="41">#REF!</definedName>
    <definedName name="전체24" localSheetId="34">#REF!</definedName>
    <definedName name="전체24" localSheetId="16">#REF!</definedName>
    <definedName name="전체24">#REF!</definedName>
    <definedName name="전체현황" localSheetId="38" hidden="1">{#N/A,#N/A,FALSE,"단축1";#N/A,#N/A,FALSE,"단축2";#N/A,#N/A,FALSE,"단축3";#N/A,#N/A,FALSE,"장축";#N/A,#N/A,FALSE,"4WD"}</definedName>
    <definedName name="전체현황" localSheetId="39" hidden="1">{#N/A,#N/A,FALSE,"단축1";#N/A,#N/A,FALSE,"단축2";#N/A,#N/A,FALSE,"단축3";#N/A,#N/A,FALSE,"장축";#N/A,#N/A,FALSE,"4WD"}</definedName>
    <definedName name="전체현황" localSheetId="40" hidden="1">{#N/A,#N/A,FALSE,"단축1";#N/A,#N/A,FALSE,"단축2";#N/A,#N/A,FALSE,"단축3";#N/A,#N/A,FALSE,"장축";#N/A,#N/A,FALSE,"4WD"}</definedName>
    <definedName name="전체현황" localSheetId="41" hidden="1">{#N/A,#N/A,FALSE,"단축1";#N/A,#N/A,FALSE,"단축2";#N/A,#N/A,FALSE,"단축3";#N/A,#N/A,FALSE,"장축";#N/A,#N/A,FALSE,"4WD"}</definedName>
    <definedName name="전체현황" localSheetId="34" hidden="1">{#N/A,#N/A,FALSE,"단축1";#N/A,#N/A,FALSE,"단축2";#N/A,#N/A,FALSE,"단축3";#N/A,#N/A,FALSE,"장축";#N/A,#N/A,FALSE,"4WD"}</definedName>
    <definedName name="전체현황" hidden="1">{#N/A,#N/A,FALSE,"단축1";#N/A,#N/A,FALSE,"단축2";#N/A,#N/A,FALSE,"단축3";#N/A,#N/A,FALSE,"장축";#N/A,#N/A,FALSE,"4WD"}</definedName>
    <definedName name="전체현황1">#N/A</definedName>
    <definedName name="절감" localSheetId="12">[0]!BlankMacro1</definedName>
    <definedName name="절감" localSheetId="11">[0]!BlankMacro1</definedName>
    <definedName name="절감" localSheetId="38">[0]!BlankMacro1</definedName>
    <definedName name="절감" localSheetId="39">[0]!BlankMacro1</definedName>
    <definedName name="절감" localSheetId="40">[0]!BlankMacro1</definedName>
    <definedName name="절감" localSheetId="41">[0]!BlankMacro1</definedName>
    <definedName name="절감" localSheetId="34">[0]!BlankMacro1</definedName>
    <definedName name="절감" localSheetId="16">[0]!BlankMacro1</definedName>
    <definedName name="절감">[0]!BlankMacro1</definedName>
    <definedName name="점소장" localSheetId="12">#REF!</definedName>
    <definedName name="점소장" localSheetId="11">#REF!</definedName>
    <definedName name="점소장" localSheetId="38">#REF!</definedName>
    <definedName name="점소장" localSheetId="39">#REF!</definedName>
    <definedName name="점소장" localSheetId="40">#REF!</definedName>
    <definedName name="점소장" localSheetId="41">#REF!</definedName>
    <definedName name="점소장" localSheetId="34">#REF!</definedName>
    <definedName name="점소장" localSheetId="16">#REF!</definedName>
    <definedName name="점소장">#REF!</definedName>
    <definedName name="정">#N/A</definedName>
    <definedName name="정건" localSheetId="12">#REF!</definedName>
    <definedName name="정건" localSheetId="11">#REF!</definedName>
    <definedName name="정건" localSheetId="38">#REF!</definedName>
    <definedName name="정건" localSheetId="39">#REF!</definedName>
    <definedName name="정건" localSheetId="40">#REF!</definedName>
    <definedName name="정건" localSheetId="41">#REF!</definedName>
    <definedName name="정건" localSheetId="34">#REF!</definedName>
    <definedName name="정건" localSheetId="16">#REF!</definedName>
    <definedName name="정건">#REF!</definedName>
    <definedName name="정리">#N/A</definedName>
    <definedName name="정보시스템팀">#N/A</definedName>
    <definedName name="정비" localSheetId="38" hidden="1">{#N/A,#N/A,FALSE,"인원";#N/A,#N/A,FALSE,"비용2";#N/A,#N/A,FALSE,"비용1";#N/A,#N/A,FALSE,"비용";#N/A,#N/A,FALSE,"보증2";#N/A,#N/A,FALSE,"보증1";#N/A,#N/A,FALSE,"보증";#N/A,#N/A,FALSE,"손익1";#N/A,#N/A,FALSE,"손익";#N/A,#N/A,FALSE,"부서별매출";#N/A,#N/A,FALSE,"매출"}</definedName>
    <definedName name="정비" localSheetId="39" hidden="1">{#N/A,#N/A,FALSE,"인원";#N/A,#N/A,FALSE,"비용2";#N/A,#N/A,FALSE,"비용1";#N/A,#N/A,FALSE,"비용";#N/A,#N/A,FALSE,"보증2";#N/A,#N/A,FALSE,"보증1";#N/A,#N/A,FALSE,"보증";#N/A,#N/A,FALSE,"손익1";#N/A,#N/A,FALSE,"손익";#N/A,#N/A,FALSE,"부서별매출";#N/A,#N/A,FALSE,"매출"}</definedName>
    <definedName name="정비" localSheetId="40" hidden="1">{#N/A,#N/A,FALSE,"인원";#N/A,#N/A,FALSE,"비용2";#N/A,#N/A,FALSE,"비용1";#N/A,#N/A,FALSE,"비용";#N/A,#N/A,FALSE,"보증2";#N/A,#N/A,FALSE,"보증1";#N/A,#N/A,FALSE,"보증";#N/A,#N/A,FALSE,"손익1";#N/A,#N/A,FALSE,"손익";#N/A,#N/A,FALSE,"부서별매출";#N/A,#N/A,FALSE,"매출"}</definedName>
    <definedName name="정비" localSheetId="41" hidden="1">{#N/A,#N/A,FALSE,"인원";#N/A,#N/A,FALSE,"비용2";#N/A,#N/A,FALSE,"비용1";#N/A,#N/A,FALSE,"비용";#N/A,#N/A,FALSE,"보증2";#N/A,#N/A,FALSE,"보증1";#N/A,#N/A,FALSE,"보증";#N/A,#N/A,FALSE,"손익1";#N/A,#N/A,FALSE,"손익";#N/A,#N/A,FALSE,"부서별매출";#N/A,#N/A,FALSE,"매출"}</definedName>
    <definedName name="정비" localSheetId="34" hidden="1">{#N/A,#N/A,FALSE,"인원";#N/A,#N/A,FALSE,"비용2";#N/A,#N/A,FALSE,"비용1";#N/A,#N/A,FALSE,"비용";#N/A,#N/A,FALSE,"보증2";#N/A,#N/A,FALSE,"보증1";#N/A,#N/A,FALSE,"보증";#N/A,#N/A,FALSE,"손익1";#N/A,#N/A,FALSE,"손익";#N/A,#N/A,FALSE,"부서별매출";#N/A,#N/A,FALSE,"매출"}</definedName>
    <definedName name="정비" hidden="1">{#N/A,#N/A,FALSE,"인원";#N/A,#N/A,FALSE,"비용2";#N/A,#N/A,FALSE,"비용1";#N/A,#N/A,FALSE,"비용";#N/A,#N/A,FALSE,"보증2";#N/A,#N/A,FALSE,"보증1";#N/A,#N/A,FALSE,"보증";#N/A,#N/A,FALSE,"손익1";#N/A,#N/A,FALSE,"손익";#N/A,#N/A,FALSE,"부서별매출";#N/A,#N/A,FALSE,"매출"}</definedName>
    <definedName name="정비대수" localSheetId="38" hidden="1">{#N/A,#N/A,FALSE,"인원";#N/A,#N/A,FALSE,"비용2";#N/A,#N/A,FALSE,"비용1";#N/A,#N/A,FALSE,"비용";#N/A,#N/A,FALSE,"보증2";#N/A,#N/A,FALSE,"보증1";#N/A,#N/A,FALSE,"보증";#N/A,#N/A,FALSE,"손익1";#N/A,#N/A,FALSE,"손익";#N/A,#N/A,FALSE,"부서별매출";#N/A,#N/A,FALSE,"매출"}</definedName>
    <definedName name="정비대수" localSheetId="39" hidden="1">{#N/A,#N/A,FALSE,"인원";#N/A,#N/A,FALSE,"비용2";#N/A,#N/A,FALSE,"비용1";#N/A,#N/A,FALSE,"비용";#N/A,#N/A,FALSE,"보증2";#N/A,#N/A,FALSE,"보증1";#N/A,#N/A,FALSE,"보증";#N/A,#N/A,FALSE,"손익1";#N/A,#N/A,FALSE,"손익";#N/A,#N/A,FALSE,"부서별매출";#N/A,#N/A,FALSE,"매출"}</definedName>
    <definedName name="정비대수" localSheetId="40" hidden="1">{#N/A,#N/A,FALSE,"인원";#N/A,#N/A,FALSE,"비용2";#N/A,#N/A,FALSE,"비용1";#N/A,#N/A,FALSE,"비용";#N/A,#N/A,FALSE,"보증2";#N/A,#N/A,FALSE,"보증1";#N/A,#N/A,FALSE,"보증";#N/A,#N/A,FALSE,"손익1";#N/A,#N/A,FALSE,"손익";#N/A,#N/A,FALSE,"부서별매출";#N/A,#N/A,FALSE,"매출"}</definedName>
    <definedName name="정비대수" localSheetId="41" hidden="1">{#N/A,#N/A,FALSE,"인원";#N/A,#N/A,FALSE,"비용2";#N/A,#N/A,FALSE,"비용1";#N/A,#N/A,FALSE,"비용";#N/A,#N/A,FALSE,"보증2";#N/A,#N/A,FALSE,"보증1";#N/A,#N/A,FALSE,"보증";#N/A,#N/A,FALSE,"손익1";#N/A,#N/A,FALSE,"손익";#N/A,#N/A,FALSE,"부서별매출";#N/A,#N/A,FALSE,"매출"}</definedName>
    <definedName name="정비대수" localSheetId="3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localSheetId="38" hidden="1">{#N/A,#N/A,FALSE,"인원";#N/A,#N/A,FALSE,"비용2";#N/A,#N/A,FALSE,"비용1";#N/A,#N/A,FALSE,"비용";#N/A,#N/A,FALSE,"보증2";#N/A,#N/A,FALSE,"보증1";#N/A,#N/A,FALSE,"보증";#N/A,#N/A,FALSE,"손익1";#N/A,#N/A,FALSE,"손익";#N/A,#N/A,FALSE,"부서별매출";#N/A,#N/A,FALSE,"매출"}</definedName>
    <definedName name="정비부품" localSheetId="39" hidden="1">{#N/A,#N/A,FALSE,"인원";#N/A,#N/A,FALSE,"비용2";#N/A,#N/A,FALSE,"비용1";#N/A,#N/A,FALSE,"비용";#N/A,#N/A,FALSE,"보증2";#N/A,#N/A,FALSE,"보증1";#N/A,#N/A,FALSE,"보증";#N/A,#N/A,FALSE,"손익1";#N/A,#N/A,FALSE,"손익";#N/A,#N/A,FALSE,"부서별매출";#N/A,#N/A,FALSE,"매출"}</definedName>
    <definedName name="정비부품" localSheetId="40" hidden="1">{#N/A,#N/A,FALSE,"인원";#N/A,#N/A,FALSE,"비용2";#N/A,#N/A,FALSE,"비용1";#N/A,#N/A,FALSE,"비용";#N/A,#N/A,FALSE,"보증2";#N/A,#N/A,FALSE,"보증1";#N/A,#N/A,FALSE,"보증";#N/A,#N/A,FALSE,"손익1";#N/A,#N/A,FALSE,"손익";#N/A,#N/A,FALSE,"부서별매출";#N/A,#N/A,FALSE,"매출"}</definedName>
    <definedName name="정비부품" localSheetId="41" hidden="1">{#N/A,#N/A,FALSE,"인원";#N/A,#N/A,FALSE,"비용2";#N/A,#N/A,FALSE,"비용1";#N/A,#N/A,FALSE,"비용";#N/A,#N/A,FALSE,"보증2";#N/A,#N/A,FALSE,"보증1";#N/A,#N/A,FALSE,"보증";#N/A,#N/A,FALSE,"손익1";#N/A,#N/A,FALSE,"손익";#N/A,#N/A,FALSE,"부서별매출";#N/A,#N/A,FALSE,"매출"}</definedName>
    <definedName name="정비부품" localSheetId="34"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세철" localSheetId="12">#REF!</definedName>
    <definedName name="정세철" localSheetId="11">#REF!</definedName>
    <definedName name="정세철" localSheetId="38">#REF!</definedName>
    <definedName name="정세철" localSheetId="39">#REF!</definedName>
    <definedName name="정세철" localSheetId="40">#REF!</definedName>
    <definedName name="정세철" localSheetId="41">#REF!</definedName>
    <definedName name="정세철" localSheetId="34">#REF!</definedName>
    <definedName name="정세철" localSheetId="16">#REF!</definedName>
    <definedName name="정세철">#REF!</definedName>
    <definedName name="정수용" localSheetId="38" hidden="1">{#N/A,#N/A,TRUE,"Y생산";#N/A,#N/A,TRUE,"Y판매";#N/A,#N/A,TRUE,"Y총물량";#N/A,#N/A,TRUE,"Y능력";#N/A,#N/A,TRUE,"YKD"}</definedName>
    <definedName name="정수용" localSheetId="39" hidden="1">{#N/A,#N/A,TRUE,"Y생산";#N/A,#N/A,TRUE,"Y판매";#N/A,#N/A,TRUE,"Y총물량";#N/A,#N/A,TRUE,"Y능력";#N/A,#N/A,TRUE,"YKD"}</definedName>
    <definedName name="정수용" localSheetId="40" hidden="1">{#N/A,#N/A,TRUE,"Y생산";#N/A,#N/A,TRUE,"Y판매";#N/A,#N/A,TRUE,"Y총물량";#N/A,#N/A,TRUE,"Y능력";#N/A,#N/A,TRUE,"YKD"}</definedName>
    <definedName name="정수용" localSheetId="41" hidden="1">{#N/A,#N/A,TRUE,"Y생산";#N/A,#N/A,TRUE,"Y판매";#N/A,#N/A,TRUE,"Y총물량";#N/A,#N/A,TRUE,"Y능력";#N/A,#N/A,TRUE,"YKD"}</definedName>
    <definedName name="정수용" localSheetId="34" hidden="1">{#N/A,#N/A,TRUE,"Y생산";#N/A,#N/A,TRUE,"Y판매";#N/A,#N/A,TRUE,"Y총물량";#N/A,#N/A,TRUE,"Y능력";#N/A,#N/A,TRUE,"YKD"}</definedName>
    <definedName name="정수용" hidden="1">{#N/A,#N/A,TRUE,"Y생산";#N/A,#N/A,TRUE,"Y판매";#N/A,#N/A,TRUE,"Y총물량";#N/A,#N/A,TRUE,"Y능력";#N/A,#N/A,TRUE,"YKD"}</definedName>
    <definedName name="정치.AA" localSheetId="12">#REF!</definedName>
    <definedName name="정치.AA" localSheetId="11">#REF!</definedName>
    <definedName name="정치.AA" localSheetId="38">#REF!</definedName>
    <definedName name="정치.AA" localSheetId="39">#REF!</definedName>
    <definedName name="정치.AA" localSheetId="40">#REF!</definedName>
    <definedName name="정치.AA" localSheetId="41">#REF!</definedName>
    <definedName name="정치.AA" localSheetId="34">#REF!</definedName>
    <definedName name="정치.AA" localSheetId="16">#REF!</definedName>
    <definedName name="정치.AA">#REF!</definedName>
    <definedName name="정치문제" localSheetId="12">#REF!</definedName>
    <definedName name="정치문제" localSheetId="11">#REF!</definedName>
    <definedName name="정치문제" localSheetId="38">#REF!</definedName>
    <definedName name="정치문제" localSheetId="39">#REF!</definedName>
    <definedName name="정치문제" localSheetId="40">#REF!</definedName>
    <definedName name="정치문제" localSheetId="41">#REF!</definedName>
    <definedName name="정치문제" localSheetId="34">#REF!</definedName>
    <definedName name="정치문제" localSheetId="16">#REF!</definedName>
    <definedName name="정치문제">#REF!</definedName>
    <definedName name="정치설명" localSheetId="12">#REF!</definedName>
    <definedName name="정치설명" localSheetId="11">#REF!</definedName>
    <definedName name="정치설명" localSheetId="38">#REF!</definedName>
    <definedName name="정치설명" localSheetId="39">#REF!</definedName>
    <definedName name="정치설명" localSheetId="40">#REF!</definedName>
    <definedName name="정치설명" localSheetId="41">#REF!</definedName>
    <definedName name="정치설명" localSheetId="34">#REF!</definedName>
    <definedName name="정치설명" localSheetId="16">#REF!</definedName>
    <definedName name="정치설명">#REF!</definedName>
    <definedName name="정태환">#N/A</definedName>
    <definedName name="젖" localSheetId="38" hidden="1">{#N/A,#N/A,FALSE,"단축1";#N/A,#N/A,FALSE,"단축2";#N/A,#N/A,FALSE,"단축3";#N/A,#N/A,FALSE,"장축";#N/A,#N/A,FALSE,"4WD"}</definedName>
    <definedName name="젖" localSheetId="39" hidden="1">{#N/A,#N/A,FALSE,"단축1";#N/A,#N/A,FALSE,"단축2";#N/A,#N/A,FALSE,"단축3";#N/A,#N/A,FALSE,"장축";#N/A,#N/A,FALSE,"4WD"}</definedName>
    <definedName name="젖" localSheetId="40" hidden="1">{#N/A,#N/A,FALSE,"단축1";#N/A,#N/A,FALSE,"단축2";#N/A,#N/A,FALSE,"단축3";#N/A,#N/A,FALSE,"장축";#N/A,#N/A,FALSE,"4WD"}</definedName>
    <definedName name="젖" localSheetId="41" hidden="1">{#N/A,#N/A,FALSE,"단축1";#N/A,#N/A,FALSE,"단축2";#N/A,#N/A,FALSE,"단축3";#N/A,#N/A,FALSE,"장축";#N/A,#N/A,FALSE,"4WD"}</definedName>
    <definedName name="젖" localSheetId="34" hidden="1">{#N/A,#N/A,FALSE,"단축1";#N/A,#N/A,FALSE,"단축2";#N/A,#N/A,FALSE,"단축3";#N/A,#N/A,FALSE,"장축";#N/A,#N/A,FALSE,"4WD"}</definedName>
    <definedName name="젖" hidden="1">{#N/A,#N/A,FALSE,"단축1";#N/A,#N/A,FALSE,"단축2";#N/A,#N/A,FALSE,"단축3";#N/A,#N/A,FALSE,"장축";#N/A,#N/A,FALSE,"4WD"}</definedName>
    <definedName name="제목" localSheetId="12">#REF!</definedName>
    <definedName name="제목" localSheetId="11">#REF!</definedName>
    <definedName name="제목" localSheetId="38">#REF!</definedName>
    <definedName name="제목" localSheetId="39">#REF!</definedName>
    <definedName name="제목" localSheetId="40">#REF!</definedName>
    <definedName name="제목" localSheetId="41">#REF!</definedName>
    <definedName name="제목" localSheetId="34">#REF!</definedName>
    <definedName name="제목" localSheetId="16">#REF!</definedName>
    <definedName name="제목">#REF!</definedName>
    <definedName name="제원">[22]DATA!$C$4:$AV$4</definedName>
    <definedName name="제원종합" localSheetId="12" hidden="1">#REF!</definedName>
    <definedName name="제원종합" localSheetId="11" hidden="1">#REF!</definedName>
    <definedName name="제원종합" localSheetId="38" hidden="1">#REF!</definedName>
    <definedName name="제원종합" localSheetId="39" hidden="1">#REF!</definedName>
    <definedName name="제원종합" localSheetId="40" hidden="1">#REF!</definedName>
    <definedName name="제원종합" localSheetId="41" hidden="1">#REF!</definedName>
    <definedName name="제원종합" localSheetId="34" hidden="1">#REF!</definedName>
    <definedName name="제원종합" localSheetId="16" hidden="1">#REF!</definedName>
    <definedName name="제원종합" hidden="1">#REF!</definedName>
    <definedName name="제작cost" localSheetId="12">#REF!</definedName>
    <definedName name="제작cost" localSheetId="11">#REF!</definedName>
    <definedName name="제작cost" localSheetId="38">#REF!</definedName>
    <definedName name="제작cost" localSheetId="39">#REF!</definedName>
    <definedName name="제작cost" localSheetId="40">#REF!</definedName>
    <definedName name="제작cost" localSheetId="41">#REF!</definedName>
    <definedName name="제작cost" localSheetId="34">#REF!</definedName>
    <definedName name="제작cost" localSheetId="16">#REF!</definedName>
    <definedName name="제작cost">#REF!</definedName>
    <definedName name="제작현황" localSheetId="38" hidden="1">{#N/A,#N/A,FALSE,"단축1";#N/A,#N/A,FALSE,"단축2";#N/A,#N/A,FALSE,"단축3";#N/A,#N/A,FALSE,"장축";#N/A,#N/A,FALSE,"4WD"}</definedName>
    <definedName name="제작현황" localSheetId="39" hidden="1">{#N/A,#N/A,FALSE,"단축1";#N/A,#N/A,FALSE,"단축2";#N/A,#N/A,FALSE,"단축3";#N/A,#N/A,FALSE,"장축";#N/A,#N/A,FALSE,"4WD"}</definedName>
    <definedName name="제작현황" localSheetId="40" hidden="1">{#N/A,#N/A,FALSE,"단축1";#N/A,#N/A,FALSE,"단축2";#N/A,#N/A,FALSE,"단축3";#N/A,#N/A,FALSE,"장축";#N/A,#N/A,FALSE,"4WD"}</definedName>
    <definedName name="제작현황" localSheetId="41" hidden="1">{#N/A,#N/A,FALSE,"단축1";#N/A,#N/A,FALSE,"단축2";#N/A,#N/A,FALSE,"단축3";#N/A,#N/A,FALSE,"장축";#N/A,#N/A,FALSE,"4WD"}</definedName>
    <definedName name="제작현황" localSheetId="34" hidden="1">{#N/A,#N/A,FALSE,"단축1";#N/A,#N/A,FALSE,"단축2";#N/A,#N/A,FALSE,"단축3";#N/A,#N/A,FALSE,"장축";#N/A,#N/A,FALSE,"4WD"}</definedName>
    <definedName name="제작현황" hidden="1">{#N/A,#N/A,FALSE,"단축1";#N/A,#N/A,FALSE,"단축2";#N/A,#N/A,FALSE,"단축3";#N/A,#N/A,FALSE,"장축";#N/A,#N/A,FALSE,"4WD"}</definedName>
    <definedName name="제조경비" localSheetId="12">#REF!</definedName>
    <definedName name="제조경비" localSheetId="11">#REF!</definedName>
    <definedName name="제조경비" localSheetId="38">#REF!</definedName>
    <definedName name="제조경비" localSheetId="39">#REF!</definedName>
    <definedName name="제조경비" localSheetId="40">#REF!</definedName>
    <definedName name="제조경비" localSheetId="41">#REF!</definedName>
    <definedName name="제조경비" localSheetId="34">#REF!</definedName>
    <definedName name="제조경비" localSheetId="16">#REF!</definedName>
    <definedName name="제조경비">#REF!</definedName>
    <definedName name="제조원가" localSheetId="12">#REF!</definedName>
    <definedName name="제조원가" localSheetId="11">#REF!</definedName>
    <definedName name="제조원가" localSheetId="38">#REF!</definedName>
    <definedName name="제조원가" localSheetId="39">#REF!</definedName>
    <definedName name="제조원가" localSheetId="40">#REF!</definedName>
    <definedName name="제조원가" localSheetId="41">#REF!</definedName>
    <definedName name="제조원가" localSheetId="34">#REF!</definedName>
    <definedName name="제조원가" localSheetId="16">#REF!</definedName>
    <definedName name="제조원가">#REF!</definedName>
    <definedName name="조동" localSheetId="38" hidden="1">{#N/A,#N/A,FALSE,"단축1";#N/A,#N/A,FALSE,"단축2";#N/A,#N/A,FALSE,"단축3";#N/A,#N/A,FALSE,"장축";#N/A,#N/A,FALSE,"4WD"}</definedName>
    <definedName name="조동" localSheetId="39" hidden="1">{#N/A,#N/A,FALSE,"단축1";#N/A,#N/A,FALSE,"단축2";#N/A,#N/A,FALSE,"단축3";#N/A,#N/A,FALSE,"장축";#N/A,#N/A,FALSE,"4WD"}</definedName>
    <definedName name="조동" localSheetId="40" hidden="1">{#N/A,#N/A,FALSE,"단축1";#N/A,#N/A,FALSE,"단축2";#N/A,#N/A,FALSE,"단축3";#N/A,#N/A,FALSE,"장축";#N/A,#N/A,FALSE,"4WD"}</definedName>
    <definedName name="조동" localSheetId="41" hidden="1">{#N/A,#N/A,FALSE,"단축1";#N/A,#N/A,FALSE,"단축2";#N/A,#N/A,FALSE,"단축3";#N/A,#N/A,FALSE,"장축";#N/A,#N/A,FALSE,"4WD"}</definedName>
    <definedName name="조동" localSheetId="34" hidden="1">{#N/A,#N/A,FALSE,"단축1";#N/A,#N/A,FALSE,"단축2";#N/A,#N/A,FALSE,"단축3";#N/A,#N/A,FALSE,"장축";#N/A,#N/A,FALSE,"4WD"}</definedName>
    <definedName name="조동" hidden="1">{#N/A,#N/A,FALSE,"단축1";#N/A,#N/A,FALSE,"단축2";#N/A,#N/A,FALSE,"단축3";#N/A,#N/A,FALSE,"장축";#N/A,#N/A,FALSE,"4WD"}</definedName>
    <definedName name="조동신" localSheetId="38" hidden="1">{#N/A,#N/A,FALSE,"단축1";#N/A,#N/A,FALSE,"단축2";#N/A,#N/A,FALSE,"단축3";#N/A,#N/A,FALSE,"장축";#N/A,#N/A,FALSE,"4WD"}</definedName>
    <definedName name="조동신" localSheetId="39" hidden="1">{#N/A,#N/A,FALSE,"단축1";#N/A,#N/A,FALSE,"단축2";#N/A,#N/A,FALSE,"단축3";#N/A,#N/A,FALSE,"장축";#N/A,#N/A,FALSE,"4WD"}</definedName>
    <definedName name="조동신" localSheetId="40" hidden="1">{#N/A,#N/A,FALSE,"단축1";#N/A,#N/A,FALSE,"단축2";#N/A,#N/A,FALSE,"단축3";#N/A,#N/A,FALSE,"장축";#N/A,#N/A,FALSE,"4WD"}</definedName>
    <definedName name="조동신" localSheetId="41" hidden="1">{#N/A,#N/A,FALSE,"단축1";#N/A,#N/A,FALSE,"단축2";#N/A,#N/A,FALSE,"단축3";#N/A,#N/A,FALSE,"장축";#N/A,#N/A,FALSE,"4WD"}</definedName>
    <definedName name="조동신" localSheetId="34" hidden="1">{#N/A,#N/A,FALSE,"단축1";#N/A,#N/A,FALSE,"단축2";#N/A,#N/A,FALSE,"단축3";#N/A,#N/A,FALSE,"장축";#N/A,#N/A,FALSE,"4WD"}</definedName>
    <definedName name="조동신" hidden="1">{#N/A,#N/A,FALSE,"단축1";#N/A,#N/A,FALSE,"단축2";#N/A,#N/A,FALSE,"단축3";#N/A,#N/A,FALSE,"장축";#N/A,#N/A,FALSE,"4WD"}</definedName>
    <definedName name="조립" localSheetId="38" hidden="1">{#N/A,#N/A,FALSE,"단축1";#N/A,#N/A,FALSE,"단축2";#N/A,#N/A,FALSE,"단축3";#N/A,#N/A,FALSE,"장축";#N/A,#N/A,FALSE,"4WD"}</definedName>
    <definedName name="조립" localSheetId="39" hidden="1">{#N/A,#N/A,FALSE,"단축1";#N/A,#N/A,FALSE,"단축2";#N/A,#N/A,FALSE,"단축3";#N/A,#N/A,FALSE,"장축";#N/A,#N/A,FALSE,"4WD"}</definedName>
    <definedName name="조립" localSheetId="40" hidden="1">{#N/A,#N/A,FALSE,"단축1";#N/A,#N/A,FALSE,"단축2";#N/A,#N/A,FALSE,"단축3";#N/A,#N/A,FALSE,"장축";#N/A,#N/A,FALSE,"4WD"}</definedName>
    <definedName name="조립" localSheetId="41" hidden="1">{#N/A,#N/A,FALSE,"단축1";#N/A,#N/A,FALSE,"단축2";#N/A,#N/A,FALSE,"단축3";#N/A,#N/A,FALSE,"장축";#N/A,#N/A,FALSE,"4WD"}</definedName>
    <definedName name="조립" localSheetId="34" hidden="1">{#N/A,#N/A,FALSE,"단축1";#N/A,#N/A,FALSE,"단축2";#N/A,#N/A,FALSE,"단축3";#N/A,#N/A,FALSE,"장축";#N/A,#N/A,FALSE,"4WD"}</definedName>
    <definedName name="조립" hidden="1">{#N/A,#N/A,FALSE,"단축1";#N/A,#N/A,FALSE,"단축2";#N/A,#N/A,FALSE,"단축3";#N/A,#N/A,FALSE,"장축";#N/A,#N/A,FALSE,"4WD"}</definedName>
    <definedName name="조립라인">"Chart 6"</definedName>
    <definedName name="조별" localSheetId="12">#REF!</definedName>
    <definedName name="조별" localSheetId="11">#REF!</definedName>
    <definedName name="조별" localSheetId="38">#REF!</definedName>
    <definedName name="조별" localSheetId="39">#REF!</definedName>
    <definedName name="조별" localSheetId="40">#REF!</definedName>
    <definedName name="조별" localSheetId="41">#REF!</definedName>
    <definedName name="조별" localSheetId="34">#REF!</definedName>
    <definedName name="조별" localSheetId="16">#REF!</definedName>
    <definedName name="조별">#REF!</definedName>
    <definedName name="조사" localSheetId="12">#REF!</definedName>
    <definedName name="조사" localSheetId="11">#REF!</definedName>
    <definedName name="조사" localSheetId="38">#REF!</definedName>
    <definedName name="조사" localSheetId="39">#REF!</definedName>
    <definedName name="조사" localSheetId="40">#REF!</definedName>
    <definedName name="조사" localSheetId="41">#REF!</definedName>
    <definedName name="조사" localSheetId="34">#REF!</definedName>
    <definedName name="조사" localSheetId="16">#REF!</definedName>
    <definedName name="조사">#REF!</definedName>
    <definedName name="조직" localSheetId="12">#REF!</definedName>
    <definedName name="조직" localSheetId="11">#REF!</definedName>
    <definedName name="조직" localSheetId="38">#REF!</definedName>
    <definedName name="조직" localSheetId="39">#REF!</definedName>
    <definedName name="조직" localSheetId="40">#REF!</definedName>
    <definedName name="조직" localSheetId="41">#REF!</definedName>
    <definedName name="조직" localSheetId="34">#REF!</definedName>
    <definedName name="조직" localSheetId="16">#REF!</definedName>
    <definedName name="조직">#REF!</definedName>
    <definedName name="조직1" localSheetId="12">#REF!</definedName>
    <definedName name="조직1" localSheetId="11">#REF!</definedName>
    <definedName name="조직1" localSheetId="38">#REF!</definedName>
    <definedName name="조직1" localSheetId="39">#REF!</definedName>
    <definedName name="조직1" localSheetId="40">#REF!</definedName>
    <definedName name="조직1" localSheetId="41">#REF!</definedName>
    <definedName name="조직1" localSheetId="34">#REF!</definedName>
    <definedName name="조직1" localSheetId="16">#REF!</definedName>
    <definedName name="조직1">#REF!</definedName>
    <definedName name="조치" localSheetId="38" hidden="1">{#N/A,#N/A,FALSE,"단축1";#N/A,#N/A,FALSE,"단축2";#N/A,#N/A,FALSE,"단축3";#N/A,#N/A,FALSE,"장축";#N/A,#N/A,FALSE,"4WD"}</definedName>
    <definedName name="조치" localSheetId="39" hidden="1">{#N/A,#N/A,FALSE,"단축1";#N/A,#N/A,FALSE,"단축2";#N/A,#N/A,FALSE,"단축3";#N/A,#N/A,FALSE,"장축";#N/A,#N/A,FALSE,"4WD"}</definedName>
    <definedName name="조치" localSheetId="40" hidden="1">{#N/A,#N/A,FALSE,"단축1";#N/A,#N/A,FALSE,"단축2";#N/A,#N/A,FALSE,"단축3";#N/A,#N/A,FALSE,"장축";#N/A,#N/A,FALSE,"4WD"}</definedName>
    <definedName name="조치" localSheetId="41" hidden="1">{#N/A,#N/A,FALSE,"단축1";#N/A,#N/A,FALSE,"단축2";#N/A,#N/A,FALSE,"단축3";#N/A,#N/A,FALSE,"장축";#N/A,#N/A,FALSE,"4WD"}</definedName>
    <definedName name="조치" localSheetId="34" hidden="1">{#N/A,#N/A,FALSE,"단축1";#N/A,#N/A,FALSE,"단축2";#N/A,#N/A,FALSE,"단축3";#N/A,#N/A,FALSE,"장축";#N/A,#N/A,FALSE,"4WD"}</definedName>
    <definedName name="조치" hidden="1">{#N/A,#N/A,FALSE,"단축1";#N/A,#N/A,FALSE,"단축2";#N/A,#N/A,FALSE,"단축3";#N/A,#N/A,FALSE,"장축";#N/A,#N/A,FALSE,"4WD"}</definedName>
    <definedName name="종1" localSheetId="12">#REF!</definedName>
    <definedName name="종1" localSheetId="11">#REF!</definedName>
    <definedName name="종1" localSheetId="38">#REF!</definedName>
    <definedName name="종1" localSheetId="39">#REF!</definedName>
    <definedName name="종1" localSheetId="40">#REF!</definedName>
    <definedName name="종1" localSheetId="41">#REF!</definedName>
    <definedName name="종1" localSheetId="34">#REF!</definedName>
    <definedName name="종1" localSheetId="16">#REF!</definedName>
    <definedName name="종1">#REF!</definedName>
    <definedName name="종2" localSheetId="12">#REF!</definedName>
    <definedName name="종2" localSheetId="11">#REF!</definedName>
    <definedName name="종2" localSheetId="38">#REF!</definedName>
    <definedName name="종2" localSheetId="39">#REF!</definedName>
    <definedName name="종2" localSheetId="40">#REF!</definedName>
    <definedName name="종2" localSheetId="41">#REF!</definedName>
    <definedName name="종2" localSheetId="34">#REF!</definedName>
    <definedName name="종2" localSheetId="16">#REF!</definedName>
    <definedName name="종2">#REF!</definedName>
    <definedName name="종3" localSheetId="12">#REF!</definedName>
    <definedName name="종3" localSheetId="11">#REF!</definedName>
    <definedName name="종3" localSheetId="38">#REF!</definedName>
    <definedName name="종3" localSheetId="39">#REF!</definedName>
    <definedName name="종3" localSheetId="40">#REF!</definedName>
    <definedName name="종3" localSheetId="41">#REF!</definedName>
    <definedName name="종3" localSheetId="34">#REF!</definedName>
    <definedName name="종3" localSheetId="16">#REF!</definedName>
    <definedName name="종3">#REF!</definedName>
    <definedName name="종4" localSheetId="12">#REF!</definedName>
    <definedName name="종4" localSheetId="11">#REF!</definedName>
    <definedName name="종4" localSheetId="38">#REF!</definedName>
    <definedName name="종4" localSheetId="39">#REF!</definedName>
    <definedName name="종4" localSheetId="40">#REF!</definedName>
    <definedName name="종4" localSheetId="41">#REF!</definedName>
    <definedName name="종4" localSheetId="34">#REF!</definedName>
    <definedName name="종4" localSheetId="16">#REF!</definedName>
    <definedName name="종4">#REF!</definedName>
    <definedName name="종5" localSheetId="12">#REF!</definedName>
    <definedName name="종5" localSheetId="11">#REF!</definedName>
    <definedName name="종5" localSheetId="38">#REF!</definedName>
    <definedName name="종5" localSheetId="39">#REF!</definedName>
    <definedName name="종5" localSheetId="40">#REF!</definedName>
    <definedName name="종5" localSheetId="41">#REF!</definedName>
    <definedName name="종5" localSheetId="34">#REF!</definedName>
    <definedName name="종5" localSheetId="16">#REF!</definedName>
    <definedName name="종5">#REF!</definedName>
    <definedName name="종원">#N/A</definedName>
    <definedName name="종주" localSheetId="38" hidden="1">{#N/A,#N/A,FALSE,"단축1";#N/A,#N/A,FALSE,"단축2";#N/A,#N/A,FALSE,"단축3";#N/A,#N/A,FALSE,"장축";#N/A,#N/A,FALSE,"4WD"}</definedName>
    <definedName name="종주" localSheetId="39" hidden="1">{#N/A,#N/A,FALSE,"단축1";#N/A,#N/A,FALSE,"단축2";#N/A,#N/A,FALSE,"단축3";#N/A,#N/A,FALSE,"장축";#N/A,#N/A,FALSE,"4WD"}</definedName>
    <definedName name="종주" localSheetId="40" hidden="1">{#N/A,#N/A,FALSE,"단축1";#N/A,#N/A,FALSE,"단축2";#N/A,#N/A,FALSE,"단축3";#N/A,#N/A,FALSE,"장축";#N/A,#N/A,FALSE,"4WD"}</definedName>
    <definedName name="종주" localSheetId="41" hidden="1">{#N/A,#N/A,FALSE,"단축1";#N/A,#N/A,FALSE,"단축2";#N/A,#N/A,FALSE,"단축3";#N/A,#N/A,FALSE,"장축";#N/A,#N/A,FALSE,"4WD"}</definedName>
    <definedName name="종주" localSheetId="34" hidden="1">{#N/A,#N/A,FALSE,"단축1";#N/A,#N/A,FALSE,"단축2";#N/A,#N/A,FALSE,"단축3";#N/A,#N/A,FALSE,"장축";#N/A,#N/A,FALSE,"4WD"}</definedName>
    <definedName name="종주" hidden="1">{#N/A,#N/A,FALSE,"단축1";#N/A,#N/A,FALSE,"단축2";#N/A,#N/A,FALSE,"단축3";#N/A,#N/A,FALSE,"장축";#N/A,#N/A,FALSE,"4WD"}</definedName>
    <definedName name="종합" localSheetId="12">#REF!</definedName>
    <definedName name="종합" localSheetId="11">#REF!</definedName>
    <definedName name="종합" localSheetId="38">#REF!</definedName>
    <definedName name="종합" localSheetId="39">#REF!</definedName>
    <definedName name="종합" localSheetId="40">#REF!</definedName>
    <definedName name="종합" localSheetId="41">#REF!</definedName>
    <definedName name="종합" localSheetId="34">#REF!</definedName>
    <definedName name="종합" localSheetId="16">#REF!</definedName>
    <definedName name="종합">#REF!</definedName>
    <definedName name="종합2" localSheetId="12">[0]!BlankMacro1</definedName>
    <definedName name="종합2" localSheetId="11">[0]!BlankMacro1</definedName>
    <definedName name="종합2" localSheetId="38">[0]!BlankMacro1</definedName>
    <definedName name="종합2" localSheetId="39">[0]!BlankMacro1</definedName>
    <definedName name="종합2" localSheetId="40">[0]!BlankMacro1</definedName>
    <definedName name="종합2" localSheetId="41">[0]!BlankMacro1</definedName>
    <definedName name="종합2" localSheetId="34">[0]!BlankMacro1</definedName>
    <definedName name="종합2" localSheetId="16">[0]!BlankMacro1</definedName>
    <definedName name="종합2">[0]!BlankMacro1</definedName>
    <definedName name="종합그래프" localSheetId="38" hidden="1">{#N/A,#N/A,FALSE,"단축1";#N/A,#N/A,FALSE,"단축2";#N/A,#N/A,FALSE,"단축3";#N/A,#N/A,FALSE,"장축";#N/A,#N/A,FALSE,"4WD"}</definedName>
    <definedName name="종합그래프" localSheetId="39" hidden="1">{#N/A,#N/A,FALSE,"단축1";#N/A,#N/A,FALSE,"단축2";#N/A,#N/A,FALSE,"단축3";#N/A,#N/A,FALSE,"장축";#N/A,#N/A,FALSE,"4WD"}</definedName>
    <definedName name="종합그래프" localSheetId="40" hidden="1">{#N/A,#N/A,FALSE,"단축1";#N/A,#N/A,FALSE,"단축2";#N/A,#N/A,FALSE,"단축3";#N/A,#N/A,FALSE,"장축";#N/A,#N/A,FALSE,"4WD"}</definedName>
    <definedName name="종합그래프" localSheetId="41" hidden="1">{#N/A,#N/A,FALSE,"단축1";#N/A,#N/A,FALSE,"단축2";#N/A,#N/A,FALSE,"단축3";#N/A,#N/A,FALSE,"장축";#N/A,#N/A,FALSE,"4WD"}</definedName>
    <definedName name="종합그래프" localSheetId="34" hidden="1">{#N/A,#N/A,FALSE,"단축1";#N/A,#N/A,FALSE,"단축2";#N/A,#N/A,FALSE,"단축3";#N/A,#N/A,FALSE,"장축";#N/A,#N/A,FALSE,"4WD"}</definedName>
    <definedName name="종합그래프" hidden="1">{#N/A,#N/A,FALSE,"단축1";#N/A,#N/A,FALSE,"단축2";#N/A,#N/A,FALSE,"단축3";#N/A,#N/A,FALSE,"장축";#N/A,#N/A,FALSE,"4WD"}</definedName>
    <definedName name="종합추이" localSheetId="12">[0]!BlankMacro1</definedName>
    <definedName name="종합추이" localSheetId="11">[0]!BlankMacro1</definedName>
    <definedName name="종합추이" localSheetId="38">[0]!BlankMacro1</definedName>
    <definedName name="종합추이" localSheetId="39">[0]!BlankMacro1</definedName>
    <definedName name="종합추이" localSheetId="40">[0]!BlankMacro1</definedName>
    <definedName name="종합추이" localSheetId="41">[0]!BlankMacro1</definedName>
    <definedName name="종합추이" localSheetId="34">[0]!BlankMacro1</definedName>
    <definedName name="종합추이" localSheetId="16">[0]!BlankMacro1</definedName>
    <definedName name="종합추이">[0]!BlankMacro1</definedName>
    <definedName name="좌끝아래" localSheetId="12">#REF!</definedName>
    <definedName name="좌끝아래" localSheetId="11">#REF!</definedName>
    <definedName name="좌끝아래" localSheetId="38">#REF!</definedName>
    <definedName name="좌끝아래" localSheetId="39">#REF!</definedName>
    <definedName name="좌끝아래" localSheetId="40">#REF!</definedName>
    <definedName name="좌끝아래" localSheetId="41">#REF!</definedName>
    <definedName name="좌끝아래" localSheetId="34">#REF!</definedName>
    <definedName name="좌끝아래" localSheetId="16">#REF!</definedName>
    <definedName name="좌끝아래">#REF!</definedName>
    <definedName name="주소" localSheetId="12">#REF!</definedName>
    <definedName name="주소" localSheetId="11">#REF!</definedName>
    <definedName name="주소" localSheetId="38">#REF!</definedName>
    <definedName name="주소" localSheetId="39">#REF!</definedName>
    <definedName name="주소" localSheetId="40">#REF!</definedName>
    <definedName name="주소" localSheetId="41">#REF!</definedName>
    <definedName name="주소" localSheetId="34">#REF!</definedName>
    <definedName name="주소" localSheetId="16">#REF!</definedName>
    <definedName name="주소">#REF!</definedName>
    <definedName name="주야" localSheetId="12">#REF!</definedName>
    <definedName name="주야" localSheetId="11">#REF!</definedName>
    <definedName name="주야" localSheetId="38">#REF!</definedName>
    <definedName name="주야" localSheetId="39">#REF!</definedName>
    <definedName name="주야" localSheetId="40">#REF!</definedName>
    <definedName name="주야" localSheetId="41">#REF!</definedName>
    <definedName name="주야" localSheetId="34">#REF!</definedName>
    <definedName name="주야" localSheetId="16">#REF!</definedName>
    <definedName name="주야">#REF!</definedName>
    <definedName name="주요" localSheetId="38" hidden="1">{#N/A,#N/A,TRUE,"Y생산";#N/A,#N/A,TRUE,"Y판매";#N/A,#N/A,TRUE,"Y총물량";#N/A,#N/A,TRUE,"Y능력";#N/A,#N/A,TRUE,"YKD"}</definedName>
    <definedName name="주요" localSheetId="39" hidden="1">{#N/A,#N/A,TRUE,"Y생산";#N/A,#N/A,TRUE,"Y판매";#N/A,#N/A,TRUE,"Y총물량";#N/A,#N/A,TRUE,"Y능력";#N/A,#N/A,TRUE,"YKD"}</definedName>
    <definedName name="주요" localSheetId="40" hidden="1">{#N/A,#N/A,TRUE,"Y생산";#N/A,#N/A,TRUE,"Y판매";#N/A,#N/A,TRUE,"Y총물량";#N/A,#N/A,TRUE,"Y능력";#N/A,#N/A,TRUE,"YKD"}</definedName>
    <definedName name="주요" localSheetId="41" hidden="1">{#N/A,#N/A,TRUE,"Y생산";#N/A,#N/A,TRUE,"Y판매";#N/A,#N/A,TRUE,"Y총물량";#N/A,#N/A,TRUE,"Y능력";#N/A,#N/A,TRUE,"YKD"}</definedName>
    <definedName name="주요" localSheetId="34" hidden="1">{#N/A,#N/A,TRUE,"Y생산";#N/A,#N/A,TRUE,"Y판매";#N/A,#N/A,TRUE,"Y총물량";#N/A,#N/A,TRUE,"Y능력";#N/A,#N/A,TRUE,"YKD"}</definedName>
    <definedName name="주요" hidden="1">{#N/A,#N/A,TRUE,"Y생산";#N/A,#N/A,TRUE,"Y판매";#N/A,#N/A,TRUE,"Y총물량";#N/A,#N/A,TRUE,"Y능력";#N/A,#N/A,TRUE,"YKD"}</definedName>
    <definedName name="주요문제점" localSheetId="12">#REF!</definedName>
    <definedName name="주요문제점" localSheetId="11">#REF!</definedName>
    <definedName name="주요문제점" localSheetId="38">#REF!</definedName>
    <definedName name="주요문제점" localSheetId="39">#REF!</definedName>
    <definedName name="주요문제점" localSheetId="40">#REF!</definedName>
    <definedName name="주요문제점" localSheetId="41">#REF!</definedName>
    <definedName name="주요문제점" localSheetId="34">#REF!</definedName>
    <definedName name="주요문제점" localSheetId="16">#REF!</definedName>
    <definedName name="주요문제점">#REF!</definedName>
    <definedName name="주요업무1" localSheetId="12">[0]!BlankMacro1</definedName>
    <definedName name="주요업무1" localSheetId="11">[0]!BlankMacro1</definedName>
    <definedName name="주요업무1" localSheetId="38">[0]!BlankMacro1</definedName>
    <definedName name="주요업무1" localSheetId="39">[0]!BlankMacro1</definedName>
    <definedName name="주요업무1" localSheetId="40">[0]!BlankMacro1</definedName>
    <definedName name="주요업무1" localSheetId="41">[0]!BlankMacro1</definedName>
    <definedName name="주요업무1" localSheetId="34">[0]!BlankMacro1</definedName>
    <definedName name="주요업무1" localSheetId="16">[0]!BlankMacro1</definedName>
    <definedName name="주요업무1">[0]!BlankMacro1</definedName>
    <definedName name="주요업무2" localSheetId="38" hidden="1">{#N/A,#N/A,TRUE,"Y생산";#N/A,#N/A,TRUE,"Y판매";#N/A,#N/A,TRUE,"Y총물량";#N/A,#N/A,TRUE,"Y능력";#N/A,#N/A,TRUE,"YKD"}</definedName>
    <definedName name="주요업무2" localSheetId="39" hidden="1">{#N/A,#N/A,TRUE,"Y생산";#N/A,#N/A,TRUE,"Y판매";#N/A,#N/A,TRUE,"Y총물량";#N/A,#N/A,TRUE,"Y능력";#N/A,#N/A,TRUE,"YKD"}</definedName>
    <definedName name="주요업무2" localSheetId="40" hidden="1">{#N/A,#N/A,TRUE,"Y생산";#N/A,#N/A,TRUE,"Y판매";#N/A,#N/A,TRUE,"Y총물량";#N/A,#N/A,TRUE,"Y능력";#N/A,#N/A,TRUE,"YKD"}</definedName>
    <definedName name="주요업무2" localSheetId="41" hidden="1">{#N/A,#N/A,TRUE,"Y생산";#N/A,#N/A,TRUE,"Y판매";#N/A,#N/A,TRUE,"Y총물량";#N/A,#N/A,TRUE,"Y능력";#N/A,#N/A,TRUE,"YKD"}</definedName>
    <definedName name="주요업무2" localSheetId="34" hidden="1">{#N/A,#N/A,TRUE,"Y생산";#N/A,#N/A,TRUE,"Y판매";#N/A,#N/A,TRUE,"Y총물량";#N/A,#N/A,TRUE,"Y능력";#N/A,#N/A,TRUE,"YKD"}</definedName>
    <definedName name="주요업무2" hidden="1">{#N/A,#N/A,TRUE,"Y생산";#N/A,#N/A,TRUE,"Y판매";#N/A,#N/A,TRUE,"Y총물량";#N/A,#N/A,TRUE,"Y능력";#N/A,#N/A,TRUE,"YKD"}</definedName>
    <definedName name="주요업무3" localSheetId="38" hidden="1">{#N/A,#N/A,TRUE,"Y생산";#N/A,#N/A,TRUE,"Y판매";#N/A,#N/A,TRUE,"Y총물량";#N/A,#N/A,TRUE,"Y능력";#N/A,#N/A,TRUE,"YKD"}</definedName>
    <definedName name="주요업무3" localSheetId="39" hidden="1">{#N/A,#N/A,TRUE,"Y생산";#N/A,#N/A,TRUE,"Y판매";#N/A,#N/A,TRUE,"Y총물량";#N/A,#N/A,TRUE,"Y능력";#N/A,#N/A,TRUE,"YKD"}</definedName>
    <definedName name="주요업무3" localSheetId="40" hidden="1">{#N/A,#N/A,TRUE,"Y생산";#N/A,#N/A,TRUE,"Y판매";#N/A,#N/A,TRUE,"Y총물량";#N/A,#N/A,TRUE,"Y능력";#N/A,#N/A,TRUE,"YKD"}</definedName>
    <definedName name="주요업무3" localSheetId="41" hidden="1">{#N/A,#N/A,TRUE,"Y생산";#N/A,#N/A,TRUE,"Y판매";#N/A,#N/A,TRUE,"Y총물량";#N/A,#N/A,TRUE,"Y능력";#N/A,#N/A,TRUE,"YKD"}</definedName>
    <definedName name="주요업무3" localSheetId="34" hidden="1">{#N/A,#N/A,TRUE,"Y생산";#N/A,#N/A,TRUE,"Y판매";#N/A,#N/A,TRUE,"Y총물량";#N/A,#N/A,TRUE,"Y능력";#N/A,#N/A,TRUE,"YKD"}</definedName>
    <definedName name="주요업무3" hidden="1">{#N/A,#N/A,TRUE,"Y생산";#N/A,#N/A,TRUE,"Y판매";#N/A,#N/A,TRUE,"Y총물량";#N/A,#N/A,TRUE,"Y능력";#N/A,#N/A,TRUE,"YKD"}</definedName>
    <definedName name="주요업무실적" localSheetId="12">#REF!</definedName>
    <definedName name="주요업무실적" localSheetId="11">#REF!</definedName>
    <definedName name="주요업무실적" localSheetId="38">#REF!</definedName>
    <definedName name="주요업무실적" localSheetId="39">#REF!</definedName>
    <definedName name="주요업무실적" localSheetId="40">#REF!</definedName>
    <definedName name="주요업무실적" localSheetId="41">#REF!</definedName>
    <definedName name="주요업무실적" localSheetId="34">#REF!</definedName>
    <definedName name="주요업무실적" localSheetId="16">#REF!</definedName>
    <definedName name="주요업무실적">#REF!</definedName>
    <definedName name="주요제원" localSheetId="38" hidden="1">{#N/A,#N/A,FALSE,"단축1";#N/A,#N/A,FALSE,"단축2";#N/A,#N/A,FALSE,"단축3";#N/A,#N/A,FALSE,"장축";#N/A,#N/A,FALSE,"4WD"}</definedName>
    <definedName name="주요제원" localSheetId="39" hidden="1">{#N/A,#N/A,FALSE,"단축1";#N/A,#N/A,FALSE,"단축2";#N/A,#N/A,FALSE,"단축3";#N/A,#N/A,FALSE,"장축";#N/A,#N/A,FALSE,"4WD"}</definedName>
    <definedName name="주요제원" localSheetId="40" hidden="1">{#N/A,#N/A,FALSE,"단축1";#N/A,#N/A,FALSE,"단축2";#N/A,#N/A,FALSE,"단축3";#N/A,#N/A,FALSE,"장축";#N/A,#N/A,FALSE,"4WD"}</definedName>
    <definedName name="주요제원" localSheetId="41" hidden="1">{#N/A,#N/A,FALSE,"단축1";#N/A,#N/A,FALSE,"단축2";#N/A,#N/A,FALSE,"단축3";#N/A,#N/A,FALSE,"장축";#N/A,#N/A,FALSE,"4WD"}</definedName>
    <definedName name="주요제원" localSheetId="34" hidden="1">{#N/A,#N/A,FALSE,"단축1";#N/A,#N/A,FALSE,"단축2";#N/A,#N/A,FALSE,"단축3";#N/A,#N/A,FALSE,"장축";#N/A,#N/A,FALSE,"4WD"}</definedName>
    <definedName name="주요제원" hidden="1">{#N/A,#N/A,FALSE,"단축1";#N/A,#N/A,FALSE,"단축2";#N/A,#N/A,FALSE,"단축3";#N/A,#N/A,FALSE,"장축";#N/A,#N/A,FALSE,"4WD"}</definedName>
    <definedName name="주행P12GRP" localSheetId="12">#REF!</definedName>
    <definedName name="주행P12GRP" localSheetId="11">#REF!</definedName>
    <definedName name="주행P12GRP" localSheetId="38">#REF!</definedName>
    <definedName name="주행P12GRP" localSheetId="39">#REF!</definedName>
    <definedName name="주행P12GRP" localSheetId="40">#REF!</definedName>
    <definedName name="주행P12GRP" localSheetId="41">#REF!</definedName>
    <definedName name="주행P12GRP" localSheetId="34">#REF!</definedName>
    <definedName name="주행P12GRP" localSheetId="16">#REF!</definedName>
    <definedName name="주행P12GRP">#REF!</definedName>
    <definedName name="주행RATING표" localSheetId="12">#REF!</definedName>
    <definedName name="주행RATING표" localSheetId="11">#REF!</definedName>
    <definedName name="주행RATING표" localSheetId="38">#REF!</definedName>
    <definedName name="주행RATING표" localSheetId="39">#REF!</definedName>
    <definedName name="주행RATING표" localSheetId="40">#REF!</definedName>
    <definedName name="주행RATING표" localSheetId="41">#REF!</definedName>
    <definedName name="주행RATING표" localSheetId="34">#REF!</definedName>
    <definedName name="주행RATING표" localSheetId="16">#REF!</definedName>
    <definedName name="주행RATING표">#REF!</definedName>
    <definedName name="주행문제" localSheetId="12">#REF!</definedName>
    <definedName name="주행문제" localSheetId="11">#REF!</definedName>
    <definedName name="주행문제" localSheetId="38">#REF!</definedName>
    <definedName name="주행문제" localSheetId="39">#REF!</definedName>
    <definedName name="주행문제" localSheetId="40">#REF!</definedName>
    <definedName name="주행문제" localSheetId="41">#REF!</definedName>
    <definedName name="주행문제" localSheetId="34">#REF!</definedName>
    <definedName name="주행문제" localSheetId="16">#REF!</definedName>
    <definedName name="주행문제">#REF!</definedName>
    <definedName name="중기2" localSheetId="12">#REF!</definedName>
    <definedName name="중기2" localSheetId="11">#REF!</definedName>
    <definedName name="중기2" localSheetId="38">#REF!</definedName>
    <definedName name="중기2" localSheetId="39">#REF!</definedName>
    <definedName name="중기2" localSheetId="40">#REF!</definedName>
    <definedName name="중기2" localSheetId="41">#REF!</definedName>
    <definedName name="중기2" localSheetId="34">#REF!</definedName>
    <definedName name="중기2" localSheetId="16">#REF!</definedName>
    <definedName name="중기2">#REF!</definedName>
    <definedName name="중복.1" localSheetId="12">#REF!</definedName>
    <definedName name="중복.1" localSheetId="11">#REF!</definedName>
    <definedName name="중복.1" localSheetId="38">#REF!</definedName>
    <definedName name="중복.1" localSheetId="39">#REF!</definedName>
    <definedName name="중복.1" localSheetId="40">#REF!</definedName>
    <definedName name="중복.1" localSheetId="41">#REF!</definedName>
    <definedName name="중복.1" localSheetId="34">#REF!</definedName>
    <definedName name="중복.1" localSheetId="16">#REF!</definedName>
    <definedName name="중복.1">#REF!</definedName>
    <definedName name="중복.10" localSheetId="12">#REF!</definedName>
    <definedName name="중복.10" localSheetId="11">#REF!</definedName>
    <definedName name="중복.10" localSheetId="38">#REF!</definedName>
    <definedName name="중복.10" localSheetId="39">#REF!</definedName>
    <definedName name="중복.10" localSheetId="40">#REF!</definedName>
    <definedName name="중복.10" localSheetId="41">#REF!</definedName>
    <definedName name="중복.10" localSheetId="34">#REF!</definedName>
    <definedName name="중복.10" localSheetId="16">#REF!</definedName>
    <definedName name="중복.10">#REF!</definedName>
    <definedName name="중복.11" localSheetId="12">#REF!</definedName>
    <definedName name="중복.11" localSheetId="11">#REF!</definedName>
    <definedName name="중복.11" localSheetId="38">#REF!</definedName>
    <definedName name="중복.11" localSheetId="39">#REF!</definedName>
    <definedName name="중복.11" localSheetId="40">#REF!</definedName>
    <definedName name="중복.11" localSheetId="41">#REF!</definedName>
    <definedName name="중복.11" localSheetId="34">#REF!</definedName>
    <definedName name="중복.11" localSheetId="16">#REF!</definedName>
    <definedName name="중복.11">#REF!</definedName>
    <definedName name="중복.12" localSheetId="12">#REF!</definedName>
    <definedName name="중복.12" localSheetId="11">#REF!</definedName>
    <definedName name="중복.12" localSheetId="38">#REF!</definedName>
    <definedName name="중복.12" localSheetId="39">#REF!</definedName>
    <definedName name="중복.12" localSheetId="40">#REF!</definedName>
    <definedName name="중복.12" localSheetId="41">#REF!</definedName>
    <definedName name="중복.12" localSheetId="34">#REF!</definedName>
    <definedName name="중복.12" localSheetId="16">#REF!</definedName>
    <definedName name="중복.12">#REF!</definedName>
    <definedName name="중복.13">"?A*"</definedName>
    <definedName name="중복.14" localSheetId="12">#REF!</definedName>
    <definedName name="중복.14" localSheetId="11">#REF!</definedName>
    <definedName name="중복.14" localSheetId="38">#REF!</definedName>
    <definedName name="중복.14" localSheetId="39">#REF!</definedName>
    <definedName name="중복.14" localSheetId="40">#REF!</definedName>
    <definedName name="중복.14" localSheetId="41">#REF!</definedName>
    <definedName name="중복.14" localSheetId="34">#REF!</definedName>
    <definedName name="중복.14" localSheetId="16">#REF!</definedName>
    <definedName name="중복.14">#REF!</definedName>
    <definedName name="중복.15" localSheetId="12">#REF!</definedName>
    <definedName name="중복.15" localSheetId="11">#REF!</definedName>
    <definedName name="중복.15" localSheetId="38">#REF!</definedName>
    <definedName name="중복.15" localSheetId="39">#REF!</definedName>
    <definedName name="중복.15" localSheetId="40">#REF!</definedName>
    <definedName name="중복.15" localSheetId="41">#REF!</definedName>
    <definedName name="중복.15" localSheetId="34">#REF!</definedName>
    <definedName name="중복.15" localSheetId="16">#REF!</definedName>
    <definedName name="중복.15">#REF!</definedName>
    <definedName name="중복.17" localSheetId="12">#REF!</definedName>
    <definedName name="중복.17" localSheetId="11">#REF!</definedName>
    <definedName name="중복.17" localSheetId="38">#REF!</definedName>
    <definedName name="중복.17" localSheetId="39">#REF!</definedName>
    <definedName name="중복.17" localSheetId="40">#REF!</definedName>
    <definedName name="중복.17" localSheetId="41">#REF!</definedName>
    <definedName name="중복.17" localSheetId="34">#REF!</definedName>
    <definedName name="중복.17" localSheetId="16">#REF!</definedName>
    <definedName name="중복.17">#REF!</definedName>
    <definedName name="중복.18" localSheetId="12">#REF!</definedName>
    <definedName name="중복.18" localSheetId="11">#REF!</definedName>
    <definedName name="중복.18" localSheetId="38">#REF!</definedName>
    <definedName name="중복.18" localSheetId="39">#REF!</definedName>
    <definedName name="중복.18" localSheetId="40">#REF!</definedName>
    <definedName name="중복.18" localSheetId="41">#REF!</definedName>
    <definedName name="중복.18" localSheetId="34">#REF!</definedName>
    <definedName name="중복.18" localSheetId="16">#REF!</definedName>
    <definedName name="중복.18">#REF!</definedName>
    <definedName name="중복.19" localSheetId="12">#REF!</definedName>
    <definedName name="중복.19" localSheetId="11">#REF!</definedName>
    <definedName name="중복.19" localSheetId="38">#REF!</definedName>
    <definedName name="중복.19" localSheetId="39">#REF!</definedName>
    <definedName name="중복.19" localSheetId="40">#REF!</definedName>
    <definedName name="중복.19" localSheetId="41">#REF!</definedName>
    <definedName name="중복.19" localSheetId="34">#REF!</definedName>
    <definedName name="중복.19" localSheetId="16">#REF!</definedName>
    <definedName name="중복.19">#REF!</definedName>
    <definedName name="중복.20" localSheetId="12">#REF!</definedName>
    <definedName name="중복.20" localSheetId="11">#REF!</definedName>
    <definedName name="중복.20" localSheetId="38">#REF!</definedName>
    <definedName name="중복.20" localSheetId="39">#REF!</definedName>
    <definedName name="중복.20" localSheetId="40">#REF!</definedName>
    <definedName name="중복.20" localSheetId="41">#REF!</definedName>
    <definedName name="중복.20" localSheetId="34">#REF!</definedName>
    <definedName name="중복.20" localSheetId="16">#REF!</definedName>
    <definedName name="중복.20">#REF!</definedName>
    <definedName name="중복.21" localSheetId="12">#REF!</definedName>
    <definedName name="중복.21" localSheetId="11">#REF!</definedName>
    <definedName name="중복.21" localSheetId="38">#REF!</definedName>
    <definedName name="중복.21" localSheetId="39">#REF!</definedName>
    <definedName name="중복.21" localSheetId="40">#REF!</definedName>
    <definedName name="중복.21" localSheetId="41">#REF!</definedName>
    <definedName name="중복.21" localSheetId="34">#REF!</definedName>
    <definedName name="중복.21" localSheetId="16">#REF!</definedName>
    <definedName name="중복.21">#REF!</definedName>
    <definedName name="중복.22" localSheetId="12">#REF!</definedName>
    <definedName name="중복.22" localSheetId="11">#REF!</definedName>
    <definedName name="중복.22" localSheetId="38">#REF!</definedName>
    <definedName name="중복.22" localSheetId="39">#REF!</definedName>
    <definedName name="중복.22" localSheetId="40">#REF!</definedName>
    <definedName name="중복.22" localSheetId="41">#REF!</definedName>
    <definedName name="중복.22" localSheetId="34">#REF!</definedName>
    <definedName name="중복.22" localSheetId="16">#REF!</definedName>
    <definedName name="중복.22">#REF!</definedName>
    <definedName name="중복.23" localSheetId="12">#REF!</definedName>
    <definedName name="중복.23" localSheetId="11">#REF!</definedName>
    <definedName name="중복.23" localSheetId="38">#REF!</definedName>
    <definedName name="중복.23" localSheetId="39">#REF!</definedName>
    <definedName name="중복.23" localSheetId="40">#REF!</definedName>
    <definedName name="중복.23" localSheetId="41">#REF!</definedName>
    <definedName name="중복.23" localSheetId="34">#REF!</definedName>
    <definedName name="중복.23" localSheetId="16">#REF!</definedName>
    <definedName name="중복.23">#REF!</definedName>
    <definedName name="중복.24" localSheetId="12">#REF!</definedName>
    <definedName name="중복.24" localSheetId="11">#REF!</definedName>
    <definedName name="중복.24" localSheetId="38">#REF!</definedName>
    <definedName name="중복.24" localSheetId="39">#REF!</definedName>
    <definedName name="중복.24" localSheetId="40">#REF!</definedName>
    <definedName name="중복.24" localSheetId="41">#REF!</definedName>
    <definedName name="중복.24" localSheetId="34">#REF!</definedName>
    <definedName name="중복.24" localSheetId="16">#REF!</definedName>
    <definedName name="중복.24">#REF!</definedName>
    <definedName name="중복.4" localSheetId="12">#REF!</definedName>
    <definedName name="중복.4" localSheetId="11">#REF!</definedName>
    <definedName name="중복.4" localSheetId="38">#REF!</definedName>
    <definedName name="중복.4" localSheetId="39">#REF!</definedName>
    <definedName name="중복.4" localSheetId="40">#REF!</definedName>
    <definedName name="중복.4" localSheetId="41">#REF!</definedName>
    <definedName name="중복.4" localSheetId="34">#REF!</definedName>
    <definedName name="중복.4" localSheetId="16">#REF!</definedName>
    <definedName name="중복.4">#REF!</definedName>
    <definedName name="중복.5" localSheetId="12">#REF!</definedName>
    <definedName name="중복.5" localSheetId="11">#REF!</definedName>
    <definedName name="중복.5" localSheetId="38">#REF!</definedName>
    <definedName name="중복.5" localSheetId="39">#REF!</definedName>
    <definedName name="중복.5" localSheetId="40">#REF!</definedName>
    <definedName name="중복.5" localSheetId="41">#REF!</definedName>
    <definedName name="중복.5" localSheetId="34">#REF!</definedName>
    <definedName name="중복.5" localSheetId="16">#REF!</definedName>
    <definedName name="중복.5">#REF!</definedName>
    <definedName name="중복.8" localSheetId="12">#REF!</definedName>
    <definedName name="중복.8" localSheetId="11">#REF!</definedName>
    <definedName name="중복.8" localSheetId="38">#REF!</definedName>
    <definedName name="중복.8" localSheetId="39">#REF!</definedName>
    <definedName name="중복.8" localSheetId="40">#REF!</definedName>
    <definedName name="중복.8" localSheetId="41">#REF!</definedName>
    <definedName name="중복.8" localSheetId="34">#REF!</definedName>
    <definedName name="중복.8" localSheetId="16">#REF!</definedName>
    <definedName name="중복.8">#REF!</definedName>
    <definedName name="중부목표누계">[18]중부본부!$T$6:$AE$26</definedName>
    <definedName name="중부실적누계">[18]월별손익현황!$P$168:$AA$188</definedName>
    <definedName name="중앙" localSheetId="38" hidden="1">{#N/A,#N/A,FALSE,"단축1";#N/A,#N/A,FALSE,"단축2";#N/A,#N/A,FALSE,"단축3";#N/A,#N/A,FALSE,"장축";#N/A,#N/A,FALSE,"4WD"}</definedName>
    <definedName name="중앙" localSheetId="39" hidden="1">{#N/A,#N/A,FALSE,"단축1";#N/A,#N/A,FALSE,"단축2";#N/A,#N/A,FALSE,"단축3";#N/A,#N/A,FALSE,"장축";#N/A,#N/A,FALSE,"4WD"}</definedName>
    <definedName name="중앙" localSheetId="40" hidden="1">{#N/A,#N/A,FALSE,"단축1";#N/A,#N/A,FALSE,"단축2";#N/A,#N/A,FALSE,"단축3";#N/A,#N/A,FALSE,"장축";#N/A,#N/A,FALSE,"4WD"}</definedName>
    <definedName name="중앙" localSheetId="41" hidden="1">{#N/A,#N/A,FALSE,"단축1";#N/A,#N/A,FALSE,"단축2";#N/A,#N/A,FALSE,"단축3";#N/A,#N/A,FALSE,"장축";#N/A,#N/A,FALSE,"4WD"}</definedName>
    <definedName name="중앙" localSheetId="34" hidden="1">{#N/A,#N/A,FALSE,"단축1";#N/A,#N/A,FALSE,"단축2";#N/A,#N/A,FALSE,"단축3";#N/A,#N/A,FALSE,"장축";#N/A,#N/A,FALSE,"4WD"}</definedName>
    <definedName name="중앙" hidden="1">{#N/A,#N/A,FALSE,"단축1";#N/A,#N/A,FALSE,"단축2";#N/A,#N/A,FALSE,"단축3";#N/A,#N/A,FALSE,"장축";#N/A,#N/A,FALSE,"4WD"}</definedName>
    <definedName name="중일정3" localSheetId="38" hidden="1">{#N/A,#N/A,FALSE,"단축1";#N/A,#N/A,FALSE,"단축2";#N/A,#N/A,FALSE,"단축3";#N/A,#N/A,FALSE,"장축";#N/A,#N/A,FALSE,"4WD"}</definedName>
    <definedName name="중일정3" localSheetId="39" hidden="1">{#N/A,#N/A,FALSE,"단축1";#N/A,#N/A,FALSE,"단축2";#N/A,#N/A,FALSE,"단축3";#N/A,#N/A,FALSE,"장축";#N/A,#N/A,FALSE,"4WD"}</definedName>
    <definedName name="중일정3" localSheetId="40" hidden="1">{#N/A,#N/A,FALSE,"단축1";#N/A,#N/A,FALSE,"단축2";#N/A,#N/A,FALSE,"단축3";#N/A,#N/A,FALSE,"장축";#N/A,#N/A,FALSE,"4WD"}</definedName>
    <definedName name="중일정3" localSheetId="41" hidden="1">{#N/A,#N/A,FALSE,"단축1";#N/A,#N/A,FALSE,"단축2";#N/A,#N/A,FALSE,"단축3";#N/A,#N/A,FALSE,"장축";#N/A,#N/A,FALSE,"4WD"}</definedName>
    <definedName name="중일정3" localSheetId="34" hidden="1">{#N/A,#N/A,FALSE,"단축1";#N/A,#N/A,FALSE,"단축2";#N/A,#N/A,FALSE,"단축3";#N/A,#N/A,FALSE,"장축";#N/A,#N/A,FALSE,"4WD"}</definedName>
    <definedName name="중일정3" hidden="1">{#N/A,#N/A,FALSE,"단축1";#N/A,#N/A,FALSE,"단축2";#N/A,#N/A,FALSE,"단축3";#N/A,#N/A,FALSE,"장축";#N/A,#N/A,FALSE,"4WD"}</definedName>
    <definedName name="중장기" localSheetId="12">#REF!</definedName>
    <definedName name="중장기" localSheetId="11">#REF!</definedName>
    <definedName name="중장기" localSheetId="38">#REF!</definedName>
    <definedName name="중장기" localSheetId="39">#REF!</definedName>
    <definedName name="중장기" localSheetId="40">#REF!</definedName>
    <definedName name="중장기" localSheetId="41">#REF!</definedName>
    <definedName name="중장기" localSheetId="34">#REF!</definedName>
    <definedName name="중장기" localSheetId="16">#REF!</definedName>
    <definedName name="중장기">#REF!</definedName>
    <definedName name="증산투자" localSheetId="12">#REF!</definedName>
    <definedName name="증산투자" localSheetId="11">#REF!</definedName>
    <definedName name="증산투자" localSheetId="38">#REF!</definedName>
    <definedName name="증산투자" localSheetId="39">#REF!</definedName>
    <definedName name="증산투자" localSheetId="40">#REF!</definedName>
    <definedName name="증산투자" localSheetId="41">#REF!</definedName>
    <definedName name="증산투자" localSheetId="34">#REF!</definedName>
    <definedName name="증산투자" localSheetId="16">#REF!</definedName>
    <definedName name="증산투자">#REF!</definedName>
    <definedName name="증산투자절감비교" localSheetId="12">#REF!</definedName>
    <definedName name="증산투자절감비교" localSheetId="11">#REF!</definedName>
    <definedName name="증산투자절감비교" localSheetId="38">#REF!</definedName>
    <definedName name="증산투자절감비교" localSheetId="39">#REF!</definedName>
    <definedName name="증산투자절감비교" localSheetId="40">#REF!</definedName>
    <definedName name="증산투자절감비교" localSheetId="41">#REF!</definedName>
    <definedName name="증산투자절감비교" localSheetId="34">#REF!</definedName>
    <definedName name="증산투자절감비교" localSheetId="16">#REF!</definedName>
    <definedName name="증산투자절감비교">#REF!</definedName>
    <definedName name="지" localSheetId="38" hidden="1">{#N/A,#N/A,TRUE,"Y생산";#N/A,#N/A,TRUE,"Y판매";#N/A,#N/A,TRUE,"Y총물량";#N/A,#N/A,TRUE,"Y능력";#N/A,#N/A,TRUE,"YKD"}</definedName>
    <definedName name="지" localSheetId="39" hidden="1">{#N/A,#N/A,TRUE,"Y생산";#N/A,#N/A,TRUE,"Y판매";#N/A,#N/A,TRUE,"Y총물량";#N/A,#N/A,TRUE,"Y능력";#N/A,#N/A,TRUE,"YKD"}</definedName>
    <definedName name="지" localSheetId="40" hidden="1">{#N/A,#N/A,TRUE,"Y생산";#N/A,#N/A,TRUE,"Y판매";#N/A,#N/A,TRUE,"Y총물량";#N/A,#N/A,TRUE,"Y능력";#N/A,#N/A,TRUE,"YKD"}</definedName>
    <definedName name="지" localSheetId="41" hidden="1">{#N/A,#N/A,TRUE,"Y생산";#N/A,#N/A,TRUE,"Y판매";#N/A,#N/A,TRUE,"Y총물량";#N/A,#N/A,TRUE,"Y능력";#N/A,#N/A,TRUE,"YKD"}</definedName>
    <definedName name="지" localSheetId="34" hidden="1">{#N/A,#N/A,TRUE,"Y생산";#N/A,#N/A,TRUE,"Y판매";#N/A,#N/A,TRUE,"Y총물량";#N/A,#N/A,TRUE,"Y능력";#N/A,#N/A,TRUE,"YKD"}</definedName>
    <definedName name="지" hidden="1">{#N/A,#N/A,TRUE,"Y생산";#N/A,#N/A,TRUE,"Y판매";#N/A,#N/A,TRUE,"Y총물량";#N/A,#N/A,TRUE,"Y능력";#N/A,#N/A,TRUE,"YKD"}</definedName>
    <definedName name="지급보증받은사항" localSheetId="12">#REF!</definedName>
    <definedName name="지급보증받은사항" localSheetId="11">#REF!</definedName>
    <definedName name="지급보증받은사항" localSheetId="38">#REF!</definedName>
    <definedName name="지급보증받은사항" localSheetId="39">#REF!</definedName>
    <definedName name="지급보증받은사항" localSheetId="40">#REF!</definedName>
    <definedName name="지급보증받은사항" localSheetId="41">#REF!</definedName>
    <definedName name="지급보증받은사항" localSheetId="34">#REF!</definedName>
    <definedName name="지급보증받은사항" localSheetId="16">#REF!</definedName>
    <definedName name="지급보증받은사항">#REF!</definedName>
    <definedName name="지역" localSheetId="38" hidden="1">{#N/A,#N/A,TRUE,"Y생산";#N/A,#N/A,TRUE,"Y판매";#N/A,#N/A,TRUE,"Y총물량";#N/A,#N/A,TRUE,"Y능력";#N/A,#N/A,TRUE,"YKD"}</definedName>
    <definedName name="지역" localSheetId="39" hidden="1">{#N/A,#N/A,TRUE,"Y생산";#N/A,#N/A,TRUE,"Y판매";#N/A,#N/A,TRUE,"Y총물량";#N/A,#N/A,TRUE,"Y능력";#N/A,#N/A,TRUE,"YKD"}</definedName>
    <definedName name="지역" localSheetId="40" hidden="1">{#N/A,#N/A,TRUE,"Y생산";#N/A,#N/A,TRUE,"Y판매";#N/A,#N/A,TRUE,"Y총물량";#N/A,#N/A,TRUE,"Y능력";#N/A,#N/A,TRUE,"YKD"}</definedName>
    <definedName name="지역" localSheetId="41" hidden="1">{#N/A,#N/A,TRUE,"Y생산";#N/A,#N/A,TRUE,"Y판매";#N/A,#N/A,TRUE,"Y총물량";#N/A,#N/A,TRUE,"Y능력";#N/A,#N/A,TRUE,"YKD"}</definedName>
    <definedName name="지역" localSheetId="34" hidden="1">{#N/A,#N/A,TRUE,"Y생산";#N/A,#N/A,TRUE,"Y판매";#N/A,#N/A,TRUE,"Y총물량";#N/A,#N/A,TRUE,"Y능력";#N/A,#N/A,TRUE,"YKD"}</definedName>
    <definedName name="지역" hidden="1">{#N/A,#N/A,TRUE,"Y생산";#N/A,#N/A,TRUE,"Y판매";#N/A,#N/A,TRUE,"Y총물량";#N/A,#N/A,TRUE,"Y능력";#N/A,#N/A,TRUE,"YKD"}</definedName>
    <definedName name="지원" localSheetId="12">#REF!</definedName>
    <definedName name="지원" localSheetId="11">#REF!</definedName>
    <definedName name="지원" localSheetId="38">#REF!</definedName>
    <definedName name="지원" localSheetId="39">#REF!</definedName>
    <definedName name="지원" localSheetId="40">#REF!</definedName>
    <definedName name="지원" localSheetId="41">#REF!</definedName>
    <definedName name="지원" localSheetId="34">#REF!</definedName>
    <definedName name="지원" localSheetId="16">#REF!</definedName>
    <definedName name="지원">#REF!</definedName>
    <definedName name="지원인원계획" localSheetId="12">#REF!</definedName>
    <definedName name="지원인원계획" localSheetId="11">#REF!</definedName>
    <definedName name="지원인원계획" localSheetId="38">#REF!</definedName>
    <definedName name="지원인원계획" localSheetId="39">#REF!</definedName>
    <definedName name="지원인원계획" localSheetId="40">#REF!</definedName>
    <definedName name="지원인원계획" localSheetId="41">#REF!</definedName>
    <definedName name="지원인원계획" localSheetId="34">#REF!</definedName>
    <definedName name="지원인원계획" localSheetId="16">#REF!</definedName>
    <definedName name="지원인원계획">#REF!</definedName>
    <definedName name="지적건수" localSheetId="12">#REF!</definedName>
    <definedName name="지적건수" localSheetId="11">#REF!</definedName>
    <definedName name="지적건수" localSheetId="38">#REF!</definedName>
    <definedName name="지적건수" localSheetId="39">#REF!</definedName>
    <definedName name="지적건수" localSheetId="40">#REF!</definedName>
    <definedName name="지적건수" localSheetId="41">#REF!</definedName>
    <definedName name="지적건수" localSheetId="34">#REF!</definedName>
    <definedName name="지적건수" localSheetId="16">#REF!</definedName>
    <definedName name="지적건수">#REF!</definedName>
    <definedName name="직장" localSheetId="12">#REF!</definedName>
    <definedName name="직장" localSheetId="11">#REF!</definedName>
    <definedName name="직장" localSheetId="38">#REF!</definedName>
    <definedName name="직장" localSheetId="39">#REF!</definedName>
    <definedName name="직장" localSheetId="40">#REF!</definedName>
    <definedName name="직장" localSheetId="41">#REF!</definedName>
    <definedName name="직장" localSheetId="34">#REF!</definedName>
    <definedName name="직장" localSheetId="16">#REF!</definedName>
    <definedName name="직장">#REF!</definedName>
    <definedName name="직장0" localSheetId="12">#REF!</definedName>
    <definedName name="직장0" localSheetId="11">#REF!</definedName>
    <definedName name="직장0" localSheetId="38">#REF!</definedName>
    <definedName name="직장0" localSheetId="39">#REF!</definedName>
    <definedName name="직장0" localSheetId="40">#REF!</definedName>
    <definedName name="직장0" localSheetId="41">#REF!</definedName>
    <definedName name="직장0" localSheetId="34">#REF!</definedName>
    <definedName name="직장0" localSheetId="16">#REF!</definedName>
    <definedName name="직장0">#REF!</definedName>
    <definedName name="직장1" localSheetId="12">#REF!</definedName>
    <definedName name="직장1" localSheetId="11">#REF!</definedName>
    <definedName name="직장1" localSheetId="38">#REF!</definedName>
    <definedName name="직장1" localSheetId="39">#REF!</definedName>
    <definedName name="직장1" localSheetId="40">#REF!</definedName>
    <definedName name="직장1" localSheetId="41">#REF!</definedName>
    <definedName name="직장1" localSheetId="34">#REF!</definedName>
    <definedName name="직장1" localSheetId="16">#REF!</definedName>
    <definedName name="직장1">#REF!</definedName>
    <definedName name="직장10" localSheetId="12">#REF!</definedName>
    <definedName name="직장10" localSheetId="11">#REF!</definedName>
    <definedName name="직장10" localSheetId="38">#REF!</definedName>
    <definedName name="직장10" localSheetId="39">#REF!</definedName>
    <definedName name="직장10" localSheetId="40">#REF!</definedName>
    <definedName name="직장10" localSheetId="41">#REF!</definedName>
    <definedName name="직장10" localSheetId="34">#REF!</definedName>
    <definedName name="직장10" localSheetId="16">#REF!</definedName>
    <definedName name="직장10">#REF!</definedName>
    <definedName name="직장11" localSheetId="12">#REF!</definedName>
    <definedName name="직장11" localSheetId="11">#REF!</definedName>
    <definedName name="직장11" localSheetId="38">#REF!</definedName>
    <definedName name="직장11" localSheetId="39">#REF!</definedName>
    <definedName name="직장11" localSheetId="40">#REF!</definedName>
    <definedName name="직장11" localSheetId="41">#REF!</definedName>
    <definedName name="직장11" localSheetId="34">#REF!</definedName>
    <definedName name="직장11" localSheetId="16">#REF!</definedName>
    <definedName name="직장11">#REF!</definedName>
    <definedName name="직장12" localSheetId="12">#REF!</definedName>
    <definedName name="직장12" localSheetId="11">#REF!</definedName>
    <definedName name="직장12" localSheetId="38">#REF!</definedName>
    <definedName name="직장12" localSheetId="39">#REF!</definedName>
    <definedName name="직장12" localSheetId="40">#REF!</definedName>
    <definedName name="직장12" localSheetId="41">#REF!</definedName>
    <definedName name="직장12" localSheetId="34">#REF!</definedName>
    <definedName name="직장12" localSheetId="16">#REF!</definedName>
    <definedName name="직장12">#REF!</definedName>
    <definedName name="직장2" localSheetId="12">#REF!</definedName>
    <definedName name="직장2" localSheetId="11">#REF!</definedName>
    <definedName name="직장2" localSheetId="38">#REF!</definedName>
    <definedName name="직장2" localSheetId="39">#REF!</definedName>
    <definedName name="직장2" localSheetId="40">#REF!</definedName>
    <definedName name="직장2" localSheetId="41">#REF!</definedName>
    <definedName name="직장2" localSheetId="34">#REF!</definedName>
    <definedName name="직장2" localSheetId="16">#REF!</definedName>
    <definedName name="직장2">#REF!</definedName>
    <definedName name="직장3" localSheetId="12">#REF!</definedName>
    <definedName name="직장3" localSheetId="11">#REF!</definedName>
    <definedName name="직장3" localSheetId="38">#REF!</definedName>
    <definedName name="직장3" localSheetId="39">#REF!</definedName>
    <definedName name="직장3" localSheetId="40">#REF!</definedName>
    <definedName name="직장3" localSheetId="41">#REF!</definedName>
    <definedName name="직장3" localSheetId="34">#REF!</definedName>
    <definedName name="직장3" localSheetId="16">#REF!</definedName>
    <definedName name="직장3">#REF!</definedName>
    <definedName name="직장4" localSheetId="12">#REF!</definedName>
    <definedName name="직장4" localSheetId="11">#REF!</definedName>
    <definedName name="직장4" localSheetId="38">#REF!</definedName>
    <definedName name="직장4" localSheetId="39">#REF!</definedName>
    <definedName name="직장4" localSheetId="40">#REF!</definedName>
    <definedName name="직장4" localSheetId="41">#REF!</definedName>
    <definedName name="직장4" localSheetId="34">#REF!</definedName>
    <definedName name="직장4" localSheetId="16">#REF!</definedName>
    <definedName name="직장4">#REF!</definedName>
    <definedName name="직장5" localSheetId="12">#REF!</definedName>
    <definedName name="직장5" localSheetId="11">#REF!</definedName>
    <definedName name="직장5" localSheetId="38">#REF!</definedName>
    <definedName name="직장5" localSheetId="39">#REF!</definedName>
    <definedName name="직장5" localSheetId="40">#REF!</definedName>
    <definedName name="직장5" localSheetId="41">#REF!</definedName>
    <definedName name="직장5" localSheetId="34">#REF!</definedName>
    <definedName name="직장5" localSheetId="16">#REF!</definedName>
    <definedName name="직장5">#REF!</definedName>
    <definedName name="직장6" localSheetId="12">#REF!</definedName>
    <definedName name="직장6" localSheetId="11">#REF!</definedName>
    <definedName name="직장6" localSheetId="38">#REF!</definedName>
    <definedName name="직장6" localSheetId="39">#REF!</definedName>
    <definedName name="직장6" localSheetId="40">#REF!</definedName>
    <definedName name="직장6" localSheetId="41">#REF!</definedName>
    <definedName name="직장6" localSheetId="34">#REF!</definedName>
    <definedName name="직장6" localSheetId="16">#REF!</definedName>
    <definedName name="직장6">#REF!</definedName>
    <definedName name="직장7" localSheetId="12">#REF!</definedName>
    <definedName name="직장7" localSheetId="11">#REF!</definedName>
    <definedName name="직장7" localSheetId="38">#REF!</definedName>
    <definedName name="직장7" localSheetId="39">#REF!</definedName>
    <definedName name="직장7" localSheetId="40">#REF!</definedName>
    <definedName name="직장7" localSheetId="41">#REF!</definedName>
    <definedName name="직장7" localSheetId="34">#REF!</definedName>
    <definedName name="직장7" localSheetId="16">#REF!</definedName>
    <definedName name="직장7">#REF!</definedName>
    <definedName name="직장8" localSheetId="12">#REF!</definedName>
    <definedName name="직장8" localSheetId="11">#REF!</definedName>
    <definedName name="직장8" localSheetId="38">#REF!</definedName>
    <definedName name="직장8" localSheetId="39">#REF!</definedName>
    <definedName name="직장8" localSheetId="40">#REF!</definedName>
    <definedName name="직장8" localSheetId="41">#REF!</definedName>
    <definedName name="직장8" localSheetId="34">#REF!</definedName>
    <definedName name="직장8" localSheetId="16">#REF!</definedName>
    <definedName name="직장8">#REF!</definedName>
    <definedName name="직장9" localSheetId="12">#REF!</definedName>
    <definedName name="직장9" localSheetId="11">#REF!</definedName>
    <definedName name="직장9" localSheetId="38">#REF!</definedName>
    <definedName name="직장9" localSheetId="39">#REF!</definedName>
    <definedName name="직장9" localSheetId="40">#REF!</definedName>
    <definedName name="직장9" localSheetId="41">#REF!</definedName>
    <definedName name="직장9" localSheetId="34">#REF!</definedName>
    <definedName name="직장9" localSheetId="16">#REF!</definedName>
    <definedName name="직장9">#REF!</definedName>
    <definedName name="직훈" localSheetId="12">#REF!</definedName>
    <definedName name="직훈" localSheetId="11">#REF!</definedName>
    <definedName name="직훈" localSheetId="38">#REF!</definedName>
    <definedName name="직훈" localSheetId="39">#REF!</definedName>
    <definedName name="직훈" localSheetId="40">#REF!</definedName>
    <definedName name="직훈" localSheetId="41">#REF!</definedName>
    <definedName name="직훈" localSheetId="34">#REF!</definedName>
    <definedName name="직훈" localSheetId="16">#REF!</definedName>
    <definedName name="직훈">#REF!</definedName>
    <definedName name="직훈0" localSheetId="12">#REF!</definedName>
    <definedName name="직훈0" localSheetId="11">#REF!</definedName>
    <definedName name="직훈0" localSheetId="38">#REF!</definedName>
    <definedName name="직훈0" localSheetId="39">#REF!</definedName>
    <definedName name="직훈0" localSheetId="40">#REF!</definedName>
    <definedName name="직훈0" localSheetId="41">#REF!</definedName>
    <definedName name="직훈0" localSheetId="34">#REF!</definedName>
    <definedName name="직훈0" localSheetId="16">#REF!</definedName>
    <definedName name="직훈0">#REF!</definedName>
    <definedName name="직훈1" localSheetId="12">#REF!</definedName>
    <definedName name="직훈1" localSheetId="11">#REF!</definedName>
    <definedName name="직훈1" localSheetId="38">#REF!</definedName>
    <definedName name="직훈1" localSheetId="39">#REF!</definedName>
    <definedName name="직훈1" localSheetId="40">#REF!</definedName>
    <definedName name="직훈1" localSheetId="41">#REF!</definedName>
    <definedName name="직훈1" localSheetId="34">#REF!</definedName>
    <definedName name="직훈1" localSheetId="16">#REF!</definedName>
    <definedName name="직훈1">#REF!</definedName>
    <definedName name="직훈10" localSheetId="12">#REF!</definedName>
    <definedName name="직훈10" localSheetId="11">#REF!</definedName>
    <definedName name="직훈10" localSheetId="38">#REF!</definedName>
    <definedName name="직훈10" localSheetId="39">#REF!</definedName>
    <definedName name="직훈10" localSheetId="40">#REF!</definedName>
    <definedName name="직훈10" localSheetId="41">#REF!</definedName>
    <definedName name="직훈10" localSheetId="34">#REF!</definedName>
    <definedName name="직훈10" localSheetId="16">#REF!</definedName>
    <definedName name="직훈10">#REF!</definedName>
    <definedName name="직훈11" localSheetId="12">#REF!</definedName>
    <definedName name="직훈11" localSheetId="11">#REF!</definedName>
    <definedName name="직훈11" localSheetId="38">#REF!</definedName>
    <definedName name="직훈11" localSheetId="39">#REF!</definedName>
    <definedName name="직훈11" localSheetId="40">#REF!</definedName>
    <definedName name="직훈11" localSheetId="41">#REF!</definedName>
    <definedName name="직훈11" localSheetId="34">#REF!</definedName>
    <definedName name="직훈11" localSheetId="16">#REF!</definedName>
    <definedName name="직훈11">#REF!</definedName>
    <definedName name="직훈12" localSheetId="12">#REF!</definedName>
    <definedName name="직훈12" localSheetId="11">#REF!</definedName>
    <definedName name="직훈12" localSheetId="38">#REF!</definedName>
    <definedName name="직훈12" localSheetId="39">#REF!</definedName>
    <definedName name="직훈12" localSheetId="40">#REF!</definedName>
    <definedName name="직훈12" localSheetId="41">#REF!</definedName>
    <definedName name="직훈12" localSheetId="34">#REF!</definedName>
    <definedName name="직훈12" localSheetId="16">#REF!</definedName>
    <definedName name="직훈12">#REF!</definedName>
    <definedName name="직훈2" localSheetId="12">#REF!</definedName>
    <definedName name="직훈2" localSheetId="11">#REF!</definedName>
    <definedName name="직훈2" localSheetId="38">#REF!</definedName>
    <definedName name="직훈2" localSheetId="39">#REF!</definedName>
    <definedName name="직훈2" localSheetId="40">#REF!</definedName>
    <definedName name="직훈2" localSheetId="41">#REF!</definedName>
    <definedName name="직훈2" localSheetId="34">#REF!</definedName>
    <definedName name="직훈2" localSheetId="16">#REF!</definedName>
    <definedName name="직훈2">#REF!</definedName>
    <definedName name="직훈3" localSheetId="12">#REF!</definedName>
    <definedName name="직훈3" localSheetId="11">#REF!</definedName>
    <definedName name="직훈3" localSheetId="38">#REF!</definedName>
    <definedName name="직훈3" localSheetId="39">#REF!</definedName>
    <definedName name="직훈3" localSheetId="40">#REF!</definedName>
    <definedName name="직훈3" localSheetId="41">#REF!</definedName>
    <definedName name="직훈3" localSheetId="34">#REF!</definedName>
    <definedName name="직훈3" localSheetId="16">#REF!</definedName>
    <definedName name="직훈3">#REF!</definedName>
    <definedName name="직훈4" localSheetId="12">#REF!</definedName>
    <definedName name="직훈4" localSheetId="11">#REF!</definedName>
    <definedName name="직훈4" localSheetId="38">#REF!</definedName>
    <definedName name="직훈4" localSheetId="39">#REF!</definedName>
    <definedName name="직훈4" localSheetId="40">#REF!</definedName>
    <definedName name="직훈4" localSheetId="41">#REF!</definedName>
    <definedName name="직훈4" localSheetId="34">#REF!</definedName>
    <definedName name="직훈4" localSheetId="16">#REF!</definedName>
    <definedName name="직훈4">#REF!</definedName>
    <definedName name="직훈5" localSheetId="12">#REF!</definedName>
    <definedName name="직훈5" localSheetId="11">#REF!</definedName>
    <definedName name="직훈5" localSheetId="38">#REF!</definedName>
    <definedName name="직훈5" localSheetId="39">#REF!</definedName>
    <definedName name="직훈5" localSheetId="40">#REF!</definedName>
    <definedName name="직훈5" localSheetId="41">#REF!</definedName>
    <definedName name="직훈5" localSheetId="34">#REF!</definedName>
    <definedName name="직훈5" localSheetId="16">#REF!</definedName>
    <definedName name="직훈5">#REF!</definedName>
    <definedName name="직훈6" localSheetId="12">#REF!</definedName>
    <definedName name="직훈6" localSheetId="11">#REF!</definedName>
    <definedName name="직훈6" localSheetId="38">#REF!</definedName>
    <definedName name="직훈6" localSheetId="39">#REF!</definedName>
    <definedName name="직훈6" localSheetId="40">#REF!</definedName>
    <definedName name="직훈6" localSheetId="41">#REF!</definedName>
    <definedName name="직훈6" localSheetId="34">#REF!</definedName>
    <definedName name="직훈6" localSheetId="16">#REF!</definedName>
    <definedName name="직훈6">#REF!</definedName>
    <definedName name="직훈7" localSheetId="12">#REF!</definedName>
    <definedName name="직훈7" localSheetId="11">#REF!</definedName>
    <definedName name="직훈7" localSheetId="38">#REF!</definedName>
    <definedName name="직훈7" localSheetId="39">#REF!</definedName>
    <definedName name="직훈7" localSheetId="40">#REF!</definedName>
    <definedName name="직훈7" localSheetId="41">#REF!</definedName>
    <definedName name="직훈7" localSheetId="34">#REF!</definedName>
    <definedName name="직훈7" localSheetId="16">#REF!</definedName>
    <definedName name="직훈7">#REF!</definedName>
    <definedName name="직훈8" localSheetId="12">#REF!</definedName>
    <definedName name="직훈8" localSheetId="11">#REF!</definedName>
    <definedName name="직훈8" localSheetId="38">#REF!</definedName>
    <definedName name="직훈8" localSheetId="39">#REF!</definedName>
    <definedName name="직훈8" localSheetId="40">#REF!</definedName>
    <definedName name="직훈8" localSheetId="41">#REF!</definedName>
    <definedName name="직훈8" localSheetId="34">#REF!</definedName>
    <definedName name="직훈8" localSheetId="16">#REF!</definedName>
    <definedName name="직훈8">#REF!</definedName>
    <definedName name="직훈9" localSheetId="12">#REF!</definedName>
    <definedName name="직훈9" localSheetId="11">#REF!</definedName>
    <definedName name="직훈9" localSheetId="38">#REF!</definedName>
    <definedName name="직훈9" localSheetId="39">#REF!</definedName>
    <definedName name="직훈9" localSheetId="40">#REF!</definedName>
    <definedName name="직훈9" localSheetId="41">#REF!</definedName>
    <definedName name="직훈9" localSheetId="34">#REF!</definedName>
    <definedName name="직훈9" localSheetId="16">#REF!</definedName>
    <definedName name="직훈9">#REF!</definedName>
    <definedName name="진단표" localSheetId="3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3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4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3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출업체1" localSheetId="12">#REF!</definedName>
    <definedName name="진출업체1" localSheetId="11">#REF!</definedName>
    <definedName name="진출업체1" localSheetId="38">#REF!</definedName>
    <definedName name="진출업체1" localSheetId="39">#REF!</definedName>
    <definedName name="진출업체1" localSheetId="40">#REF!</definedName>
    <definedName name="진출업체1" localSheetId="41">#REF!</definedName>
    <definedName name="진출업체1" localSheetId="34">#REF!</definedName>
    <definedName name="진출업체1" localSheetId="16">#REF!</definedName>
    <definedName name="진출업체1">#REF!</definedName>
    <definedName name="진출의사보유" localSheetId="38" hidden="1">{#N/A,#N/A,FALSE,"단축1";#N/A,#N/A,FALSE,"단축2";#N/A,#N/A,FALSE,"단축3";#N/A,#N/A,FALSE,"장축";#N/A,#N/A,FALSE,"4WD"}</definedName>
    <definedName name="진출의사보유" localSheetId="39" hidden="1">{#N/A,#N/A,FALSE,"단축1";#N/A,#N/A,FALSE,"단축2";#N/A,#N/A,FALSE,"단축3";#N/A,#N/A,FALSE,"장축";#N/A,#N/A,FALSE,"4WD"}</definedName>
    <definedName name="진출의사보유" localSheetId="40" hidden="1">{#N/A,#N/A,FALSE,"단축1";#N/A,#N/A,FALSE,"단축2";#N/A,#N/A,FALSE,"단축3";#N/A,#N/A,FALSE,"장축";#N/A,#N/A,FALSE,"4WD"}</definedName>
    <definedName name="진출의사보유" localSheetId="41" hidden="1">{#N/A,#N/A,FALSE,"단축1";#N/A,#N/A,FALSE,"단축2";#N/A,#N/A,FALSE,"단축3";#N/A,#N/A,FALSE,"장축";#N/A,#N/A,FALSE,"4WD"}</definedName>
    <definedName name="진출의사보유" localSheetId="34" hidden="1">{#N/A,#N/A,FALSE,"단축1";#N/A,#N/A,FALSE,"단축2";#N/A,#N/A,FALSE,"단축3";#N/A,#N/A,FALSE,"장축";#N/A,#N/A,FALSE,"4WD"}</definedName>
    <definedName name="진출의사보유" hidden="1">{#N/A,#N/A,FALSE,"단축1";#N/A,#N/A,FALSE,"단축2";#N/A,#N/A,FALSE,"단축3";#N/A,#N/A,FALSE,"장축";#N/A,#N/A,FALSE,"4WD"}</definedName>
    <definedName name="집">#N/A</definedName>
    <definedName name="쭵??쭵?A?R쮞O?쬾R" localSheetId="12">#REF!</definedName>
    <definedName name="쭵??쭵?A?R쮞O?쬾R" localSheetId="11">#REF!</definedName>
    <definedName name="쭵??쭵?A?R쮞O?쬾R" localSheetId="38">#REF!</definedName>
    <definedName name="쭵??쭵?A?R쮞O?쬾R" localSheetId="39">#REF!</definedName>
    <definedName name="쭵??쭵?A?R쮞O?쬾R" localSheetId="40">#REF!</definedName>
    <definedName name="쭵??쭵?A?R쮞O?쬾R" localSheetId="41">#REF!</definedName>
    <definedName name="쭵??쭵?A?R쮞O?쬾R" localSheetId="34">#REF!</definedName>
    <definedName name="쭵??쭵?A?R쮞O?쬾R" localSheetId="16">#REF!</definedName>
    <definedName name="쭵??쭵?A?R쮞O?쬾R">#REF!</definedName>
    <definedName name="쭵o쭵?RA?RiA" localSheetId="12">#REF!</definedName>
    <definedName name="쭵o쭵?RA?RiA" localSheetId="11">#REF!</definedName>
    <definedName name="쭵o쭵?RA?RiA" localSheetId="38">#REF!</definedName>
    <definedName name="쭵o쭵?RA?RiA" localSheetId="39">#REF!</definedName>
    <definedName name="쭵o쭵?RA?RiA" localSheetId="40">#REF!</definedName>
    <definedName name="쭵o쭵?RA?RiA" localSheetId="41">#REF!</definedName>
    <definedName name="쭵o쭵?RA?RiA" localSheetId="34">#REF!</definedName>
    <definedName name="쭵o쭵?RA?RiA" localSheetId="16">#REF!</definedName>
    <definedName name="쭵o쭵?RA?RiA">#REF!</definedName>
    <definedName name="쭵o쭵?RA?RiB" localSheetId="12">#REF!</definedName>
    <definedName name="쭵o쭵?RA?RiB" localSheetId="11">#REF!</definedName>
    <definedName name="쭵o쭵?RA?RiB" localSheetId="38">#REF!</definedName>
    <definedName name="쭵o쭵?RA?RiB" localSheetId="39">#REF!</definedName>
    <definedName name="쭵o쭵?RA?RiB" localSheetId="40">#REF!</definedName>
    <definedName name="쭵o쭵?RA?RiB" localSheetId="41">#REF!</definedName>
    <definedName name="쭵o쭵?RA?RiB" localSheetId="34">#REF!</definedName>
    <definedName name="쭵o쭵?RA?RiB" localSheetId="16">#REF!</definedName>
    <definedName name="쭵o쭵?RA?RiB">#REF!</definedName>
    <definedName name="ㅊ" localSheetId="38" hidden="1">{#N/A,#N/A,FALSE,"품의서";#N/A,#N/A,FALSE,"전제";#N/A,#N/A,FALSE,"총손";#N/A,#N/A,FALSE,"손익";#N/A,#N/A,FALSE,"대당";#N/A,#N/A,FALSE,"가공비";#N/A,#N/A,FALSE,"재료비";#N/A,#N/A,FALSE,"판비";#N/A,#N/A,FALSE,"가격"}</definedName>
    <definedName name="ㅊ" localSheetId="39" hidden="1">{#N/A,#N/A,FALSE,"품의서";#N/A,#N/A,FALSE,"전제";#N/A,#N/A,FALSE,"총손";#N/A,#N/A,FALSE,"손익";#N/A,#N/A,FALSE,"대당";#N/A,#N/A,FALSE,"가공비";#N/A,#N/A,FALSE,"재료비";#N/A,#N/A,FALSE,"판비";#N/A,#N/A,FALSE,"가격"}</definedName>
    <definedName name="ㅊ" localSheetId="40" hidden="1">{#N/A,#N/A,FALSE,"품의서";#N/A,#N/A,FALSE,"전제";#N/A,#N/A,FALSE,"총손";#N/A,#N/A,FALSE,"손익";#N/A,#N/A,FALSE,"대당";#N/A,#N/A,FALSE,"가공비";#N/A,#N/A,FALSE,"재료비";#N/A,#N/A,FALSE,"판비";#N/A,#N/A,FALSE,"가격"}</definedName>
    <definedName name="ㅊ" localSheetId="41" hidden="1">{#N/A,#N/A,FALSE,"품의서";#N/A,#N/A,FALSE,"전제";#N/A,#N/A,FALSE,"총손";#N/A,#N/A,FALSE,"손익";#N/A,#N/A,FALSE,"대당";#N/A,#N/A,FALSE,"가공비";#N/A,#N/A,FALSE,"재료비";#N/A,#N/A,FALSE,"판비";#N/A,#N/A,FALSE,"가격"}</definedName>
    <definedName name="ㅊ" localSheetId="34"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ㅌㅊㅊ" localSheetId="12">#REF!</definedName>
    <definedName name="ㅊㅌㅊㅊ" localSheetId="11">#REF!</definedName>
    <definedName name="ㅊㅌㅊㅊ" localSheetId="38">#REF!</definedName>
    <definedName name="ㅊㅌㅊㅊ" localSheetId="39">#REF!</definedName>
    <definedName name="ㅊㅌㅊㅊ" localSheetId="40">#REF!</definedName>
    <definedName name="ㅊㅌㅊㅊ" localSheetId="41">#REF!</definedName>
    <definedName name="ㅊㅌㅊㅊ" localSheetId="34">#REF!</definedName>
    <definedName name="ㅊㅌㅊㅊ" localSheetId="16">#REF!</definedName>
    <definedName name="ㅊㅌㅊㅊ">#REF!</definedName>
    <definedName name="차" localSheetId="12">#REF!</definedName>
    <definedName name="차" localSheetId="11">#REF!</definedName>
    <definedName name="차" localSheetId="38">#REF!</definedName>
    <definedName name="차" localSheetId="39">#REF!</definedName>
    <definedName name="차" localSheetId="40">#REF!</definedName>
    <definedName name="차" localSheetId="41">#REF!</definedName>
    <definedName name="차" localSheetId="34">#REF!</definedName>
    <definedName name="차" localSheetId="16">#REF!</definedName>
    <definedName name="차">#REF!</definedName>
    <definedName name="차량" localSheetId="12">#REF!</definedName>
    <definedName name="차량" localSheetId="11">#REF!</definedName>
    <definedName name="차량" localSheetId="38">#REF!</definedName>
    <definedName name="차량" localSheetId="39">#REF!</definedName>
    <definedName name="차량" localSheetId="40">#REF!</definedName>
    <definedName name="차량" localSheetId="41">#REF!</definedName>
    <definedName name="차량" localSheetId="34">#REF!</definedName>
    <definedName name="차량" localSheetId="16">#REF!</definedName>
    <definedName name="차량">#REF!</definedName>
    <definedName name="차장" localSheetId="12">#REF!</definedName>
    <definedName name="차장" localSheetId="11">#REF!</definedName>
    <definedName name="차장" localSheetId="38">#REF!</definedName>
    <definedName name="차장" localSheetId="39">#REF!</definedName>
    <definedName name="차장" localSheetId="40">#REF!</definedName>
    <definedName name="차장" localSheetId="41">#REF!</definedName>
    <definedName name="차장" localSheetId="34">#REF!</definedName>
    <definedName name="차장" localSheetId="16">#REF!</definedName>
    <definedName name="차장">#REF!</definedName>
    <definedName name="차장1" localSheetId="12">#REF!</definedName>
    <definedName name="차장1" localSheetId="11">#REF!</definedName>
    <definedName name="차장1" localSheetId="38">#REF!</definedName>
    <definedName name="차장1" localSheetId="39">#REF!</definedName>
    <definedName name="차장1" localSheetId="40">#REF!</definedName>
    <definedName name="차장1" localSheetId="41">#REF!</definedName>
    <definedName name="차장1" localSheetId="34">#REF!</definedName>
    <definedName name="차장1" localSheetId="16">#REF!</definedName>
    <definedName name="차장1">#REF!</definedName>
    <definedName name="차장10" localSheetId="12">#REF!</definedName>
    <definedName name="차장10" localSheetId="11">#REF!</definedName>
    <definedName name="차장10" localSheetId="38">#REF!</definedName>
    <definedName name="차장10" localSheetId="39">#REF!</definedName>
    <definedName name="차장10" localSheetId="40">#REF!</definedName>
    <definedName name="차장10" localSheetId="41">#REF!</definedName>
    <definedName name="차장10" localSheetId="34">#REF!</definedName>
    <definedName name="차장10" localSheetId="16">#REF!</definedName>
    <definedName name="차장10">#REF!</definedName>
    <definedName name="차장11" localSheetId="12">#REF!</definedName>
    <definedName name="차장11" localSheetId="11">#REF!</definedName>
    <definedName name="차장11" localSheetId="38">#REF!</definedName>
    <definedName name="차장11" localSheetId="39">#REF!</definedName>
    <definedName name="차장11" localSheetId="40">#REF!</definedName>
    <definedName name="차장11" localSheetId="41">#REF!</definedName>
    <definedName name="차장11" localSheetId="34">#REF!</definedName>
    <definedName name="차장11" localSheetId="16">#REF!</definedName>
    <definedName name="차장11">#REF!</definedName>
    <definedName name="차장12" localSheetId="12">#REF!</definedName>
    <definedName name="차장12" localSheetId="11">#REF!</definedName>
    <definedName name="차장12" localSheetId="38">#REF!</definedName>
    <definedName name="차장12" localSheetId="39">#REF!</definedName>
    <definedName name="차장12" localSheetId="40">#REF!</definedName>
    <definedName name="차장12" localSheetId="41">#REF!</definedName>
    <definedName name="차장12" localSheetId="34">#REF!</definedName>
    <definedName name="차장12" localSheetId="16">#REF!</definedName>
    <definedName name="차장12">#REF!</definedName>
    <definedName name="차장2" localSheetId="12">#REF!</definedName>
    <definedName name="차장2" localSheetId="11">#REF!</definedName>
    <definedName name="차장2" localSheetId="38">#REF!</definedName>
    <definedName name="차장2" localSheetId="39">#REF!</definedName>
    <definedName name="차장2" localSheetId="40">#REF!</definedName>
    <definedName name="차장2" localSheetId="41">#REF!</definedName>
    <definedName name="차장2" localSheetId="34">#REF!</definedName>
    <definedName name="차장2" localSheetId="16">#REF!</definedName>
    <definedName name="차장2">#REF!</definedName>
    <definedName name="차장3" localSheetId="12">#REF!</definedName>
    <definedName name="차장3" localSheetId="11">#REF!</definedName>
    <definedName name="차장3" localSheetId="38">#REF!</definedName>
    <definedName name="차장3" localSheetId="39">#REF!</definedName>
    <definedName name="차장3" localSheetId="40">#REF!</definedName>
    <definedName name="차장3" localSheetId="41">#REF!</definedName>
    <definedName name="차장3" localSheetId="34">#REF!</definedName>
    <definedName name="차장3" localSheetId="16">#REF!</definedName>
    <definedName name="차장3">#REF!</definedName>
    <definedName name="차장4" localSheetId="12">#REF!</definedName>
    <definedName name="차장4" localSheetId="11">#REF!</definedName>
    <definedName name="차장4" localSheetId="38">#REF!</definedName>
    <definedName name="차장4" localSheetId="39">#REF!</definedName>
    <definedName name="차장4" localSheetId="40">#REF!</definedName>
    <definedName name="차장4" localSheetId="41">#REF!</definedName>
    <definedName name="차장4" localSheetId="34">#REF!</definedName>
    <definedName name="차장4" localSheetId="16">#REF!</definedName>
    <definedName name="차장4">#REF!</definedName>
    <definedName name="차장5" localSheetId="12">#REF!</definedName>
    <definedName name="차장5" localSheetId="11">#REF!</definedName>
    <definedName name="차장5" localSheetId="38">#REF!</definedName>
    <definedName name="차장5" localSheetId="39">#REF!</definedName>
    <definedName name="차장5" localSheetId="40">#REF!</definedName>
    <definedName name="차장5" localSheetId="41">#REF!</definedName>
    <definedName name="차장5" localSheetId="34">#REF!</definedName>
    <definedName name="차장5" localSheetId="16">#REF!</definedName>
    <definedName name="차장5">#REF!</definedName>
    <definedName name="차장6" localSheetId="12">#REF!</definedName>
    <definedName name="차장6" localSheetId="11">#REF!</definedName>
    <definedName name="차장6" localSheetId="38">#REF!</definedName>
    <definedName name="차장6" localSheetId="39">#REF!</definedName>
    <definedName name="차장6" localSheetId="40">#REF!</definedName>
    <definedName name="차장6" localSheetId="41">#REF!</definedName>
    <definedName name="차장6" localSheetId="34">#REF!</definedName>
    <definedName name="차장6" localSheetId="16">#REF!</definedName>
    <definedName name="차장6">#REF!</definedName>
    <definedName name="차장7" localSheetId="12">#REF!</definedName>
    <definedName name="차장7" localSheetId="11">#REF!</definedName>
    <definedName name="차장7" localSheetId="38">#REF!</definedName>
    <definedName name="차장7" localSheetId="39">#REF!</definedName>
    <definedName name="차장7" localSheetId="40">#REF!</definedName>
    <definedName name="차장7" localSheetId="41">#REF!</definedName>
    <definedName name="차장7" localSheetId="34">#REF!</definedName>
    <definedName name="차장7" localSheetId="16">#REF!</definedName>
    <definedName name="차장7">#REF!</definedName>
    <definedName name="차장8" localSheetId="12">#REF!</definedName>
    <definedName name="차장8" localSheetId="11">#REF!</definedName>
    <definedName name="차장8" localSheetId="38">#REF!</definedName>
    <definedName name="차장8" localSheetId="39">#REF!</definedName>
    <definedName name="차장8" localSheetId="40">#REF!</definedName>
    <definedName name="차장8" localSheetId="41">#REF!</definedName>
    <definedName name="차장8" localSheetId="34">#REF!</definedName>
    <definedName name="차장8" localSheetId="16">#REF!</definedName>
    <definedName name="차장8">#REF!</definedName>
    <definedName name="차장9" localSheetId="12">#REF!</definedName>
    <definedName name="차장9" localSheetId="11">#REF!</definedName>
    <definedName name="차장9" localSheetId="38">#REF!</definedName>
    <definedName name="차장9" localSheetId="39">#REF!</definedName>
    <definedName name="차장9" localSheetId="40">#REF!</definedName>
    <definedName name="차장9" localSheetId="41">#REF!</definedName>
    <definedName name="차장9" localSheetId="34">#REF!</definedName>
    <definedName name="차장9" localSheetId="16">#REF!</definedName>
    <definedName name="차장9">#REF!</definedName>
    <definedName name="차종" localSheetId="12">#REF!</definedName>
    <definedName name="차종" localSheetId="11">#REF!</definedName>
    <definedName name="차종" localSheetId="38">#REF!</definedName>
    <definedName name="차종" localSheetId="39">#REF!</definedName>
    <definedName name="차종" localSheetId="40">#REF!</definedName>
    <definedName name="차종" localSheetId="41">#REF!</definedName>
    <definedName name="차종" localSheetId="34">#REF!</definedName>
    <definedName name="차종" localSheetId="16">#REF!</definedName>
    <definedName name="차종">#REF!</definedName>
    <definedName name="차체" localSheetId="12">#REF!</definedName>
    <definedName name="차체" localSheetId="11">#REF!</definedName>
    <definedName name="차체" localSheetId="38">#REF!</definedName>
    <definedName name="차체" localSheetId="39">#REF!</definedName>
    <definedName name="차체" localSheetId="40">#REF!</definedName>
    <definedName name="차체" localSheetId="41">#REF!</definedName>
    <definedName name="차체" localSheetId="34">#REF!</definedName>
    <definedName name="차체" localSheetId="16">#REF!</definedName>
    <definedName name="차체">#REF!</definedName>
    <definedName name="차체1" localSheetId="38" hidden="1">{#N/A,#N/A,FALSE,"단축1";#N/A,#N/A,FALSE,"단축2";#N/A,#N/A,FALSE,"단축3";#N/A,#N/A,FALSE,"장축";#N/A,#N/A,FALSE,"4WD"}</definedName>
    <definedName name="차체1" localSheetId="39" hidden="1">{#N/A,#N/A,FALSE,"단축1";#N/A,#N/A,FALSE,"단축2";#N/A,#N/A,FALSE,"단축3";#N/A,#N/A,FALSE,"장축";#N/A,#N/A,FALSE,"4WD"}</definedName>
    <definedName name="차체1" localSheetId="40" hidden="1">{#N/A,#N/A,FALSE,"단축1";#N/A,#N/A,FALSE,"단축2";#N/A,#N/A,FALSE,"단축3";#N/A,#N/A,FALSE,"장축";#N/A,#N/A,FALSE,"4WD"}</definedName>
    <definedName name="차체1" localSheetId="41" hidden="1">{#N/A,#N/A,FALSE,"단축1";#N/A,#N/A,FALSE,"단축2";#N/A,#N/A,FALSE,"단축3";#N/A,#N/A,FALSE,"장축";#N/A,#N/A,FALSE,"4WD"}</definedName>
    <definedName name="차체1" localSheetId="34" hidden="1">{#N/A,#N/A,FALSE,"단축1";#N/A,#N/A,FALSE,"단축2";#N/A,#N/A,FALSE,"단축3";#N/A,#N/A,FALSE,"장축";#N/A,#N/A,FALSE,"4WD"}</definedName>
    <definedName name="차체1" hidden="1">{#N/A,#N/A,FALSE,"단축1";#N/A,#N/A,FALSE,"단축2";#N/A,#N/A,FALSE,"단축3";#N/A,#N/A,FALSE,"장축";#N/A,#N/A,FALSE,"4WD"}</definedName>
    <definedName name="차체2" localSheetId="12">#REF!</definedName>
    <definedName name="차체2" localSheetId="11">#REF!</definedName>
    <definedName name="차체2" localSheetId="38">#REF!</definedName>
    <definedName name="차체2" localSheetId="39">#REF!</definedName>
    <definedName name="차체2" localSheetId="40">#REF!</definedName>
    <definedName name="차체2" localSheetId="41">#REF!</definedName>
    <definedName name="차체2" localSheetId="34">#REF!</definedName>
    <definedName name="차체2" localSheetId="16">#REF!</definedName>
    <definedName name="차체2">#REF!</definedName>
    <definedName name="차체공정" localSheetId="12">#REF!</definedName>
    <definedName name="차체공정" localSheetId="11">#REF!</definedName>
    <definedName name="차체공정" localSheetId="38">#REF!</definedName>
    <definedName name="차체공정" localSheetId="39">#REF!</definedName>
    <definedName name="차체공정" localSheetId="40">#REF!</definedName>
    <definedName name="차체공정" localSheetId="41">#REF!</definedName>
    <definedName name="차체공정" localSheetId="34">#REF!</definedName>
    <definedName name="차체공정" localSheetId="16">#REF!</definedName>
    <definedName name="차체공정">#REF!</definedName>
    <definedName name="차체기술부" localSheetId="12">#REF!</definedName>
    <definedName name="차체기술부" localSheetId="11">#REF!</definedName>
    <definedName name="차체기술부" localSheetId="38">#REF!</definedName>
    <definedName name="차체기술부" localSheetId="39">#REF!</definedName>
    <definedName name="차체기술부" localSheetId="40">#REF!</definedName>
    <definedName name="차체기술부" localSheetId="41">#REF!</definedName>
    <definedName name="차체기술부" localSheetId="34">#REF!</definedName>
    <definedName name="차체기술부" localSheetId="16">#REF!</definedName>
    <definedName name="차체기술부">#REF!</definedName>
    <definedName name="참석자현황2차" localSheetId="12">#REF!</definedName>
    <definedName name="참석자현황2차" localSheetId="11">#REF!</definedName>
    <definedName name="참석자현황2차" localSheetId="38">#REF!</definedName>
    <definedName name="참석자현황2차" localSheetId="39">#REF!</definedName>
    <definedName name="참석자현황2차" localSheetId="40">#REF!</definedName>
    <definedName name="참석자현황2차" localSheetId="41">#REF!</definedName>
    <definedName name="참석자현황2차" localSheetId="34">#REF!</definedName>
    <definedName name="참석자현황2차" localSheetId="16">#REF!</definedName>
    <definedName name="참석자현황2차">#REF!</definedName>
    <definedName name="창동목표누계">[18]서울동부!$T$33:$AE$53</definedName>
    <definedName name="창동실적누계">[18]월별손익현황!$P$33:$AA$53</definedName>
    <definedName name="책" localSheetId="12">#REF!</definedName>
    <definedName name="책" localSheetId="11">#REF!</definedName>
    <definedName name="책" localSheetId="38">#REF!</definedName>
    <definedName name="책" localSheetId="39">#REF!</definedName>
    <definedName name="책" localSheetId="40">#REF!</definedName>
    <definedName name="책" localSheetId="41">#REF!</definedName>
    <definedName name="책" localSheetId="34">#REF!</definedName>
    <definedName name="책" localSheetId="16">#REF!</definedName>
    <definedName name="책">#REF!</definedName>
    <definedName name="철거현황" localSheetId="38" hidden="1">{#N/A,#N/A,FALSE,"단축1";#N/A,#N/A,FALSE,"단축2";#N/A,#N/A,FALSE,"단축3";#N/A,#N/A,FALSE,"장축";#N/A,#N/A,FALSE,"4WD"}</definedName>
    <definedName name="철거현황" localSheetId="39" hidden="1">{#N/A,#N/A,FALSE,"단축1";#N/A,#N/A,FALSE,"단축2";#N/A,#N/A,FALSE,"단축3";#N/A,#N/A,FALSE,"장축";#N/A,#N/A,FALSE,"4WD"}</definedName>
    <definedName name="철거현황" localSheetId="40" hidden="1">{#N/A,#N/A,FALSE,"단축1";#N/A,#N/A,FALSE,"단축2";#N/A,#N/A,FALSE,"단축3";#N/A,#N/A,FALSE,"장축";#N/A,#N/A,FALSE,"4WD"}</definedName>
    <definedName name="철거현황" localSheetId="41" hidden="1">{#N/A,#N/A,FALSE,"단축1";#N/A,#N/A,FALSE,"단축2";#N/A,#N/A,FALSE,"단축3";#N/A,#N/A,FALSE,"장축";#N/A,#N/A,FALSE,"4WD"}</definedName>
    <definedName name="철거현황" localSheetId="34" hidden="1">{#N/A,#N/A,FALSE,"단축1";#N/A,#N/A,FALSE,"단축2";#N/A,#N/A,FALSE,"단축3";#N/A,#N/A,FALSE,"장축";#N/A,#N/A,FALSE,"4WD"}</definedName>
    <definedName name="철거현황" hidden="1">{#N/A,#N/A,FALSE,"단축1";#N/A,#N/A,FALSE,"단축2";#N/A,#N/A,FALSE,"단축3";#N/A,#N/A,FALSE,"장축";#N/A,#N/A,FALSE,"4WD"}</definedName>
    <definedName name="첨" localSheetId="12">#REF!</definedName>
    <definedName name="첨" localSheetId="11">#REF!</definedName>
    <definedName name="첨" localSheetId="38">#REF!</definedName>
    <definedName name="첨" localSheetId="39">#REF!</definedName>
    <definedName name="첨" localSheetId="40">#REF!</definedName>
    <definedName name="첨" localSheetId="41">#REF!</definedName>
    <definedName name="첨" localSheetId="34">#REF!</definedName>
    <definedName name="첨" localSheetId="16">#REF!</definedName>
    <definedName name="첨">#REF!</definedName>
    <definedName name="첨부" localSheetId="12">#REF!</definedName>
    <definedName name="첨부" localSheetId="11">#REF!</definedName>
    <definedName name="첨부" localSheetId="38">#REF!</definedName>
    <definedName name="첨부" localSheetId="39">#REF!</definedName>
    <definedName name="첨부" localSheetId="40">#REF!</definedName>
    <definedName name="첨부" localSheetId="41">#REF!</definedName>
    <definedName name="첨부" localSheetId="34">#REF!</definedName>
    <definedName name="첨부" localSheetId="16">#REF!</definedName>
    <definedName name="첨부">#REF!</definedName>
    <definedName name="첨부." localSheetId="12" hidden="1">#REF!</definedName>
    <definedName name="첨부." localSheetId="11" hidden="1">#REF!</definedName>
    <definedName name="첨부." localSheetId="38" hidden="1">#REF!</definedName>
    <definedName name="첨부." localSheetId="39" hidden="1">#REF!</definedName>
    <definedName name="첨부." localSheetId="40" hidden="1">#REF!</definedName>
    <definedName name="첨부." localSheetId="41" hidden="1">#REF!</definedName>
    <definedName name="첨부." localSheetId="34" hidden="1">#REF!</definedName>
    <definedName name="첨부." localSheetId="16" hidden="1">#REF!</definedName>
    <definedName name="첨부." hidden="1">#REF!</definedName>
    <definedName name="첨부0" localSheetId="12">#REF!</definedName>
    <definedName name="첨부0" localSheetId="11">#REF!</definedName>
    <definedName name="첨부0" localSheetId="38">#REF!</definedName>
    <definedName name="첨부0" localSheetId="39">#REF!</definedName>
    <definedName name="첨부0" localSheetId="40">#REF!</definedName>
    <definedName name="첨부0" localSheetId="41">#REF!</definedName>
    <definedName name="첨부0" localSheetId="34">#REF!</definedName>
    <definedName name="첨부0" localSheetId="16">#REF!</definedName>
    <definedName name="첨부0">#REF!</definedName>
    <definedName name="첨부2" localSheetId="12">#REF!</definedName>
    <definedName name="첨부2" localSheetId="11">#REF!</definedName>
    <definedName name="첨부2" localSheetId="38">#REF!</definedName>
    <definedName name="첨부2" localSheetId="39">#REF!</definedName>
    <definedName name="첨부2" localSheetId="40">#REF!</definedName>
    <definedName name="첨부2" localSheetId="41">#REF!</definedName>
    <definedName name="첨부2" localSheetId="34">#REF!</definedName>
    <definedName name="첨부2" localSheetId="16">#REF!</definedName>
    <definedName name="첨부2">#REF!</definedName>
    <definedName name="첨부신상" localSheetId="12">#REF!</definedName>
    <definedName name="첨부신상" localSheetId="11">#REF!</definedName>
    <definedName name="첨부신상" localSheetId="38">#REF!</definedName>
    <definedName name="첨부신상" localSheetId="39">#REF!</definedName>
    <definedName name="첨부신상" localSheetId="40">#REF!</definedName>
    <definedName name="첨부신상" localSheetId="41">#REF!</definedName>
    <definedName name="첨부신상" localSheetId="34">#REF!</definedName>
    <definedName name="첨부신상" localSheetId="16">#REF!</definedName>
    <definedName name="첨부신상">#REF!</definedName>
    <definedName name="첨첨11" localSheetId="12">#REF!</definedName>
    <definedName name="첨첨11" localSheetId="11">#REF!</definedName>
    <definedName name="첨첨11" localSheetId="38">#REF!</definedName>
    <definedName name="첨첨11" localSheetId="39">#REF!</definedName>
    <definedName name="첨첨11" localSheetId="40">#REF!</definedName>
    <definedName name="첨첨11" localSheetId="41">#REF!</definedName>
    <definedName name="첨첨11" localSheetId="34">#REF!</definedName>
    <definedName name="첨첨11" localSheetId="16">#REF!</definedName>
    <definedName name="첨첨11">#REF!</definedName>
    <definedName name="청도">'[23]청도생산계획(수정전)'!$A$1:$B$211</definedName>
    <definedName name="청도반품" localSheetId="12">#REF!</definedName>
    <definedName name="청도반품" localSheetId="11">#REF!</definedName>
    <definedName name="청도반품" localSheetId="38">#REF!</definedName>
    <definedName name="청도반품" localSheetId="39">#REF!</definedName>
    <definedName name="청도반품" localSheetId="40">#REF!</definedName>
    <definedName name="청도반품" localSheetId="41">#REF!</definedName>
    <definedName name="청도반품" localSheetId="34">#REF!</definedName>
    <definedName name="청도반품" localSheetId="16">#REF!</definedName>
    <definedName name="청도반품">#REF!</definedName>
    <definedName name="체계화2" localSheetId="12">#REF!</definedName>
    <definedName name="체계화2" localSheetId="11">#REF!</definedName>
    <definedName name="체계화2" localSheetId="38">#REF!</definedName>
    <definedName name="체계화2" localSheetId="39">#REF!</definedName>
    <definedName name="체계화2" localSheetId="40">#REF!</definedName>
    <definedName name="체계화2" localSheetId="41">#REF!</definedName>
    <definedName name="체계화2" localSheetId="34">#REF!</definedName>
    <definedName name="체계화2" localSheetId="16">#REF!</definedName>
    <definedName name="체계화2">#REF!</definedName>
    <definedName name="초대TOUT" localSheetId="12">#REF!</definedName>
    <definedName name="초대TOUT" localSheetId="11">#REF!</definedName>
    <definedName name="초대TOUT" localSheetId="38">#REF!</definedName>
    <definedName name="초대TOUT" localSheetId="39">#REF!</definedName>
    <definedName name="초대TOUT" localSheetId="40">#REF!</definedName>
    <definedName name="초대TOUT" localSheetId="41">#REF!</definedName>
    <definedName name="초대TOUT" localSheetId="34">#REF!</definedName>
    <definedName name="초대TOUT" localSheetId="16">#REF!</definedName>
    <definedName name="초대TOUT">#REF!</definedName>
    <definedName name="초안" localSheetId="38" hidden="1">{#N/A,#N/A,FALSE,"단축1";#N/A,#N/A,FALSE,"단축2";#N/A,#N/A,FALSE,"단축3";#N/A,#N/A,FALSE,"장축";#N/A,#N/A,FALSE,"4WD"}</definedName>
    <definedName name="초안" localSheetId="39" hidden="1">{#N/A,#N/A,FALSE,"단축1";#N/A,#N/A,FALSE,"단축2";#N/A,#N/A,FALSE,"단축3";#N/A,#N/A,FALSE,"장축";#N/A,#N/A,FALSE,"4WD"}</definedName>
    <definedName name="초안" localSheetId="40" hidden="1">{#N/A,#N/A,FALSE,"단축1";#N/A,#N/A,FALSE,"단축2";#N/A,#N/A,FALSE,"단축3";#N/A,#N/A,FALSE,"장축";#N/A,#N/A,FALSE,"4WD"}</definedName>
    <definedName name="초안" localSheetId="41" hidden="1">{#N/A,#N/A,FALSE,"단축1";#N/A,#N/A,FALSE,"단축2";#N/A,#N/A,FALSE,"단축3";#N/A,#N/A,FALSE,"장축";#N/A,#N/A,FALSE,"4WD"}</definedName>
    <definedName name="초안" localSheetId="34" hidden="1">{#N/A,#N/A,FALSE,"단축1";#N/A,#N/A,FALSE,"단축2";#N/A,#N/A,FALSE,"단축3";#N/A,#N/A,FALSE,"장축";#N/A,#N/A,FALSE,"4WD"}</definedName>
    <definedName name="초안" hidden="1">{#N/A,#N/A,FALSE,"단축1";#N/A,#N/A,FALSE,"단축2";#N/A,#N/A,FALSE,"단축3";#N/A,#N/A,FALSE,"장축";#N/A,#N/A,FALSE,"4WD"}</definedName>
    <definedName name="촉탁" localSheetId="12">#REF!</definedName>
    <definedName name="촉탁" localSheetId="11">#REF!</definedName>
    <definedName name="촉탁" localSheetId="38">#REF!</definedName>
    <definedName name="촉탁" localSheetId="39">#REF!</definedName>
    <definedName name="촉탁" localSheetId="40">#REF!</definedName>
    <definedName name="촉탁" localSheetId="41">#REF!</definedName>
    <definedName name="촉탁" localSheetId="34">#REF!</definedName>
    <definedName name="촉탁" localSheetId="16">#REF!</definedName>
    <definedName name="촉탁">#REF!</definedName>
    <definedName name="촉탁1" localSheetId="12">#REF!</definedName>
    <definedName name="촉탁1" localSheetId="11">#REF!</definedName>
    <definedName name="촉탁1" localSheetId="38">#REF!</definedName>
    <definedName name="촉탁1" localSheetId="39">#REF!</definedName>
    <definedName name="촉탁1" localSheetId="40">#REF!</definedName>
    <definedName name="촉탁1" localSheetId="41">#REF!</definedName>
    <definedName name="촉탁1" localSheetId="34">#REF!</definedName>
    <definedName name="촉탁1" localSheetId="16">#REF!</definedName>
    <definedName name="촉탁1">#REF!</definedName>
    <definedName name="촉탁10" localSheetId="12">#REF!</definedName>
    <definedName name="촉탁10" localSheetId="11">#REF!</definedName>
    <definedName name="촉탁10" localSheetId="38">#REF!</definedName>
    <definedName name="촉탁10" localSheetId="39">#REF!</definedName>
    <definedName name="촉탁10" localSheetId="40">#REF!</definedName>
    <definedName name="촉탁10" localSheetId="41">#REF!</definedName>
    <definedName name="촉탁10" localSheetId="34">#REF!</definedName>
    <definedName name="촉탁10" localSheetId="16">#REF!</definedName>
    <definedName name="촉탁10">#REF!</definedName>
    <definedName name="촉탁11" localSheetId="12">#REF!</definedName>
    <definedName name="촉탁11" localSheetId="11">#REF!</definedName>
    <definedName name="촉탁11" localSheetId="38">#REF!</definedName>
    <definedName name="촉탁11" localSheetId="39">#REF!</definedName>
    <definedName name="촉탁11" localSheetId="40">#REF!</definedName>
    <definedName name="촉탁11" localSheetId="41">#REF!</definedName>
    <definedName name="촉탁11" localSheetId="34">#REF!</definedName>
    <definedName name="촉탁11" localSheetId="16">#REF!</definedName>
    <definedName name="촉탁11">#REF!</definedName>
    <definedName name="촉탁12" localSheetId="12">#REF!</definedName>
    <definedName name="촉탁12" localSheetId="11">#REF!</definedName>
    <definedName name="촉탁12" localSheetId="38">#REF!</definedName>
    <definedName name="촉탁12" localSheetId="39">#REF!</definedName>
    <definedName name="촉탁12" localSheetId="40">#REF!</definedName>
    <definedName name="촉탁12" localSheetId="41">#REF!</definedName>
    <definedName name="촉탁12" localSheetId="34">#REF!</definedName>
    <definedName name="촉탁12" localSheetId="16">#REF!</definedName>
    <definedName name="촉탁12">#REF!</definedName>
    <definedName name="촉탁2" localSheetId="12">#REF!</definedName>
    <definedName name="촉탁2" localSheetId="11">#REF!</definedName>
    <definedName name="촉탁2" localSheetId="38">#REF!</definedName>
    <definedName name="촉탁2" localSheetId="39">#REF!</definedName>
    <definedName name="촉탁2" localSheetId="40">#REF!</definedName>
    <definedName name="촉탁2" localSheetId="41">#REF!</definedName>
    <definedName name="촉탁2" localSheetId="34">#REF!</definedName>
    <definedName name="촉탁2" localSheetId="16">#REF!</definedName>
    <definedName name="촉탁2">#REF!</definedName>
    <definedName name="촉탁3" localSheetId="12">#REF!</definedName>
    <definedName name="촉탁3" localSheetId="11">#REF!</definedName>
    <definedName name="촉탁3" localSheetId="38">#REF!</definedName>
    <definedName name="촉탁3" localSheetId="39">#REF!</definedName>
    <definedName name="촉탁3" localSheetId="40">#REF!</definedName>
    <definedName name="촉탁3" localSheetId="41">#REF!</definedName>
    <definedName name="촉탁3" localSheetId="34">#REF!</definedName>
    <definedName name="촉탁3" localSheetId="16">#REF!</definedName>
    <definedName name="촉탁3">#REF!</definedName>
    <definedName name="촉탁4" localSheetId="12">#REF!</definedName>
    <definedName name="촉탁4" localSheetId="11">#REF!</definedName>
    <definedName name="촉탁4" localSheetId="38">#REF!</definedName>
    <definedName name="촉탁4" localSheetId="39">#REF!</definedName>
    <definedName name="촉탁4" localSheetId="40">#REF!</definedName>
    <definedName name="촉탁4" localSheetId="41">#REF!</definedName>
    <definedName name="촉탁4" localSheetId="34">#REF!</definedName>
    <definedName name="촉탁4" localSheetId="16">#REF!</definedName>
    <definedName name="촉탁4">#REF!</definedName>
    <definedName name="촉탁5" localSheetId="12">#REF!</definedName>
    <definedName name="촉탁5" localSheetId="11">#REF!</definedName>
    <definedName name="촉탁5" localSheetId="38">#REF!</definedName>
    <definedName name="촉탁5" localSheetId="39">#REF!</definedName>
    <definedName name="촉탁5" localSheetId="40">#REF!</definedName>
    <definedName name="촉탁5" localSheetId="41">#REF!</definedName>
    <definedName name="촉탁5" localSheetId="34">#REF!</definedName>
    <definedName name="촉탁5" localSheetId="16">#REF!</definedName>
    <definedName name="촉탁5">#REF!</definedName>
    <definedName name="촉탁6" localSheetId="12">#REF!</definedName>
    <definedName name="촉탁6" localSheetId="11">#REF!</definedName>
    <definedName name="촉탁6" localSheetId="38">#REF!</definedName>
    <definedName name="촉탁6" localSheetId="39">#REF!</definedName>
    <definedName name="촉탁6" localSheetId="40">#REF!</definedName>
    <definedName name="촉탁6" localSheetId="41">#REF!</definedName>
    <definedName name="촉탁6" localSheetId="34">#REF!</definedName>
    <definedName name="촉탁6" localSheetId="16">#REF!</definedName>
    <definedName name="촉탁6">#REF!</definedName>
    <definedName name="촉탁7" localSheetId="12">#REF!</definedName>
    <definedName name="촉탁7" localSheetId="11">#REF!</definedName>
    <definedName name="촉탁7" localSheetId="38">#REF!</definedName>
    <definedName name="촉탁7" localSheetId="39">#REF!</definedName>
    <definedName name="촉탁7" localSheetId="40">#REF!</definedName>
    <definedName name="촉탁7" localSheetId="41">#REF!</definedName>
    <definedName name="촉탁7" localSheetId="34">#REF!</definedName>
    <definedName name="촉탁7" localSheetId="16">#REF!</definedName>
    <definedName name="촉탁7">#REF!</definedName>
    <definedName name="촉탁8" localSheetId="12">#REF!</definedName>
    <definedName name="촉탁8" localSheetId="11">#REF!</definedName>
    <definedName name="촉탁8" localSheetId="38">#REF!</definedName>
    <definedName name="촉탁8" localSheetId="39">#REF!</definedName>
    <definedName name="촉탁8" localSheetId="40">#REF!</definedName>
    <definedName name="촉탁8" localSheetId="41">#REF!</definedName>
    <definedName name="촉탁8" localSheetId="34">#REF!</definedName>
    <definedName name="촉탁8" localSheetId="16">#REF!</definedName>
    <definedName name="촉탁8">#REF!</definedName>
    <definedName name="촉탁9" localSheetId="12">#REF!</definedName>
    <definedName name="촉탁9" localSheetId="11">#REF!</definedName>
    <definedName name="촉탁9" localSheetId="38">#REF!</definedName>
    <definedName name="촉탁9" localSheetId="39">#REF!</definedName>
    <definedName name="촉탁9" localSheetId="40">#REF!</definedName>
    <definedName name="촉탁9" localSheetId="41">#REF!</definedName>
    <definedName name="촉탁9" localSheetId="34">#REF!</definedName>
    <definedName name="촉탁9" localSheetId="16">#REF!</definedName>
    <definedName name="촉탁9">#REF!</definedName>
    <definedName name="총LIST" localSheetId="12">#REF!</definedName>
    <definedName name="총LIST" localSheetId="11">#REF!</definedName>
    <definedName name="총LIST" localSheetId="38">#REF!</definedName>
    <definedName name="총LIST" localSheetId="39">#REF!</definedName>
    <definedName name="총LIST" localSheetId="40">#REF!</definedName>
    <definedName name="총LIST" localSheetId="41">#REF!</definedName>
    <definedName name="총LIST" localSheetId="34">#REF!</definedName>
    <definedName name="총LIST" localSheetId="16">#REF!</definedName>
    <definedName name="총LIST">#REF!</definedName>
    <definedName name="총괄표1" localSheetId="12">#REF!</definedName>
    <definedName name="총괄표1" localSheetId="11">#REF!</definedName>
    <definedName name="총괄표1" localSheetId="38">#REF!</definedName>
    <definedName name="총괄표1" localSheetId="39">#REF!</definedName>
    <definedName name="총괄표1" localSheetId="40">#REF!</definedName>
    <definedName name="총괄표1" localSheetId="41">#REF!</definedName>
    <definedName name="총괄표1" localSheetId="34">#REF!</definedName>
    <definedName name="총괄표1" localSheetId="16">#REF!</definedName>
    <definedName name="총괄표1">#REF!</definedName>
    <definedName name="총괄표3" localSheetId="12">#REF!</definedName>
    <definedName name="총괄표3" localSheetId="11">#REF!</definedName>
    <definedName name="총괄표3" localSheetId="38">#REF!</definedName>
    <definedName name="총괄표3" localSheetId="39">#REF!</definedName>
    <definedName name="총괄표3" localSheetId="40">#REF!</definedName>
    <definedName name="총괄표3" localSheetId="41">#REF!</definedName>
    <definedName name="총괄표3" localSheetId="34">#REF!</definedName>
    <definedName name="총괄표3" localSheetId="16">#REF!</definedName>
    <definedName name="총괄표3">#REF!</definedName>
    <definedName name="총원가" localSheetId="12">#REF!</definedName>
    <definedName name="총원가" localSheetId="11">#REF!</definedName>
    <definedName name="총원가" localSheetId="38">#REF!</definedName>
    <definedName name="총원가" localSheetId="39">#REF!</definedName>
    <definedName name="총원가" localSheetId="40">#REF!</definedName>
    <definedName name="총원가" localSheetId="41">#REF!</definedName>
    <definedName name="총원가" localSheetId="34">#REF!</definedName>
    <definedName name="총원가" localSheetId="16">#REF!</definedName>
    <definedName name="총원가">#REF!</definedName>
    <definedName name="최신본" localSheetId="12">#REF!</definedName>
    <definedName name="최신본" localSheetId="11">#REF!</definedName>
    <definedName name="최신본" localSheetId="38">#REF!</definedName>
    <definedName name="최신본" localSheetId="39">#REF!</definedName>
    <definedName name="최신본" localSheetId="40">#REF!</definedName>
    <definedName name="최신본" localSheetId="41">#REF!</definedName>
    <definedName name="최신본" localSheetId="34">#REF!</definedName>
    <definedName name="최신본" localSheetId="16">#REF!</definedName>
    <definedName name="최신본">#REF!</definedName>
    <definedName name="최종합격인원" localSheetId="12">#REF!</definedName>
    <definedName name="최종합격인원" localSheetId="11">#REF!</definedName>
    <definedName name="최종합격인원" localSheetId="38">#REF!</definedName>
    <definedName name="최종합격인원" localSheetId="39">#REF!</definedName>
    <definedName name="최종합격인원" localSheetId="40">#REF!</definedName>
    <definedName name="최종합격인원" localSheetId="41">#REF!</definedName>
    <definedName name="최종합격인원" localSheetId="34">#REF!</definedName>
    <definedName name="최종합격인원" localSheetId="16">#REF!</definedName>
    <definedName name="최종합격인원">#REF!</definedName>
    <definedName name="추" localSheetId="38" hidden="1">{#N/A,#N/A,FALSE,"단축1";#N/A,#N/A,FALSE,"단축2";#N/A,#N/A,FALSE,"단축3";#N/A,#N/A,FALSE,"장축";#N/A,#N/A,FALSE,"4WD"}</definedName>
    <definedName name="추" localSheetId="39" hidden="1">{#N/A,#N/A,FALSE,"단축1";#N/A,#N/A,FALSE,"단축2";#N/A,#N/A,FALSE,"단축3";#N/A,#N/A,FALSE,"장축";#N/A,#N/A,FALSE,"4WD"}</definedName>
    <definedName name="추" localSheetId="40" hidden="1">{#N/A,#N/A,FALSE,"단축1";#N/A,#N/A,FALSE,"단축2";#N/A,#N/A,FALSE,"단축3";#N/A,#N/A,FALSE,"장축";#N/A,#N/A,FALSE,"4WD"}</definedName>
    <definedName name="추" localSheetId="41" hidden="1">{#N/A,#N/A,FALSE,"단축1";#N/A,#N/A,FALSE,"단축2";#N/A,#N/A,FALSE,"단축3";#N/A,#N/A,FALSE,"장축";#N/A,#N/A,FALSE,"4WD"}</definedName>
    <definedName name="추" localSheetId="34" hidden="1">{#N/A,#N/A,FALSE,"단축1";#N/A,#N/A,FALSE,"단축2";#N/A,#N/A,FALSE,"단축3";#N/A,#N/A,FALSE,"장축";#N/A,#N/A,FALSE,"4WD"}</definedName>
    <definedName name="추" hidden="1">{#N/A,#N/A,FALSE,"단축1";#N/A,#N/A,FALSE,"단축2";#N/A,#N/A,FALSE,"단축3";#N/A,#N/A,FALSE,"장축";#N/A,#N/A,FALSE,"4WD"}</definedName>
    <definedName name="추가" localSheetId="12">#REF!</definedName>
    <definedName name="추가" localSheetId="11">#REF!</definedName>
    <definedName name="추가" localSheetId="38">#REF!</definedName>
    <definedName name="추가" localSheetId="39">#REF!</definedName>
    <definedName name="추가" localSheetId="40">#REF!</definedName>
    <definedName name="추가" localSheetId="41">#REF!</definedName>
    <definedName name="추가" localSheetId="34">#REF!</definedName>
    <definedName name="추가" localSheetId="16">#REF!</definedName>
    <definedName name="추가">#REF!</definedName>
    <definedName name="추진계획" localSheetId="12">#REF!</definedName>
    <definedName name="추진계획" localSheetId="11">#REF!</definedName>
    <definedName name="추진계획" localSheetId="38">#REF!</definedName>
    <definedName name="추진계획" localSheetId="39">#REF!</definedName>
    <definedName name="추진계획" localSheetId="40">#REF!</definedName>
    <definedName name="추진계획" localSheetId="41">#REF!</definedName>
    <definedName name="추진계획" localSheetId="34">#REF!</definedName>
    <definedName name="추진계획" localSheetId="16">#REF!</definedName>
    <definedName name="추진계획">#REF!</definedName>
    <definedName name="추진과제" localSheetId="38" hidden="1">{#N/A,#N/A,FALSE,"단축1";#N/A,#N/A,FALSE,"단축2";#N/A,#N/A,FALSE,"단축3";#N/A,#N/A,FALSE,"장축";#N/A,#N/A,FALSE,"4WD"}</definedName>
    <definedName name="추진과제" localSheetId="39" hidden="1">{#N/A,#N/A,FALSE,"단축1";#N/A,#N/A,FALSE,"단축2";#N/A,#N/A,FALSE,"단축3";#N/A,#N/A,FALSE,"장축";#N/A,#N/A,FALSE,"4WD"}</definedName>
    <definedName name="추진과제" localSheetId="40" hidden="1">{#N/A,#N/A,FALSE,"단축1";#N/A,#N/A,FALSE,"단축2";#N/A,#N/A,FALSE,"단축3";#N/A,#N/A,FALSE,"장축";#N/A,#N/A,FALSE,"4WD"}</definedName>
    <definedName name="추진과제" localSheetId="41" hidden="1">{#N/A,#N/A,FALSE,"단축1";#N/A,#N/A,FALSE,"단축2";#N/A,#N/A,FALSE,"단축3";#N/A,#N/A,FALSE,"장축";#N/A,#N/A,FALSE,"4WD"}</definedName>
    <definedName name="추진과제" localSheetId="34" hidden="1">{#N/A,#N/A,FALSE,"단축1";#N/A,#N/A,FALSE,"단축2";#N/A,#N/A,FALSE,"단축3";#N/A,#N/A,FALSE,"장축";#N/A,#N/A,FALSE,"4WD"}</definedName>
    <definedName name="추진과제" hidden="1">{#N/A,#N/A,FALSE,"단축1";#N/A,#N/A,FALSE,"단축2";#N/A,#N/A,FALSE,"단축3";#N/A,#N/A,FALSE,"장축";#N/A,#N/A,FALSE,"4WD"}</definedName>
    <definedName name="충돌" localSheetId="38" hidden="1">{#N/A,#N/A,FALSE,"단축1";#N/A,#N/A,FALSE,"단축2";#N/A,#N/A,FALSE,"단축3";#N/A,#N/A,FALSE,"장축";#N/A,#N/A,FALSE,"4WD"}</definedName>
    <definedName name="충돌" localSheetId="39" hidden="1">{#N/A,#N/A,FALSE,"단축1";#N/A,#N/A,FALSE,"단축2";#N/A,#N/A,FALSE,"단축3";#N/A,#N/A,FALSE,"장축";#N/A,#N/A,FALSE,"4WD"}</definedName>
    <definedName name="충돌" localSheetId="40" hidden="1">{#N/A,#N/A,FALSE,"단축1";#N/A,#N/A,FALSE,"단축2";#N/A,#N/A,FALSE,"단축3";#N/A,#N/A,FALSE,"장축";#N/A,#N/A,FALSE,"4WD"}</definedName>
    <definedName name="충돌" localSheetId="41" hidden="1">{#N/A,#N/A,FALSE,"단축1";#N/A,#N/A,FALSE,"단축2";#N/A,#N/A,FALSE,"단축3";#N/A,#N/A,FALSE,"장축";#N/A,#N/A,FALSE,"4WD"}</definedName>
    <definedName name="충돌" localSheetId="34" hidden="1">{#N/A,#N/A,FALSE,"단축1";#N/A,#N/A,FALSE,"단축2";#N/A,#N/A,FALSE,"단축3";#N/A,#N/A,FALSE,"장축";#N/A,#N/A,FALSE,"4WD"}</definedName>
    <definedName name="충돌" hidden="1">{#N/A,#N/A,FALSE,"단축1";#N/A,#N/A,FALSE,"단축2";#N/A,#N/A,FALSE,"단축3";#N/A,#N/A,FALSE,"장축";#N/A,#N/A,FALSE,"4WD"}</definedName>
    <definedName name="취소" localSheetId="12">#REF!</definedName>
    <definedName name="취소" localSheetId="11">#REF!</definedName>
    <definedName name="취소" localSheetId="38">#REF!</definedName>
    <definedName name="취소" localSheetId="39">#REF!</definedName>
    <definedName name="취소" localSheetId="40">#REF!</definedName>
    <definedName name="취소" localSheetId="41">#REF!</definedName>
    <definedName name="취소" localSheetId="34">#REF!</definedName>
    <definedName name="취소" localSheetId="16">#REF!</definedName>
    <definedName name="취소">#REF!</definedName>
    <definedName name="칠" localSheetId="12">#REF!</definedName>
    <definedName name="칠" localSheetId="11">#REF!</definedName>
    <definedName name="칠" localSheetId="38">#REF!</definedName>
    <definedName name="칠" localSheetId="39">#REF!</definedName>
    <definedName name="칠" localSheetId="40">#REF!</definedName>
    <definedName name="칠" localSheetId="41">#REF!</definedName>
    <definedName name="칠" localSheetId="34">#REF!</definedName>
    <definedName name="칠" localSheetId="16">#REF!</definedName>
    <definedName name="칠">#REF!</definedName>
    <definedName name="칠월">'[10]영업 입수계획 '!$F$3:$F$259</definedName>
    <definedName name="ㅋㄴ" localSheetId="38" hidden="1">{#N/A,#N/A,FALSE,"단축1";#N/A,#N/A,FALSE,"단축2";#N/A,#N/A,FALSE,"단축3";#N/A,#N/A,FALSE,"장축";#N/A,#N/A,FALSE,"4WD"}</definedName>
    <definedName name="ㅋㄴ" localSheetId="39" hidden="1">{#N/A,#N/A,FALSE,"단축1";#N/A,#N/A,FALSE,"단축2";#N/A,#N/A,FALSE,"단축3";#N/A,#N/A,FALSE,"장축";#N/A,#N/A,FALSE,"4WD"}</definedName>
    <definedName name="ㅋㄴ" localSheetId="40" hidden="1">{#N/A,#N/A,FALSE,"단축1";#N/A,#N/A,FALSE,"단축2";#N/A,#N/A,FALSE,"단축3";#N/A,#N/A,FALSE,"장축";#N/A,#N/A,FALSE,"4WD"}</definedName>
    <definedName name="ㅋㄴ" localSheetId="41" hidden="1">{#N/A,#N/A,FALSE,"단축1";#N/A,#N/A,FALSE,"단축2";#N/A,#N/A,FALSE,"단축3";#N/A,#N/A,FALSE,"장축";#N/A,#N/A,FALSE,"4WD"}</definedName>
    <definedName name="ㅋㄴ" localSheetId="34" hidden="1">{#N/A,#N/A,FALSE,"단축1";#N/A,#N/A,FALSE,"단축2";#N/A,#N/A,FALSE,"단축3";#N/A,#N/A,FALSE,"장축";#N/A,#N/A,FALSE,"4WD"}</definedName>
    <definedName name="ㅋㄴ" hidden="1">{#N/A,#N/A,FALSE,"단축1";#N/A,#N/A,FALSE,"단축2";#N/A,#N/A,FALSE,"단축3";#N/A,#N/A,FALSE,"장축";#N/A,#N/A,FALSE,"4WD"}</definedName>
    <definedName name="ㅋㅋ" localSheetId="12">#REF!</definedName>
    <definedName name="ㅋㅋ" localSheetId="11">#REF!</definedName>
    <definedName name="ㅋㅋ" localSheetId="38">#REF!</definedName>
    <definedName name="ㅋㅋ" localSheetId="39">#REF!</definedName>
    <definedName name="ㅋㅋ" localSheetId="40">#REF!</definedName>
    <definedName name="ㅋㅋ" localSheetId="41">#REF!</definedName>
    <definedName name="ㅋㅋ" localSheetId="34">#REF!</definedName>
    <definedName name="ㅋㅋ" localSheetId="16">#REF!</definedName>
    <definedName name="ㅋㅋ">#REF!</definedName>
    <definedName name="ㅋㅌㅊ" localSheetId="13">#REF!</definedName>
    <definedName name="ㅋㅌㅊ" localSheetId="12">#REF!</definedName>
    <definedName name="ㅋㅌㅊ" localSheetId="11">#REF!</definedName>
    <definedName name="ㅋㅌㅊ" localSheetId="16">#REF!</definedName>
    <definedName name="ㅋㅌㅊ">#REF!</definedName>
    <definedName name="카" localSheetId="38" hidden="1">{#N/A,#N/A,FALSE,"단축1";#N/A,#N/A,FALSE,"단축2";#N/A,#N/A,FALSE,"단축3";#N/A,#N/A,FALSE,"장축";#N/A,#N/A,FALSE,"4WD"}</definedName>
    <definedName name="카" localSheetId="39" hidden="1">{#N/A,#N/A,FALSE,"단축1";#N/A,#N/A,FALSE,"단축2";#N/A,#N/A,FALSE,"단축3";#N/A,#N/A,FALSE,"장축";#N/A,#N/A,FALSE,"4WD"}</definedName>
    <definedName name="카" localSheetId="40" hidden="1">{#N/A,#N/A,FALSE,"단축1";#N/A,#N/A,FALSE,"단축2";#N/A,#N/A,FALSE,"단축3";#N/A,#N/A,FALSE,"장축";#N/A,#N/A,FALSE,"4WD"}</definedName>
    <definedName name="카" localSheetId="41" hidden="1">{#N/A,#N/A,FALSE,"단축1";#N/A,#N/A,FALSE,"단축2";#N/A,#N/A,FALSE,"단축3";#N/A,#N/A,FALSE,"장축";#N/A,#N/A,FALSE,"4WD"}</definedName>
    <definedName name="카" localSheetId="34" hidden="1">{#N/A,#N/A,FALSE,"단축1";#N/A,#N/A,FALSE,"단축2";#N/A,#N/A,FALSE,"단축3";#N/A,#N/A,FALSE,"장축";#N/A,#N/A,FALSE,"4WD"}</definedName>
    <definedName name="카" hidden="1">{#N/A,#N/A,FALSE,"단축1";#N/A,#N/A,FALSE,"단축2";#N/A,#N/A,FALSE,"단축3";#N/A,#N/A,FALSE,"장축";#N/A,#N/A,FALSE,"4WD"}</definedName>
    <definedName name="카메라" localSheetId="38" hidden="1">{#N/A,#N/A,FALSE,"단축1";#N/A,#N/A,FALSE,"단축2";#N/A,#N/A,FALSE,"단축3";#N/A,#N/A,FALSE,"장축";#N/A,#N/A,FALSE,"4WD"}</definedName>
    <definedName name="카메라" localSheetId="39" hidden="1">{#N/A,#N/A,FALSE,"단축1";#N/A,#N/A,FALSE,"단축2";#N/A,#N/A,FALSE,"단축3";#N/A,#N/A,FALSE,"장축";#N/A,#N/A,FALSE,"4WD"}</definedName>
    <definedName name="카메라" localSheetId="40" hidden="1">{#N/A,#N/A,FALSE,"단축1";#N/A,#N/A,FALSE,"단축2";#N/A,#N/A,FALSE,"단축3";#N/A,#N/A,FALSE,"장축";#N/A,#N/A,FALSE,"4WD"}</definedName>
    <definedName name="카메라" localSheetId="41" hidden="1">{#N/A,#N/A,FALSE,"단축1";#N/A,#N/A,FALSE,"단축2";#N/A,#N/A,FALSE,"단축3";#N/A,#N/A,FALSE,"장축";#N/A,#N/A,FALSE,"4WD"}</definedName>
    <definedName name="카메라" localSheetId="34" hidden="1">{#N/A,#N/A,FALSE,"단축1";#N/A,#N/A,FALSE,"단축2";#N/A,#N/A,FALSE,"단축3";#N/A,#N/A,FALSE,"장축";#N/A,#N/A,FALSE,"4WD"}</definedName>
    <definedName name="카메라" hidden="1">{#N/A,#N/A,FALSE,"단축1";#N/A,#N/A,FALSE,"단축2";#N/A,#N/A,FALSE,"단축3";#N/A,#N/A,FALSE,"장축";#N/A,#N/A,FALSE,"4WD"}</definedName>
    <definedName name="카환율" localSheetId="12">#REF!</definedName>
    <definedName name="카환율" localSheetId="11">#REF!</definedName>
    <definedName name="카환율" localSheetId="38">#REF!</definedName>
    <definedName name="카환율" localSheetId="39">#REF!</definedName>
    <definedName name="카환율" localSheetId="40">#REF!</definedName>
    <definedName name="카환율" localSheetId="41">#REF!</definedName>
    <definedName name="카환율" localSheetId="34">#REF!</definedName>
    <definedName name="카환율" localSheetId="16">#REF!</definedName>
    <definedName name="카환율">#REF!</definedName>
    <definedName name="캳">#N/A</definedName>
    <definedName name="케이스" localSheetId="38" hidden="1">{#N/A,#N/A,FALSE,"단축1";#N/A,#N/A,FALSE,"단축2";#N/A,#N/A,FALSE,"단축3";#N/A,#N/A,FALSE,"장축";#N/A,#N/A,FALSE,"4WD"}</definedName>
    <definedName name="케이스" localSheetId="39" hidden="1">{#N/A,#N/A,FALSE,"단축1";#N/A,#N/A,FALSE,"단축2";#N/A,#N/A,FALSE,"단축3";#N/A,#N/A,FALSE,"장축";#N/A,#N/A,FALSE,"4WD"}</definedName>
    <definedName name="케이스" localSheetId="40" hidden="1">{#N/A,#N/A,FALSE,"단축1";#N/A,#N/A,FALSE,"단축2";#N/A,#N/A,FALSE,"단축3";#N/A,#N/A,FALSE,"장축";#N/A,#N/A,FALSE,"4WD"}</definedName>
    <definedName name="케이스" localSheetId="41" hidden="1">{#N/A,#N/A,FALSE,"단축1";#N/A,#N/A,FALSE,"단축2";#N/A,#N/A,FALSE,"단축3";#N/A,#N/A,FALSE,"장축";#N/A,#N/A,FALSE,"4WD"}</definedName>
    <definedName name="케이스" localSheetId="34" hidden="1">{#N/A,#N/A,FALSE,"단축1";#N/A,#N/A,FALSE,"단축2";#N/A,#N/A,FALSE,"단축3";#N/A,#N/A,FALSE,"장축";#N/A,#N/A,FALSE,"4WD"}</definedName>
    <definedName name="케이스" hidden="1">{#N/A,#N/A,FALSE,"단축1";#N/A,#N/A,FALSE,"단축2";#N/A,#N/A,FALSE,"단축3";#N/A,#N/A,FALSE,"장축";#N/A,#N/A,FALSE,"4WD"}</definedName>
    <definedName name="코" localSheetId="12">#REF!</definedName>
    <definedName name="코" localSheetId="11">#REF!</definedName>
    <definedName name="코" localSheetId="38">#REF!</definedName>
    <definedName name="코" localSheetId="39">#REF!</definedName>
    <definedName name="코" localSheetId="40">#REF!</definedName>
    <definedName name="코" localSheetId="41">#REF!</definedName>
    <definedName name="코" localSheetId="34">#REF!</definedName>
    <definedName name="코" localSheetId="16">#REF!</definedName>
    <definedName name="코">#REF!</definedName>
    <definedName name="쿨링" localSheetId="12">#REF!</definedName>
    <definedName name="쿨링" localSheetId="11">#REF!</definedName>
    <definedName name="쿨링" localSheetId="38">#REF!</definedName>
    <definedName name="쿨링" localSheetId="39">#REF!</definedName>
    <definedName name="쿨링" localSheetId="40">#REF!</definedName>
    <definedName name="쿨링" localSheetId="41">#REF!</definedName>
    <definedName name="쿨링" localSheetId="34">#REF!</definedName>
    <definedName name="쿨링" localSheetId="16">#REF!</definedName>
    <definedName name="쿨링">#REF!</definedName>
    <definedName name="크랑크" localSheetId="38" hidden="1">{#N/A,#N/A,FALSE,"단축1";#N/A,#N/A,FALSE,"단축2";#N/A,#N/A,FALSE,"단축3";#N/A,#N/A,FALSE,"장축";#N/A,#N/A,FALSE,"4WD"}</definedName>
    <definedName name="크랑크" localSheetId="39" hidden="1">{#N/A,#N/A,FALSE,"단축1";#N/A,#N/A,FALSE,"단축2";#N/A,#N/A,FALSE,"단축3";#N/A,#N/A,FALSE,"장축";#N/A,#N/A,FALSE,"4WD"}</definedName>
    <definedName name="크랑크" localSheetId="40" hidden="1">{#N/A,#N/A,FALSE,"단축1";#N/A,#N/A,FALSE,"단축2";#N/A,#N/A,FALSE,"단축3";#N/A,#N/A,FALSE,"장축";#N/A,#N/A,FALSE,"4WD"}</definedName>
    <definedName name="크랑크" localSheetId="41" hidden="1">{#N/A,#N/A,FALSE,"단축1";#N/A,#N/A,FALSE,"단축2";#N/A,#N/A,FALSE,"단축3";#N/A,#N/A,FALSE,"장축";#N/A,#N/A,FALSE,"4WD"}</definedName>
    <definedName name="크랑크" localSheetId="34" hidden="1">{#N/A,#N/A,FALSE,"단축1";#N/A,#N/A,FALSE,"단축2";#N/A,#N/A,FALSE,"단축3";#N/A,#N/A,FALSE,"장축";#N/A,#N/A,FALSE,"4WD"}</definedName>
    <definedName name="크랑크" hidden="1">{#N/A,#N/A,FALSE,"단축1";#N/A,#N/A,FALSE,"단축2";#N/A,#N/A,FALSE,"단축3";#N/A,#N/A,FALSE,"장축";#N/A,#N/A,FALSE,"4WD"}</definedName>
    <definedName name="ㅌ" localSheetId="38" hidden="1">{#N/A,#N/A,FALSE,"단축1";#N/A,#N/A,FALSE,"단축2";#N/A,#N/A,FALSE,"단축3";#N/A,#N/A,FALSE,"장축";#N/A,#N/A,FALSE,"4WD"}</definedName>
    <definedName name="ㅌ" localSheetId="39" hidden="1">{#N/A,#N/A,FALSE,"단축1";#N/A,#N/A,FALSE,"단축2";#N/A,#N/A,FALSE,"단축3";#N/A,#N/A,FALSE,"장축";#N/A,#N/A,FALSE,"4WD"}</definedName>
    <definedName name="ㅌ" localSheetId="40" hidden="1">{#N/A,#N/A,FALSE,"단축1";#N/A,#N/A,FALSE,"단축2";#N/A,#N/A,FALSE,"단축3";#N/A,#N/A,FALSE,"장축";#N/A,#N/A,FALSE,"4WD"}</definedName>
    <definedName name="ㅌ" localSheetId="41" hidden="1">{#N/A,#N/A,FALSE,"단축1";#N/A,#N/A,FALSE,"단축2";#N/A,#N/A,FALSE,"단축3";#N/A,#N/A,FALSE,"장축";#N/A,#N/A,FALSE,"4WD"}</definedName>
    <definedName name="ㅌ" localSheetId="34" hidden="1">{#N/A,#N/A,FALSE,"단축1";#N/A,#N/A,FALSE,"단축2";#N/A,#N/A,FALSE,"단축3";#N/A,#N/A,FALSE,"장축";#N/A,#N/A,FALSE,"4WD"}</definedName>
    <definedName name="ㅌ" hidden="1">{#N/A,#N/A,FALSE,"단축1";#N/A,#N/A,FALSE,"단축2";#N/A,#N/A,FALSE,"단축3";#N/A,#N/A,FALSE,"장축";#N/A,#N/A,FALSE,"4WD"}</definedName>
    <definedName name="ㅌㄴㅇ" localSheetId="38" hidden="1">{#N/A,#N/A,FALSE,"단축1";#N/A,#N/A,FALSE,"단축2";#N/A,#N/A,FALSE,"단축3";#N/A,#N/A,FALSE,"장축";#N/A,#N/A,FALSE,"4WD"}</definedName>
    <definedName name="ㅌㄴㅇ" localSheetId="39" hidden="1">{#N/A,#N/A,FALSE,"단축1";#N/A,#N/A,FALSE,"단축2";#N/A,#N/A,FALSE,"단축3";#N/A,#N/A,FALSE,"장축";#N/A,#N/A,FALSE,"4WD"}</definedName>
    <definedName name="ㅌㄴㅇ" localSheetId="40" hidden="1">{#N/A,#N/A,FALSE,"단축1";#N/A,#N/A,FALSE,"단축2";#N/A,#N/A,FALSE,"단축3";#N/A,#N/A,FALSE,"장축";#N/A,#N/A,FALSE,"4WD"}</definedName>
    <definedName name="ㅌㄴㅇ" localSheetId="41" hidden="1">{#N/A,#N/A,FALSE,"단축1";#N/A,#N/A,FALSE,"단축2";#N/A,#N/A,FALSE,"단축3";#N/A,#N/A,FALSE,"장축";#N/A,#N/A,FALSE,"4WD"}</definedName>
    <definedName name="ㅌㄴㅇ" localSheetId="34" hidden="1">{#N/A,#N/A,FALSE,"단축1";#N/A,#N/A,FALSE,"단축2";#N/A,#N/A,FALSE,"단축3";#N/A,#N/A,FALSE,"장축";#N/A,#N/A,FALSE,"4WD"}</definedName>
    <definedName name="ㅌㄴㅇ" hidden="1">{#N/A,#N/A,FALSE,"단축1";#N/A,#N/A,FALSE,"단축2";#N/A,#N/A,FALSE,"단축3";#N/A,#N/A,FALSE,"장축";#N/A,#N/A,FALSE,"4WD"}</definedName>
    <definedName name="ㅌㅊ" localSheetId="38" hidden="1">{#N/A,#N/A,FALSE,"단축1";#N/A,#N/A,FALSE,"단축2";#N/A,#N/A,FALSE,"단축3";#N/A,#N/A,FALSE,"장축";#N/A,#N/A,FALSE,"4WD"}</definedName>
    <definedName name="ㅌㅊ" localSheetId="39" hidden="1">{#N/A,#N/A,FALSE,"단축1";#N/A,#N/A,FALSE,"단축2";#N/A,#N/A,FALSE,"단축3";#N/A,#N/A,FALSE,"장축";#N/A,#N/A,FALSE,"4WD"}</definedName>
    <definedName name="ㅌㅊ" localSheetId="40" hidden="1">{#N/A,#N/A,FALSE,"단축1";#N/A,#N/A,FALSE,"단축2";#N/A,#N/A,FALSE,"단축3";#N/A,#N/A,FALSE,"장축";#N/A,#N/A,FALSE,"4WD"}</definedName>
    <definedName name="ㅌㅊ" localSheetId="41" hidden="1">{#N/A,#N/A,FALSE,"단축1";#N/A,#N/A,FALSE,"단축2";#N/A,#N/A,FALSE,"단축3";#N/A,#N/A,FALSE,"장축";#N/A,#N/A,FALSE,"4WD"}</definedName>
    <definedName name="ㅌㅊ" localSheetId="34" hidden="1">{#N/A,#N/A,FALSE,"단축1";#N/A,#N/A,FALSE,"단축2";#N/A,#N/A,FALSE,"단축3";#N/A,#N/A,FALSE,"장축";#N/A,#N/A,FALSE,"4WD"}</definedName>
    <definedName name="ㅌㅊ" hidden="1">{#N/A,#N/A,FALSE,"단축1";#N/A,#N/A,FALSE,"단축2";#N/A,#N/A,FALSE,"단축3";#N/A,#N/A,FALSE,"장축";#N/A,#N/A,FALSE,"4WD"}</definedName>
    <definedName name="템플리트모듈1" localSheetId="12">BlankMacro1</definedName>
    <definedName name="템플리트모듈1" localSheetId="11">BlankMacro1</definedName>
    <definedName name="템플리트모듈1" localSheetId="38">BlankMacro1</definedName>
    <definedName name="템플리트모듈1" localSheetId="39">BlankMacro1</definedName>
    <definedName name="템플리트모듈1" localSheetId="40">BlankMacro1</definedName>
    <definedName name="템플리트모듈1" localSheetId="41">BlankMacro1</definedName>
    <definedName name="템플리트모듈1" localSheetId="34">BlankMacro1</definedName>
    <definedName name="템플리트모듈1" localSheetId="16">BlankMacro1</definedName>
    <definedName name="템플리트모듈1">BlankMacro1</definedName>
    <definedName name="템플리트모듈2" localSheetId="12">BlankMacro1</definedName>
    <definedName name="템플리트모듈2" localSheetId="11">BlankMacro1</definedName>
    <definedName name="템플리트모듈2" localSheetId="38">BlankMacro1</definedName>
    <definedName name="템플리트모듈2" localSheetId="39">BlankMacro1</definedName>
    <definedName name="템플리트모듈2" localSheetId="40">BlankMacro1</definedName>
    <definedName name="템플리트모듈2" localSheetId="41">BlankMacro1</definedName>
    <definedName name="템플리트모듈2" localSheetId="34">BlankMacro1</definedName>
    <definedName name="템플리트모듈2" localSheetId="16">BlankMacro1</definedName>
    <definedName name="템플리트모듈2">BlankMacro1</definedName>
    <definedName name="템플리트모듈3" localSheetId="12">BlankMacro1</definedName>
    <definedName name="템플리트모듈3" localSheetId="11">BlankMacro1</definedName>
    <definedName name="템플리트모듈3" localSheetId="38">BlankMacro1</definedName>
    <definedName name="템플리트모듈3" localSheetId="39">BlankMacro1</definedName>
    <definedName name="템플리트모듈3" localSheetId="40">BlankMacro1</definedName>
    <definedName name="템플리트모듈3" localSheetId="41">BlankMacro1</definedName>
    <definedName name="템플리트모듈3" localSheetId="34">BlankMacro1</definedName>
    <definedName name="템플리트모듈3" localSheetId="16">BlankMacro1</definedName>
    <definedName name="템플리트모듈3">BlankMacro1</definedName>
    <definedName name="템플리트모듈4" localSheetId="12">BlankMacro1</definedName>
    <definedName name="템플리트모듈4" localSheetId="11">BlankMacro1</definedName>
    <definedName name="템플리트모듈4" localSheetId="38">BlankMacro1</definedName>
    <definedName name="템플리트모듈4" localSheetId="39">BlankMacro1</definedName>
    <definedName name="템플리트모듈4" localSheetId="40">BlankMacro1</definedName>
    <definedName name="템플리트모듈4" localSheetId="41">BlankMacro1</definedName>
    <definedName name="템플리트모듈4" localSheetId="34">BlankMacro1</definedName>
    <definedName name="템플리트모듈4" localSheetId="16">BlankMacro1</definedName>
    <definedName name="템플리트모듈4">BlankMacro1</definedName>
    <definedName name="템플리트모듈5" localSheetId="12">BlankMacro1</definedName>
    <definedName name="템플리트모듈5" localSheetId="11">BlankMacro1</definedName>
    <definedName name="템플리트모듈5" localSheetId="38">BlankMacro1</definedName>
    <definedName name="템플리트모듈5" localSheetId="39">BlankMacro1</definedName>
    <definedName name="템플리트모듈5" localSheetId="40">BlankMacro1</definedName>
    <definedName name="템플리트모듈5" localSheetId="41">BlankMacro1</definedName>
    <definedName name="템플리트모듈5" localSheetId="34">BlankMacro1</definedName>
    <definedName name="템플리트모듈5" localSheetId="16">BlankMacro1</definedName>
    <definedName name="템플리트모듈5">BlankMacro1</definedName>
    <definedName name="템플리트모듈6" localSheetId="12">BlankMacro1</definedName>
    <definedName name="템플리트모듈6" localSheetId="11">BlankMacro1</definedName>
    <definedName name="템플리트모듈6" localSheetId="38">BlankMacro1</definedName>
    <definedName name="템플리트모듈6" localSheetId="39">BlankMacro1</definedName>
    <definedName name="템플리트모듈6" localSheetId="40">BlankMacro1</definedName>
    <definedName name="템플리트모듈6" localSheetId="41">BlankMacro1</definedName>
    <definedName name="템플리트모듈6" localSheetId="34">BlankMacro1</definedName>
    <definedName name="템플리트모듈6" localSheetId="16">BlankMacro1</definedName>
    <definedName name="템플리트모듈6">BlankMacro1</definedName>
    <definedName name="투자" localSheetId="12">#REF!</definedName>
    <definedName name="투자" localSheetId="11">#REF!</definedName>
    <definedName name="투자" localSheetId="38">#REF!</definedName>
    <definedName name="투자" localSheetId="39">#REF!</definedName>
    <definedName name="투자" localSheetId="40">#REF!</definedName>
    <definedName name="투자" localSheetId="41">#REF!</definedName>
    <definedName name="투자" localSheetId="34">#REF!</definedName>
    <definedName name="투자" localSheetId="16">#REF!</definedName>
    <definedName name="투자">#REF!</definedName>
    <definedName name="투자CONC.182억" localSheetId="38" hidden="1">{#N/A,#N/A,FALSE,"단축1";#N/A,#N/A,FALSE,"단축2";#N/A,#N/A,FALSE,"단축3";#N/A,#N/A,FALSE,"장축";#N/A,#N/A,FALSE,"4WD"}</definedName>
    <definedName name="투자CONC.182억" localSheetId="39" hidden="1">{#N/A,#N/A,FALSE,"단축1";#N/A,#N/A,FALSE,"단축2";#N/A,#N/A,FALSE,"단축3";#N/A,#N/A,FALSE,"장축";#N/A,#N/A,FALSE,"4WD"}</definedName>
    <definedName name="투자CONC.182억" localSheetId="40" hidden="1">{#N/A,#N/A,FALSE,"단축1";#N/A,#N/A,FALSE,"단축2";#N/A,#N/A,FALSE,"단축3";#N/A,#N/A,FALSE,"장축";#N/A,#N/A,FALSE,"4WD"}</definedName>
    <definedName name="투자CONC.182억" localSheetId="41" hidden="1">{#N/A,#N/A,FALSE,"단축1";#N/A,#N/A,FALSE,"단축2";#N/A,#N/A,FALSE,"단축3";#N/A,#N/A,FALSE,"장축";#N/A,#N/A,FALSE,"4WD"}</definedName>
    <definedName name="투자CONC.182억" localSheetId="34" hidden="1">{#N/A,#N/A,FALSE,"단축1";#N/A,#N/A,FALSE,"단축2";#N/A,#N/A,FALSE,"단축3";#N/A,#N/A,FALSE,"장축";#N/A,#N/A,FALSE,"4WD"}</definedName>
    <definedName name="투자CONC.182억" hidden="1">{#N/A,#N/A,FALSE,"단축1";#N/A,#N/A,FALSE,"단축2";#N/A,#N/A,FALSE,"단축3";#N/A,#N/A,FALSE,"장축";#N/A,#N/A,FALSE,"4WD"}</definedName>
    <definedName name="투자비">#N/A</definedName>
    <definedName name="투자비.현재" localSheetId="38" hidden="1">{#N/A,#N/A,FALSE,"단축1";#N/A,#N/A,FALSE,"단축2";#N/A,#N/A,FALSE,"단축3";#N/A,#N/A,FALSE,"장축";#N/A,#N/A,FALSE,"4WD"}</definedName>
    <definedName name="투자비.현재" localSheetId="39" hidden="1">{#N/A,#N/A,FALSE,"단축1";#N/A,#N/A,FALSE,"단축2";#N/A,#N/A,FALSE,"단축3";#N/A,#N/A,FALSE,"장축";#N/A,#N/A,FALSE,"4WD"}</definedName>
    <definedName name="투자비.현재" localSheetId="40" hidden="1">{#N/A,#N/A,FALSE,"단축1";#N/A,#N/A,FALSE,"단축2";#N/A,#N/A,FALSE,"단축3";#N/A,#N/A,FALSE,"장축";#N/A,#N/A,FALSE,"4WD"}</definedName>
    <definedName name="투자비.현재" localSheetId="41" hidden="1">{#N/A,#N/A,FALSE,"단축1";#N/A,#N/A,FALSE,"단축2";#N/A,#N/A,FALSE,"단축3";#N/A,#N/A,FALSE,"장축";#N/A,#N/A,FALSE,"4WD"}</definedName>
    <definedName name="투자비.현재" localSheetId="34" hidden="1">{#N/A,#N/A,FALSE,"단축1";#N/A,#N/A,FALSE,"단축2";#N/A,#N/A,FALSE,"단축3";#N/A,#N/A,FALSE,"장축";#N/A,#N/A,FALSE,"4WD"}</definedName>
    <definedName name="투자비.현재" hidden="1">{#N/A,#N/A,FALSE,"단축1";#N/A,#N/A,FALSE,"단축2";#N/A,#N/A,FALSE,"단축3";#N/A,#N/A,FALSE,"장축";#N/A,#N/A,FALSE,"4WD"}</definedName>
    <definedName name="투자비000" localSheetId="38" hidden="1">{#N/A,#N/A,FALSE,"단축1";#N/A,#N/A,FALSE,"단축2";#N/A,#N/A,FALSE,"단축3";#N/A,#N/A,FALSE,"장축";#N/A,#N/A,FALSE,"4WD"}</definedName>
    <definedName name="투자비000" localSheetId="39" hidden="1">{#N/A,#N/A,FALSE,"단축1";#N/A,#N/A,FALSE,"단축2";#N/A,#N/A,FALSE,"단축3";#N/A,#N/A,FALSE,"장축";#N/A,#N/A,FALSE,"4WD"}</definedName>
    <definedName name="투자비000" localSheetId="40" hidden="1">{#N/A,#N/A,FALSE,"단축1";#N/A,#N/A,FALSE,"단축2";#N/A,#N/A,FALSE,"단축3";#N/A,#N/A,FALSE,"장축";#N/A,#N/A,FALSE,"4WD"}</definedName>
    <definedName name="투자비000" localSheetId="41" hidden="1">{#N/A,#N/A,FALSE,"단축1";#N/A,#N/A,FALSE,"단축2";#N/A,#N/A,FALSE,"단축3";#N/A,#N/A,FALSE,"장축";#N/A,#N/A,FALSE,"4WD"}</definedName>
    <definedName name="투자비000" localSheetId="34" hidden="1">{#N/A,#N/A,FALSE,"단축1";#N/A,#N/A,FALSE,"단축2";#N/A,#N/A,FALSE,"단축3";#N/A,#N/A,FALSE,"장축";#N/A,#N/A,FALSE,"4WD"}</definedName>
    <definedName name="투자비000" hidden="1">{#N/A,#N/A,FALSE,"단축1";#N/A,#N/A,FALSE,"단축2";#N/A,#N/A,FALSE,"단축3";#N/A,#N/A,FALSE,"장축";#N/A,#N/A,FALSE,"4WD"}</definedName>
    <definedName name="투자비3" localSheetId="38" hidden="1">{#N/A,#N/A,FALSE,"단축1";#N/A,#N/A,FALSE,"단축2";#N/A,#N/A,FALSE,"단축3";#N/A,#N/A,FALSE,"장축";#N/A,#N/A,FALSE,"4WD"}</definedName>
    <definedName name="투자비3" localSheetId="39" hidden="1">{#N/A,#N/A,FALSE,"단축1";#N/A,#N/A,FALSE,"단축2";#N/A,#N/A,FALSE,"단축3";#N/A,#N/A,FALSE,"장축";#N/A,#N/A,FALSE,"4WD"}</definedName>
    <definedName name="투자비3" localSheetId="40" hidden="1">{#N/A,#N/A,FALSE,"단축1";#N/A,#N/A,FALSE,"단축2";#N/A,#N/A,FALSE,"단축3";#N/A,#N/A,FALSE,"장축";#N/A,#N/A,FALSE,"4WD"}</definedName>
    <definedName name="투자비3" localSheetId="41" hidden="1">{#N/A,#N/A,FALSE,"단축1";#N/A,#N/A,FALSE,"단축2";#N/A,#N/A,FALSE,"단축3";#N/A,#N/A,FALSE,"장축";#N/A,#N/A,FALSE,"4WD"}</definedName>
    <definedName name="투자비3" localSheetId="34" hidden="1">{#N/A,#N/A,FALSE,"단축1";#N/A,#N/A,FALSE,"단축2";#N/A,#N/A,FALSE,"단축3";#N/A,#N/A,FALSE,"장축";#N/A,#N/A,FALSE,"4WD"}</definedName>
    <definedName name="투자비3" hidden="1">{#N/A,#N/A,FALSE,"단축1";#N/A,#N/A,FALSE,"단축2";#N/A,#N/A,FALSE,"단축3";#N/A,#N/A,FALSE,"장축";#N/A,#N/A,FALSE,"4WD"}</definedName>
    <definedName name="투자비3안" localSheetId="38" hidden="1">{#N/A,#N/A,FALSE,"단축1";#N/A,#N/A,FALSE,"단축2";#N/A,#N/A,FALSE,"단축3";#N/A,#N/A,FALSE,"장축";#N/A,#N/A,FALSE,"4WD"}</definedName>
    <definedName name="투자비3안" localSheetId="39" hidden="1">{#N/A,#N/A,FALSE,"단축1";#N/A,#N/A,FALSE,"단축2";#N/A,#N/A,FALSE,"단축3";#N/A,#N/A,FALSE,"장축";#N/A,#N/A,FALSE,"4WD"}</definedName>
    <definedName name="투자비3안" localSheetId="40" hidden="1">{#N/A,#N/A,FALSE,"단축1";#N/A,#N/A,FALSE,"단축2";#N/A,#N/A,FALSE,"단축3";#N/A,#N/A,FALSE,"장축";#N/A,#N/A,FALSE,"4WD"}</definedName>
    <definedName name="투자비3안" localSheetId="41" hidden="1">{#N/A,#N/A,FALSE,"단축1";#N/A,#N/A,FALSE,"단축2";#N/A,#N/A,FALSE,"단축3";#N/A,#N/A,FALSE,"장축";#N/A,#N/A,FALSE,"4WD"}</definedName>
    <definedName name="투자비3안" localSheetId="34" hidden="1">{#N/A,#N/A,FALSE,"단축1";#N/A,#N/A,FALSE,"단축2";#N/A,#N/A,FALSE,"단축3";#N/A,#N/A,FALSE,"장축";#N/A,#N/A,FALSE,"4WD"}</definedName>
    <definedName name="투자비3안" hidden="1">{#N/A,#N/A,FALSE,"단축1";#N/A,#N/A,FALSE,"단축2";#N/A,#N/A,FALSE,"단축3";#N/A,#N/A,FALSE,"장축";#N/A,#N/A,FALSE,"4WD"}</definedName>
    <definedName name="투자비비교" localSheetId="38" hidden="1">{#N/A,#N/A,FALSE,"단축1";#N/A,#N/A,FALSE,"단축2";#N/A,#N/A,FALSE,"단축3";#N/A,#N/A,FALSE,"장축";#N/A,#N/A,FALSE,"4WD"}</definedName>
    <definedName name="투자비비교" localSheetId="39" hidden="1">{#N/A,#N/A,FALSE,"단축1";#N/A,#N/A,FALSE,"단축2";#N/A,#N/A,FALSE,"단축3";#N/A,#N/A,FALSE,"장축";#N/A,#N/A,FALSE,"4WD"}</definedName>
    <definedName name="투자비비교" localSheetId="40" hidden="1">{#N/A,#N/A,FALSE,"단축1";#N/A,#N/A,FALSE,"단축2";#N/A,#N/A,FALSE,"단축3";#N/A,#N/A,FALSE,"장축";#N/A,#N/A,FALSE,"4WD"}</definedName>
    <definedName name="투자비비교" localSheetId="41" hidden="1">{#N/A,#N/A,FALSE,"단축1";#N/A,#N/A,FALSE,"단축2";#N/A,#N/A,FALSE,"단축3";#N/A,#N/A,FALSE,"장축";#N/A,#N/A,FALSE,"4WD"}</definedName>
    <definedName name="투자비비교" localSheetId="34" hidden="1">{#N/A,#N/A,FALSE,"단축1";#N/A,#N/A,FALSE,"단축2";#N/A,#N/A,FALSE,"단축3";#N/A,#N/A,FALSE,"장축";#N/A,#N/A,FALSE,"4WD"}</definedName>
    <definedName name="투자비비교" hidden="1">{#N/A,#N/A,FALSE,"단축1";#N/A,#N/A,FALSE,"단축2";#N/A,#N/A,FALSE,"단축3";#N/A,#N/A,FALSE,"장축";#N/A,#N/A,FALSE,"4WD"}</definedName>
    <definedName name="투자비실적" localSheetId="38" hidden="1">{#N/A,#N/A,FALSE,"단축1";#N/A,#N/A,FALSE,"단축2";#N/A,#N/A,FALSE,"단축3";#N/A,#N/A,FALSE,"장축";#N/A,#N/A,FALSE,"4WD"}</definedName>
    <definedName name="투자비실적" localSheetId="39" hidden="1">{#N/A,#N/A,FALSE,"단축1";#N/A,#N/A,FALSE,"단축2";#N/A,#N/A,FALSE,"단축3";#N/A,#N/A,FALSE,"장축";#N/A,#N/A,FALSE,"4WD"}</definedName>
    <definedName name="투자비실적" localSheetId="40" hidden="1">{#N/A,#N/A,FALSE,"단축1";#N/A,#N/A,FALSE,"단축2";#N/A,#N/A,FALSE,"단축3";#N/A,#N/A,FALSE,"장축";#N/A,#N/A,FALSE,"4WD"}</definedName>
    <definedName name="투자비실적" localSheetId="41" hidden="1">{#N/A,#N/A,FALSE,"단축1";#N/A,#N/A,FALSE,"단축2";#N/A,#N/A,FALSE,"단축3";#N/A,#N/A,FALSE,"장축";#N/A,#N/A,FALSE,"4WD"}</definedName>
    <definedName name="투자비실적" localSheetId="34" hidden="1">{#N/A,#N/A,FALSE,"단축1";#N/A,#N/A,FALSE,"단축2";#N/A,#N/A,FALSE,"단축3";#N/A,#N/A,FALSE,"장축";#N/A,#N/A,FALSE,"4WD"}</definedName>
    <definedName name="투자비실적" hidden="1">{#N/A,#N/A,FALSE,"단축1";#N/A,#N/A,FALSE,"단축2";#N/A,#N/A,FALSE,"단축3";#N/A,#N/A,FALSE,"장축";#N/A,#N/A,FALSE,"4WD"}</definedName>
    <definedName name="투자사업개요서서" localSheetId="38" hidden="1">{#N/A,#N/A,TRUE,"일정"}</definedName>
    <definedName name="투자사업개요서서" localSheetId="39" hidden="1">{#N/A,#N/A,TRUE,"일정"}</definedName>
    <definedName name="투자사업개요서서" localSheetId="40" hidden="1">{#N/A,#N/A,TRUE,"일정"}</definedName>
    <definedName name="투자사업개요서서" localSheetId="41" hidden="1">{#N/A,#N/A,TRUE,"일정"}</definedName>
    <definedName name="투자사업개요서서" localSheetId="34" hidden="1">{#N/A,#N/A,TRUE,"일정"}</definedName>
    <definedName name="투자사업개요서서" hidden="1">{#N/A,#N/A,TRUE,"일정"}</definedName>
    <definedName name="트럭1트" localSheetId="12">#REF!</definedName>
    <definedName name="트럭1트" localSheetId="11">#REF!</definedName>
    <definedName name="트럭1트" localSheetId="38">#REF!</definedName>
    <definedName name="트럭1트" localSheetId="39">#REF!</definedName>
    <definedName name="트럭1트" localSheetId="40">#REF!</definedName>
    <definedName name="트럭1트" localSheetId="41">#REF!</definedName>
    <definedName name="트럭1트" localSheetId="34">#REF!</definedName>
    <definedName name="트럭1트" localSheetId="16">#REF!</definedName>
    <definedName name="트럭1트">#REF!</definedName>
    <definedName name="트럭p" localSheetId="12">#REF!</definedName>
    <definedName name="트럭p" localSheetId="11">#REF!</definedName>
    <definedName name="트럭p" localSheetId="38">#REF!</definedName>
    <definedName name="트럭p" localSheetId="39">#REF!</definedName>
    <definedName name="트럭p" localSheetId="40">#REF!</definedName>
    <definedName name="트럭p" localSheetId="41">#REF!</definedName>
    <definedName name="트럭p" localSheetId="34">#REF!</definedName>
    <definedName name="트럭p" localSheetId="16">#REF!</definedName>
    <definedName name="트럭p">#REF!</definedName>
    <definedName name="트럭실행" localSheetId="12">#REF!</definedName>
    <definedName name="트럭실행" localSheetId="11">#REF!</definedName>
    <definedName name="트럭실행" localSheetId="38">#REF!</definedName>
    <definedName name="트럭실행" localSheetId="39">#REF!</definedName>
    <definedName name="트럭실행" localSheetId="40">#REF!</definedName>
    <definedName name="트럭실행" localSheetId="41">#REF!</definedName>
    <definedName name="트럭실행" localSheetId="34">#REF!</definedName>
    <definedName name="트럭실행" localSheetId="16">#REF!</definedName>
    <definedName name="트럭실행">#REF!</definedName>
    <definedName name="트럭팀" localSheetId="12">#REF!</definedName>
    <definedName name="트럭팀" localSheetId="11">#REF!</definedName>
    <definedName name="트럭팀" localSheetId="38">#REF!</definedName>
    <definedName name="트럭팀" localSheetId="39">#REF!</definedName>
    <definedName name="트럭팀" localSheetId="40">#REF!</definedName>
    <definedName name="트럭팀" localSheetId="41">#REF!</definedName>
    <definedName name="트럭팀" localSheetId="34">#REF!</definedName>
    <definedName name="트럭팀" localSheetId="16">#REF!</definedName>
    <definedName name="트럭팀">#REF!</definedName>
    <definedName name="특장" localSheetId="12">#REF!</definedName>
    <definedName name="특장" localSheetId="11">#REF!</definedName>
    <definedName name="특장" localSheetId="38">#REF!</definedName>
    <definedName name="특장" localSheetId="39">#REF!</definedName>
    <definedName name="특장" localSheetId="40">#REF!</definedName>
    <definedName name="특장" localSheetId="41">#REF!</definedName>
    <definedName name="특장" localSheetId="34">#REF!</definedName>
    <definedName name="특장" localSheetId="16">#REF!</definedName>
    <definedName name="특장">#REF!</definedName>
    <definedName name="특채대기" localSheetId="12">#REF!</definedName>
    <definedName name="특채대기" localSheetId="11">#REF!</definedName>
    <definedName name="특채대기" localSheetId="38">#REF!</definedName>
    <definedName name="특채대기" localSheetId="39">#REF!</definedName>
    <definedName name="특채대기" localSheetId="40">#REF!</definedName>
    <definedName name="특채대기" localSheetId="41">#REF!</definedName>
    <definedName name="특채대기" localSheetId="34">#REF!</definedName>
    <definedName name="특채대기" localSheetId="16">#REF!</definedName>
    <definedName name="특채대기">#REF!</definedName>
    <definedName name="팀별" localSheetId="12">#REF!</definedName>
    <definedName name="팀별" localSheetId="11">#REF!</definedName>
    <definedName name="팀별" localSheetId="38">#REF!</definedName>
    <definedName name="팀별" localSheetId="39">#REF!</definedName>
    <definedName name="팀별" localSheetId="40">#REF!</definedName>
    <definedName name="팀별" localSheetId="41">#REF!</definedName>
    <definedName name="팀별" localSheetId="34">#REF!</definedName>
    <definedName name="팀별" localSheetId="16">#REF!</definedName>
    <definedName name="팀별">#REF!</definedName>
    <definedName name="ㅍ" localSheetId="38" hidden="1">{#N/A,#N/A,FALSE,"표지";#N/A,#N/A,FALSE,"전제";#N/A,#N/A,FALSE,"대당";#N/A,#N/A,FALSE,"가공비";#N/A,#N/A,FALSE,"재료비";#N/A,#N/A,FALSE,"손익"}</definedName>
    <definedName name="ㅍ" localSheetId="39" hidden="1">{#N/A,#N/A,FALSE,"표지";#N/A,#N/A,FALSE,"전제";#N/A,#N/A,FALSE,"대당";#N/A,#N/A,FALSE,"가공비";#N/A,#N/A,FALSE,"재료비";#N/A,#N/A,FALSE,"손익"}</definedName>
    <definedName name="ㅍ" localSheetId="40" hidden="1">{#N/A,#N/A,FALSE,"표지";#N/A,#N/A,FALSE,"전제";#N/A,#N/A,FALSE,"대당";#N/A,#N/A,FALSE,"가공비";#N/A,#N/A,FALSE,"재료비";#N/A,#N/A,FALSE,"손익"}</definedName>
    <definedName name="ㅍ" localSheetId="41" hidden="1">{#N/A,#N/A,FALSE,"표지";#N/A,#N/A,FALSE,"전제";#N/A,#N/A,FALSE,"대당";#N/A,#N/A,FALSE,"가공비";#N/A,#N/A,FALSE,"재료비";#N/A,#N/A,FALSE,"손익"}</definedName>
    <definedName name="ㅍ" localSheetId="34" hidden="1">{#N/A,#N/A,FALSE,"표지";#N/A,#N/A,FALSE,"전제";#N/A,#N/A,FALSE,"대당";#N/A,#N/A,FALSE,"가공비";#N/A,#N/A,FALSE,"재료비";#N/A,#N/A,FALSE,"손익"}</definedName>
    <definedName name="ㅍ" hidden="1">{#N/A,#N/A,FALSE,"표지";#N/A,#N/A,FALSE,"전제";#N/A,#N/A,FALSE,"대당";#N/A,#N/A,FALSE,"가공비";#N/A,#N/A,FALSE,"재료비";#N/A,#N/A,FALSE,"손익"}</definedName>
    <definedName name="ㅍㅌ츄" localSheetId="12">#REF!</definedName>
    <definedName name="ㅍㅌ츄" localSheetId="11">#REF!</definedName>
    <definedName name="ㅍㅌ츄" localSheetId="38">#REF!</definedName>
    <definedName name="ㅍㅌ츄" localSheetId="39">#REF!</definedName>
    <definedName name="ㅍㅌ츄" localSheetId="40">#REF!</definedName>
    <definedName name="ㅍㅌ츄" localSheetId="41">#REF!</definedName>
    <definedName name="ㅍㅌ츄" localSheetId="34">#REF!</definedName>
    <definedName name="ㅍㅌ츄" localSheetId="16">#REF!</definedName>
    <definedName name="ㅍㅌ츄">#REF!</definedName>
    <definedName name="ㅍㅍ" localSheetId="38" hidden="1">{#N/A,#N/A,FALSE,"단축1";#N/A,#N/A,FALSE,"단축2";#N/A,#N/A,FALSE,"단축3";#N/A,#N/A,FALSE,"장축";#N/A,#N/A,FALSE,"4WD"}</definedName>
    <definedName name="ㅍㅍ" localSheetId="39" hidden="1">{#N/A,#N/A,FALSE,"단축1";#N/A,#N/A,FALSE,"단축2";#N/A,#N/A,FALSE,"단축3";#N/A,#N/A,FALSE,"장축";#N/A,#N/A,FALSE,"4WD"}</definedName>
    <definedName name="ㅍㅍ" localSheetId="40" hidden="1">{#N/A,#N/A,FALSE,"단축1";#N/A,#N/A,FALSE,"단축2";#N/A,#N/A,FALSE,"단축3";#N/A,#N/A,FALSE,"장축";#N/A,#N/A,FALSE,"4WD"}</definedName>
    <definedName name="ㅍㅍ" localSheetId="41" hidden="1">{#N/A,#N/A,FALSE,"단축1";#N/A,#N/A,FALSE,"단축2";#N/A,#N/A,FALSE,"단축3";#N/A,#N/A,FALSE,"장축";#N/A,#N/A,FALSE,"4WD"}</definedName>
    <definedName name="ㅍㅍ" localSheetId="34" hidden="1">{#N/A,#N/A,FALSE,"단축1";#N/A,#N/A,FALSE,"단축2";#N/A,#N/A,FALSE,"단축3";#N/A,#N/A,FALSE,"장축";#N/A,#N/A,FALSE,"4WD"}</definedName>
    <definedName name="ㅍㅍ" hidden="1">{#N/A,#N/A,FALSE,"단축1";#N/A,#N/A,FALSE,"단축2";#N/A,#N/A,FALSE,"단축3";#N/A,#N/A,FALSE,"장축";#N/A,#N/A,FALSE,"4WD"}</definedName>
    <definedName name="파키스탄" localSheetId="12">#REF!</definedName>
    <definedName name="파키스탄" localSheetId="11">#REF!</definedName>
    <definedName name="파키스탄" localSheetId="38">#REF!</definedName>
    <definedName name="파키스탄" localSheetId="39">#REF!</definedName>
    <definedName name="파키스탄" localSheetId="40">#REF!</definedName>
    <definedName name="파키스탄" localSheetId="41">#REF!</definedName>
    <definedName name="파키스탄" localSheetId="34">#REF!</definedName>
    <definedName name="파키스탄" localSheetId="16">#REF!</definedName>
    <definedName name="파키스탄">#REF!</definedName>
    <definedName name="판" localSheetId="12">#REF!</definedName>
    <definedName name="판" localSheetId="11">#REF!</definedName>
    <definedName name="판" localSheetId="38">#REF!</definedName>
    <definedName name="판" localSheetId="39">#REF!</definedName>
    <definedName name="판" localSheetId="40">#REF!</definedName>
    <definedName name="판" localSheetId="41">#REF!</definedName>
    <definedName name="판" localSheetId="34">#REF!</definedName>
    <definedName name="판" localSheetId="16">#REF!</definedName>
    <definedName name="판">#REF!</definedName>
    <definedName name="판매8" localSheetId="12">#REF!</definedName>
    <definedName name="판매8" localSheetId="11">#REF!</definedName>
    <definedName name="판매8" localSheetId="38">#REF!</definedName>
    <definedName name="판매8" localSheetId="39">#REF!</definedName>
    <definedName name="판매8" localSheetId="40">#REF!</definedName>
    <definedName name="판매8" localSheetId="41">#REF!</definedName>
    <definedName name="판매8" localSheetId="34">#REF!</definedName>
    <definedName name="판매8" localSheetId="16">#REF!</definedName>
    <definedName name="판매8">#REF!</definedName>
    <definedName name="판매단가" localSheetId="12">#REF!</definedName>
    <definedName name="판매단가" localSheetId="11">#REF!</definedName>
    <definedName name="판매단가" localSheetId="38">#REF!</definedName>
    <definedName name="판매단가" localSheetId="39">#REF!</definedName>
    <definedName name="판매단가" localSheetId="40">#REF!</definedName>
    <definedName name="판매단가" localSheetId="41">#REF!</definedName>
    <definedName name="판매단가" localSheetId="34">#REF!</definedName>
    <definedName name="판매단가" localSheetId="16">#REF!</definedName>
    <definedName name="판매단가">#REF!</definedName>
    <definedName name="판매목표2" localSheetId="38" hidden="1">{#N/A,#N/A,FALSE,"단축1";#N/A,#N/A,FALSE,"단축2";#N/A,#N/A,FALSE,"단축3";#N/A,#N/A,FALSE,"장축";#N/A,#N/A,FALSE,"4WD"}</definedName>
    <definedName name="판매목표2" localSheetId="39" hidden="1">{#N/A,#N/A,FALSE,"단축1";#N/A,#N/A,FALSE,"단축2";#N/A,#N/A,FALSE,"단축3";#N/A,#N/A,FALSE,"장축";#N/A,#N/A,FALSE,"4WD"}</definedName>
    <definedName name="판매목표2" localSheetId="40" hidden="1">{#N/A,#N/A,FALSE,"단축1";#N/A,#N/A,FALSE,"단축2";#N/A,#N/A,FALSE,"단축3";#N/A,#N/A,FALSE,"장축";#N/A,#N/A,FALSE,"4WD"}</definedName>
    <definedName name="판매목표2" localSheetId="41" hidden="1">{#N/A,#N/A,FALSE,"단축1";#N/A,#N/A,FALSE,"단축2";#N/A,#N/A,FALSE,"단축3";#N/A,#N/A,FALSE,"장축";#N/A,#N/A,FALSE,"4WD"}</definedName>
    <definedName name="판매목표2" localSheetId="34" hidden="1">{#N/A,#N/A,FALSE,"단축1";#N/A,#N/A,FALSE,"단축2";#N/A,#N/A,FALSE,"단축3";#N/A,#N/A,FALSE,"장축";#N/A,#N/A,FALSE,"4WD"}</definedName>
    <definedName name="판매목표2" hidden="1">{#N/A,#N/A,FALSE,"단축1";#N/A,#N/A,FALSE,"단축2";#N/A,#N/A,FALSE,"단축3";#N/A,#N/A,FALSE,"장축";#N/A,#N/A,FALSE,"4WD"}</definedName>
    <definedName name="판매보증" localSheetId="38" hidden="1">{#N/A,#N/A,FALSE,"인원";#N/A,#N/A,FALSE,"비용2";#N/A,#N/A,FALSE,"비용1";#N/A,#N/A,FALSE,"비용";#N/A,#N/A,FALSE,"보증2";#N/A,#N/A,FALSE,"보증1";#N/A,#N/A,FALSE,"보증";#N/A,#N/A,FALSE,"손익1";#N/A,#N/A,FALSE,"손익";#N/A,#N/A,FALSE,"부서별매출";#N/A,#N/A,FALSE,"매출"}</definedName>
    <definedName name="판매보증" localSheetId="39" hidden="1">{#N/A,#N/A,FALSE,"인원";#N/A,#N/A,FALSE,"비용2";#N/A,#N/A,FALSE,"비용1";#N/A,#N/A,FALSE,"비용";#N/A,#N/A,FALSE,"보증2";#N/A,#N/A,FALSE,"보증1";#N/A,#N/A,FALSE,"보증";#N/A,#N/A,FALSE,"손익1";#N/A,#N/A,FALSE,"손익";#N/A,#N/A,FALSE,"부서별매출";#N/A,#N/A,FALSE,"매출"}</definedName>
    <definedName name="판매보증" localSheetId="40" hidden="1">{#N/A,#N/A,FALSE,"인원";#N/A,#N/A,FALSE,"비용2";#N/A,#N/A,FALSE,"비용1";#N/A,#N/A,FALSE,"비용";#N/A,#N/A,FALSE,"보증2";#N/A,#N/A,FALSE,"보증1";#N/A,#N/A,FALSE,"보증";#N/A,#N/A,FALSE,"손익1";#N/A,#N/A,FALSE,"손익";#N/A,#N/A,FALSE,"부서별매출";#N/A,#N/A,FALSE,"매출"}</definedName>
    <definedName name="판매보증" localSheetId="41" hidden="1">{#N/A,#N/A,FALSE,"인원";#N/A,#N/A,FALSE,"비용2";#N/A,#N/A,FALSE,"비용1";#N/A,#N/A,FALSE,"비용";#N/A,#N/A,FALSE,"보증2";#N/A,#N/A,FALSE,"보증1";#N/A,#N/A,FALSE,"보증";#N/A,#N/A,FALSE,"손익1";#N/A,#N/A,FALSE,"손익";#N/A,#N/A,FALSE,"부서별매출";#N/A,#N/A,FALSE,"매출"}</definedName>
    <definedName name="판매보증" localSheetId="3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의뢰서">#N/A</definedName>
    <definedName name="판촉비계산용" localSheetId="38" hidden="1">{#N/A,#N/A,TRUE,"Y생산";#N/A,#N/A,TRUE,"Y판매";#N/A,#N/A,TRUE,"Y총물량";#N/A,#N/A,TRUE,"Y능력";#N/A,#N/A,TRUE,"YKD"}</definedName>
    <definedName name="판촉비계산용" localSheetId="39" hidden="1">{#N/A,#N/A,TRUE,"Y생산";#N/A,#N/A,TRUE,"Y판매";#N/A,#N/A,TRUE,"Y총물량";#N/A,#N/A,TRUE,"Y능력";#N/A,#N/A,TRUE,"YKD"}</definedName>
    <definedName name="판촉비계산용" localSheetId="40" hidden="1">{#N/A,#N/A,TRUE,"Y생산";#N/A,#N/A,TRUE,"Y판매";#N/A,#N/A,TRUE,"Y총물량";#N/A,#N/A,TRUE,"Y능력";#N/A,#N/A,TRUE,"YKD"}</definedName>
    <definedName name="판촉비계산용" localSheetId="41" hidden="1">{#N/A,#N/A,TRUE,"Y생산";#N/A,#N/A,TRUE,"Y판매";#N/A,#N/A,TRUE,"Y총물량";#N/A,#N/A,TRUE,"Y능력";#N/A,#N/A,TRUE,"YKD"}</definedName>
    <definedName name="판촉비계산용" localSheetId="34" hidden="1">{#N/A,#N/A,TRUE,"Y생산";#N/A,#N/A,TRUE,"Y판매";#N/A,#N/A,TRUE,"Y총물량";#N/A,#N/A,TRUE,"Y능력";#N/A,#N/A,TRUE,"YKD"}</definedName>
    <definedName name="판촉비계산용" hidden="1">{#N/A,#N/A,TRUE,"Y생산";#N/A,#N/A,TRUE,"Y판매";#N/A,#N/A,TRUE,"Y총물량";#N/A,#N/A,TRUE,"Y능력";#N/A,#N/A,TRUE,"YKD"}</definedName>
    <definedName name="평가대상" localSheetId="12">#REF!</definedName>
    <definedName name="평가대상" localSheetId="11">#REF!</definedName>
    <definedName name="평가대상" localSheetId="38">#REF!</definedName>
    <definedName name="평가대상" localSheetId="39">#REF!</definedName>
    <definedName name="평가대상" localSheetId="40">#REF!</definedName>
    <definedName name="평가대상" localSheetId="41">#REF!</definedName>
    <definedName name="평가대상" localSheetId="34">#REF!</definedName>
    <definedName name="평가대상" localSheetId="16">#REF!</definedName>
    <definedName name="평가대상">#REF!</definedName>
    <definedName name="포" localSheetId="38" hidden="1">{#N/A,#N/A,TRUE,"Y생산";#N/A,#N/A,TRUE,"Y판매";#N/A,#N/A,TRUE,"Y총물량";#N/A,#N/A,TRUE,"Y능력";#N/A,#N/A,TRUE,"YKD"}</definedName>
    <definedName name="포" localSheetId="39" hidden="1">{#N/A,#N/A,TRUE,"Y생산";#N/A,#N/A,TRUE,"Y판매";#N/A,#N/A,TRUE,"Y총물량";#N/A,#N/A,TRUE,"Y능력";#N/A,#N/A,TRUE,"YKD"}</definedName>
    <definedName name="포" localSheetId="40" hidden="1">{#N/A,#N/A,TRUE,"Y생산";#N/A,#N/A,TRUE,"Y판매";#N/A,#N/A,TRUE,"Y총물량";#N/A,#N/A,TRUE,"Y능력";#N/A,#N/A,TRUE,"YKD"}</definedName>
    <definedName name="포" localSheetId="41" hidden="1">{#N/A,#N/A,TRUE,"Y생산";#N/A,#N/A,TRUE,"Y판매";#N/A,#N/A,TRUE,"Y총물량";#N/A,#N/A,TRUE,"Y능력";#N/A,#N/A,TRUE,"YKD"}</definedName>
    <definedName name="포" localSheetId="34" hidden="1">{#N/A,#N/A,TRUE,"Y생산";#N/A,#N/A,TRUE,"Y판매";#N/A,#N/A,TRUE,"Y총물량";#N/A,#N/A,TRUE,"Y능력";#N/A,#N/A,TRUE,"YKD"}</definedName>
    <definedName name="포" hidden="1">{#N/A,#N/A,TRUE,"Y생산";#N/A,#N/A,TRUE,"Y판매";#N/A,#N/A,TRUE,"Y총물량";#N/A,#N/A,TRUE,"Y능력";#N/A,#N/A,TRUE,"YKD"}</definedName>
    <definedName name="포올" localSheetId="38" hidden="1">{#N/A,#N/A,FALSE,"단축1";#N/A,#N/A,FALSE,"단축2";#N/A,#N/A,FALSE,"단축3";#N/A,#N/A,FALSE,"장축";#N/A,#N/A,FALSE,"4WD"}</definedName>
    <definedName name="포올" localSheetId="39" hidden="1">{#N/A,#N/A,FALSE,"단축1";#N/A,#N/A,FALSE,"단축2";#N/A,#N/A,FALSE,"단축3";#N/A,#N/A,FALSE,"장축";#N/A,#N/A,FALSE,"4WD"}</definedName>
    <definedName name="포올" localSheetId="40" hidden="1">{#N/A,#N/A,FALSE,"단축1";#N/A,#N/A,FALSE,"단축2";#N/A,#N/A,FALSE,"단축3";#N/A,#N/A,FALSE,"장축";#N/A,#N/A,FALSE,"4WD"}</definedName>
    <definedName name="포올" localSheetId="41" hidden="1">{#N/A,#N/A,FALSE,"단축1";#N/A,#N/A,FALSE,"단축2";#N/A,#N/A,FALSE,"단축3";#N/A,#N/A,FALSE,"장축";#N/A,#N/A,FALSE,"4WD"}</definedName>
    <definedName name="포올" localSheetId="34" hidden="1">{#N/A,#N/A,FALSE,"단축1";#N/A,#N/A,FALSE,"단축2";#N/A,#N/A,FALSE,"단축3";#N/A,#N/A,FALSE,"장축";#N/A,#N/A,FALSE,"4WD"}</definedName>
    <definedName name="포올" hidden="1">{#N/A,#N/A,FALSE,"단축1";#N/A,#N/A,FALSE,"단축2";#N/A,#N/A,FALSE,"단축3";#N/A,#N/A,FALSE,"장축";#N/A,#N/A,FALSE,"4WD"}</definedName>
    <definedName name="포ㅎ" localSheetId="12">#REF!</definedName>
    <definedName name="포ㅎ" localSheetId="11">#REF!</definedName>
    <definedName name="포ㅎ" localSheetId="38">#REF!</definedName>
    <definedName name="포ㅎ" localSheetId="39">#REF!</definedName>
    <definedName name="포ㅎ" localSheetId="40">#REF!</definedName>
    <definedName name="포ㅎ" localSheetId="41">#REF!</definedName>
    <definedName name="포ㅎ" localSheetId="34">#REF!</definedName>
    <definedName name="포ㅎ" localSheetId="16">#REF!</definedName>
    <definedName name="포ㅎ">#REF!</definedName>
    <definedName name="표" localSheetId="12">#REF!</definedName>
    <definedName name="표" localSheetId="11">#REF!</definedName>
    <definedName name="표" localSheetId="38">#REF!</definedName>
    <definedName name="표" localSheetId="39">#REF!</definedName>
    <definedName name="표" localSheetId="40">#REF!</definedName>
    <definedName name="표" localSheetId="41">#REF!</definedName>
    <definedName name="표" localSheetId="34">#REF!</definedName>
    <definedName name="표" localSheetId="16">#REF!</definedName>
    <definedName name="표">#REF!</definedName>
    <definedName name="표1" localSheetId="12">#REF!</definedName>
    <definedName name="표1" localSheetId="11">#REF!</definedName>
    <definedName name="표1" localSheetId="38">#REF!</definedName>
    <definedName name="표1" localSheetId="39">#REF!</definedName>
    <definedName name="표1" localSheetId="40">#REF!</definedName>
    <definedName name="표1" localSheetId="41">#REF!</definedName>
    <definedName name="표1" localSheetId="34">#REF!</definedName>
    <definedName name="표1" localSheetId="16">#REF!</definedName>
    <definedName name="표1">#REF!</definedName>
    <definedName name="표11" localSheetId="12">#REF!</definedName>
    <definedName name="표11" localSheetId="11">#REF!</definedName>
    <definedName name="표11" localSheetId="38">#REF!</definedName>
    <definedName name="표11" localSheetId="39">#REF!</definedName>
    <definedName name="표11" localSheetId="40">#REF!</definedName>
    <definedName name="표11" localSheetId="41">#REF!</definedName>
    <definedName name="표11" localSheetId="34">#REF!</definedName>
    <definedName name="표11" localSheetId="16">#REF!</definedName>
    <definedName name="표11">#REF!</definedName>
    <definedName name="표준원가" localSheetId="12">#REF!</definedName>
    <definedName name="표준원가" localSheetId="11">#REF!</definedName>
    <definedName name="표준원가" localSheetId="38">#REF!</definedName>
    <definedName name="표준원가" localSheetId="39">#REF!</definedName>
    <definedName name="표준원가" localSheetId="40">#REF!</definedName>
    <definedName name="표준원가" localSheetId="41">#REF!</definedName>
    <definedName name="표준원가" localSheetId="34">#REF!</definedName>
    <definedName name="표준원가" localSheetId="16">#REF!</definedName>
    <definedName name="표준원가">#REF!</definedName>
    <definedName name="표준화실적99" localSheetId="38" hidden="1">{#N/A,#N/A,FALSE,"단축1";#N/A,#N/A,FALSE,"단축2";#N/A,#N/A,FALSE,"단축3";#N/A,#N/A,FALSE,"장축";#N/A,#N/A,FALSE,"4WD"}</definedName>
    <definedName name="표준화실적99" localSheetId="39" hidden="1">{#N/A,#N/A,FALSE,"단축1";#N/A,#N/A,FALSE,"단축2";#N/A,#N/A,FALSE,"단축3";#N/A,#N/A,FALSE,"장축";#N/A,#N/A,FALSE,"4WD"}</definedName>
    <definedName name="표준화실적99" localSheetId="40" hidden="1">{#N/A,#N/A,FALSE,"단축1";#N/A,#N/A,FALSE,"단축2";#N/A,#N/A,FALSE,"단축3";#N/A,#N/A,FALSE,"장축";#N/A,#N/A,FALSE,"4WD"}</definedName>
    <definedName name="표준화실적99" localSheetId="41" hidden="1">{#N/A,#N/A,FALSE,"단축1";#N/A,#N/A,FALSE,"단축2";#N/A,#N/A,FALSE,"단축3";#N/A,#N/A,FALSE,"장축";#N/A,#N/A,FALSE,"4WD"}</definedName>
    <definedName name="표준화실적99" localSheetId="34" hidden="1">{#N/A,#N/A,FALSE,"단축1";#N/A,#N/A,FALSE,"단축2";#N/A,#N/A,FALSE,"단축3";#N/A,#N/A,FALSE,"장축";#N/A,#N/A,FALSE,"4WD"}</definedName>
    <definedName name="표준화실적99" hidden="1">{#N/A,#N/A,FALSE,"단축1";#N/A,#N/A,FALSE,"단축2";#N/A,#N/A,FALSE,"단축3";#N/A,#N/A,FALSE,"장축";#N/A,#N/A,FALSE,"4WD"}</definedName>
    <definedName name="표지" localSheetId="12">#REF!</definedName>
    <definedName name="표지" localSheetId="11">#REF!</definedName>
    <definedName name="표지" localSheetId="38">#REF!</definedName>
    <definedName name="표지" localSheetId="39">#REF!</definedName>
    <definedName name="표지" localSheetId="40">#REF!</definedName>
    <definedName name="표지" localSheetId="41">#REF!</definedName>
    <definedName name="표지" localSheetId="34">#REF!</definedName>
    <definedName name="표지" localSheetId="16">#REF!</definedName>
    <definedName name="표지">#REF!</definedName>
    <definedName name="표지1" localSheetId="12">#REF!</definedName>
    <definedName name="표지1" localSheetId="11">#REF!</definedName>
    <definedName name="표지1" localSheetId="38">#REF!</definedName>
    <definedName name="표지1" localSheetId="39">#REF!</definedName>
    <definedName name="표지1" localSheetId="40">#REF!</definedName>
    <definedName name="표지1" localSheetId="41">#REF!</definedName>
    <definedName name="표지1" localSheetId="34">#REF!</definedName>
    <definedName name="표지1" localSheetId="16">#REF!</definedName>
    <definedName name="표지1">#REF!</definedName>
    <definedName name="푼" localSheetId="12">#REF!</definedName>
    <definedName name="푼" localSheetId="11">#REF!</definedName>
    <definedName name="푼" localSheetId="38">#REF!</definedName>
    <definedName name="푼" localSheetId="39">#REF!</definedName>
    <definedName name="푼" localSheetId="40">#REF!</definedName>
    <definedName name="푼" localSheetId="41">#REF!</definedName>
    <definedName name="푼" localSheetId="34">#REF!</definedName>
    <definedName name="푼" localSheetId="16">#REF!</definedName>
    <definedName name="푼">#REF!</definedName>
    <definedName name="품명" localSheetId="12">#REF!</definedName>
    <definedName name="품명" localSheetId="11">#REF!</definedName>
    <definedName name="품명" localSheetId="38">#REF!</definedName>
    <definedName name="품명" localSheetId="39">#REF!</definedName>
    <definedName name="품명" localSheetId="40">#REF!</definedName>
    <definedName name="품명" localSheetId="41">#REF!</definedName>
    <definedName name="품명" localSheetId="34">#REF!</definedName>
    <definedName name="품명" localSheetId="16">#REF!</definedName>
    <definedName name="품명">#REF!</definedName>
    <definedName name="품의을" localSheetId="12">#REF!</definedName>
    <definedName name="품의을" localSheetId="11">#REF!</definedName>
    <definedName name="품의을" localSheetId="38">#REF!</definedName>
    <definedName name="품의을" localSheetId="39">#REF!</definedName>
    <definedName name="품의을" localSheetId="40">#REF!</definedName>
    <definedName name="품의을" localSheetId="41">#REF!</definedName>
    <definedName name="품의을" localSheetId="34">#REF!</definedName>
    <definedName name="품의을" localSheetId="16">#REF!</definedName>
    <definedName name="품의을">#REF!</definedName>
    <definedName name="품질생산합격" localSheetId="38" hidden="1">{#N/A,#N/A,TRUE,"Y생산";#N/A,#N/A,TRUE,"Y판매";#N/A,#N/A,TRUE,"Y총물량";#N/A,#N/A,TRUE,"Y능력";#N/A,#N/A,TRUE,"YKD"}</definedName>
    <definedName name="품질생산합격" localSheetId="39" hidden="1">{#N/A,#N/A,TRUE,"Y생산";#N/A,#N/A,TRUE,"Y판매";#N/A,#N/A,TRUE,"Y총물량";#N/A,#N/A,TRUE,"Y능력";#N/A,#N/A,TRUE,"YKD"}</definedName>
    <definedName name="품질생산합격" localSheetId="40" hidden="1">{#N/A,#N/A,TRUE,"Y생산";#N/A,#N/A,TRUE,"Y판매";#N/A,#N/A,TRUE,"Y총물량";#N/A,#N/A,TRUE,"Y능력";#N/A,#N/A,TRUE,"YKD"}</definedName>
    <definedName name="품질생산합격" localSheetId="41" hidden="1">{#N/A,#N/A,TRUE,"Y생산";#N/A,#N/A,TRUE,"Y판매";#N/A,#N/A,TRUE,"Y총물량";#N/A,#N/A,TRUE,"Y능력";#N/A,#N/A,TRUE,"YKD"}</definedName>
    <definedName name="품질생산합격" localSheetId="34" hidden="1">{#N/A,#N/A,TRUE,"Y생산";#N/A,#N/A,TRUE,"Y판매";#N/A,#N/A,TRUE,"Y총물량";#N/A,#N/A,TRUE,"Y능력";#N/A,#N/A,TRUE,"YKD"}</definedName>
    <definedName name="품질생산합격" hidden="1">{#N/A,#N/A,TRUE,"Y생산";#N/A,#N/A,TRUE,"Y판매";#N/A,#N/A,TRUE,"Y총물량";#N/A,#N/A,TRUE,"Y능력";#N/A,#N/A,TRUE,"YKD"}</definedName>
    <definedName name="품확1" localSheetId="38" hidden="1">{#N/A,#N/A,FALSE,"단축1";#N/A,#N/A,FALSE,"단축2";#N/A,#N/A,FALSE,"단축3";#N/A,#N/A,FALSE,"장축";#N/A,#N/A,FALSE,"4WD"}</definedName>
    <definedName name="품확1" localSheetId="39" hidden="1">{#N/A,#N/A,FALSE,"단축1";#N/A,#N/A,FALSE,"단축2";#N/A,#N/A,FALSE,"단축3";#N/A,#N/A,FALSE,"장축";#N/A,#N/A,FALSE,"4WD"}</definedName>
    <definedName name="품확1" localSheetId="40" hidden="1">{#N/A,#N/A,FALSE,"단축1";#N/A,#N/A,FALSE,"단축2";#N/A,#N/A,FALSE,"단축3";#N/A,#N/A,FALSE,"장축";#N/A,#N/A,FALSE,"4WD"}</definedName>
    <definedName name="품확1" localSheetId="41" hidden="1">{#N/A,#N/A,FALSE,"단축1";#N/A,#N/A,FALSE,"단축2";#N/A,#N/A,FALSE,"단축3";#N/A,#N/A,FALSE,"장축";#N/A,#N/A,FALSE,"4WD"}</definedName>
    <definedName name="품확1" localSheetId="34" hidden="1">{#N/A,#N/A,FALSE,"단축1";#N/A,#N/A,FALSE,"단축2";#N/A,#N/A,FALSE,"단축3";#N/A,#N/A,FALSE,"장축";#N/A,#N/A,FALSE,"4WD"}</definedName>
    <definedName name="품확1" hidden="1">{#N/A,#N/A,FALSE,"단축1";#N/A,#N/A,FALSE,"단축2";#N/A,#N/A,FALSE,"단축3";#N/A,#N/A,FALSE,"장축";#N/A,#N/A,FALSE,"4WD"}</definedName>
    <definedName name="프레스" localSheetId="38" hidden="1">{#N/A,#N/A,FALSE,"단축1";#N/A,#N/A,FALSE,"단축2";#N/A,#N/A,FALSE,"단축3";#N/A,#N/A,FALSE,"장축";#N/A,#N/A,FALSE,"4WD"}</definedName>
    <definedName name="프레스" localSheetId="39" hidden="1">{#N/A,#N/A,FALSE,"단축1";#N/A,#N/A,FALSE,"단축2";#N/A,#N/A,FALSE,"단축3";#N/A,#N/A,FALSE,"장축";#N/A,#N/A,FALSE,"4WD"}</definedName>
    <definedName name="프레스" localSheetId="40" hidden="1">{#N/A,#N/A,FALSE,"단축1";#N/A,#N/A,FALSE,"단축2";#N/A,#N/A,FALSE,"단축3";#N/A,#N/A,FALSE,"장축";#N/A,#N/A,FALSE,"4WD"}</definedName>
    <definedName name="프레스" localSheetId="41" hidden="1">{#N/A,#N/A,FALSE,"단축1";#N/A,#N/A,FALSE,"단축2";#N/A,#N/A,FALSE,"단축3";#N/A,#N/A,FALSE,"장축";#N/A,#N/A,FALSE,"4WD"}</definedName>
    <definedName name="프레스" localSheetId="34" hidden="1">{#N/A,#N/A,FALSE,"단축1";#N/A,#N/A,FALSE,"단축2";#N/A,#N/A,FALSE,"단축3";#N/A,#N/A,FALSE,"장축";#N/A,#N/A,FALSE,"4WD"}</definedName>
    <definedName name="프레스" hidden="1">{#N/A,#N/A,FALSE,"단축1";#N/A,#N/A,FALSE,"단축2";#N/A,#N/A,FALSE,"단축3";#N/A,#N/A,FALSE,"장축";#N/A,#N/A,FALSE,"4WD"}</definedName>
    <definedName name="프로젝트" localSheetId="12" hidden="1">#REF!</definedName>
    <definedName name="프로젝트" localSheetId="11" hidden="1">#REF!</definedName>
    <definedName name="프로젝트" localSheetId="38" hidden="1">#REF!</definedName>
    <definedName name="프로젝트" localSheetId="39" hidden="1">#REF!</definedName>
    <definedName name="프로젝트" localSheetId="40" hidden="1">#REF!</definedName>
    <definedName name="프로젝트" localSheetId="41" hidden="1">#REF!</definedName>
    <definedName name="프로젝트" localSheetId="34" hidden="1">#REF!</definedName>
    <definedName name="프로젝트" localSheetId="16" hidden="1">#REF!</definedName>
    <definedName name="프로젝트" hidden="1">#REF!</definedName>
    <definedName name="프환율" localSheetId="12">#REF!</definedName>
    <definedName name="프환율" localSheetId="11">#REF!</definedName>
    <definedName name="프환율" localSheetId="38">#REF!</definedName>
    <definedName name="프환율" localSheetId="39">#REF!</definedName>
    <definedName name="프환율" localSheetId="40">#REF!</definedName>
    <definedName name="프환율" localSheetId="41">#REF!</definedName>
    <definedName name="프환율" localSheetId="34">#REF!</definedName>
    <definedName name="프환율" localSheetId="16">#REF!</definedName>
    <definedName name="프환율">#REF!</definedName>
    <definedName name="ㅎ" localSheetId="38" hidden="1">{#N/A,#N/A,FALSE,"단축1";#N/A,#N/A,FALSE,"단축2";#N/A,#N/A,FALSE,"단축3";#N/A,#N/A,FALSE,"장축";#N/A,#N/A,FALSE,"4WD"}</definedName>
    <definedName name="ㅎ" localSheetId="39" hidden="1">{#N/A,#N/A,FALSE,"단축1";#N/A,#N/A,FALSE,"단축2";#N/A,#N/A,FALSE,"단축3";#N/A,#N/A,FALSE,"장축";#N/A,#N/A,FALSE,"4WD"}</definedName>
    <definedName name="ㅎ" localSheetId="40" hidden="1">{#N/A,#N/A,FALSE,"단축1";#N/A,#N/A,FALSE,"단축2";#N/A,#N/A,FALSE,"단축3";#N/A,#N/A,FALSE,"장축";#N/A,#N/A,FALSE,"4WD"}</definedName>
    <definedName name="ㅎ" localSheetId="41" hidden="1">{#N/A,#N/A,FALSE,"단축1";#N/A,#N/A,FALSE,"단축2";#N/A,#N/A,FALSE,"단축3";#N/A,#N/A,FALSE,"장축";#N/A,#N/A,FALSE,"4WD"}</definedName>
    <definedName name="ㅎ" localSheetId="34" hidden="1">{#N/A,#N/A,FALSE,"단축1";#N/A,#N/A,FALSE,"단축2";#N/A,#N/A,FALSE,"단축3";#N/A,#N/A,FALSE,"장축";#N/A,#N/A,FALSE,"4WD"}</definedName>
    <definedName name="ㅎ" hidden="1">{#N/A,#N/A,FALSE,"단축1";#N/A,#N/A,FALSE,"단축2";#N/A,#N/A,FALSE,"단축3";#N/A,#N/A,FALSE,"장축";#N/A,#N/A,FALSE,"4WD"}</definedName>
    <definedName name="ㅎ룰후ㅎㅎ" localSheetId="38" hidden="1">{#N/A,#N/A,FALSE,"단축1";#N/A,#N/A,FALSE,"단축2";#N/A,#N/A,FALSE,"단축3";#N/A,#N/A,FALSE,"장축";#N/A,#N/A,FALSE,"4WD"}</definedName>
    <definedName name="ㅎ룰후ㅎㅎ" localSheetId="39" hidden="1">{#N/A,#N/A,FALSE,"단축1";#N/A,#N/A,FALSE,"단축2";#N/A,#N/A,FALSE,"단축3";#N/A,#N/A,FALSE,"장축";#N/A,#N/A,FALSE,"4WD"}</definedName>
    <definedName name="ㅎ룰후ㅎㅎ" localSheetId="40" hidden="1">{#N/A,#N/A,FALSE,"단축1";#N/A,#N/A,FALSE,"단축2";#N/A,#N/A,FALSE,"단축3";#N/A,#N/A,FALSE,"장축";#N/A,#N/A,FALSE,"4WD"}</definedName>
    <definedName name="ㅎ룰후ㅎㅎ" localSheetId="41" hidden="1">{#N/A,#N/A,FALSE,"단축1";#N/A,#N/A,FALSE,"단축2";#N/A,#N/A,FALSE,"단축3";#N/A,#N/A,FALSE,"장축";#N/A,#N/A,FALSE,"4WD"}</definedName>
    <definedName name="ㅎ룰후ㅎㅎ" localSheetId="34" hidden="1">{#N/A,#N/A,FALSE,"단축1";#N/A,#N/A,FALSE,"단축2";#N/A,#N/A,FALSE,"단축3";#N/A,#N/A,FALSE,"장축";#N/A,#N/A,FALSE,"4WD"}</definedName>
    <definedName name="ㅎ룰후ㅎㅎ" hidden="1">{#N/A,#N/A,FALSE,"단축1";#N/A,#N/A,FALSE,"단축2";#N/A,#N/A,FALSE,"단축3";#N/A,#N/A,FALSE,"장축";#N/A,#N/A,FALSE,"4WD"}</definedName>
    <definedName name="ㅎㅀ" localSheetId="38" hidden="1">{#N/A,#N/A,FALSE,"단축1";#N/A,#N/A,FALSE,"단축2";#N/A,#N/A,FALSE,"단축3";#N/A,#N/A,FALSE,"장축";#N/A,#N/A,FALSE,"4WD"}</definedName>
    <definedName name="ㅎㅀ" localSheetId="39" hidden="1">{#N/A,#N/A,FALSE,"단축1";#N/A,#N/A,FALSE,"단축2";#N/A,#N/A,FALSE,"단축3";#N/A,#N/A,FALSE,"장축";#N/A,#N/A,FALSE,"4WD"}</definedName>
    <definedName name="ㅎㅀ" localSheetId="40" hidden="1">{#N/A,#N/A,FALSE,"단축1";#N/A,#N/A,FALSE,"단축2";#N/A,#N/A,FALSE,"단축3";#N/A,#N/A,FALSE,"장축";#N/A,#N/A,FALSE,"4WD"}</definedName>
    <definedName name="ㅎㅀ" localSheetId="41" hidden="1">{#N/A,#N/A,FALSE,"단축1";#N/A,#N/A,FALSE,"단축2";#N/A,#N/A,FALSE,"단축3";#N/A,#N/A,FALSE,"장축";#N/A,#N/A,FALSE,"4WD"}</definedName>
    <definedName name="ㅎㅀ" localSheetId="34" hidden="1">{#N/A,#N/A,FALSE,"단축1";#N/A,#N/A,FALSE,"단축2";#N/A,#N/A,FALSE,"단축3";#N/A,#N/A,FALSE,"장축";#N/A,#N/A,FALSE,"4WD"}</definedName>
    <definedName name="ㅎㅀ" hidden="1">{#N/A,#N/A,FALSE,"단축1";#N/A,#N/A,FALSE,"단축2";#N/A,#N/A,FALSE,"단축3";#N/A,#N/A,FALSE,"장축";#N/A,#N/A,FALSE,"4WD"}</definedName>
    <definedName name="ㅎㅁㄴ" localSheetId="12">#REF!</definedName>
    <definedName name="ㅎㅁㄴ" localSheetId="11">#REF!</definedName>
    <definedName name="ㅎㅁㄴ" localSheetId="38">#REF!</definedName>
    <definedName name="ㅎㅁㄴ" localSheetId="39">#REF!</definedName>
    <definedName name="ㅎㅁㄴ" localSheetId="40">#REF!</definedName>
    <definedName name="ㅎㅁㄴ" localSheetId="41">#REF!</definedName>
    <definedName name="ㅎㅁㄴ" localSheetId="34">#REF!</definedName>
    <definedName name="ㅎㅁㄴ" localSheetId="16">#REF!</definedName>
    <definedName name="ㅎㅁㄴ">#REF!</definedName>
    <definedName name="ㅎㅂㄷㅎㅁㄶ" localSheetId="12">#REF!</definedName>
    <definedName name="ㅎㅂㄷㅎㅁㄶ" localSheetId="11">#REF!</definedName>
    <definedName name="ㅎㅂㄷㅎㅁㄶ" localSheetId="38">#REF!</definedName>
    <definedName name="ㅎㅂㄷㅎㅁㄶ" localSheetId="39">#REF!</definedName>
    <definedName name="ㅎㅂㄷㅎㅁㄶ" localSheetId="40">#REF!</definedName>
    <definedName name="ㅎㅂㄷㅎㅁㄶ" localSheetId="41">#REF!</definedName>
    <definedName name="ㅎㅂㄷㅎㅁㄶ" localSheetId="34">#REF!</definedName>
    <definedName name="ㅎㅂㄷㅎㅁㄶ" localSheetId="16">#REF!</definedName>
    <definedName name="ㅎㅂㄷㅎㅁㄶ">#REF!</definedName>
    <definedName name="ㅎㅎ" localSheetId="12">#REF!</definedName>
    <definedName name="ㅎㅎ" localSheetId="11">#REF!</definedName>
    <definedName name="ㅎㅎ" localSheetId="38">#REF!</definedName>
    <definedName name="ㅎㅎ" localSheetId="39">#REF!</definedName>
    <definedName name="ㅎㅎ" localSheetId="40">#REF!</definedName>
    <definedName name="ㅎㅎ" localSheetId="41">#REF!</definedName>
    <definedName name="ㅎㅎ" localSheetId="34">#REF!</definedName>
    <definedName name="ㅎㅎ" localSheetId="16">#REF!</definedName>
    <definedName name="ㅎㅎ">#REF!</definedName>
    <definedName name="ㅎㅎㅎ" localSheetId="12">#REF!</definedName>
    <definedName name="ㅎㅎㅎ" localSheetId="11">#REF!</definedName>
    <definedName name="ㅎㅎㅎ" localSheetId="38">#REF!</definedName>
    <definedName name="ㅎㅎㅎ" localSheetId="39">#REF!</definedName>
    <definedName name="ㅎㅎㅎ" localSheetId="40">#REF!</definedName>
    <definedName name="ㅎㅎㅎ" localSheetId="41">#REF!</definedName>
    <definedName name="ㅎㅎㅎ" localSheetId="34">#REF!</definedName>
    <definedName name="ㅎㅎㅎ" localSheetId="16">#REF!</definedName>
    <definedName name="ㅎㅎㅎ">#REF!</definedName>
    <definedName name="하기" localSheetId="12">#REF!</definedName>
    <definedName name="하기" localSheetId="11">#REF!</definedName>
    <definedName name="하기" localSheetId="38">#REF!</definedName>
    <definedName name="하기" localSheetId="39">#REF!</definedName>
    <definedName name="하기" localSheetId="40">#REF!</definedName>
    <definedName name="하기" localSheetId="41">#REF!</definedName>
    <definedName name="하기" localSheetId="34">#REF!</definedName>
    <definedName name="하기" localSheetId="16">#REF!</definedName>
    <definedName name="하기">#REF!</definedName>
    <definedName name="하나" localSheetId="12">#REF!</definedName>
    <definedName name="하나" localSheetId="11">#REF!</definedName>
    <definedName name="하나" localSheetId="38">#REF!</definedName>
    <definedName name="하나" localSheetId="39">#REF!</definedName>
    <definedName name="하나" localSheetId="40">#REF!</definedName>
    <definedName name="하나" localSheetId="41">#REF!</definedName>
    <definedName name="하나" localSheetId="34">#REF!</definedName>
    <definedName name="하나" localSheetId="16">#REF!</definedName>
    <definedName name="하나">#REF!</definedName>
    <definedName name="하반기" localSheetId="12">#REF!</definedName>
    <definedName name="하반기" localSheetId="11">#REF!</definedName>
    <definedName name="하반기" localSheetId="38">#REF!</definedName>
    <definedName name="하반기" localSheetId="39">#REF!</definedName>
    <definedName name="하반기" localSheetId="40">#REF!</definedName>
    <definedName name="하반기" localSheetId="41">#REF!</definedName>
    <definedName name="하반기" localSheetId="34">#REF!</definedName>
    <definedName name="하반기" localSheetId="16">#REF!</definedName>
    <definedName name="하반기">#REF!</definedName>
    <definedName name="하핳" localSheetId="38" hidden="1">{#N/A,#N/A,TRUE,"Y생산";#N/A,#N/A,TRUE,"Y판매";#N/A,#N/A,TRUE,"Y총물량";#N/A,#N/A,TRUE,"Y능력";#N/A,#N/A,TRUE,"YKD"}</definedName>
    <definedName name="하핳" localSheetId="39" hidden="1">{#N/A,#N/A,TRUE,"Y생산";#N/A,#N/A,TRUE,"Y판매";#N/A,#N/A,TRUE,"Y총물량";#N/A,#N/A,TRUE,"Y능력";#N/A,#N/A,TRUE,"YKD"}</definedName>
    <definedName name="하핳" localSheetId="40" hidden="1">{#N/A,#N/A,TRUE,"Y생산";#N/A,#N/A,TRUE,"Y판매";#N/A,#N/A,TRUE,"Y총물량";#N/A,#N/A,TRUE,"Y능력";#N/A,#N/A,TRUE,"YKD"}</definedName>
    <definedName name="하핳" localSheetId="41" hidden="1">{#N/A,#N/A,TRUE,"Y생산";#N/A,#N/A,TRUE,"Y판매";#N/A,#N/A,TRUE,"Y총물량";#N/A,#N/A,TRUE,"Y능력";#N/A,#N/A,TRUE,"YKD"}</definedName>
    <definedName name="하핳" localSheetId="34" hidden="1">{#N/A,#N/A,TRUE,"Y생산";#N/A,#N/A,TRUE,"Y판매";#N/A,#N/A,TRUE,"Y총물량";#N/A,#N/A,TRUE,"Y능력";#N/A,#N/A,TRUE,"YKD"}</definedName>
    <definedName name="하핳" hidden="1">{#N/A,#N/A,TRUE,"Y생산";#N/A,#N/A,TRUE,"Y판매";#N/A,#N/A,TRUE,"Y총물량";#N/A,#N/A,TRUE,"Y능력";#N/A,#N/A,TRUE,"YKD"}</definedName>
    <definedName name="한" localSheetId="38" hidden="1">{#N/A,#N/A,TRUE,"Y생산";#N/A,#N/A,TRUE,"Y판매";#N/A,#N/A,TRUE,"Y총물량";#N/A,#N/A,TRUE,"Y능력";#N/A,#N/A,TRUE,"YKD"}</definedName>
    <definedName name="한" localSheetId="39" hidden="1">{#N/A,#N/A,TRUE,"Y생산";#N/A,#N/A,TRUE,"Y판매";#N/A,#N/A,TRUE,"Y총물량";#N/A,#N/A,TRUE,"Y능력";#N/A,#N/A,TRUE,"YKD"}</definedName>
    <definedName name="한" localSheetId="40" hidden="1">{#N/A,#N/A,TRUE,"Y생산";#N/A,#N/A,TRUE,"Y판매";#N/A,#N/A,TRUE,"Y총물량";#N/A,#N/A,TRUE,"Y능력";#N/A,#N/A,TRUE,"YKD"}</definedName>
    <definedName name="한" localSheetId="41" hidden="1">{#N/A,#N/A,TRUE,"Y생산";#N/A,#N/A,TRUE,"Y판매";#N/A,#N/A,TRUE,"Y총물량";#N/A,#N/A,TRUE,"Y능력";#N/A,#N/A,TRUE,"YKD"}</definedName>
    <definedName name="한" localSheetId="34" hidden="1">{#N/A,#N/A,TRUE,"Y생산";#N/A,#N/A,TRUE,"Y판매";#N/A,#N/A,TRUE,"Y총물량";#N/A,#N/A,TRUE,"Y능력";#N/A,#N/A,TRUE,"YKD"}</definedName>
    <definedName name="한" hidden="1">{#N/A,#N/A,TRUE,"Y생산";#N/A,#N/A,TRUE,"Y판매";#N/A,#N/A,TRUE,"Y총물량";#N/A,#N/A,TRUE,"Y능력";#N/A,#N/A,TRUE,"YKD"}</definedName>
    <definedName name="한영사전" localSheetId="38" hidden="1">{#N/A,#N/A,TRUE,"Y생산";#N/A,#N/A,TRUE,"Y판매";#N/A,#N/A,TRUE,"Y총물량";#N/A,#N/A,TRUE,"Y능력";#N/A,#N/A,TRUE,"YKD"}</definedName>
    <definedName name="한영사전" localSheetId="39" hidden="1">{#N/A,#N/A,TRUE,"Y생산";#N/A,#N/A,TRUE,"Y판매";#N/A,#N/A,TRUE,"Y총물량";#N/A,#N/A,TRUE,"Y능력";#N/A,#N/A,TRUE,"YKD"}</definedName>
    <definedName name="한영사전" localSheetId="40" hidden="1">{#N/A,#N/A,TRUE,"Y생산";#N/A,#N/A,TRUE,"Y판매";#N/A,#N/A,TRUE,"Y총물량";#N/A,#N/A,TRUE,"Y능력";#N/A,#N/A,TRUE,"YKD"}</definedName>
    <definedName name="한영사전" localSheetId="41" hidden="1">{#N/A,#N/A,TRUE,"Y생산";#N/A,#N/A,TRUE,"Y판매";#N/A,#N/A,TRUE,"Y총물량";#N/A,#N/A,TRUE,"Y능력";#N/A,#N/A,TRUE,"YKD"}</definedName>
    <definedName name="한영사전" localSheetId="34" hidden="1">{#N/A,#N/A,TRUE,"Y생산";#N/A,#N/A,TRUE,"Y판매";#N/A,#N/A,TRUE,"Y총물량";#N/A,#N/A,TRUE,"Y능력";#N/A,#N/A,TRUE,"YKD"}</definedName>
    <definedName name="한영사전" hidden="1">{#N/A,#N/A,TRUE,"Y생산";#N/A,#N/A,TRUE,"Y판매";#N/A,#N/A,TRUE,"Y총물량";#N/A,#N/A,TRUE,"Y능력";#N/A,#N/A,TRUE,"YKD"}</definedName>
    <definedName name="합" localSheetId="12">#REF!</definedName>
    <definedName name="합" localSheetId="11">#REF!</definedName>
    <definedName name="합" localSheetId="38">#REF!</definedName>
    <definedName name="합" localSheetId="39">#REF!</definedName>
    <definedName name="합" localSheetId="40">#REF!</definedName>
    <definedName name="합" localSheetId="41">#REF!</definedName>
    <definedName name="합" localSheetId="34">#REF!</definedName>
    <definedName name="합" localSheetId="16">#REF!</definedName>
    <definedName name="합">#REF!</definedName>
    <definedName name="합의" localSheetId="38" hidden="1">{#N/A,#N/A,FALSE,"단축1";#N/A,#N/A,FALSE,"단축2";#N/A,#N/A,FALSE,"단축3";#N/A,#N/A,FALSE,"장축";#N/A,#N/A,FALSE,"4WD"}</definedName>
    <definedName name="합의" localSheetId="39" hidden="1">{#N/A,#N/A,FALSE,"단축1";#N/A,#N/A,FALSE,"단축2";#N/A,#N/A,FALSE,"단축3";#N/A,#N/A,FALSE,"장축";#N/A,#N/A,FALSE,"4WD"}</definedName>
    <definedName name="합의" localSheetId="40" hidden="1">{#N/A,#N/A,FALSE,"단축1";#N/A,#N/A,FALSE,"단축2";#N/A,#N/A,FALSE,"단축3";#N/A,#N/A,FALSE,"장축";#N/A,#N/A,FALSE,"4WD"}</definedName>
    <definedName name="합의" localSheetId="41" hidden="1">{#N/A,#N/A,FALSE,"단축1";#N/A,#N/A,FALSE,"단축2";#N/A,#N/A,FALSE,"단축3";#N/A,#N/A,FALSE,"장축";#N/A,#N/A,FALSE,"4WD"}</definedName>
    <definedName name="합의" localSheetId="34" hidden="1">{#N/A,#N/A,FALSE,"단축1";#N/A,#N/A,FALSE,"단축2";#N/A,#N/A,FALSE,"단축3";#N/A,#N/A,FALSE,"장축";#N/A,#N/A,FALSE,"4WD"}</definedName>
    <definedName name="합의" hidden="1">{#N/A,#N/A,FALSE,"단축1";#N/A,#N/A,FALSE,"단축2";#N/A,#N/A,FALSE,"단축3";#N/A,#N/A,FALSE,"장축";#N/A,#N/A,FALSE,"4WD"}</definedName>
    <definedName name="항목10" localSheetId="12">#REF!</definedName>
    <definedName name="항목10" localSheetId="11">#REF!</definedName>
    <definedName name="항목10" localSheetId="38">#REF!</definedName>
    <definedName name="항목10" localSheetId="39">#REF!</definedName>
    <definedName name="항목10" localSheetId="40">#REF!</definedName>
    <definedName name="항목10" localSheetId="41">#REF!</definedName>
    <definedName name="항목10" localSheetId="34">#REF!</definedName>
    <definedName name="항목10" localSheetId="16">#REF!</definedName>
    <definedName name="항목10">#REF!</definedName>
    <definedName name="항목11" localSheetId="12">#REF!</definedName>
    <definedName name="항목11" localSheetId="11">#REF!</definedName>
    <definedName name="항목11" localSheetId="38">#REF!</definedName>
    <definedName name="항목11" localSheetId="39">#REF!</definedName>
    <definedName name="항목11" localSheetId="40">#REF!</definedName>
    <definedName name="항목11" localSheetId="41">#REF!</definedName>
    <definedName name="항목11" localSheetId="34">#REF!</definedName>
    <definedName name="항목11" localSheetId="16">#REF!</definedName>
    <definedName name="항목11">#REF!</definedName>
    <definedName name="항목2" localSheetId="12">#REF!</definedName>
    <definedName name="항목2" localSheetId="11">#REF!</definedName>
    <definedName name="항목2" localSheetId="38">#REF!</definedName>
    <definedName name="항목2" localSheetId="39">#REF!</definedName>
    <definedName name="항목2" localSheetId="40">#REF!</definedName>
    <definedName name="항목2" localSheetId="41">#REF!</definedName>
    <definedName name="항목2" localSheetId="34">#REF!</definedName>
    <definedName name="항목2" localSheetId="16">#REF!</definedName>
    <definedName name="항목2">#REF!</definedName>
    <definedName name="항목3" localSheetId="12">#REF!</definedName>
    <definedName name="항목3" localSheetId="11">#REF!</definedName>
    <definedName name="항목3" localSheetId="38">#REF!</definedName>
    <definedName name="항목3" localSheetId="39">#REF!</definedName>
    <definedName name="항목3" localSheetId="40">#REF!</definedName>
    <definedName name="항목3" localSheetId="41">#REF!</definedName>
    <definedName name="항목3" localSheetId="34">#REF!</definedName>
    <definedName name="항목3" localSheetId="16">#REF!</definedName>
    <definedName name="항목3">#REF!</definedName>
    <definedName name="항목4" localSheetId="12">#REF!</definedName>
    <definedName name="항목4" localSheetId="11">#REF!</definedName>
    <definedName name="항목4" localSheetId="38">#REF!</definedName>
    <definedName name="항목4" localSheetId="39">#REF!</definedName>
    <definedName name="항목4" localSheetId="40">#REF!</definedName>
    <definedName name="항목4" localSheetId="41">#REF!</definedName>
    <definedName name="항목4" localSheetId="34">#REF!</definedName>
    <definedName name="항목4" localSheetId="16">#REF!</definedName>
    <definedName name="항목4">#REF!</definedName>
    <definedName name="항목5" localSheetId="12">#REF!</definedName>
    <definedName name="항목5" localSheetId="11">#REF!</definedName>
    <definedName name="항목5" localSheetId="38">#REF!</definedName>
    <definedName name="항목5" localSheetId="39">#REF!</definedName>
    <definedName name="항목5" localSheetId="40">#REF!</definedName>
    <definedName name="항목5" localSheetId="41">#REF!</definedName>
    <definedName name="항목5" localSheetId="34">#REF!</definedName>
    <definedName name="항목5" localSheetId="16">#REF!</definedName>
    <definedName name="항목5">#REF!</definedName>
    <definedName name="항목6" localSheetId="12">#REF!</definedName>
    <definedName name="항목6" localSheetId="11">#REF!</definedName>
    <definedName name="항목6" localSheetId="38">#REF!</definedName>
    <definedName name="항목6" localSheetId="39">#REF!</definedName>
    <definedName name="항목6" localSheetId="40">#REF!</definedName>
    <definedName name="항목6" localSheetId="41">#REF!</definedName>
    <definedName name="항목6" localSheetId="34">#REF!</definedName>
    <definedName name="항목6" localSheetId="16">#REF!</definedName>
    <definedName name="항목6">#REF!</definedName>
    <definedName name="항목7" localSheetId="12">#REF!</definedName>
    <definedName name="항목7" localSheetId="11">#REF!</definedName>
    <definedName name="항목7" localSheetId="38">#REF!</definedName>
    <definedName name="항목7" localSheetId="39">#REF!</definedName>
    <definedName name="항목7" localSheetId="40">#REF!</definedName>
    <definedName name="항목7" localSheetId="41">#REF!</definedName>
    <definedName name="항목7" localSheetId="34">#REF!</definedName>
    <definedName name="항목7" localSheetId="16">#REF!</definedName>
    <definedName name="항목7">#REF!</definedName>
    <definedName name="항목8" localSheetId="12">#REF!</definedName>
    <definedName name="항목8" localSheetId="11">#REF!</definedName>
    <definedName name="항목8" localSheetId="38">#REF!</definedName>
    <definedName name="항목8" localSheetId="39">#REF!</definedName>
    <definedName name="항목8" localSheetId="40">#REF!</definedName>
    <definedName name="항목8" localSheetId="41">#REF!</definedName>
    <definedName name="항목8" localSheetId="34">#REF!</definedName>
    <definedName name="항목8" localSheetId="16">#REF!</definedName>
    <definedName name="항목8">#REF!</definedName>
    <definedName name="항목9" localSheetId="12">#REF!</definedName>
    <definedName name="항목9" localSheetId="11">#REF!</definedName>
    <definedName name="항목9" localSheetId="38">#REF!</definedName>
    <definedName name="항목9" localSheetId="39">#REF!</definedName>
    <definedName name="항목9" localSheetId="40">#REF!</definedName>
    <definedName name="항목9" localSheetId="41">#REF!</definedName>
    <definedName name="항목9" localSheetId="34">#REF!</definedName>
    <definedName name="항목9" localSheetId="16">#REF!</definedName>
    <definedName name="항목9">#REF!</definedName>
    <definedName name="향후계획1" localSheetId="38" hidden="1">{#N/A,#N/A,FALSE,"단축1";#N/A,#N/A,FALSE,"단축2";#N/A,#N/A,FALSE,"단축3";#N/A,#N/A,FALSE,"장축";#N/A,#N/A,FALSE,"4WD"}</definedName>
    <definedName name="향후계획1" localSheetId="39" hidden="1">{#N/A,#N/A,FALSE,"단축1";#N/A,#N/A,FALSE,"단축2";#N/A,#N/A,FALSE,"단축3";#N/A,#N/A,FALSE,"장축";#N/A,#N/A,FALSE,"4WD"}</definedName>
    <definedName name="향후계획1" localSheetId="40" hidden="1">{#N/A,#N/A,FALSE,"단축1";#N/A,#N/A,FALSE,"단축2";#N/A,#N/A,FALSE,"단축3";#N/A,#N/A,FALSE,"장축";#N/A,#N/A,FALSE,"4WD"}</definedName>
    <definedName name="향후계획1" localSheetId="41" hidden="1">{#N/A,#N/A,FALSE,"단축1";#N/A,#N/A,FALSE,"단축2";#N/A,#N/A,FALSE,"단축3";#N/A,#N/A,FALSE,"장축";#N/A,#N/A,FALSE,"4WD"}</definedName>
    <definedName name="향후계획1" localSheetId="34" hidden="1">{#N/A,#N/A,FALSE,"단축1";#N/A,#N/A,FALSE,"단축2";#N/A,#N/A,FALSE,"단축3";#N/A,#N/A,FALSE,"장축";#N/A,#N/A,FALSE,"4WD"}</definedName>
    <definedName name="향후계획1" hidden="1">{#N/A,#N/A,FALSE,"단축1";#N/A,#N/A,FALSE,"단축2";#N/A,#N/A,FALSE,"단축3";#N/A,#N/A,FALSE,"장축";#N/A,#N/A,FALSE,"4WD"}</definedName>
    <definedName name="허" localSheetId="38" hidden="1">{#N/A,#N/A,FALSE,"신규dep";#N/A,#N/A,FALSE,"신규dep-금형상각후";#N/A,#N/A,FALSE,"신규dep-연구비상각후";#N/A,#N/A,FALSE,"신규dep-기계,공구상각후"}</definedName>
    <definedName name="허" localSheetId="39" hidden="1">{#N/A,#N/A,FALSE,"신규dep";#N/A,#N/A,FALSE,"신규dep-금형상각후";#N/A,#N/A,FALSE,"신규dep-연구비상각후";#N/A,#N/A,FALSE,"신규dep-기계,공구상각후"}</definedName>
    <definedName name="허" localSheetId="40" hidden="1">{#N/A,#N/A,FALSE,"신규dep";#N/A,#N/A,FALSE,"신규dep-금형상각후";#N/A,#N/A,FALSE,"신규dep-연구비상각후";#N/A,#N/A,FALSE,"신규dep-기계,공구상각후"}</definedName>
    <definedName name="허" localSheetId="41" hidden="1">{#N/A,#N/A,FALSE,"신규dep";#N/A,#N/A,FALSE,"신규dep-금형상각후";#N/A,#N/A,FALSE,"신규dep-연구비상각후";#N/A,#N/A,FALSE,"신규dep-기계,공구상각후"}</definedName>
    <definedName name="허" localSheetId="34" hidden="1">{#N/A,#N/A,FALSE,"신규dep";#N/A,#N/A,FALSE,"신규dep-금형상각후";#N/A,#N/A,FALSE,"신규dep-연구비상각후";#N/A,#N/A,FALSE,"신규dep-기계,공구상각후"}</definedName>
    <definedName name="허" hidden="1">{#N/A,#N/A,FALSE,"신규dep";#N/A,#N/A,FALSE,"신규dep-금형상각후";#N/A,#N/A,FALSE,"신규dep-연구비상각후";#N/A,#N/A,FALSE,"신규dep-기계,공구상각후"}</definedName>
    <definedName name="허ㅓ" localSheetId="38" hidden="1">{#N/A,#N/A,FALSE,"단축1";#N/A,#N/A,FALSE,"단축2";#N/A,#N/A,FALSE,"단축3";#N/A,#N/A,FALSE,"장축";#N/A,#N/A,FALSE,"4WD"}</definedName>
    <definedName name="허ㅓ" localSheetId="39" hidden="1">{#N/A,#N/A,FALSE,"단축1";#N/A,#N/A,FALSE,"단축2";#N/A,#N/A,FALSE,"단축3";#N/A,#N/A,FALSE,"장축";#N/A,#N/A,FALSE,"4WD"}</definedName>
    <definedName name="허ㅓ" localSheetId="40" hidden="1">{#N/A,#N/A,FALSE,"단축1";#N/A,#N/A,FALSE,"단축2";#N/A,#N/A,FALSE,"단축3";#N/A,#N/A,FALSE,"장축";#N/A,#N/A,FALSE,"4WD"}</definedName>
    <definedName name="허ㅓ" localSheetId="41" hidden="1">{#N/A,#N/A,FALSE,"단축1";#N/A,#N/A,FALSE,"단축2";#N/A,#N/A,FALSE,"단축3";#N/A,#N/A,FALSE,"장축";#N/A,#N/A,FALSE,"4WD"}</definedName>
    <definedName name="허ㅓ" localSheetId="34" hidden="1">{#N/A,#N/A,FALSE,"단축1";#N/A,#N/A,FALSE,"단축2";#N/A,#N/A,FALSE,"단축3";#N/A,#N/A,FALSE,"장축";#N/A,#N/A,FALSE,"4WD"}</definedName>
    <definedName name="허ㅓ" hidden="1">{#N/A,#N/A,FALSE,"단축1";#N/A,#N/A,FALSE,"단축2";#N/A,#N/A,FALSE,"단축3";#N/A,#N/A,FALSE,"장축";#N/A,#N/A,FALSE,"4WD"}</definedName>
    <definedName name="혀ㅑㅐ" localSheetId="12">#REF!</definedName>
    <definedName name="혀ㅑㅐ" localSheetId="11">#REF!</definedName>
    <definedName name="혀ㅑㅐ" localSheetId="38">#REF!</definedName>
    <definedName name="혀ㅑㅐ" localSheetId="39">#REF!</definedName>
    <definedName name="혀ㅑㅐ" localSheetId="40">#REF!</definedName>
    <definedName name="혀ㅑㅐ" localSheetId="41">#REF!</definedName>
    <definedName name="혀ㅑㅐ" localSheetId="34">#REF!</definedName>
    <definedName name="혀ㅑㅐ" localSheetId="16">#REF!</definedName>
    <definedName name="혀ㅑㅐ">#REF!</definedName>
    <definedName name="현" localSheetId="38" hidden="1">{#N/A,#N/A,FALSE,"단축1";#N/A,#N/A,FALSE,"단축2";#N/A,#N/A,FALSE,"단축3";#N/A,#N/A,FALSE,"장축";#N/A,#N/A,FALSE,"4WD"}</definedName>
    <definedName name="현" localSheetId="39" hidden="1">{#N/A,#N/A,FALSE,"단축1";#N/A,#N/A,FALSE,"단축2";#N/A,#N/A,FALSE,"단축3";#N/A,#N/A,FALSE,"장축";#N/A,#N/A,FALSE,"4WD"}</definedName>
    <definedName name="현" localSheetId="40" hidden="1">{#N/A,#N/A,FALSE,"단축1";#N/A,#N/A,FALSE,"단축2";#N/A,#N/A,FALSE,"단축3";#N/A,#N/A,FALSE,"장축";#N/A,#N/A,FALSE,"4WD"}</definedName>
    <definedName name="현" localSheetId="41" hidden="1">{#N/A,#N/A,FALSE,"단축1";#N/A,#N/A,FALSE,"단축2";#N/A,#N/A,FALSE,"단축3";#N/A,#N/A,FALSE,"장축";#N/A,#N/A,FALSE,"4WD"}</definedName>
    <definedName name="현" localSheetId="34" hidden="1">{#N/A,#N/A,FALSE,"단축1";#N/A,#N/A,FALSE,"단축2";#N/A,#N/A,FALSE,"단축3";#N/A,#N/A,FALSE,"장축";#N/A,#N/A,FALSE,"4WD"}</definedName>
    <definedName name="현" hidden="1">{#N/A,#N/A,FALSE,"단축1";#N/A,#N/A,FALSE,"단축2";#N/A,#N/A,FALSE,"단축3";#N/A,#N/A,FALSE,"장축";#N/A,#N/A,FALSE,"4WD"}</definedName>
    <definedName name="현대단가">107630</definedName>
    <definedName name="현지가" localSheetId="12">#REF!</definedName>
    <definedName name="현지가" localSheetId="11">#REF!</definedName>
    <definedName name="현지가" localSheetId="38">#REF!</definedName>
    <definedName name="현지가" localSheetId="39">#REF!</definedName>
    <definedName name="현지가" localSheetId="40">#REF!</definedName>
    <definedName name="현지가" localSheetId="41">#REF!</definedName>
    <definedName name="현지가" localSheetId="34">#REF!</definedName>
    <definedName name="현지가" localSheetId="16">#REF!</definedName>
    <definedName name="현지가">#REF!</definedName>
    <definedName name="협동회가입" localSheetId="12">#REF!</definedName>
    <definedName name="협동회가입" localSheetId="11">#REF!</definedName>
    <definedName name="협동회가입" localSheetId="38">#REF!</definedName>
    <definedName name="협동회가입" localSheetId="39">#REF!</definedName>
    <definedName name="협동회가입" localSheetId="40">#REF!</definedName>
    <definedName name="협동회가입" localSheetId="41">#REF!</definedName>
    <definedName name="협동회가입" localSheetId="34">#REF!</definedName>
    <definedName name="협동회가입" localSheetId="16">#REF!</definedName>
    <definedName name="협동회가입">#REF!</definedName>
    <definedName name="협전" localSheetId="12">#REF!</definedName>
    <definedName name="협전" localSheetId="11">#REF!</definedName>
    <definedName name="협전" localSheetId="38">#REF!</definedName>
    <definedName name="협전" localSheetId="39">#REF!</definedName>
    <definedName name="협전" localSheetId="40">#REF!</definedName>
    <definedName name="협전" localSheetId="41">#REF!</definedName>
    <definedName name="협전" localSheetId="34">#REF!</definedName>
    <definedName name="협전" localSheetId="16">#REF!</definedName>
    <definedName name="협전">#REF!</definedName>
    <definedName name="협조전" localSheetId="12">#REF!</definedName>
    <definedName name="협조전" localSheetId="11">#REF!</definedName>
    <definedName name="협조전" localSheetId="38">#REF!</definedName>
    <definedName name="협조전" localSheetId="39">#REF!</definedName>
    <definedName name="협조전" localSheetId="40">#REF!</definedName>
    <definedName name="협조전" localSheetId="41">#REF!</definedName>
    <definedName name="협조전" localSheetId="34">#REF!</definedName>
    <definedName name="협조전" localSheetId="16">#REF!</definedName>
    <definedName name="협조전">#REF!</definedName>
    <definedName name="형SM" localSheetId="12">#REF!</definedName>
    <definedName name="형SM" localSheetId="11">#REF!</definedName>
    <definedName name="형SM" localSheetId="38">#REF!</definedName>
    <definedName name="형SM" localSheetId="39">#REF!</definedName>
    <definedName name="형SM" localSheetId="40">#REF!</definedName>
    <definedName name="형SM" localSheetId="41">#REF!</definedName>
    <definedName name="형SM" localSheetId="34">#REF!</definedName>
    <definedName name="형SM" localSheetId="16">#REF!</definedName>
    <definedName name="형SM">#REF!</definedName>
    <definedName name="호남목표누계">[18]호남본부!$T$6:$AE$25</definedName>
    <definedName name="호남실적누계">[18]월별손익현황!$P$195:$AA$215</definedName>
    <definedName name="호환율" localSheetId="12">#REF!</definedName>
    <definedName name="호환율" localSheetId="11">#REF!</definedName>
    <definedName name="호환율" localSheetId="38">#REF!</definedName>
    <definedName name="호환율" localSheetId="39">#REF!</definedName>
    <definedName name="호환율" localSheetId="40">#REF!</definedName>
    <definedName name="호환율" localSheetId="41">#REF!</definedName>
    <definedName name="호환율" localSheetId="34">#REF!</definedName>
    <definedName name="호환율" localSheetId="16">#REF!</definedName>
    <definedName name="호환율">#REF!</definedName>
    <definedName name="호ㅓ" localSheetId="12">#REF!</definedName>
    <definedName name="호ㅓ" localSheetId="11">#REF!</definedName>
    <definedName name="호ㅓ" localSheetId="38">#REF!</definedName>
    <definedName name="호ㅓ" localSheetId="39">#REF!</definedName>
    <definedName name="호ㅓ" localSheetId="40">#REF!</definedName>
    <definedName name="호ㅓ" localSheetId="41">#REF!</definedName>
    <definedName name="호ㅓ" localSheetId="34">#REF!</definedName>
    <definedName name="호ㅓ" localSheetId="16">#REF!</definedName>
    <definedName name="호ㅓ">#REF!</definedName>
    <definedName name="호ㅓㅎㄹ" localSheetId="12">#REF!</definedName>
    <definedName name="호ㅓㅎㄹ" localSheetId="11">#REF!</definedName>
    <definedName name="호ㅓㅎㄹ" localSheetId="38">#REF!</definedName>
    <definedName name="호ㅓㅎㄹ" localSheetId="39">#REF!</definedName>
    <definedName name="호ㅓㅎㄹ" localSheetId="40">#REF!</definedName>
    <definedName name="호ㅓㅎㄹ" localSheetId="41">#REF!</definedName>
    <definedName name="호ㅓㅎㄹ" localSheetId="34">#REF!</definedName>
    <definedName name="호ㅓㅎㄹ" localSheetId="16">#REF!</definedName>
    <definedName name="호ㅓㅎㄹ">#REF!</definedName>
    <definedName name="혼ㄱㅇ" localSheetId="12">#REF!</definedName>
    <definedName name="혼ㄱㅇ" localSheetId="11">#REF!</definedName>
    <definedName name="혼ㄱㅇ" localSheetId="38">#REF!</definedName>
    <definedName name="혼ㄱㅇ" localSheetId="39">#REF!</definedName>
    <definedName name="혼ㄱㅇ" localSheetId="40">#REF!</definedName>
    <definedName name="혼ㄱㅇ" localSheetId="41">#REF!</definedName>
    <definedName name="혼ㄱㅇ" localSheetId="34">#REF!</definedName>
    <definedName name="혼ㄱㅇ" localSheetId="16">#REF!</definedName>
    <definedName name="혼ㄱㅇ">#REF!</definedName>
    <definedName name="홀" localSheetId="12">#REF!</definedName>
    <definedName name="홀" localSheetId="11">#REF!</definedName>
    <definedName name="홀" localSheetId="38">#REF!</definedName>
    <definedName name="홀" localSheetId="39">#REF!</definedName>
    <definedName name="홀" localSheetId="40">#REF!</definedName>
    <definedName name="홀" localSheetId="41">#REF!</definedName>
    <definedName name="홀" localSheetId="34">#REF!</definedName>
    <definedName name="홀" localSheetId="16">#REF!</definedName>
    <definedName name="홀">#REF!</definedName>
    <definedName name="홀투" localSheetId="12">#REF!</definedName>
    <definedName name="홀투" localSheetId="11">#REF!</definedName>
    <definedName name="홀투" localSheetId="38">#REF!</definedName>
    <definedName name="홀투" localSheetId="39">#REF!</definedName>
    <definedName name="홀투" localSheetId="40">#REF!</definedName>
    <definedName name="홀투" localSheetId="41">#REF!</definedName>
    <definedName name="홀투" localSheetId="34">#REF!</definedName>
    <definedName name="홀투" localSheetId="16">#REF!</definedName>
    <definedName name="홀투">#REF!</definedName>
    <definedName name="홈" localSheetId="12">#REF!</definedName>
    <definedName name="홈" localSheetId="11">#REF!</definedName>
    <definedName name="홈" localSheetId="38">#REF!</definedName>
    <definedName name="홈" localSheetId="39">#REF!</definedName>
    <definedName name="홈" localSheetId="40">#REF!</definedName>
    <definedName name="홈" localSheetId="41">#REF!</definedName>
    <definedName name="홈" localSheetId="34">#REF!</definedName>
    <definedName name="홈" localSheetId="16">#REF!</definedName>
    <definedName name="홈">#REF!</definedName>
    <definedName name="홍" localSheetId="38" hidden="1">{#N/A,#N/A,FALSE,"96 3월물량표";#N/A,#N/A,FALSE,"96 4월물량표";#N/A,#N/A,FALSE,"96 5월물량표"}</definedName>
    <definedName name="홍" localSheetId="39" hidden="1">{#N/A,#N/A,FALSE,"96 3월물량표";#N/A,#N/A,FALSE,"96 4월물량표";#N/A,#N/A,FALSE,"96 5월물량표"}</definedName>
    <definedName name="홍" localSheetId="40" hidden="1">{#N/A,#N/A,FALSE,"96 3월물량표";#N/A,#N/A,FALSE,"96 4월물량표";#N/A,#N/A,FALSE,"96 5월물량표"}</definedName>
    <definedName name="홍" localSheetId="41" hidden="1">{#N/A,#N/A,FALSE,"96 3월물량표";#N/A,#N/A,FALSE,"96 4월물량표";#N/A,#N/A,FALSE,"96 5월물량표"}</definedName>
    <definedName name="홍" localSheetId="34" hidden="1">{#N/A,#N/A,FALSE,"96 3월물량표";#N/A,#N/A,FALSE,"96 4월물량표";#N/A,#N/A,FALSE,"96 5월물량표"}</definedName>
    <definedName name="홍" hidden="1">{#N/A,#N/A,FALSE,"96 3월물량표";#N/A,#N/A,FALSE,"96 4월물량표";#N/A,#N/A,FALSE,"96 5월물량표"}</definedName>
    <definedName name="홍대식">#N/A</definedName>
    <definedName name="화" localSheetId="12">#REF!</definedName>
    <definedName name="화" localSheetId="11">#REF!</definedName>
    <definedName name="화" localSheetId="38">#REF!</definedName>
    <definedName name="화" localSheetId="39">#REF!</definedName>
    <definedName name="화" localSheetId="40">#REF!</definedName>
    <definedName name="화" localSheetId="41">#REF!</definedName>
    <definedName name="화" localSheetId="34">#REF!</definedName>
    <definedName name="화" localSheetId="16">#REF!</definedName>
    <definedName name="화">#REF!</definedName>
    <definedName name="확정하여_보고할것." localSheetId="12">#REF!</definedName>
    <definedName name="확정하여_보고할것." localSheetId="11">#REF!</definedName>
    <definedName name="확정하여_보고할것." localSheetId="38">#REF!</definedName>
    <definedName name="확정하여_보고할것." localSheetId="39">#REF!</definedName>
    <definedName name="확정하여_보고할것." localSheetId="40">#REF!</definedName>
    <definedName name="확정하여_보고할것." localSheetId="41">#REF!</definedName>
    <definedName name="확정하여_보고할것." localSheetId="34">#REF!</definedName>
    <definedName name="확정하여_보고할것." localSheetId="16">#REF!</definedName>
    <definedName name="확정하여_보고할것.">#REF!</definedName>
    <definedName name="환경시험" localSheetId="12">#REF!</definedName>
    <definedName name="환경시험" localSheetId="11">#REF!</definedName>
    <definedName name="환경시험" localSheetId="38">#REF!</definedName>
    <definedName name="환경시험" localSheetId="39">#REF!</definedName>
    <definedName name="환경시험" localSheetId="40">#REF!</definedName>
    <definedName name="환경시험" localSheetId="41">#REF!</definedName>
    <definedName name="환경시험" localSheetId="34">#REF!</definedName>
    <definedName name="환경시험" localSheetId="16">#REF!</definedName>
    <definedName name="환경시험">#REF!</definedName>
    <definedName name="환율" localSheetId="12">#REF!</definedName>
    <definedName name="환율" localSheetId="11">#REF!</definedName>
    <definedName name="환율" localSheetId="38">#REF!</definedName>
    <definedName name="환율" localSheetId="39">#REF!</definedName>
    <definedName name="환율" localSheetId="40">#REF!</definedName>
    <definedName name="환율" localSheetId="41">#REF!</definedName>
    <definedName name="환율" localSheetId="34">#REF!</definedName>
    <definedName name="환율" localSheetId="16">#REF!</definedName>
    <definedName name="환율">#REF!</definedName>
    <definedName name="환율1" localSheetId="12">#REF!</definedName>
    <definedName name="환율1" localSheetId="11">#REF!</definedName>
    <definedName name="환율1" localSheetId="38">#REF!</definedName>
    <definedName name="환율1" localSheetId="39">#REF!</definedName>
    <definedName name="환율1" localSheetId="40">#REF!</definedName>
    <definedName name="환율1" localSheetId="41">#REF!</definedName>
    <definedName name="환율1" localSheetId="34">#REF!</definedName>
    <definedName name="환율1" localSheetId="16">#REF!</definedName>
    <definedName name="환율1">#REF!</definedName>
    <definedName name="활동이력" localSheetId="12">#REF!</definedName>
    <definedName name="활동이력" localSheetId="11">#REF!</definedName>
    <definedName name="활동이력" localSheetId="38">#REF!</definedName>
    <definedName name="활동이력" localSheetId="39">#REF!</definedName>
    <definedName name="활동이력" localSheetId="40">#REF!</definedName>
    <definedName name="활동이력" localSheetId="41">#REF!</definedName>
    <definedName name="활동이력" localSheetId="34">#REF!</definedName>
    <definedName name="활동이력" localSheetId="16">#REF!</definedName>
    <definedName name="활동이력">#REF!</definedName>
    <definedName name="황" localSheetId="38" hidden="1">{#N/A,#N/A,FALSE,"단축1";#N/A,#N/A,FALSE,"단축2";#N/A,#N/A,FALSE,"단축3";#N/A,#N/A,FALSE,"장축";#N/A,#N/A,FALSE,"4WD"}</definedName>
    <definedName name="황" localSheetId="39" hidden="1">{#N/A,#N/A,FALSE,"단축1";#N/A,#N/A,FALSE,"단축2";#N/A,#N/A,FALSE,"단축3";#N/A,#N/A,FALSE,"장축";#N/A,#N/A,FALSE,"4WD"}</definedName>
    <definedName name="황" localSheetId="40" hidden="1">{#N/A,#N/A,FALSE,"단축1";#N/A,#N/A,FALSE,"단축2";#N/A,#N/A,FALSE,"단축3";#N/A,#N/A,FALSE,"장축";#N/A,#N/A,FALSE,"4WD"}</definedName>
    <definedName name="황" localSheetId="41" hidden="1">{#N/A,#N/A,FALSE,"단축1";#N/A,#N/A,FALSE,"단축2";#N/A,#N/A,FALSE,"단축3";#N/A,#N/A,FALSE,"장축";#N/A,#N/A,FALSE,"4WD"}</definedName>
    <definedName name="황" localSheetId="34" hidden="1">{#N/A,#N/A,FALSE,"단축1";#N/A,#N/A,FALSE,"단축2";#N/A,#N/A,FALSE,"단축3";#N/A,#N/A,FALSE,"장축";#N/A,#N/A,FALSE,"4WD"}</definedName>
    <definedName name="황" hidden="1">{#N/A,#N/A,FALSE,"단축1";#N/A,#N/A,FALSE,"단축2";#N/A,#N/A,FALSE,"단축3";#N/A,#N/A,FALSE,"장축";#N/A,#N/A,FALSE,"4WD"}</definedName>
    <definedName name="황달" localSheetId="38" hidden="1">{#N/A,#N/A,FALSE,"표지";#N/A,#N/A,FALSE,"전제";#N/A,#N/A,FALSE,"대당";#N/A,#N/A,FALSE,"가공비";#N/A,#N/A,FALSE,"재료비";#N/A,#N/A,FALSE,"손익"}</definedName>
    <definedName name="황달" localSheetId="39" hidden="1">{#N/A,#N/A,FALSE,"표지";#N/A,#N/A,FALSE,"전제";#N/A,#N/A,FALSE,"대당";#N/A,#N/A,FALSE,"가공비";#N/A,#N/A,FALSE,"재료비";#N/A,#N/A,FALSE,"손익"}</definedName>
    <definedName name="황달" localSheetId="40" hidden="1">{#N/A,#N/A,FALSE,"표지";#N/A,#N/A,FALSE,"전제";#N/A,#N/A,FALSE,"대당";#N/A,#N/A,FALSE,"가공비";#N/A,#N/A,FALSE,"재료비";#N/A,#N/A,FALSE,"손익"}</definedName>
    <definedName name="황달" localSheetId="41" hidden="1">{#N/A,#N/A,FALSE,"표지";#N/A,#N/A,FALSE,"전제";#N/A,#N/A,FALSE,"대당";#N/A,#N/A,FALSE,"가공비";#N/A,#N/A,FALSE,"재료비";#N/A,#N/A,FALSE,"손익"}</definedName>
    <definedName name="황달" localSheetId="34" hidden="1">{#N/A,#N/A,FALSE,"표지";#N/A,#N/A,FALSE,"전제";#N/A,#N/A,FALSE,"대당";#N/A,#N/A,FALSE,"가공비";#N/A,#N/A,FALSE,"재료비";#N/A,#N/A,FALSE,"손익"}</definedName>
    <definedName name="황달" hidden="1">{#N/A,#N/A,FALSE,"표지";#N/A,#N/A,FALSE,"전제";#N/A,#N/A,FALSE,"대당";#N/A,#N/A,FALSE,"가공비";#N/A,#N/A,FALSE,"재료비";#N/A,#N/A,FALSE,"손익"}</definedName>
    <definedName name="황당" localSheetId="38" hidden="1">{#N/A,#N/A,FALSE,"단축1";#N/A,#N/A,FALSE,"단축2";#N/A,#N/A,FALSE,"단축3";#N/A,#N/A,FALSE,"장축";#N/A,#N/A,FALSE,"4WD"}</definedName>
    <definedName name="황당" localSheetId="39" hidden="1">{#N/A,#N/A,FALSE,"단축1";#N/A,#N/A,FALSE,"단축2";#N/A,#N/A,FALSE,"단축3";#N/A,#N/A,FALSE,"장축";#N/A,#N/A,FALSE,"4WD"}</definedName>
    <definedName name="황당" localSheetId="40" hidden="1">{#N/A,#N/A,FALSE,"단축1";#N/A,#N/A,FALSE,"단축2";#N/A,#N/A,FALSE,"단축3";#N/A,#N/A,FALSE,"장축";#N/A,#N/A,FALSE,"4WD"}</definedName>
    <definedName name="황당" localSheetId="41" hidden="1">{#N/A,#N/A,FALSE,"단축1";#N/A,#N/A,FALSE,"단축2";#N/A,#N/A,FALSE,"단축3";#N/A,#N/A,FALSE,"장축";#N/A,#N/A,FALSE,"4WD"}</definedName>
    <definedName name="황당" localSheetId="34" hidden="1">{#N/A,#N/A,FALSE,"단축1";#N/A,#N/A,FALSE,"단축2";#N/A,#N/A,FALSE,"단축3";#N/A,#N/A,FALSE,"장축";#N/A,#N/A,FALSE,"4WD"}</definedName>
    <definedName name="황당" hidden="1">{#N/A,#N/A,FALSE,"단축1";#N/A,#N/A,FALSE,"단축2";#N/A,#N/A,FALSE,"단축3";#N/A,#N/A,FALSE,"장축";#N/A,#N/A,FALSE,"4WD"}</definedName>
    <definedName name="황당1" localSheetId="38" hidden="1">{#N/A,#N/A,FALSE,"단축1";#N/A,#N/A,FALSE,"단축2";#N/A,#N/A,FALSE,"단축3";#N/A,#N/A,FALSE,"장축";#N/A,#N/A,FALSE,"4WD"}</definedName>
    <definedName name="황당1" localSheetId="39" hidden="1">{#N/A,#N/A,FALSE,"단축1";#N/A,#N/A,FALSE,"단축2";#N/A,#N/A,FALSE,"단축3";#N/A,#N/A,FALSE,"장축";#N/A,#N/A,FALSE,"4WD"}</definedName>
    <definedName name="황당1" localSheetId="40" hidden="1">{#N/A,#N/A,FALSE,"단축1";#N/A,#N/A,FALSE,"단축2";#N/A,#N/A,FALSE,"단축3";#N/A,#N/A,FALSE,"장축";#N/A,#N/A,FALSE,"4WD"}</definedName>
    <definedName name="황당1" localSheetId="41" hidden="1">{#N/A,#N/A,FALSE,"단축1";#N/A,#N/A,FALSE,"단축2";#N/A,#N/A,FALSE,"단축3";#N/A,#N/A,FALSE,"장축";#N/A,#N/A,FALSE,"4WD"}</definedName>
    <definedName name="황당1" localSheetId="34" hidden="1">{#N/A,#N/A,FALSE,"단축1";#N/A,#N/A,FALSE,"단축2";#N/A,#N/A,FALSE,"단축3";#N/A,#N/A,FALSE,"장축";#N/A,#N/A,FALSE,"4WD"}</definedName>
    <definedName name="황당1" hidden="1">{#N/A,#N/A,FALSE,"단축1";#N/A,#N/A,FALSE,"단축2";#N/A,#N/A,FALSE,"단축3";#N/A,#N/A,FALSE,"장축";#N/A,#N/A,FALSE,"4WD"}</definedName>
    <definedName name="황당3" localSheetId="38" hidden="1">{#N/A,#N/A,FALSE,"단축1";#N/A,#N/A,FALSE,"단축2";#N/A,#N/A,FALSE,"단축3";#N/A,#N/A,FALSE,"장축";#N/A,#N/A,FALSE,"4WD"}</definedName>
    <definedName name="황당3" localSheetId="39" hidden="1">{#N/A,#N/A,FALSE,"단축1";#N/A,#N/A,FALSE,"단축2";#N/A,#N/A,FALSE,"단축3";#N/A,#N/A,FALSE,"장축";#N/A,#N/A,FALSE,"4WD"}</definedName>
    <definedName name="황당3" localSheetId="40" hidden="1">{#N/A,#N/A,FALSE,"단축1";#N/A,#N/A,FALSE,"단축2";#N/A,#N/A,FALSE,"단축3";#N/A,#N/A,FALSE,"장축";#N/A,#N/A,FALSE,"4WD"}</definedName>
    <definedName name="황당3" localSheetId="41" hidden="1">{#N/A,#N/A,FALSE,"단축1";#N/A,#N/A,FALSE,"단축2";#N/A,#N/A,FALSE,"단축3";#N/A,#N/A,FALSE,"장축";#N/A,#N/A,FALSE,"4WD"}</definedName>
    <definedName name="황당3" localSheetId="34" hidden="1">{#N/A,#N/A,FALSE,"단축1";#N/A,#N/A,FALSE,"단축2";#N/A,#N/A,FALSE,"단축3";#N/A,#N/A,FALSE,"장축";#N/A,#N/A,FALSE,"4WD"}</definedName>
    <definedName name="황당3" hidden="1">{#N/A,#N/A,FALSE,"단축1";#N/A,#N/A,FALSE,"단축2";#N/A,#N/A,FALSE,"단축3";#N/A,#N/A,FALSE,"장축";#N/A,#N/A,FALSE,"4WD"}</definedName>
    <definedName name="황당4" localSheetId="38" hidden="1">{#N/A,#N/A,FALSE,"단축1";#N/A,#N/A,FALSE,"단축2";#N/A,#N/A,FALSE,"단축3";#N/A,#N/A,FALSE,"장축";#N/A,#N/A,FALSE,"4WD"}</definedName>
    <definedName name="황당4" localSheetId="39" hidden="1">{#N/A,#N/A,FALSE,"단축1";#N/A,#N/A,FALSE,"단축2";#N/A,#N/A,FALSE,"단축3";#N/A,#N/A,FALSE,"장축";#N/A,#N/A,FALSE,"4WD"}</definedName>
    <definedName name="황당4" localSheetId="40" hidden="1">{#N/A,#N/A,FALSE,"단축1";#N/A,#N/A,FALSE,"단축2";#N/A,#N/A,FALSE,"단축3";#N/A,#N/A,FALSE,"장축";#N/A,#N/A,FALSE,"4WD"}</definedName>
    <definedName name="황당4" localSheetId="41" hidden="1">{#N/A,#N/A,FALSE,"단축1";#N/A,#N/A,FALSE,"단축2";#N/A,#N/A,FALSE,"단축3";#N/A,#N/A,FALSE,"장축";#N/A,#N/A,FALSE,"4WD"}</definedName>
    <definedName name="황당4" localSheetId="34" hidden="1">{#N/A,#N/A,FALSE,"단축1";#N/A,#N/A,FALSE,"단축2";#N/A,#N/A,FALSE,"단축3";#N/A,#N/A,FALSE,"장축";#N/A,#N/A,FALSE,"4WD"}</definedName>
    <definedName name="황당4" hidden="1">{#N/A,#N/A,FALSE,"단축1";#N/A,#N/A,FALSE,"단축2";#N/A,#N/A,FALSE,"단축3";#N/A,#N/A,FALSE,"장축";#N/A,#N/A,FALSE,"4WD"}</definedName>
    <definedName name="황당9" localSheetId="38" hidden="1">{#N/A,#N/A,FALSE,"품의서";#N/A,#N/A,FALSE,"전제";#N/A,#N/A,FALSE,"총손";#N/A,#N/A,FALSE,"손익";#N/A,#N/A,FALSE,"대당";#N/A,#N/A,FALSE,"가공비";#N/A,#N/A,FALSE,"재료비";#N/A,#N/A,FALSE,"판비";#N/A,#N/A,FALSE,"가격"}</definedName>
    <definedName name="황당9" localSheetId="39" hidden="1">{#N/A,#N/A,FALSE,"품의서";#N/A,#N/A,FALSE,"전제";#N/A,#N/A,FALSE,"총손";#N/A,#N/A,FALSE,"손익";#N/A,#N/A,FALSE,"대당";#N/A,#N/A,FALSE,"가공비";#N/A,#N/A,FALSE,"재료비";#N/A,#N/A,FALSE,"판비";#N/A,#N/A,FALSE,"가격"}</definedName>
    <definedName name="황당9" localSheetId="40" hidden="1">{#N/A,#N/A,FALSE,"품의서";#N/A,#N/A,FALSE,"전제";#N/A,#N/A,FALSE,"총손";#N/A,#N/A,FALSE,"손익";#N/A,#N/A,FALSE,"대당";#N/A,#N/A,FALSE,"가공비";#N/A,#N/A,FALSE,"재료비";#N/A,#N/A,FALSE,"판비";#N/A,#N/A,FALSE,"가격"}</definedName>
    <definedName name="황당9" localSheetId="41" hidden="1">{#N/A,#N/A,FALSE,"품의서";#N/A,#N/A,FALSE,"전제";#N/A,#N/A,FALSE,"총손";#N/A,#N/A,FALSE,"손익";#N/A,#N/A,FALSE,"대당";#N/A,#N/A,FALSE,"가공비";#N/A,#N/A,FALSE,"재료비";#N/A,#N/A,FALSE,"판비";#N/A,#N/A,FALSE,"가격"}</definedName>
    <definedName name="황당9" localSheetId="34" hidden="1">{#N/A,#N/A,FALSE,"품의서";#N/A,#N/A,FALSE,"전제";#N/A,#N/A,FALSE,"총손";#N/A,#N/A,FALSE,"손익";#N/A,#N/A,FALSE,"대당";#N/A,#N/A,FALSE,"가공비";#N/A,#N/A,FALSE,"재료비";#N/A,#N/A,FALSE,"판비";#N/A,#N/A,FALSE,"가격"}</definedName>
    <definedName name="황당9" hidden="1">{#N/A,#N/A,FALSE,"품의서";#N/A,#N/A,FALSE,"전제";#N/A,#N/A,FALSE,"총손";#N/A,#N/A,FALSE,"손익";#N/A,#N/A,FALSE,"대당";#N/A,#N/A,FALSE,"가공비";#N/A,#N/A,FALSE,"재료비";#N/A,#N/A,FALSE,"판비";#N/A,#N/A,FALSE,"가격"}</definedName>
    <definedName name="회의요청" localSheetId="38" hidden="1">{#N/A,#N/A,FALSE,"단축1";#N/A,#N/A,FALSE,"단축2";#N/A,#N/A,FALSE,"단축3";#N/A,#N/A,FALSE,"장축";#N/A,#N/A,FALSE,"4WD"}</definedName>
    <definedName name="회의요청" localSheetId="39" hidden="1">{#N/A,#N/A,FALSE,"단축1";#N/A,#N/A,FALSE,"단축2";#N/A,#N/A,FALSE,"단축3";#N/A,#N/A,FALSE,"장축";#N/A,#N/A,FALSE,"4WD"}</definedName>
    <definedName name="회의요청" localSheetId="40" hidden="1">{#N/A,#N/A,FALSE,"단축1";#N/A,#N/A,FALSE,"단축2";#N/A,#N/A,FALSE,"단축3";#N/A,#N/A,FALSE,"장축";#N/A,#N/A,FALSE,"4WD"}</definedName>
    <definedName name="회의요청" localSheetId="41" hidden="1">{#N/A,#N/A,FALSE,"단축1";#N/A,#N/A,FALSE,"단축2";#N/A,#N/A,FALSE,"단축3";#N/A,#N/A,FALSE,"장축";#N/A,#N/A,FALSE,"4WD"}</definedName>
    <definedName name="회의요청" localSheetId="34" hidden="1">{#N/A,#N/A,FALSE,"단축1";#N/A,#N/A,FALSE,"단축2";#N/A,#N/A,FALSE,"단축3";#N/A,#N/A,FALSE,"장축";#N/A,#N/A,FALSE,"4WD"}</definedName>
    <definedName name="회의요청" hidden="1">{#N/A,#N/A,FALSE,"단축1";#N/A,#N/A,FALSE,"단축2";#N/A,#N/A,FALSE,"단축3";#N/A,#N/A,FALSE,"장축";#N/A,#N/A,FALSE,"4WD"}</definedName>
    <definedName name="회의자료" localSheetId="12">#REF!</definedName>
    <definedName name="회의자료" localSheetId="11">#REF!</definedName>
    <definedName name="회의자료" localSheetId="38">#REF!</definedName>
    <definedName name="회의자료" localSheetId="39">#REF!</definedName>
    <definedName name="회의자료" localSheetId="40">#REF!</definedName>
    <definedName name="회의자료" localSheetId="41">#REF!</definedName>
    <definedName name="회의자료" localSheetId="34">#REF!</definedName>
    <definedName name="회의자료" localSheetId="16">#REF!</definedName>
    <definedName name="회의자료">#REF!</definedName>
    <definedName name="회장사전보고" localSheetId="38" hidden="1">{#N/A,#N/A,FALSE,"단축1";#N/A,#N/A,FALSE,"단축2";#N/A,#N/A,FALSE,"단축3";#N/A,#N/A,FALSE,"장축";#N/A,#N/A,FALSE,"4WD"}</definedName>
    <definedName name="회장사전보고" localSheetId="39" hidden="1">{#N/A,#N/A,FALSE,"단축1";#N/A,#N/A,FALSE,"단축2";#N/A,#N/A,FALSE,"단축3";#N/A,#N/A,FALSE,"장축";#N/A,#N/A,FALSE,"4WD"}</definedName>
    <definedName name="회장사전보고" localSheetId="40" hidden="1">{#N/A,#N/A,FALSE,"단축1";#N/A,#N/A,FALSE,"단축2";#N/A,#N/A,FALSE,"단축3";#N/A,#N/A,FALSE,"장축";#N/A,#N/A,FALSE,"4WD"}</definedName>
    <definedName name="회장사전보고" localSheetId="41" hidden="1">{#N/A,#N/A,FALSE,"단축1";#N/A,#N/A,FALSE,"단축2";#N/A,#N/A,FALSE,"단축3";#N/A,#N/A,FALSE,"장축";#N/A,#N/A,FALSE,"4WD"}</definedName>
    <definedName name="회장사전보고" localSheetId="34" hidden="1">{#N/A,#N/A,FALSE,"단축1";#N/A,#N/A,FALSE,"단축2";#N/A,#N/A,FALSE,"단축3";#N/A,#N/A,FALSE,"장축";#N/A,#N/A,FALSE,"4WD"}</definedName>
    <definedName name="회장사전보고" hidden="1">{#N/A,#N/A,FALSE,"단축1";#N/A,#N/A,FALSE,"단축2";#N/A,#N/A,FALSE,"단축3";#N/A,#N/A,FALSE,"장축";#N/A,#N/A,FALSE,"4WD"}</definedName>
    <definedName name="후" localSheetId="12">#REF!</definedName>
    <definedName name="후" localSheetId="11">#REF!</definedName>
    <definedName name="후" localSheetId="38">#REF!</definedName>
    <definedName name="후" localSheetId="39">#REF!</definedName>
    <definedName name="후" localSheetId="40">#REF!</definedName>
    <definedName name="후" localSheetId="41">#REF!</definedName>
    <definedName name="후" localSheetId="34">#REF!</definedName>
    <definedName name="후" localSheetId="16">#REF!</definedName>
    <definedName name="후">#REF!</definedName>
    <definedName name="후공정임율조정">#N/A</definedName>
    <definedName name="흠" localSheetId="38" hidden="1">{#N/A,#N/A,FALSE,"단축1";#N/A,#N/A,FALSE,"단축2";#N/A,#N/A,FALSE,"단축3";#N/A,#N/A,FALSE,"장축";#N/A,#N/A,FALSE,"4WD"}</definedName>
    <definedName name="흠" localSheetId="39" hidden="1">{#N/A,#N/A,FALSE,"단축1";#N/A,#N/A,FALSE,"단축2";#N/A,#N/A,FALSE,"단축3";#N/A,#N/A,FALSE,"장축";#N/A,#N/A,FALSE,"4WD"}</definedName>
    <definedName name="흠" localSheetId="40" hidden="1">{#N/A,#N/A,FALSE,"단축1";#N/A,#N/A,FALSE,"단축2";#N/A,#N/A,FALSE,"단축3";#N/A,#N/A,FALSE,"장축";#N/A,#N/A,FALSE,"4WD"}</definedName>
    <definedName name="흠" localSheetId="41" hidden="1">{#N/A,#N/A,FALSE,"단축1";#N/A,#N/A,FALSE,"단축2";#N/A,#N/A,FALSE,"단축3";#N/A,#N/A,FALSE,"장축";#N/A,#N/A,FALSE,"4WD"}</definedName>
    <definedName name="흠" localSheetId="34" hidden="1">{#N/A,#N/A,FALSE,"단축1";#N/A,#N/A,FALSE,"단축2";#N/A,#N/A,FALSE,"단축3";#N/A,#N/A,FALSE,"장축";#N/A,#N/A,FALSE,"4WD"}</definedName>
    <definedName name="흠" hidden="1">{#N/A,#N/A,FALSE,"단축1";#N/A,#N/A,FALSE,"단축2";#N/A,#N/A,FALSE,"단축3";#N/A,#N/A,FALSE,"장축";#N/A,#N/A,FALSE,"4WD"}</definedName>
    <definedName name="흡" localSheetId="12">#REF!</definedName>
    <definedName name="흡" localSheetId="11">#REF!</definedName>
    <definedName name="흡" localSheetId="38">#REF!</definedName>
    <definedName name="흡" localSheetId="39">#REF!</definedName>
    <definedName name="흡" localSheetId="40">#REF!</definedName>
    <definedName name="흡" localSheetId="41">#REF!</definedName>
    <definedName name="흡" localSheetId="34">#REF!</definedName>
    <definedName name="흡" localSheetId="16">#REF!</definedName>
    <definedName name="흡">#REF!</definedName>
    <definedName name="흡2" localSheetId="38" hidden="1">{#N/A,#N/A,FALSE,"단축1";#N/A,#N/A,FALSE,"단축2";#N/A,#N/A,FALSE,"단축3";#N/A,#N/A,FALSE,"장축";#N/A,#N/A,FALSE,"4WD"}</definedName>
    <definedName name="흡2" localSheetId="39" hidden="1">{#N/A,#N/A,FALSE,"단축1";#N/A,#N/A,FALSE,"단축2";#N/A,#N/A,FALSE,"단축3";#N/A,#N/A,FALSE,"장축";#N/A,#N/A,FALSE,"4WD"}</definedName>
    <definedName name="흡2" localSheetId="40" hidden="1">{#N/A,#N/A,FALSE,"단축1";#N/A,#N/A,FALSE,"단축2";#N/A,#N/A,FALSE,"단축3";#N/A,#N/A,FALSE,"장축";#N/A,#N/A,FALSE,"4WD"}</definedName>
    <definedName name="흡2" localSheetId="41" hidden="1">{#N/A,#N/A,FALSE,"단축1";#N/A,#N/A,FALSE,"단축2";#N/A,#N/A,FALSE,"단축3";#N/A,#N/A,FALSE,"장축";#N/A,#N/A,FALSE,"4WD"}</definedName>
    <definedName name="흡2" localSheetId="34" hidden="1">{#N/A,#N/A,FALSE,"단축1";#N/A,#N/A,FALSE,"단축2";#N/A,#N/A,FALSE,"단축3";#N/A,#N/A,FALSE,"장축";#N/A,#N/A,FALSE,"4WD"}</definedName>
    <definedName name="흡2" hidden="1">{#N/A,#N/A,FALSE,"단축1";#N/A,#N/A,FALSE,"단축2";#N/A,#N/A,FALSE,"단축3";#N/A,#N/A,FALSE,"장축";#N/A,#N/A,FALSE,"4WD"}</definedName>
    <definedName name="흡기" localSheetId="38" hidden="1">{#N/A,#N/A,FALSE,"단축1";#N/A,#N/A,FALSE,"단축2";#N/A,#N/A,FALSE,"단축3";#N/A,#N/A,FALSE,"장축";#N/A,#N/A,FALSE,"4WD"}</definedName>
    <definedName name="흡기" localSheetId="39" hidden="1">{#N/A,#N/A,FALSE,"단축1";#N/A,#N/A,FALSE,"단축2";#N/A,#N/A,FALSE,"단축3";#N/A,#N/A,FALSE,"장축";#N/A,#N/A,FALSE,"4WD"}</definedName>
    <definedName name="흡기" localSheetId="40" hidden="1">{#N/A,#N/A,FALSE,"단축1";#N/A,#N/A,FALSE,"단축2";#N/A,#N/A,FALSE,"단축3";#N/A,#N/A,FALSE,"장축";#N/A,#N/A,FALSE,"4WD"}</definedName>
    <definedName name="흡기" localSheetId="41" hidden="1">{#N/A,#N/A,FALSE,"단축1";#N/A,#N/A,FALSE,"단축2";#N/A,#N/A,FALSE,"단축3";#N/A,#N/A,FALSE,"장축";#N/A,#N/A,FALSE,"4WD"}</definedName>
    <definedName name="흡기" localSheetId="34" hidden="1">{#N/A,#N/A,FALSE,"단축1";#N/A,#N/A,FALSE,"단축2";#N/A,#N/A,FALSE,"단축3";#N/A,#N/A,FALSE,"장축";#N/A,#N/A,FALSE,"4WD"}</definedName>
    <definedName name="흡기" hidden="1">{#N/A,#N/A,FALSE,"단축1";#N/A,#N/A,FALSE,"단축2";#N/A,#N/A,FALSE,"단축3";#N/A,#N/A,FALSE,"장축";#N/A,#N/A,FALSE,"4WD"}</definedName>
    <definedName name="흡기계2" localSheetId="12">#REF!</definedName>
    <definedName name="흡기계2" localSheetId="11">#REF!</definedName>
    <definedName name="흡기계2" localSheetId="38">#REF!</definedName>
    <definedName name="흡기계2" localSheetId="39">#REF!</definedName>
    <definedName name="흡기계2" localSheetId="40">#REF!</definedName>
    <definedName name="흡기계2" localSheetId="41">#REF!</definedName>
    <definedName name="흡기계2" localSheetId="34">#REF!</definedName>
    <definedName name="흡기계2" localSheetId="16">#REF!</definedName>
    <definedName name="흡기계2">#REF!</definedName>
    <definedName name="흡기계최적설계" localSheetId="12">#REF!</definedName>
    <definedName name="흡기계최적설계" localSheetId="11">#REF!</definedName>
    <definedName name="흡기계최적설계" localSheetId="38">#REF!</definedName>
    <definedName name="흡기계최적설계" localSheetId="39">#REF!</definedName>
    <definedName name="흡기계최적설계" localSheetId="40">#REF!</definedName>
    <definedName name="흡기계최적설계" localSheetId="41">#REF!</definedName>
    <definedName name="흡기계최적설계" localSheetId="34">#REF!</definedName>
    <definedName name="흡기계최적설계" localSheetId="16">#REF!</definedName>
    <definedName name="흡기계최적설계">#REF!</definedName>
    <definedName name="흵____R3_t" localSheetId="12">#REF!</definedName>
    <definedName name="흵____R3_t" localSheetId="11">#REF!</definedName>
    <definedName name="흵____R3_t" localSheetId="38">#REF!</definedName>
    <definedName name="흵____R3_t" localSheetId="39">#REF!</definedName>
    <definedName name="흵____R3_t" localSheetId="40">#REF!</definedName>
    <definedName name="흵____R3_t" localSheetId="41">#REF!</definedName>
    <definedName name="흵____R3_t" localSheetId="34">#REF!</definedName>
    <definedName name="흵____R3_t" localSheetId="16">#REF!</definedName>
    <definedName name="흵____R3_t">#REF!</definedName>
    <definedName name="ㅏㅏ" localSheetId="12">#REF!</definedName>
    <definedName name="ㅏㅏ" localSheetId="11">#REF!</definedName>
    <definedName name="ㅏㅏ" localSheetId="38">#REF!</definedName>
    <definedName name="ㅏㅏ" localSheetId="39">#REF!</definedName>
    <definedName name="ㅏㅏ" localSheetId="40">#REF!</definedName>
    <definedName name="ㅏㅏ" localSheetId="41">#REF!</definedName>
    <definedName name="ㅏㅏ" localSheetId="34">#REF!</definedName>
    <definedName name="ㅏㅏ" localSheetId="16">#REF!</definedName>
    <definedName name="ㅏㅏ">#REF!</definedName>
    <definedName name="ㅏㅏㅏ" localSheetId="38" hidden="1">{#N/A,#N/A,FALSE,"단축1";#N/A,#N/A,FALSE,"단축2";#N/A,#N/A,FALSE,"단축3";#N/A,#N/A,FALSE,"장축";#N/A,#N/A,FALSE,"4WD"}</definedName>
    <definedName name="ㅏㅏㅏ" localSheetId="39" hidden="1">{#N/A,#N/A,FALSE,"단축1";#N/A,#N/A,FALSE,"단축2";#N/A,#N/A,FALSE,"단축3";#N/A,#N/A,FALSE,"장축";#N/A,#N/A,FALSE,"4WD"}</definedName>
    <definedName name="ㅏㅏㅏ" localSheetId="40" hidden="1">{#N/A,#N/A,FALSE,"단축1";#N/A,#N/A,FALSE,"단축2";#N/A,#N/A,FALSE,"단축3";#N/A,#N/A,FALSE,"장축";#N/A,#N/A,FALSE,"4WD"}</definedName>
    <definedName name="ㅏㅏㅏ" localSheetId="41" hidden="1">{#N/A,#N/A,FALSE,"단축1";#N/A,#N/A,FALSE,"단축2";#N/A,#N/A,FALSE,"단축3";#N/A,#N/A,FALSE,"장축";#N/A,#N/A,FALSE,"4WD"}</definedName>
    <definedName name="ㅏㅏㅏ" localSheetId="34" hidden="1">{#N/A,#N/A,FALSE,"단축1";#N/A,#N/A,FALSE,"단축2";#N/A,#N/A,FALSE,"단축3";#N/A,#N/A,FALSE,"장축";#N/A,#N/A,FALSE,"4WD"}</definedName>
    <definedName name="ㅏㅏㅏ" hidden="1">{#N/A,#N/A,FALSE,"단축1";#N/A,#N/A,FALSE,"단축2";#N/A,#N/A,FALSE,"단축3";#N/A,#N/A,FALSE,"장축";#N/A,#N/A,FALSE,"4WD"}</definedName>
    <definedName name="ㅏㅐ" localSheetId="12">#REF!</definedName>
    <definedName name="ㅏㅐ" localSheetId="11">#REF!</definedName>
    <definedName name="ㅏㅐ" localSheetId="38">#REF!</definedName>
    <definedName name="ㅏㅐ" localSheetId="39">#REF!</definedName>
    <definedName name="ㅏㅐ" localSheetId="40">#REF!</definedName>
    <definedName name="ㅏㅐ" localSheetId="41">#REF!</definedName>
    <definedName name="ㅏㅐ" localSheetId="34">#REF!</definedName>
    <definedName name="ㅏㅐ" localSheetId="16">#REF!</definedName>
    <definedName name="ㅏㅐ">#REF!</definedName>
    <definedName name="ㅏㅐㅐ" localSheetId="12">#REF!</definedName>
    <definedName name="ㅏㅐㅐ" localSheetId="11">#REF!</definedName>
    <definedName name="ㅏㅐㅐ" localSheetId="38">#REF!</definedName>
    <definedName name="ㅏㅐㅐ" localSheetId="39">#REF!</definedName>
    <definedName name="ㅏㅐㅐ" localSheetId="40">#REF!</definedName>
    <definedName name="ㅏㅐㅐ" localSheetId="41">#REF!</definedName>
    <definedName name="ㅏㅐㅐ" localSheetId="34">#REF!</definedName>
    <definedName name="ㅏㅐㅐ" localSheetId="16">#REF!</definedName>
    <definedName name="ㅏㅐㅐ">#REF!</definedName>
    <definedName name="ㅏㅓ" localSheetId="38" hidden="1">{#N/A,#N/A,FALSE,"단축1";#N/A,#N/A,FALSE,"단축2";#N/A,#N/A,FALSE,"단축3";#N/A,#N/A,FALSE,"장축";#N/A,#N/A,FALSE,"4WD"}</definedName>
    <definedName name="ㅏㅓ" localSheetId="39" hidden="1">{#N/A,#N/A,FALSE,"단축1";#N/A,#N/A,FALSE,"단축2";#N/A,#N/A,FALSE,"단축3";#N/A,#N/A,FALSE,"장축";#N/A,#N/A,FALSE,"4WD"}</definedName>
    <definedName name="ㅏㅓ" localSheetId="40" hidden="1">{#N/A,#N/A,FALSE,"단축1";#N/A,#N/A,FALSE,"단축2";#N/A,#N/A,FALSE,"단축3";#N/A,#N/A,FALSE,"장축";#N/A,#N/A,FALSE,"4WD"}</definedName>
    <definedName name="ㅏㅓ" localSheetId="41" hidden="1">{#N/A,#N/A,FALSE,"단축1";#N/A,#N/A,FALSE,"단축2";#N/A,#N/A,FALSE,"단축3";#N/A,#N/A,FALSE,"장축";#N/A,#N/A,FALSE,"4WD"}</definedName>
    <definedName name="ㅏㅓ" localSheetId="34" hidden="1">{#N/A,#N/A,FALSE,"단축1";#N/A,#N/A,FALSE,"단축2";#N/A,#N/A,FALSE,"단축3";#N/A,#N/A,FALSE,"장축";#N/A,#N/A,FALSE,"4WD"}</definedName>
    <definedName name="ㅏㅓ" hidden="1">{#N/A,#N/A,FALSE,"단축1";#N/A,#N/A,FALSE,"단축2";#N/A,#N/A,FALSE,"단축3";#N/A,#N/A,FALSE,"장축";#N/A,#N/A,FALSE,"4WD"}</definedName>
    <definedName name="ㅏㅣㅜㅏㅣ" localSheetId="12">#REF!</definedName>
    <definedName name="ㅏㅣㅜㅏㅣ" localSheetId="11">#REF!</definedName>
    <definedName name="ㅏㅣㅜㅏㅣ" localSheetId="38">#REF!</definedName>
    <definedName name="ㅏㅣㅜㅏㅣ" localSheetId="39">#REF!</definedName>
    <definedName name="ㅏㅣㅜㅏㅣ" localSheetId="40">#REF!</definedName>
    <definedName name="ㅏㅣㅜㅏㅣ" localSheetId="41">#REF!</definedName>
    <definedName name="ㅏㅣㅜㅏㅣ" localSheetId="34">#REF!</definedName>
    <definedName name="ㅏㅣㅜㅏㅣ" localSheetId="16">#REF!</definedName>
    <definedName name="ㅏㅣㅜㅏㅣ">#REF!</definedName>
    <definedName name="ㅐㅐ" localSheetId="12">#REF!</definedName>
    <definedName name="ㅐㅐ" localSheetId="11">#REF!</definedName>
    <definedName name="ㅐㅐ" localSheetId="38">#REF!</definedName>
    <definedName name="ㅐㅐ" localSheetId="39">#REF!</definedName>
    <definedName name="ㅐㅐ" localSheetId="40">#REF!</definedName>
    <definedName name="ㅐㅐ" localSheetId="41">#REF!</definedName>
    <definedName name="ㅐㅐ" localSheetId="34">#REF!</definedName>
    <definedName name="ㅐㅐ" localSheetId="16">#REF!</definedName>
    <definedName name="ㅐㅐ">#REF!</definedName>
    <definedName name="ㅐㅓㅐㅔㅓ" localSheetId="38" hidden="1">{#N/A,#N/A,FALSE,"단축1";#N/A,#N/A,FALSE,"단축2";#N/A,#N/A,FALSE,"단축3";#N/A,#N/A,FALSE,"장축";#N/A,#N/A,FALSE,"4WD"}</definedName>
    <definedName name="ㅐㅓㅐㅔㅓ" localSheetId="39" hidden="1">{#N/A,#N/A,FALSE,"단축1";#N/A,#N/A,FALSE,"단축2";#N/A,#N/A,FALSE,"단축3";#N/A,#N/A,FALSE,"장축";#N/A,#N/A,FALSE,"4WD"}</definedName>
    <definedName name="ㅐㅓㅐㅔㅓ" localSheetId="40" hidden="1">{#N/A,#N/A,FALSE,"단축1";#N/A,#N/A,FALSE,"단축2";#N/A,#N/A,FALSE,"단축3";#N/A,#N/A,FALSE,"장축";#N/A,#N/A,FALSE,"4WD"}</definedName>
    <definedName name="ㅐㅓㅐㅔㅓ" localSheetId="41" hidden="1">{#N/A,#N/A,FALSE,"단축1";#N/A,#N/A,FALSE,"단축2";#N/A,#N/A,FALSE,"단축3";#N/A,#N/A,FALSE,"장축";#N/A,#N/A,FALSE,"4WD"}</definedName>
    <definedName name="ㅐㅓㅐㅔㅓ" localSheetId="34" hidden="1">{#N/A,#N/A,FALSE,"단축1";#N/A,#N/A,FALSE,"단축2";#N/A,#N/A,FALSE,"단축3";#N/A,#N/A,FALSE,"장축";#N/A,#N/A,FALSE,"4WD"}</definedName>
    <definedName name="ㅐㅓㅐㅔㅓ" hidden="1">{#N/A,#N/A,FALSE,"단축1";#N/A,#N/A,FALSE,"단축2";#N/A,#N/A,FALSE,"단축3";#N/A,#N/A,FALSE,"장축";#N/A,#N/A,FALSE,"4WD"}</definedName>
    <definedName name="ㅑㅑㅑ" localSheetId="12">#REF!</definedName>
    <definedName name="ㅑㅑㅑ" localSheetId="11">#REF!</definedName>
    <definedName name="ㅑㅑㅑ" localSheetId="38">#REF!</definedName>
    <definedName name="ㅑㅑㅑ" localSheetId="39">#REF!</definedName>
    <definedName name="ㅑㅑㅑ" localSheetId="40">#REF!</definedName>
    <definedName name="ㅑㅑㅑ" localSheetId="41">#REF!</definedName>
    <definedName name="ㅑㅑㅑ" localSheetId="34">#REF!</definedName>
    <definedName name="ㅑㅑㅑ" localSheetId="16">#REF!</definedName>
    <definedName name="ㅑㅑㅑ">#REF!</definedName>
    <definedName name="ㅓ" localSheetId="38" hidden="1">{#N/A,#N/A,TRUE,"Y생산";#N/A,#N/A,TRUE,"Y판매";#N/A,#N/A,TRUE,"Y총물량";#N/A,#N/A,TRUE,"Y능력";#N/A,#N/A,TRUE,"YKD"}</definedName>
    <definedName name="ㅓ" localSheetId="39" hidden="1">{#N/A,#N/A,TRUE,"Y생산";#N/A,#N/A,TRUE,"Y판매";#N/A,#N/A,TRUE,"Y총물량";#N/A,#N/A,TRUE,"Y능력";#N/A,#N/A,TRUE,"YKD"}</definedName>
    <definedName name="ㅓ" localSheetId="40" hidden="1">{#N/A,#N/A,TRUE,"Y생산";#N/A,#N/A,TRUE,"Y판매";#N/A,#N/A,TRUE,"Y총물량";#N/A,#N/A,TRUE,"Y능력";#N/A,#N/A,TRUE,"YKD"}</definedName>
    <definedName name="ㅓ" localSheetId="41" hidden="1">{#N/A,#N/A,TRUE,"Y생산";#N/A,#N/A,TRUE,"Y판매";#N/A,#N/A,TRUE,"Y총물량";#N/A,#N/A,TRUE,"Y능력";#N/A,#N/A,TRUE,"YKD"}</definedName>
    <definedName name="ㅓ" localSheetId="34" hidden="1">{#N/A,#N/A,TRUE,"Y생산";#N/A,#N/A,TRUE,"Y판매";#N/A,#N/A,TRUE,"Y총물량";#N/A,#N/A,TRUE,"Y능력";#N/A,#N/A,TRUE,"YKD"}</definedName>
    <definedName name="ㅓ" hidden="1">{#N/A,#N/A,TRUE,"Y생산";#N/A,#N/A,TRUE,"Y판매";#N/A,#N/A,TRUE,"Y총물량";#N/A,#N/A,TRUE,"Y능력";#N/A,#N/A,TRUE,"YKD"}</definedName>
    <definedName name="ㅓㅏㅣㅎ러ㅏㅣ" localSheetId="12">#REF!</definedName>
    <definedName name="ㅓㅏㅣㅎ러ㅏㅣ" localSheetId="11">#REF!</definedName>
    <definedName name="ㅓㅏㅣㅎ러ㅏㅣ" localSheetId="38">#REF!</definedName>
    <definedName name="ㅓㅏㅣㅎ러ㅏㅣ" localSheetId="39">#REF!</definedName>
    <definedName name="ㅓㅏㅣㅎ러ㅏㅣ" localSheetId="40">#REF!</definedName>
    <definedName name="ㅓㅏㅣㅎ러ㅏㅣ" localSheetId="41">#REF!</definedName>
    <definedName name="ㅓㅏㅣㅎ러ㅏㅣ" localSheetId="34">#REF!</definedName>
    <definedName name="ㅓㅏㅣㅎ러ㅏㅣ" localSheetId="16">#REF!</definedName>
    <definedName name="ㅓㅏㅣㅎ러ㅏㅣ">#REF!</definedName>
    <definedName name="ㅓㅏㅣㅕㅑㅔ" localSheetId="38" hidden="1">{#N/A,#N/A,FALSE,"단축1";#N/A,#N/A,FALSE,"단축2";#N/A,#N/A,FALSE,"단축3";#N/A,#N/A,FALSE,"장축";#N/A,#N/A,FALSE,"4WD"}</definedName>
    <definedName name="ㅓㅏㅣㅕㅑㅔ" localSheetId="39" hidden="1">{#N/A,#N/A,FALSE,"단축1";#N/A,#N/A,FALSE,"단축2";#N/A,#N/A,FALSE,"단축3";#N/A,#N/A,FALSE,"장축";#N/A,#N/A,FALSE,"4WD"}</definedName>
    <definedName name="ㅓㅏㅣㅕㅑㅔ" localSheetId="40" hidden="1">{#N/A,#N/A,FALSE,"단축1";#N/A,#N/A,FALSE,"단축2";#N/A,#N/A,FALSE,"단축3";#N/A,#N/A,FALSE,"장축";#N/A,#N/A,FALSE,"4WD"}</definedName>
    <definedName name="ㅓㅏㅣㅕㅑㅔ" localSheetId="41" hidden="1">{#N/A,#N/A,FALSE,"단축1";#N/A,#N/A,FALSE,"단축2";#N/A,#N/A,FALSE,"단축3";#N/A,#N/A,FALSE,"장축";#N/A,#N/A,FALSE,"4WD"}</definedName>
    <definedName name="ㅓㅏㅣㅕㅑㅔ" localSheetId="34" hidden="1">{#N/A,#N/A,FALSE,"단축1";#N/A,#N/A,FALSE,"단축2";#N/A,#N/A,FALSE,"단축3";#N/A,#N/A,FALSE,"장축";#N/A,#N/A,FALSE,"4WD"}</definedName>
    <definedName name="ㅓㅏㅣㅕㅑㅔ" hidden="1">{#N/A,#N/A,FALSE,"단축1";#N/A,#N/A,FALSE,"단축2";#N/A,#N/A,FALSE,"단축3";#N/A,#N/A,FALSE,"장축";#N/A,#N/A,FALSE,"4WD"}</definedName>
    <definedName name="ㅓㅓ" localSheetId="38" hidden="1">{#N/A,#N/A,FALSE,"단축1";#N/A,#N/A,FALSE,"단축2";#N/A,#N/A,FALSE,"단축3";#N/A,#N/A,FALSE,"장축";#N/A,#N/A,FALSE,"4WD"}</definedName>
    <definedName name="ㅓㅓ" localSheetId="39" hidden="1">{#N/A,#N/A,FALSE,"단축1";#N/A,#N/A,FALSE,"단축2";#N/A,#N/A,FALSE,"단축3";#N/A,#N/A,FALSE,"장축";#N/A,#N/A,FALSE,"4WD"}</definedName>
    <definedName name="ㅓㅓ" localSheetId="40" hidden="1">{#N/A,#N/A,FALSE,"단축1";#N/A,#N/A,FALSE,"단축2";#N/A,#N/A,FALSE,"단축3";#N/A,#N/A,FALSE,"장축";#N/A,#N/A,FALSE,"4WD"}</definedName>
    <definedName name="ㅓㅓ" localSheetId="41" hidden="1">{#N/A,#N/A,FALSE,"단축1";#N/A,#N/A,FALSE,"단축2";#N/A,#N/A,FALSE,"단축3";#N/A,#N/A,FALSE,"장축";#N/A,#N/A,FALSE,"4WD"}</definedName>
    <definedName name="ㅓㅓ" localSheetId="34" hidden="1">{#N/A,#N/A,FALSE,"단축1";#N/A,#N/A,FALSE,"단축2";#N/A,#N/A,FALSE,"단축3";#N/A,#N/A,FALSE,"장축";#N/A,#N/A,FALSE,"4WD"}</definedName>
    <definedName name="ㅓㅓ" hidden="1">{#N/A,#N/A,FALSE,"단축1";#N/A,#N/A,FALSE,"단축2";#N/A,#N/A,FALSE,"단축3";#N/A,#N/A,FALSE,"장축";#N/A,#N/A,FALSE,"4WD"}</definedName>
    <definedName name="ㅓㅗ" localSheetId="12">#REF!</definedName>
    <definedName name="ㅓㅗ" localSheetId="11">#REF!</definedName>
    <definedName name="ㅓㅗ" localSheetId="38">#REF!</definedName>
    <definedName name="ㅓㅗ" localSheetId="39">#REF!</definedName>
    <definedName name="ㅓㅗ" localSheetId="40">#REF!</definedName>
    <definedName name="ㅓㅗ" localSheetId="41">#REF!</definedName>
    <definedName name="ㅓㅗ" localSheetId="34">#REF!</definedName>
    <definedName name="ㅓㅗ" localSheetId="16">#REF!</definedName>
    <definedName name="ㅓㅗ">#REF!</definedName>
    <definedName name="ㅓㅗ하" localSheetId="12">#REF!</definedName>
    <definedName name="ㅓㅗ하" localSheetId="11">#REF!</definedName>
    <definedName name="ㅓㅗ하" localSheetId="38">#REF!</definedName>
    <definedName name="ㅓㅗ하" localSheetId="39">#REF!</definedName>
    <definedName name="ㅓㅗ하" localSheetId="40">#REF!</definedName>
    <definedName name="ㅓㅗ하" localSheetId="41">#REF!</definedName>
    <definedName name="ㅓㅗ하" localSheetId="34">#REF!</definedName>
    <definedName name="ㅓㅗ하" localSheetId="16">#REF!</definedName>
    <definedName name="ㅓㅗ하">#REF!</definedName>
    <definedName name="ㅓㅘ" localSheetId="12">#REF!</definedName>
    <definedName name="ㅓㅘ" localSheetId="11">#REF!</definedName>
    <definedName name="ㅓㅘ" localSheetId="38">#REF!</definedName>
    <definedName name="ㅓㅘ" localSheetId="39">#REF!</definedName>
    <definedName name="ㅓㅘ" localSheetId="40">#REF!</definedName>
    <definedName name="ㅓㅘ" localSheetId="41">#REF!</definedName>
    <definedName name="ㅓㅘ" localSheetId="34">#REF!</definedName>
    <definedName name="ㅓㅘ" localSheetId="16">#REF!</definedName>
    <definedName name="ㅓㅘ">#REF!</definedName>
    <definedName name="ㅓㅚ" localSheetId="12">#REF!</definedName>
    <definedName name="ㅓㅚ" localSheetId="11">#REF!</definedName>
    <definedName name="ㅓㅚ" localSheetId="38">#REF!</definedName>
    <definedName name="ㅓㅚ" localSheetId="39">#REF!</definedName>
    <definedName name="ㅓㅚ" localSheetId="40">#REF!</definedName>
    <definedName name="ㅓㅚ" localSheetId="41">#REF!</definedName>
    <definedName name="ㅓㅚ" localSheetId="34">#REF!</definedName>
    <definedName name="ㅓㅚ" localSheetId="16">#REF!</definedName>
    <definedName name="ㅓㅚ">#REF!</definedName>
    <definedName name="ㅔ" localSheetId="38" hidden="1">{#N/A,#N/A,FALSE,"단축1";#N/A,#N/A,FALSE,"단축2";#N/A,#N/A,FALSE,"단축3";#N/A,#N/A,FALSE,"장축";#N/A,#N/A,FALSE,"4WD"}</definedName>
    <definedName name="ㅔ" localSheetId="39" hidden="1">{#N/A,#N/A,FALSE,"단축1";#N/A,#N/A,FALSE,"단축2";#N/A,#N/A,FALSE,"단축3";#N/A,#N/A,FALSE,"장축";#N/A,#N/A,FALSE,"4WD"}</definedName>
    <definedName name="ㅔ" localSheetId="40" hidden="1">{#N/A,#N/A,FALSE,"단축1";#N/A,#N/A,FALSE,"단축2";#N/A,#N/A,FALSE,"단축3";#N/A,#N/A,FALSE,"장축";#N/A,#N/A,FALSE,"4WD"}</definedName>
    <definedName name="ㅔ" localSheetId="41" hidden="1">{#N/A,#N/A,FALSE,"단축1";#N/A,#N/A,FALSE,"단축2";#N/A,#N/A,FALSE,"단축3";#N/A,#N/A,FALSE,"장축";#N/A,#N/A,FALSE,"4WD"}</definedName>
    <definedName name="ㅔ" localSheetId="34" hidden="1">{#N/A,#N/A,FALSE,"단축1";#N/A,#N/A,FALSE,"단축2";#N/A,#N/A,FALSE,"단축3";#N/A,#N/A,FALSE,"장축";#N/A,#N/A,FALSE,"4WD"}</definedName>
    <definedName name="ㅔ" hidden="1">{#N/A,#N/A,FALSE,"단축1";#N/A,#N/A,FALSE,"단축2";#N/A,#N/A,FALSE,"단축3";#N/A,#N/A,FALSE,"장축";#N/A,#N/A,FALSE,"4WD"}</definedName>
    <definedName name="ㅔㅔ" localSheetId="12">#REF!</definedName>
    <definedName name="ㅔㅔ" localSheetId="11">#REF!</definedName>
    <definedName name="ㅔㅔ" localSheetId="38">#REF!</definedName>
    <definedName name="ㅔㅔ" localSheetId="39">#REF!</definedName>
    <definedName name="ㅔㅔ" localSheetId="40">#REF!</definedName>
    <definedName name="ㅔㅔ" localSheetId="41">#REF!</definedName>
    <definedName name="ㅔㅔ" localSheetId="34">#REF!</definedName>
    <definedName name="ㅔㅔ" localSheetId="16">#REF!</definedName>
    <definedName name="ㅔㅔ">#REF!</definedName>
    <definedName name="ㅔㅔㅔ" localSheetId="38" hidden="1">{#N/A,#N/A,FALSE,"단축1";#N/A,#N/A,FALSE,"단축2";#N/A,#N/A,FALSE,"단축3";#N/A,#N/A,FALSE,"장축";#N/A,#N/A,FALSE,"4WD"}</definedName>
    <definedName name="ㅔㅔㅔ" localSheetId="39" hidden="1">{#N/A,#N/A,FALSE,"단축1";#N/A,#N/A,FALSE,"단축2";#N/A,#N/A,FALSE,"단축3";#N/A,#N/A,FALSE,"장축";#N/A,#N/A,FALSE,"4WD"}</definedName>
    <definedName name="ㅔㅔㅔ" localSheetId="40" hidden="1">{#N/A,#N/A,FALSE,"단축1";#N/A,#N/A,FALSE,"단축2";#N/A,#N/A,FALSE,"단축3";#N/A,#N/A,FALSE,"장축";#N/A,#N/A,FALSE,"4WD"}</definedName>
    <definedName name="ㅔㅔㅔ" localSheetId="41" hidden="1">{#N/A,#N/A,FALSE,"단축1";#N/A,#N/A,FALSE,"단축2";#N/A,#N/A,FALSE,"단축3";#N/A,#N/A,FALSE,"장축";#N/A,#N/A,FALSE,"4WD"}</definedName>
    <definedName name="ㅔㅔㅔ" localSheetId="34" hidden="1">{#N/A,#N/A,FALSE,"단축1";#N/A,#N/A,FALSE,"단축2";#N/A,#N/A,FALSE,"단축3";#N/A,#N/A,FALSE,"장축";#N/A,#N/A,FALSE,"4WD"}</definedName>
    <definedName name="ㅔㅔㅔ" hidden="1">{#N/A,#N/A,FALSE,"단축1";#N/A,#N/A,FALSE,"단축2";#N/A,#N/A,FALSE,"단축3";#N/A,#N/A,FALSE,"장축";#N/A,#N/A,FALSE,"4WD"}</definedName>
    <definedName name="ㅕㅑㅐㅔ" localSheetId="12">#REF!</definedName>
    <definedName name="ㅕㅑㅐㅔ" localSheetId="11">#REF!</definedName>
    <definedName name="ㅕㅑㅐㅔ" localSheetId="38">#REF!</definedName>
    <definedName name="ㅕㅑㅐㅔ" localSheetId="39">#REF!</definedName>
    <definedName name="ㅕㅑㅐㅔ" localSheetId="40">#REF!</definedName>
    <definedName name="ㅕㅑㅐㅔ" localSheetId="41">#REF!</definedName>
    <definedName name="ㅕㅑㅐㅔ" localSheetId="34">#REF!</definedName>
    <definedName name="ㅕㅑㅐㅔ" localSheetId="16">#REF!</definedName>
    <definedName name="ㅕㅑㅐㅔ">#REF!</definedName>
    <definedName name="ㅕㅕ" localSheetId="38" hidden="1">{#N/A,#N/A,FALSE,"단축1";#N/A,#N/A,FALSE,"단축2";#N/A,#N/A,FALSE,"단축3";#N/A,#N/A,FALSE,"장축";#N/A,#N/A,FALSE,"4WD"}</definedName>
    <definedName name="ㅕㅕ" localSheetId="39" hidden="1">{#N/A,#N/A,FALSE,"단축1";#N/A,#N/A,FALSE,"단축2";#N/A,#N/A,FALSE,"단축3";#N/A,#N/A,FALSE,"장축";#N/A,#N/A,FALSE,"4WD"}</definedName>
    <definedName name="ㅕㅕ" localSheetId="40" hidden="1">{#N/A,#N/A,FALSE,"단축1";#N/A,#N/A,FALSE,"단축2";#N/A,#N/A,FALSE,"단축3";#N/A,#N/A,FALSE,"장축";#N/A,#N/A,FALSE,"4WD"}</definedName>
    <definedName name="ㅕㅕ" localSheetId="41" hidden="1">{#N/A,#N/A,FALSE,"단축1";#N/A,#N/A,FALSE,"단축2";#N/A,#N/A,FALSE,"단축3";#N/A,#N/A,FALSE,"장축";#N/A,#N/A,FALSE,"4WD"}</definedName>
    <definedName name="ㅕㅕ" localSheetId="34" hidden="1">{#N/A,#N/A,FALSE,"단축1";#N/A,#N/A,FALSE,"단축2";#N/A,#N/A,FALSE,"단축3";#N/A,#N/A,FALSE,"장축";#N/A,#N/A,FALSE,"4WD"}</definedName>
    <definedName name="ㅕㅕ" hidden="1">{#N/A,#N/A,FALSE,"단축1";#N/A,#N/A,FALSE,"단축2";#N/A,#N/A,FALSE,"단축3";#N/A,#N/A,FALSE,"장축";#N/A,#N/A,FALSE,"4WD"}</definedName>
    <definedName name="ㅗ" localSheetId="38" hidden="1">{#N/A,#N/A,FALSE,"단축1";#N/A,#N/A,FALSE,"단축2";#N/A,#N/A,FALSE,"단축3";#N/A,#N/A,FALSE,"장축";#N/A,#N/A,FALSE,"4WD"}</definedName>
    <definedName name="ㅗ" localSheetId="39" hidden="1">{#N/A,#N/A,FALSE,"단축1";#N/A,#N/A,FALSE,"단축2";#N/A,#N/A,FALSE,"단축3";#N/A,#N/A,FALSE,"장축";#N/A,#N/A,FALSE,"4WD"}</definedName>
    <definedName name="ㅗ" localSheetId="40" hidden="1">{#N/A,#N/A,FALSE,"단축1";#N/A,#N/A,FALSE,"단축2";#N/A,#N/A,FALSE,"단축3";#N/A,#N/A,FALSE,"장축";#N/A,#N/A,FALSE,"4WD"}</definedName>
    <definedName name="ㅗ" localSheetId="41" hidden="1">{#N/A,#N/A,FALSE,"단축1";#N/A,#N/A,FALSE,"단축2";#N/A,#N/A,FALSE,"단축3";#N/A,#N/A,FALSE,"장축";#N/A,#N/A,FALSE,"4WD"}</definedName>
    <definedName name="ㅗ" localSheetId="34" hidden="1">{#N/A,#N/A,FALSE,"단축1";#N/A,#N/A,FALSE,"단축2";#N/A,#N/A,FALSE,"단축3";#N/A,#N/A,FALSE,"장축";#N/A,#N/A,FALSE,"4WD"}</definedName>
    <definedName name="ㅗ" hidden="1">{#N/A,#N/A,FALSE,"단축1";#N/A,#N/A,FALSE,"단축2";#N/A,#N/A,FALSE,"단축3";#N/A,#N/A,FALSE,"장축";#N/A,#N/A,FALSE,"4WD"}</definedName>
    <definedName name="ㅗ쇼" localSheetId="12">#REF!</definedName>
    <definedName name="ㅗ쇼" localSheetId="11">#REF!</definedName>
    <definedName name="ㅗ쇼" localSheetId="38">#REF!</definedName>
    <definedName name="ㅗ쇼" localSheetId="39">#REF!</definedName>
    <definedName name="ㅗ쇼" localSheetId="40">#REF!</definedName>
    <definedName name="ㅗ쇼" localSheetId="41">#REF!</definedName>
    <definedName name="ㅗ쇼" localSheetId="34">#REF!</definedName>
    <definedName name="ㅗ쇼" localSheetId="16">#REF!</definedName>
    <definedName name="ㅗ쇼">#REF!</definedName>
    <definedName name="ㅗㅎ" localSheetId="12">#REF!</definedName>
    <definedName name="ㅗㅎ" localSheetId="11">#REF!</definedName>
    <definedName name="ㅗㅎ" localSheetId="38">#REF!</definedName>
    <definedName name="ㅗㅎ" localSheetId="39">#REF!</definedName>
    <definedName name="ㅗㅎ" localSheetId="40">#REF!</definedName>
    <definedName name="ㅗㅎ" localSheetId="41">#REF!</definedName>
    <definedName name="ㅗㅎ" localSheetId="34">#REF!</definedName>
    <definedName name="ㅗㅎ" localSheetId="16">#REF!</definedName>
    <definedName name="ㅗㅎ">#REF!</definedName>
    <definedName name="ㅗㅎ러" localSheetId="12">#REF!</definedName>
    <definedName name="ㅗㅎ러" localSheetId="11">#REF!</definedName>
    <definedName name="ㅗㅎ러" localSheetId="38">#REF!</definedName>
    <definedName name="ㅗㅎ러" localSheetId="39">#REF!</definedName>
    <definedName name="ㅗㅎ러" localSheetId="40">#REF!</definedName>
    <definedName name="ㅗㅎ러" localSheetId="41">#REF!</definedName>
    <definedName name="ㅗㅎ러" localSheetId="34">#REF!</definedName>
    <definedName name="ㅗㅎ러" localSheetId="16">#REF!</definedName>
    <definedName name="ㅗㅎ러">#REF!</definedName>
    <definedName name="ㅗ헐" localSheetId="12">#REF!</definedName>
    <definedName name="ㅗ헐" localSheetId="11">#REF!</definedName>
    <definedName name="ㅗ헐" localSheetId="38">#REF!</definedName>
    <definedName name="ㅗ헐" localSheetId="39">#REF!</definedName>
    <definedName name="ㅗ헐" localSheetId="40">#REF!</definedName>
    <definedName name="ㅗ헐" localSheetId="41">#REF!</definedName>
    <definedName name="ㅗ헐" localSheetId="34">#REF!</definedName>
    <definedName name="ㅗ헐" localSheetId="16">#REF!</definedName>
    <definedName name="ㅗ헐">#REF!</definedName>
    <definedName name="ㅗㅓ" localSheetId="12">#REF!</definedName>
    <definedName name="ㅗㅓ" localSheetId="11">#REF!</definedName>
    <definedName name="ㅗㅓ" localSheetId="38">#REF!</definedName>
    <definedName name="ㅗㅓ" localSheetId="39">#REF!</definedName>
    <definedName name="ㅗㅓ" localSheetId="40">#REF!</definedName>
    <definedName name="ㅗㅓ" localSheetId="41">#REF!</definedName>
    <definedName name="ㅗㅓ" localSheetId="34">#REF!</definedName>
    <definedName name="ㅗㅓ" localSheetId="16">#REF!</definedName>
    <definedName name="ㅗㅓ">#REF!</definedName>
    <definedName name="ㅗㅓㅏ" localSheetId="12" hidden="1">#REF!</definedName>
    <definedName name="ㅗㅓㅏ" localSheetId="11" hidden="1">#REF!</definedName>
    <definedName name="ㅗㅓㅏ" localSheetId="38" hidden="1">#REF!</definedName>
    <definedName name="ㅗㅓㅏ" localSheetId="39" hidden="1">#REF!</definedName>
    <definedName name="ㅗㅓㅏ" localSheetId="40" hidden="1">#REF!</definedName>
    <definedName name="ㅗㅓㅏ" localSheetId="41" hidden="1">#REF!</definedName>
    <definedName name="ㅗㅓㅏ" localSheetId="34" hidden="1">#REF!</definedName>
    <definedName name="ㅗㅓㅏ" localSheetId="16" hidden="1">#REF!</definedName>
    <definedName name="ㅗㅓㅏ" hidden="1">#REF!</definedName>
    <definedName name="ㅗㅓㅏㅣ" localSheetId="38" hidden="1">{#N/A,#N/A,FALSE,"단축1";#N/A,#N/A,FALSE,"단축2";#N/A,#N/A,FALSE,"단축3";#N/A,#N/A,FALSE,"장축";#N/A,#N/A,FALSE,"4WD"}</definedName>
    <definedName name="ㅗㅓㅏㅣ" localSheetId="39" hidden="1">{#N/A,#N/A,FALSE,"단축1";#N/A,#N/A,FALSE,"단축2";#N/A,#N/A,FALSE,"단축3";#N/A,#N/A,FALSE,"장축";#N/A,#N/A,FALSE,"4WD"}</definedName>
    <definedName name="ㅗㅓㅏㅣ" localSheetId="40" hidden="1">{#N/A,#N/A,FALSE,"단축1";#N/A,#N/A,FALSE,"단축2";#N/A,#N/A,FALSE,"단축3";#N/A,#N/A,FALSE,"장축";#N/A,#N/A,FALSE,"4WD"}</definedName>
    <definedName name="ㅗㅓㅏㅣ" localSheetId="41" hidden="1">{#N/A,#N/A,FALSE,"단축1";#N/A,#N/A,FALSE,"단축2";#N/A,#N/A,FALSE,"단축3";#N/A,#N/A,FALSE,"장축";#N/A,#N/A,FALSE,"4WD"}</definedName>
    <definedName name="ㅗㅓㅏㅣ" localSheetId="34" hidden="1">{#N/A,#N/A,FALSE,"단축1";#N/A,#N/A,FALSE,"단축2";#N/A,#N/A,FALSE,"단축3";#N/A,#N/A,FALSE,"장축";#N/A,#N/A,FALSE,"4WD"}</definedName>
    <definedName name="ㅗㅓㅏㅣ" hidden="1">{#N/A,#N/A,FALSE,"단축1";#N/A,#N/A,FALSE,"단축2";#N/A,#N/A,FALSE,"단축3";#N/A,#N/A,FALSE,"장축";#N/A,#N/A,FALSE,"4WD"}</definedName>
    <definedName name="ㅗㅗ" localSheetId="38" hidden="1">{#N/A,#N/A,FALSE,"단축1";#N/A,#N/A,FALSE,"단축2";#N/A,#N/A,FALSE,"단축3";#N/A,#N/A,FALSE,"장축";#N/A,#N/A,FALSE,"4WD"}</definedName>
    <definedName name="ㅗㅗ" localSheetId="39" hidden="1">{#N/A,#N/A,FALSE,"단축1";#N/A,#N/A,FALSE,"단축2";#N/A,#N/A,FALSE,"단축3";#N/A,#N/A,FALSE,"장축";#N/A,#N/A,FALSE,"4WD"}</definedName>
    <definedName name="ㅗㅗ" localSheetId="40" hidden="1">{#N/A,#N/A,FALSE,"단축1";#N/A,#N/A,FALSE,"단축2";#N/A,#N/A,FALSE,"단축3";#N/A,#N/A,FALSE,"장축";#N/A,#N/A,FALSE,"4WD"}</definedName>
    <definedName name="ㅗㅗ" localSheetId="41" hidden="1">{#N/A,#N/A,FALSE,"단축1";#N/A,#N/A,FALSE,"단축2";#N/A,#N/A,FALSE,"단축3";#N/A,#N/A,FALSE,"장축";#N/A,#N/A,FALSE,"4WD"}</definedName>
    <definedName name="ㅗㅗ" localSheetId="34" hidden="1">{#N/A,#N/A,FALSE,"단축1";#N/A,#N/A,FALSE,"단축2";#N/A,#N/A,FALSE,"단축3";#N/A,#N/A,FALSE,"장축";#N/A,#N/A,FALSE,"4WD"}</definedName>
    <definedName name="ㅗㅗ" hidden="1">{#N/A,#N/A,FALSE,"단축1";#N/A,#N/A,FALSE,"단축2";#N/A,#N/A,FALSE,"단축3";#N/A,#N/A,FALSE,"장축";#N/A,#N/A,FALSE,"4WD"}</definedName>
    <definedName name="ㅗㅗㅗ" localSheetId="12">#REF!</definedName>
    <definedName name="ㅗㅗㅗ" localSheetId="11">#REF!</definedName>
    <definedName name="ㅗㅗㅗ" localSheetId="38">#REF!</definedName>
    <definedName name="ㅗㅗㅗ" localSheetId="39">#REF!</definedName>
    <definedName name="ㅗㅗㅗ" localSheetId="40">#REF!</definedName>
    <definedName name="ㅗㅗㅗ" localSheetId="41">#REF!</definedName>
    <definedName name="ㅗㅗㅗ" localSheetId="34">#REF!</definedName>
    <definedName name="ㅗㅗㅗ" localSheetId="16">#REF!</definedName>
    <definedName name="ㅗㅗㅗ">#REF!</definedName>
    <definedName name="ㅗㅗㅗㅗ" localSheetId="12">[0]!BlankMacro1</definedName>
    <definedName name="ㅗㅗㅗㅗ" localSheetId="11">[0]!BlankMacro1</definedName>
    <definedName name="ㅗㅗㅗㅗ" localSheetId="38">[0]!BlankMacro1</definedName>
    <definedName name="ㅗㅗㅗㅗ" localSheetId="39">[0]!BlankMacro1</definedName>
    <definedName name="ㅗㅗㅗㅗ" localSheetId="40">[0]!BlankMacro1</definedName>
    <definedName name="ㅗㅗㅗㅗ" localSheetId="41">[0]!BlankMacro1</definedName>
    <definedName name="ㅗㅗㅗㅗ" localSheetId="34">[0]!BlankMacro1</definedName>
    <definedName name="ㅗㅗㅗㅗ" localSheetId="16">[0]!BlankMacro1</definedName>
    <definedName name="ㅗㅗㅗㅗ">[0]!BlankMacro1</definedName>
    <definedName name="ㅗㅗㅘㅣㅣㅏ" localSheetId="12">#REF!</definedName>
    <definedName name="ㅗㅗㅘㅣㅣㅏ" localSheetId="11">#REF!</definedName>
    <definedName name="ㅗㅗㅘㅣㅣㅏ" localSheetId="38">#REF!</definedName>
    <definedName name="ㅗㅗㅘㅣㅣㅏ" localSheetId="39">#REF!</definedName>
    <definedName name="ㅗㅗㅘㅣㅣㅏ" localSheetId="40">#REF!</definedName>
    <definedName name="ㅗㅗㅘㅣㅣㅏ" localSheetId="41">#REF!</definedName>
    <definedName name="ㅗㅗㅘㅣㅣㅏ" localSheetId="34">#REF!</definedName>
    <definedName name="ㅗㅗㅘㅣㅣㅏ" localSheetId="16">#REF!</definedName>
    <definedName name="ㅗㅗㅘㅣㅣㅏ">#REF!</definedName>
    <definedName name="ㅘㅎ">#N/A</definedName>
    <definedName name="ㅘㅣ" localSheetId="12">#REF!</definedName>
    <definedName name="ㅘㅣ" localSheetId="11">#REF!</definedName>
    <definedName name="ㅘㅣ" localSheetId="38">#REF!</definedName>
    <definedName name="ㅘㅣ" localSheetId="39">#REF!</definedName>
    <definedName name="ㅘㅣ" localSheetId="40">#REF!</definedName>
    <definedName name="ㅘㅣ" localSheetId="41">#REF!</definedName>
    <definedName name="ㅘㅣ" localSheetId="34">#REF!</definedName>
    <definedName name="ㅘㅣ" localSheetId="16">#REF!</definedName>
    <definedName name="ㅘㅣ">#REF!</definedName>
    <definedName name="ㅛ" localSheetId="38" hidden="1">{#N/A,#N/A,FALSE,"단축1";#N/A,#N/A,FALSE,"단축2";#N/A,#N/A,FALSE,"단축3";#N/A,#N/A,FALSE,"장축";#N/A,#N/A,FALSE,"4WD"}</definedName>
    <definedName name="ㅛ" localSheetId="39" hidden="1">{#N/A,#N/A,FALSE,"단축1";#N/A,#N/A,FALSE,"단축2";#N/A,#N/A,FALSE,"단축3";#N/A,#N/A,FALSE,"장축";#N/A,#N/A,FALSE,"4WD"}</definedName>
    <definedName name="ㅛ" localSheetId="40" hidden="1">{#N/A,#N/A,FALSE,"단축1";#N/A,#N/A,FALSE,"단축2";#N/A,#N/A,FALSE,"단축3";#N/A,#N/A,FALSE,"장축";#N/A,#N/A,FALSE,"4WD"}</definedName>
    <definedName name="ㅛ" localSheetId="41" hidden="1">{#N/A,#N/A,FALSE,"단축1";#N/A,#N/A,FALSE,"단축2";#N/A,#N/A,FALSE,"단축3";#N/A,#N/A,FALSE,"장축";#N/A,#N/A,FALSE,"4WD"}</definedName>
    <definedName name="ㅛ" localSheetId="34" hidden="1">{#N/A,#N/A,FALSE,"단축1";#N/A,#N/A,FALSE,"단축2";#N/A,#N/A,FALSE,"단축3";#N/A,#N/A,FALSE,"장축";#N/A,#N/A,FALSE,"4WD"}</definedName>
    <definedName name="ㅛ" hidden="1">{#N/A,#N/A,FALSE,"단축1";#N/A,#N/A,FALSE,"단축2";#N/A,#N/A,FALSE,"단축3";#N/A,#N/A,FALSE,"장축";#N/A,#N/A,FALSE,"4WD"}</definedName>
    <definedName name="ㅛㅅ" localSheetId="12">#REF!</definedName>
    <definedName name="ㅛㅅ" localSheetId="11">#REF!</definedName>
    <definedName name="ㅛㅅ" localSheetId="38">#REF!</definedName>
    <definedName name="ㅛㅅ" localSheetId="39">#REF!</definedName>
    <definedName name="ㅛㅅ" localSheetId="40">#REF!</definedName>
    <definedName name="ㅛㅅ" localSheetId="41">#REF!</definedName>
    <definedName name="ㅛㅅ" localSheetId="34">#REF!</definedName>
    <definedName name="ㅛㅅ" localSheetId="16">#REF!</definedName>
    <definedName name="ㅛㅅ">#REF!</definedName>
    <definedName name="ㅛㅑㅐ" localSheetId="12">#REF!</definedName>
    <definedName name="ㅛㅑㅐ" localSheetId="11">#REF!</definedName>
    <definedName name="ㅛㅑㅐ" localSheetId="38">#REF!</definedName>
    <definedName name="ㅛㅑㅐ" localSheetId="39">#REF!</definedName>
    <definedName name="ㅛㅑㅐ" localSheetId="40">#REF!</definedName>
    <definedName name="ㅛㅑㅐ" localSheetId="41">#REF!</definedName>
    <definedName name="ㅛㅑㅐ" localSheetId="34">#REF!</definedName>
    <definedName name="ㅛㅑㅐ" localSheetId="16">#REF!</definedName>
    <definedName name="ㅛㅑㅐ">#REF!</definedName>
    <definedName name="ㅛㅕ" localSheetId="12">#REF!</definedName>
    <definedName name="ㅛㅕ" localSheetId="11">#REF!</definedName>
    <definedName name="ㅛㅕ" localSheetId="38">#REF!</definedName>
    <definedName name="ㅛㅕ" localSheetId="39">#REF!</definedName>
    <definedName name="ㅛㅕ" localSheetId="40">#REF!</definedName>
    <definedName name="ㅛㅕ" localSheetId="41">#REF!</definedName>
    <definedName name="ㅛㅕ" localSheetId="34">#REF!</definedName>
    <definedName name="ㅛㅕ" localSheetId="16">#REF!</definedName>
    <definedName name="ㅛㅕ">#REF!</definedName>
    <definedName name="ㅛㅗㅕ" localSheetId="12">#REF!</definedName>
    <definedName name="ㅛㅗㅕ" localSheetId="11">#REF!</definedName>
    <definedName name="ㅛㅗㅕ" localSheetId="38">#REF!</definedName>
    <definedName name="ㅛㅗㅕ" localSheetId="39">#REF!</definedName>
    <definedName name="ㅛㅗㅕ" localSheetId="40">#REF!</definedName>
    <definedName name="ㅛㅗㅕ" localSheetId="41">#REF!</definedName>
    <definedName name="ㅛㅗㅕ" localSheetId="34">#REF!</definedName>
    <definedName name="ㅛㅗㅕ" localSheetId="16">#REF!</definedName>
    <definedName name="ㅛㅗㅕ">#REF!</definedName>
    <definedName name="ㅛㅗㅜ" localSheetId="13">#REF!</definedName>
    <definedName name="ㅛㅗㅜ" localSheetId="12">#REF!</definedName>
    <definedName name="ㅛㅗㅜ" localSheetId="11">#REF!</definedName>
    <definedName name="ㅛㅗㅜ" localSheetId="16">#REF!</definedName>
    <definedName name="ㅛㅗㅜ">#REF!</definedName>
    <definedName name="ㅛㅛ" localSheetId="12">#REF!</definedName>
    <definedName name="ㅛㅛ" localSheetId="11">#REF!</definedName>
    <definedName name="ㅛㅛ" localSheetId="38">#REF!</definedName>
    <definedName name="ㅛㅛ" localSheetId="39">#REF!</definedName>
    <definedName name="ㅛㅛ" localSheetId="40">#REF!</definedName>
    <definedName name="ㅛㅛ" localSheetId="41">#REF!</definedName>
    <definedName name="ㅛㅛ" localSheetId="34">#REF!</definedName>
    <definedName name="ㅛㅛ" localSheetId="16">#REF!</definedName>
    <definedName name="ㅛㅛ">#REF!</definedName>
    <definedName name="ㅛㅛㄱㄷㅅㄱㄷ">#N/A</definedName>
    <definedName name="ㅛㅛㅕㅗㅓ" localSheetId="38" hidden="1">{#N/A,#N/A,FALSE,"단축1";#N/A,#N/A,FALSE,"단축2";#N/A,#N/A,FALSE,"단축3";#N/A,#N/A,FALSE,"장축";#N/A,#N/A,FALSE,"4WD"}</definedName>
    <definedName name="ㅛㅛㅕㅗㅓ" localSheetId="39" hidden="1">{#N/A,#N/A,FALSE,"단축1";#N/A,#N/A,FALSE,"단축2";#N/A,#N/A,FALSE,"단축3";#N/A,#N/A,FALSE,"장축";#N/A,#N/A,FALSE,"4WD"}</definedName>
    <definedName name="ㅛㅛㅕㅗㅓ" localSheetId="40" hidden="1">{#N/A,#N/A,FALSE,"단축1";#N/A,#N/A,FALSE,"단축2";#N/A,#N/A,FALSE,"단축3";#N/A,#N/A,FALSE,"장축";#N/A,#N/A,FALSE,"4WD"}</definedName>
    <definedName name="ㅛㅛㅕㅗㅓ" localSheetId="41" hidden="1">{#N/A,#N/A,FALSE,"단축1";#N/A,#N/A,FALSE,"단축2";#N/A,#N/A,FALSE,"단축3";#N/A,#N/A,FALSE,"장축";#N/A,#N/A,FALSE,"4WD"}</definedName>
    <definedName name="ㅛㅛㅕㅗㅓ" localSheetId="34" hidden="1">{#N/A,#N/A,FALSE,"단축1";#N/A,#N/A,FALSE,"단축2";#N/A,#N/A,FALSE,"단축3";#N/A,#N/A,FALSE,"장축";#N/A,#N/A,FALSE,"4WD"}</definedName>
    <definedName name="ㅛㅛㅕㅗㅓ" hidden="1">{#N/A,#N/A,FALSE,"단축1";#N/A,#N/A,FALSE,"단축2";#N/A,#N/A,FALSE,"단축3";#N/A,#N/A,FALSE,"장축";#N/A,#N/A,FALSE,"4WD"}</definedName>
    <definedName name="ㅜ" localSheetId="38" hidden="1">{#N/A,#N/A,FALSE,"단축1";#N/A,#N/A,FALSE,"단축2";#N/A,#N/A,FALSE,"단축3";#N/A,#N/A,FALSE,"장축";#N/A,#N/A,FALSE,"4WD"}</definedName>
    <definedName name="ㅜ" localSheetId="39" hidden="1">{#N/A,#N/A,FALSE,"단축1";#N/A,#N/A,FALSE,"단축2";#N/A,#N/A,FALSE,"단축3";#N/A,#N/A,FALSE,"장축";#N/A,#N/A,FALSE,"4WD"}</definedName>
    <definedName name="ㅜ" localSheetId="40" hidden="1">{#N/A,#N/A,FALSE,"단축1";#N/A,#N/A,FALSE,"단축2";#N/A,#N/A,FALSE,"단축3";#N/A,#N/A,FALSE,"장축";#N/A,#N/A,FALSE,"4WD"}</definedName>
    <definedName name="ㅜ" localSheetId="41" hidden="1">{#N/A,#N/A,FALSE,"단축1";#N/A,#N/A,FALSE,"단축2";#N/A,#N/A,FALSE,"단축3";#N/A,#N/A,FALSE,"장축";#N/A,#N/A,FALSE,"4WD"}</definedName>
    <definedName name="ㅜ" localSheetId="34" hidden="1">{#N/A,#N/A,FALSE,"단축1";#N/A,#N/A,FALSE,"단축2";#N/A,#N/A,FALSE,"단축3";#N/A,#N/A,FALSE,"장축";#N/A,#N/A,FALSE,"4WD"}</definedName>
    <definedName name="ㅜ" hidden="1">{#N/A,#N/A,FALSE,"단축1";#N/A,#N/A,FALSE,"단축2";#N/A,#N/A,FALSE,"단축3";#N/A,#N/A,FALSE,"장축";#N/A,#N/A,FALSE,"4WD"}</definedName>
    <definedName name="ㅜㄷㅈ" localSheetId="38" hidden="1">{#N/A,#N/A,FALSE,"단축1";#N/A,#N/A,FALSE,"단축2";#N/A,#N/A,FALSE,"단축3";#N/A,#N/A,FALSE,"장축";#N/A,#N/A,FALSE,"4WD"}</definedName>
    <definedName name="ㅜㄷㅈ" localSheetId="39" hidden="1">{#N/A,#N/A,FALSE,"단축1";#N/A,#N/A,FALSE,"단축2";#N/A,#N/A,FALSE,"단축3";#N/A,#N/A,FALSE,"장축";#N/A,#N/A,FALSE,"4WD"}</definedName>
    <definedName name="ㅜㄷㅈ" localSheetId="40" hidden="1">{#N/A,#N/A,FALSE,"단축1";#N/A,#N/A,FALSE,"단축2";#N/A,#N/A,FALSE,"단축3";#N/A,#N/A,FALSE,"장축";#N/A,#N/A,FALSE,"4WD"}</definedName>
    <definedName name="ㅜㄷㅈ" localSheetId="41" hidden="1">{#N/A,#N/A,FALSE,"단축1";#N/A,#N/A,FALSE,"단축2";#N/A,#N/A,FALSE,"단축3";#N/A,#N/A,FALSE,"장축";#N/A,#N/A,FALSE,"4WD"}</definedName>
    <definedName name="ㅜㄷㅈ" localSheetId="34" hidden="1">{#N/A,#N/A,FALSE,"단축1";#N/A,#N/A,FALSE,"단축2";#N/A,#N/A,FALSE,"단축3";#N/A,#N/A,FALSE,"장축";#N/A,#N/A,FALSE,"4WD"}</definedName>
    <definedName name="ㅜㄷㅈ" hidden="1">{#N/A,#N/A,FALSE,"단축1";#N/A,#N/A,FALSE,"단축2";#N/A,#N/A,FALSE,"단축3";#N/A,#N/A,FALSE,"장축";#N/A,#N/A,FALSE,"4WD"}</definedName>
    <definedName name="ㅜㅜ" localSheetId="12">#REF!</definedName>
    <definedName name="ㅜㅜ" localSheetId="11">#REF!</definedName>
    <definedName name="ㅜㅜ" localSheetId="38">#REF!</definedName>
    <definedName name="ㅜㅜ" localSheetId="39">#REF!</definedName>
    <definedName name="ㅜㅜ" localSheetId="40">#REF!</definedName>
    <definedName name="ㅜㅜ" localSheetId="41">#REF!</definedName>
    <definedName name="ㅜㅜ" localSheetId="34">#REF!</definedName>
    <definedName name="ㅜㅜ" localSheetId="16">#REF!</definedName>
    <definedName name="ㅜㅜ">#REF!</definedName>
    <definedName name="ㅜㅠㅍ" localSheetId="12">#REF!</definedName>
    <definedName name="ㅜㅠㅍ" localSheetId="11">#REF!</definedName>
    <definedName name="ㅜㅠㅍ" localSheetId="38">#REF!</definedName>
    <definedName name="ㅜㅠㅍ" localSheetId="39">#REF!</definedName>
    <definedName name="ㅜㅠㅍ" localSheetId="40">#REF!</definedName>
    <definedName name="ㅜㅠㅍ" localSheetId="41">#REF!</definedName>
    <definedName name="ㅜㅠㅍ" localSheetId="34">#REF!</definedName>
    <definedName name="ㅜㅠㅍ" localSheetId="16">#REF!</definedName>
    <definedName name="ㅜㅠㅍ">#REF!</definedName>
    <definedName name="ㅡ" localSheetId="38"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3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4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4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localSheetId="3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ㅇ">#N/A</definedName>
    <definedName name="ㅡㅗ">#N/A</definedName>
    <definedName name="ㅡㅜㄹ" localSheetId="12">#REF!</definedName>
    <definedName name="ㅡㅜㄹ" localSheetId="11">#REF!</definedName>
    <definedName name="ㅡㅜㄹ" localSheetId="38">#REF!</definedName>
    <definedName name="ㅡㅜㄹ" localSheetId="39">#REF!</definedName>
    <definedName name="ㅡㅜㄹ" localSheetId="40">#REF!</definedName>
    <definedName name="ㅡㅜㄹ" localSheetId="41">#REF!</definedName>
    <definedName name="ㅡㅜㄹ" localSheetId="34">#REF!</definedName>
    <definedName name="ㅡㅜㄹ" localSheetId="16">#REF!</definedName>
    <definedName name="ㅡㅜㄹ">#REF!</definedName>
    <definedName name="ㅡㅡ" localSheetId="12">#REF!</definedName>
    <definedName name="ㅡㅡ" localSheetId="11">#REF!</definedName>
    <definedName name="ㅡㅡ" localSheetId="38">#REF!</definedName>
    <definedName name="ㅡㅡ" localSheetId="39">#REF!</definedName>
    <definedName name="ㅡㅡ" localSheetId="40">#REF!</definedName>
    <definedName name="ㅡㅡ" localSheetId="41">#REF!</definedName>
    <definedName name="ㅡㅡ" localSheetId="34">#REF!</definedName>
    <definedName name="ㅡㅡ" localSheetId="16">#REF!</definedName>
    <definedName name="ㅡㅡ">#REF!</definedName>
    <definedName name="ㅡㅡㅡㅡ" localSheetId="12">#REF!</definedName>
    <definedName name="ㅡㅡㅡㅡ" localSheetId="11">#REF!</definedName>
    <definedName name="ㅡㅡㅡㅡ" localSheetId="38">#REF!</definedName>
    <definedName name="ㅡㅡㅡㅡ" localSheetId="39">#REF!</definedName>
    <definedName name="ㅡㅡㅡㅡ" localSheetId="40">#REF!</definedName>
    <definedName name="ㅡㅡㅡㅡ" localSheetId="41">#REF!</definedName>
    <definedName name="ㅡㅡㅡㅡ" localSheetId="34">#REF!</definedName>
    <definedName name="ㅡㅡㅡㅡ" localSheetId="16">#REF!</definedName>
    <definedName name="ㅡㅡㅡㅡ">#REF!</definedName>
    <definedName name="ㅣ98" localSheetId="12">#REF!</definedName>
    <definedName name="ㅣ98" localSheetId="11">#REF!</definedName>
    <definedName name="ㅣ98" localSheetId="38">#REF!</definedName>
    <definedName name="ㅣ98" localSheetId="39">#REF!</definedName>
    <definedName name="ㅣ98" localSheetId="40">#REF!</definedName>
    <definedName name="ㅣ98" localSheetId="41">#REF!</definedName>
    <definedName name="ㅣ98" localSheetId="34">#REF!</definedName>
    <definedName name="ㅣ98" localSheetId="16">#REF!</definedName>
    <definedName name="ㅣ98">#REF!</definedName>
    <definedName name="ㅣ호" localSheetId="12">#REF!</definedName>
    <definedName name="ㅣ호" localSheetId="11">#REF!</definedName>
    <definedName name="ㅣ호" localSheetId="38">#REF!</definedName>
    <definedName name="ㅣ호" localSheetId="39">#REF!</definedName>
    <definedName name="ㅣ호" localSheetId="40">#REF!</definedName>
    <definedName name="ㅣ호" localSheetId="41">#REF!</definedName>
    <definedName name="ㅣ호" localSheetId="34">#REF!</definedName>
    <definedName name="ㅣ호" localSheetId="16">#REF!</definedName>
    <definedName name="ㅣ호">#REF!</definedName>
    <definedName name="ㅣㅏ" localSheetId="38" hidden="1">{#N/A,#N/A,FALSE,"단축1";#N/A,#N/A,FALSE,"단축2";#N/A,#N/A,FALSE,"단축3";#N/A,#N/A,FALSE,"장축";#N/A,#N/A,FALSE,"4WD"}</definedName>
    <definedName name="ㅣㅏ" localSheetId="39" hidden="1">{#N/A,#N/A,FALSE,"단축1";#N/A,#N/A,FALSE,"단축2";#N/A,#N/A,FALSE,"단축3";#N/A,#N/A,FALSE,"장축";#N/A,#N/A,FALSE,"4WD"}</definedName>
    <definedName name="ㅣㅏ" localSheetId="40" hidden="1">{#N/A,#N/A,FALSE,"단축1";#N/A,#N/A,FALSE,"단축2";#N/A,#N/A,FALSE,"단축3";#N/A,#N/A,FALSE,"장축";#N/A,#N/A,FALSE,"4WD"}</definedName>
    <definedName name="ㅣㅏ" localSheetId="41" hidden="1">{#N/A,#N/A,FALSE,"단축1";#N/A,#N/A,FALSE,"단축2";#N/A,#N/A,FALSE,"단축3";#N/A,#N/A,FALSE,"장축";#N/A,#N/A,FALSE,"4WD"}</definedName>
    <definedName name="ㅣㅏ" localSheetId="34" hidden="1">{#N/A,#N/A,FALSE,"단축1";#N/A,#N/A,FALSE,"단축2";#N/A,#N/A,FALSE,"단축3";#N/A,#N/A,FALSE,"장축";#N/A,#N/A,FALSE,"4WD"}</definedName>
    <definedName name="ㅣㅏ" hidden="1">{#N/A,#N/A,FALSE,"단축1";#N/A,#N/A,FALSE,"단축2";#N/A,#N/A,FALSE,"단축3";#N/A,#N/A,FALSE,"장축";#N/A,#N/A,FALSE,"4WD"}</definedName>
    <definedName name="ㅣㅏㅐ" localSheetId="12">#REF!</definedName>
    <definedName name="ㅣㅏㅐ" localSheetId="11">#REF!</definedName>
    <definedName name="ㅣㅏㅐ" localSheetId="38">#REF!</definedName>
    <definedName name="ㅣㅏㅐ" localSheetId="39">#REF!</definedName>
    <definedName name="ㅣㅏㅐ" localSheetId="40">#REF!</definedName>
    <definedName name="ㅣㅏㅐ" localSheetId="41">#REF!</definedName>
    <definedName name="ㅣㅏㅐ" localSheetId="34">#REF!</definedName>
    <definedName name="ㅣㅏㅐ" localSheetId="16">#REF!</definedName>
    <definedName name="ㅣㅏㅐ">#REF!</definedName>
    <definedName name="ㅣㅣ" localSheetId="38" hidden="1">{#N/A,#N/A,FALSE,"단축1";#N/A,#N/A,FALSE,"단축2";#N/A,#N/A,FALSE,"단축3";#N/A,#N/A,FALSE,"장축";#N/A,#N/A,FALSE,"4WD"}</definedName>
    <definedName name="ㅣㅣ" localSheetId="39" hidden="1">{#N/A,#N/A,FALSE,"단축1";#N/A,#N/A,FALSE,"단축2";#N/A,#N/A,FALSE,"단축3";#N/A,#N/A,FALSE,"장축";#N/A,#N/A,FALSE,"4WD"}</definedName>
    <definedName name="ㅣㅣ" localSheetId="40" hidden="1">{#N/A,#N/A,FALSE,"단축1";#N/A,#N/A,FALSE,"단축2";#N/A,#N/A,FALSE,"단축3";#N/A,#N/A,FALSE,"장축";#N/A,#N/A,FALSE,"4WD"}</definedName>
    <definedName name="ㅣㅣ" localSheetId="41" hidden="1">{#N/A,#N/A,FALSE,"단축1";#N/A,#N/A,FALSE,"단축2";#N/A,#N/A,FALSE,"단축3";#N/A,#N/A,FALSE,"장축";#N/A,#N/A,FALSE,"4WD"}</definedName>
    <definedName name="ㅣㅣ" localSheetId="34" hidden="1">{#N/A,#N/A,FALSE,"단축1";#N/A,#N/A,FALSE,"단축2";#N/A,#N/A,FALSE,"단축3";#N/A,#N/A,FALSE,"장축";#N/A,#N/A,FALSE,"4WD"}</definedName>
    <definedName name="ㅣㅣ" hidden="1">{#N/A,#N/A,FALSE,"단축1";#N/A,#N/A,FALSE,"단축2";#N/A,#N/A,FALSE,"단축3";#N/A,#N/A,FALSE,"장축";#N/A,#N/A,FALSE,"4WD"}</definedName>
    <definedName name="ㅣㅣㅣ" localSheetId="12">#REF!</definedName>
    <definedName name="ㅣㅣㅣ" localSheetId="11">#REF!</definedName>
    <definedName name="ㅣㅣㅣ" localSheetId="38">#REF!</definedName>
    <definedName name="ㅣㅣㅣ" localSheetId="39">#REF!</definedName>
    <definedName name="ㅣㅣㅣ" localSheetId="40">#REF!</definedName>
    <definedName name="ㅣㅣㅣ" localSheetId="41">#REF!</definedName>
    <definedName name="ㅣㅣㅣ" localSheetId="34">#REF!</definedName>
    <definedName name="ㅣㅣㅣ" localSheetId="16">#REF!</definedName>
    <definedName name="ㅣㅣㅣ">#REF!</definedName>
  </definedNames>
  <calcPr calcId="191028"/>
  <pivotCaches>
    <pivotCache cacheId="1255" r:id="rId66"/>
    <pivotCache cacheId="1256" r:id="rId67"/>
    <pivotCache cacheId="1257" r:id="rId68"/>
    <pivotCache cacheId="1258" r:id="rId69"/>
    <pivotCache cacheId="1259" r:id="rId70"/>
    <pivotCache cacheId="1260" r:id="rId7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48" l="1"/>
  <c r="P9" i="48"/>
  <c r="P8" i="48"/>
  <c r="P7" i="48"/>
  <c r="I16" i="70" l="1"/>
  <c r="G16" i="70"/>
  <c r="E16" i="70"/>
  <c r="C16" i="70"/>
  <c r="I15" i="70"/>
  <c r="G15" i="70"/>
  <c r="E15" i="70"/>
  <c r="C15" i="70"/>
  <c r="I14" i="70"/>
  <c r="G14" i="70"/>
  <c r="E14" i="70"/>
  <c r="C14" i="70"/>
  <c r="I13" i="70"/>
  <c r="G13" i="70"/>
  <c r="E13" i="70"/>
  <c r="C13" i="70"/>
  <c r="I10" i="70"/>
  <c r="G10" i="70"/>
  <c r="E10" i="70"/>
  <c r="I9" i="70"/>
  <c r="G9" i="70"/>
  <c r="E9" i="70"/>
  <c r="I8" i="70"/>
  <c r="G8" i="70"/>
  <c r="E8" i="70"/>
  <c r="I7" i="70"/>
  <c r="G7" i="70"/>
  <c r="E7" i="70"/>
  <c r="C10" i="70"/>
  <c r="C9" i="70"/>
  <c r="C8" i="70"/>
  <c r="C7" i="70"/>
  <c r="C6" i="70" l="1"/>
  <c r="C12" i="70"/>
  <c r="E12" i="70"/>
  <c r="G12" i="70"/>
  <c r="I12" i="70"/>
  <c r="E6" i="70"/>
  <c r="G6" i="70"/>
  <c r="I6" i="70"/>
  <c r="F56" i="70"/>
  <c r="F58" i="70" s="1"/>
  <c r="E56" i="70"/>
  <c r="E58" i="70" s="1"/>
  <c r="D56" i="70"/>
  <c r="D58" i="70" s="1"/>
  <c r="C56" i="70"/>
  <c r="C58" i="70" s="1"/>
  <c r="F49" i="70" l="1"/>
  <c r="E49" i="70"/>
  <c r="D49" i="70"/>
  <c r="C49" i="70"/>
  <c r="C8" i="60" l="1"/>
  <c r="F48" i="70"/>
  <c r="E48" i="70"/>
  <c r="D48" i="70"/>
  <c r="C48" i="70"/>
  <c r="C20" i="60" l="1"/>
  <c r="F19" i="60"/>
  <c r="E19" i="60"/>
  <c r="D19" i="60"/>
  <c r="C19" i="60"/>
  <c r="C21" i="60" l="1"/>
  <c r="J47" i="59"/>
  <c r="I47" i="59"/>
  <c r="G47" i="59"/>
  <c r="E47" i="59"/>
  <c r="G30" i="60"/>
  <c r="E30" i="60"/>
  <c r="G29" i="60"/>
  <c r="E29" i="60"/>
  <c r="G28" i="60"/>
  <c r="E28" i="60"/>
  <c r="G27" i="60"/>
  <c r="E27" i="60"/>
  <c r="F7" i="31"/>
  <c r="F6" i="31"/>
  <c r="F5" i="31"/>
  <c r="F4" i="31"/>
  <c r="G7" i="31"/>
  <c r="G6" i="31"/>
  <c r="G5" i="31"/>
  <c r="G4" i="31"/>
  <c r="F10" i="60"/>
  <c r="E10" i="60"/>
  <c r="D10" i="60"/>
  <c r="C10" i="60"/>
  <c r="F285" i="69" l="1"/>
  <c r="E285" i="69"/>
  <c r="F261" i="69"/>
  <c r="E261" i="69"/>
  <c r="D261" i="69"/>
  <c r="C261" i="69"/>
  <c r="F237" i="69"/>
  <c r="E237" i="69"/>
  <c r="D237" i="69"/>
  <c r="C237" i="69"/>
  <c r="F213" i="69"/>
  <c r="E213" i="69"/>
  <c r="D213" i="69"/>
  <c r="C213" i="69"/>
  <c r="F189" i="69"/>
  <c r="E189" i="69"/>
  <c r="D189" i="69"/>
  <c r="C189" i="69"/>
  <c r="F166" i="69"/>
  <c r="E166" i="69"/>
  <c r="D166" i="69"/>
  <c r="C166" i="69"/>
  <c r="D142" i="69"/>
  <c r="C142" i="69"/>
  <c r="F118" i="69"/>
  <c r="E118" i="69"/>
  <c r="D118" i="69"/>
  <c r="C118" i="69"/>
  <c r="F95" i="69"/>
  <c r="F71" i="69"/>
  <c r="E71" i="69"/>
  <c r="D71" i="69"/>
  <c r="C71" i="69"/>
  <c r="F278" i="69"/>
  <c r="E278" i="69"/>
  <c r="F254" i="69"/>
  <c r="E254" i="69"/>
  <c r="D254" i="69"/>
  <c r="C254" i="69"/>
  <c r="F230" i="69"/>
  <c r="E230" i="69"/>
  <c r="D230" i="69"/>
  <c r="C230" i="69"/>
  <c r="F206" i="69"/>
  <c r="E206" i="69"/>
  <c r="D206" i="69"/>
  <c r="C206" i="69"/>
  <c r="F182" i="69"/>
  <c r="E182" i="69"/>
  <c r="D182" i="69"/>
  <c r="C182" i="69"/>
  <c r="F159" i="69"/>
  <c r="E159" i="69"/>
  <c r="D159" i="69"/>
  <c r="C159" i="69"/>
  <c r="D135" i="69"/>
  <c r="C135" i="69"/>
  <c r="F111" i="69"/>
  <c r="E111" i="69"/>
  <c r="D111" i="69"/>
  <c r="C111" i="69"/>
  <c r="F88" i="69"/>
  <c r="F64" i="69"/>
  <c r="E64" i="69"/>
  <c r="D64" i="69"/>
  <c r="C64" i="69"/>
  <c r="F274" i="69"/>
  <c r="E274" i="69"/>
  <c r="F250" i="69"/>
  <c r="E250" i="69"/>
  <c r="D250" i="69"/>
  <c r="C250" i="69"/>
  <c r="F226" i="69"/>
  <c r="E226" i="69"/>
  <c r="D226" i="69"/>
  <c r="C226" i="69"/>
  <c r="F202" i="69"/>
  <c r="E202" i="69"/>
  <c r="D202" i="69"/>
  <c r="C202" i="69"/>
  <c r="F178" i="69"/>
  <c r="E178" i="69"/>
  <c r="D178" i="69"/>
  <c r="C178" i="69"/>
  <c r="F155" i="69"/>
  <c r="E155" i="69"/>
  <c r="D155" i="69"/>
  <c r="C155" i="69"/>
  <c r="D131" i="69"/>
  <c r="C131" i="69"/>
  <c r="F107" i="69"/>
  <c r="E107" i="69"/>
  <c r="D107" i="69"/>
  <c r="C107" i="69"/>
  <c r="F84" i="69"/>
  <c r="F60" i="69"/>
  <c r="E60" i="69"/>
  <c r="D60" i="69"/>
  <c r="C60" i="69"/>
  <c r="F268" i="69"/>
  <c r="E268" i="69"/>
  <c r="F244" i="69"/>
  <c r="E244" i="69"/>
  <c r="D244" i="69"/>
  <c r="C244" i="69"/>
  <c r="F220" i="69"/>
  <c r="E220" i="69"/>
  <c r="D220" i="69"/>
  <c r="C220" i="69"/>
  <c r="F196" i="69"/>
  <c r="E196" i="69"/>
  <c r="D196" i="69"/>
  <c r="C196" i="69"/>
  <c r="F172" i="69"/>
  <c r="E172" i="69"/>
  <c r="D172" i="69"/>
  <c r="C172" i="69"/>
  <c r="F149" i="69"/>
  <c r="E149" i="69"/>
  <c r="D149" i="69"/>
  <c r="C149" i="69"/>
  <c r="D125" i="69"/>
  <c r="C125" i="69"/>
  <c r="F101" i="69"/>
  <c r="E101" i="69"/>
  <c r="D101" i="69"/>
  <c r="C101" i="69"/>
  <c r="F78" i="69"/>
  <c r="F54" i="69"/>
  <c r="E54" i="69"/>
  <c r="D54" i="69"/>
  <c r="C54" i="69"/>
  <c r="F48" i="69"/>
  <c r="F47" i="69"/>
  <c r="F46" i="69"/>
  <c r="F45" i="69"/>
  <c r="F44" i="69"/>
  <c r="F43" i="69"/>
  <c r="F42" i="69"/>
  <c r="F41" i="69"/>
  <c r="F40" i="69"/>
  <c r="F39" i="69"/>
  <c r="F38" i="69"/>
  <c r="F37" i="69"/>
  <c r="F36" i="69"/>
  <c r="F35" i="69"/>
  <c r="F34" i="69"/>
  <c r="F33" i="69"/>
  <c r="F32" i="69"/>
  <c r="F31" i="69"/>
  <c r="F30" i="69"/>
  <c r="F29" i="69"/>
  <c r="F28" i="69"/>
  <c r="F27" i="69"/>
  <c r="F26" i="69"/>
  <c r="F25" i="69"/>
  <c r="F24" i="69"/>
  <c r="F23" i="69"/>
  <c r="F22" i="69"/>
  <c r="F21" i="69"/>
  <c r="F20" i="69"/>
  <c r="F19" i="69"/>
  <c r="F18" i="69"/>
  <c r="F17" i="69"/>
  <c r="F16" i="69"/>
  <c r="W48" i="69"/>
  <c r="W47" i="69"/>
  <c r="W46" i="69"/>
  <c r="W45" i="69"/>
  <c r="W44" i="69"/>
  <c r="W43" i="69"/>
  <c r="W42" i="69"/>
  <c r="W41" i="69"/>
  <c r="W40" i="69"/>
  <c r="W39" i="69"/>
  <c r="W38" i="69"/>
  <c r="W37" i="69"/>
  <c r="W36" i="69"/>
  <c r="W35" i="69"/>
  <c r="W34" i="69"/>
  <c r="W33" i="69"/>
  <c r="W32" i="69"/>
  <c r="W31" i="69"/>
  <c r="W30" i="69"/>
  <c r="W29" i="69"/>
  <c r="W28" i="69"/>
  <c r="W27" i="69"/>
  <c r="W26" i="69"/>
  <c r="W25" i="69"/>
  <c r="W24" i="69"/>
  <c r="W23" i="69"/>
  <c r="W22" i="69"/>
  <c r="W21" i="69"/>
  <c r="W20" i="69"/>
  <c r="W19" i="69"/>
  <c r="W18" i="69"/>
  <c r="W17" i="69"/>
  <c r="W16" i="69"/>
  <c r="P48" i="69"/>
  <c r="P47" i="69"/>
  <c r="P46" i="69"/>
  <c r="P45" i="69"/>
  <c r="P44" i="69"/>
  <c r="P43" i="69"/>
  <c r="P42" i="69"/>
  <c r="P41" i="69"/>
  <c r="P40" i="69"/>
  <c r="P39" i="69"/>
  <c r="P38" i="69"/>
  <c r="P37" i="69"/>
  <c r="P36" i="69"/>
  <c r="P35" i="69"/>
  <c r="P34" i="69"/>
  <c r="P33" i="69"/>
  <c r="P32" i="69"/>
  <c r="P31" i="69"/>
  <c r="P30" i="69"/>
  <c r="P29" i="69"/>
  <c r="P28" i="69"/>
  <c r="P27" i="69"/>
  <c r="P26" i="69"/>
  <c r="P25" i="69"/>
  <c r="P24" i="69"/>
  <c r="P23" i="69"/>
  <c r="P22" i="69"/>
  <c r="P21" i="69"/>
  <c r="P20" i="69"/>
  <c r="P19" i="69"/>
  <c r="P18" i="69"/>
  <c r="P17" i="69"/>
  <c r="P16" i="69"/>
  <c r="L48" i="69"/>
  <c r="L47" i="69"/>
  <c r="L46" i="69"/>
  <c r="L45" i="69"/>
  <c r="L44" i="69"/>
  <c r="L43" i="69"/>
  <c r="L42" i="69"/>
  <c r="L41" i="69"/>
  <c r="L40" i="69"/>
  <c r="L39" i="69"/>
  <c r="L38" i="69"/>
  <c r="L37" i="69"/>
  <c r="L36" i="69"/>
  <c r="L35" i="69"/>
  <c r="L34" i="69"/>
  <c r="L33" i="69"/>
  <c r="L32" i="69"/>
  <c r="L31" i="69"/>
  <c r="L30" i="69"/>
  <c r="L29" i="69"/>
  <c r="L28" i="69"/>
  <c r="L27" i="69"/>
  <c r="L26" i="69"/>
  <c r="L25" i="69"/>
  <c r="L24" i="69"/>
  <c r="L23" i="69"/>
  <c r="L22" i="69"/>
  <c r="L21" i="69"/>
  <c r="L20" i="69"/>
  <c r="L19" i="69"/>
  <c r="L18" i="69"/>
  <c r="L17" i="69"/>
  <c r="L16" i="69"/>
  <c r="C25" i="44" l="1"/>
  <c r="H180" i="63" l="1"/>
  <c r="F3" i="67"/>
  <c r="F8" i="67"/>
  <c r="E8" i="67"/>
  <c r="D8" i="67"/>
  <c r="C8" i="67"/>
  <c r="F7" i="67"/>
  <c r="E7" i="67"/>
  <c r="D7" i="67"/>
  <c r="C7" i="67"/>
  <c r="F4" i="67"/>
  <c r="E4" i="67"/>
  <c r="D4" i="67"/>
  <c r="E3" i="67"/>
  <c r="D3" i="67"/>
  <c r="J148" i="66"/>
  <c r="J132" i="66"/>
  <c r="J117" i="66"/>
  <c r="J114" i="66"/>
  <c r="I114" i="66"/>
  <c r="J113" i="66"/>
  <c r="J112" i="66"/>
  <c r="I112" i="66"/>
  <c r="J110" i="66"/>
  <c r="J108" i="66"/>
  <c r="J107" i="66"/>
  <c r="J14" i="66"/>
  <c r="J13" i="66"/>
  <c r="J12" i="66"/>
  <c r="J11" i="66"/>
  <c r="J121" i="64" l="1"/>
  <c r="J120" i="64"/>
  <c r="J119" i="64"/>
  <c r="J118" i="64"/>
  <c r="J117" i="64"/>
  <c r="J116" i="64"/>
  <c r="J115" i="64"/>
  <c r="J113" i="64"/>
  <c r="J64" i="64"/>
  <c r="J62" i="64"/>
  <c r="J49" i="64"/>
  <c r="J32" i="64"/>
  <c r="J14" i="64"/>
  <c r="J11" i="64"/>
  <c r="J111" i="62" l="1"/>
  <c r="J109" i="62"/>
  <c r="J108" i="62"/>
  <c r="I108" i="62"/>
  <c r="J107" i="62"/>
  <c r="J106" i="62"/>
  <c r="J105" i="62"/>
  <c r="J101" i="62"/>
  <c r="J100" i="62"/>
  <c r="I100" i="62"/>
  <c r="J99" i="62"/>
  <c r="I99" i="62"/>
  <c r="J98" i="62"/>
  <c r="J97" i="62"/>
  <c r="J62" i="62"/>
  <c r="J61" i="62"/>
  <c r="J60" i="62"/>
  <c r="J58" i="62"/>
  <c r="J57" i="62"/>
  <c r="J56" i="62"/>
  <c r="J55" i="62"/>
  <c r="J54" i="62"/>
  <c r="J53" i="62"/>
  <c r="J52" i="62"/>
  <c r="J50" i="62"/>
  <c r="J26" i="62"/>
  <c r="J25" i="62"/>
  <c r="F10" i="44"/>
  <c r="E10" i="44"/>
  <c r="D10" i="44"/>
  <c r="C10" i="44"/>
  <c r="F57" i="44"/>
  <c r="E57" i="44"/>
  <c r="D57" i="44"/>
  <c r="C57" i="44"/>
  <c r="I18" i="59" l="1"/>
  <c r="G18" i="59"/>
  <c r="E18" i="59"/>
  <c r="C18" i="59"/>
  <c r="I17" i="59"/>
  <c r="G17" i="59"/>
  <c r="E17" i="59"/>
  <c r="C17" i="59"/>
  <c r="I16" i="59"/>
  <c r="G16" i="59"/>
  <c r="E16" i="59"/>
  <c r="C16" i="59"/>
  <c r="I15" i="59"/>
  <c r="G15" i="59"/>
  <c r="E15" i="59"/>
  <c r="C15" i="59"/>
  <c r="I14" i="59"/>
  <c r="G14" i="59"/>
  <c r="E14" i="59"/>
  <c r="C14" i="59"/>
  <c r="I13" i="59"/>
  <c r="G13" i="59"/>
  <c r="E13" i="59"/>
  <c r="C13" i="59"/>
  <c r="I12" i="59"/>
  <c r="G12" i="59"/>
  <c r="E12" i="59"/>
  <c r="C12" i="59"/>
  <c r="I11" i="59"/>
  <c r="G11" i="59"/>
  <c r="E11" i="59"/>
  <c r="C11" i="59"/>
  <c r="I10" i="59"/>
  <c r="G10" i="59"/>
  <c r="E10" i="59"/>
  <c r="C10" i="59"/>
  <c r="I9" i="59"/>
  <c r="G9" i="59"/>
  <c r="E9" i="59"/>
  <c r="C9" i="59"/>
  <c r="I8" i="59"/>
  <c r="G8" i="59"/>
  <c r="E8" i="59"/>
  <c r="C8" i="59"/>
  <c r="G19" i="59" l="1"/>
  <c r="E19" i="59"/>
  <c r="I19" i="59"/>
  <c r="F9" i="60"/>
  <c r="E9" i="60"/>
  <c r="D9" i="60"/>
  <c r="C9" i="60"/>
  <c r="C7" i="60" s="1"/>
  <c r="C13" i="60" s="1"/>
  <c r="C19" i="59"/>
  <c r="G342" i="57"/>
  <c r="G315" i="57"/>
  <c r="G417" i="57"/>
  <c r="G205" i="57"/>
  <c r="G594" i="57"/>
  <c r="G595" i="57"/>
  <c r="G187" i="57"/>
  <c r="G365" i="57"/>
  <c r="G221" i="57"/>
  <c r="G54" i="57"/>
  <c r="G226" i="57"/>
  <c r="G359" i="57"/>
  <c r="G406" i="57"/>
  <c r="G211" i="57"/>
  <c r="G204" i="57"/>
  <c r="G461" i="57"/>
  <c r="G437" i="57"/>
  <c r="G198" i="57"/>
  <c r="G206" i="57"/>
  <c r="G73" i="57"/>
  <c r="G439" i="57"/>
  <c r="G297" i="57"/>
  <c r="G175" i="57"/>
  <c r="G431" i="57"/>
  <c r="G165" i="57"/>
  <c r="G151" i="57"/>
  <c r="G257" i="57"/>
  <c r="G593" i="57"/>
  <c r="G208" i="57"/>
  <c r="G574" i="57"/>
  <c r="G475" i="57"/>
  <c r="G219" i="57"/>
  <c r="G249" i="57"/>
  <c r="G555" i="57"/>
  <c r="G245" i="57"/>
  <c r="G589" i="57"/>
  <c r="G387" i="57"/>
  <c r="G214" i="57"/>
  <c r="G527" i="57"/>
  <c r="G276" i="57"/>
  <c r="G307" i="57"/>
  <c r="G580" i="57"/>
  <c r="G442" i="57"/>
  <c r="G318" i="57"/>
  <c r="G570" i="57"/>
  <c r="G567" i="57"/>
  <c r="G410" i="57"/>
  <c r="G473" i="57"/>
  <c r="G427" i="57"/>
  <c r="G122" i="57"/>
  <c r="G538" i="57"/>
  <c r="G581" i="57"/>
  <c r="G371" i="57"/>
  <c r="G577" i="57"/>
  <c r="G310" i="57"/>
  <c r="G592" i="57"/>
  <c r="G531" i="57"/>
  <c r="G590" i="57"/>
  <c r="G270" i="57"/>
  <c r="G285" i="57"/>
  <c r="G150" i="57"/>
  <c r="G449" i="57"/>
  <c r="G152" i="57"/>
  <c r="G388" i="57"/>
  <c r="G373" i="57"/>
  <c r="G223" i="57"/>
  <c r="G93" i="57"/>
  <c r="G220" i="57"/>
  <c r="G162" i="57"/>
  <c r="G158" i="57"/>
  <c r="G236" i="57"/>
  <c r="G33" i="57"/>
  <c r="G126" i="57"/>
  <c r="G77" i="57"/>
  <c r="G199" i="57"/>
  <c r="G454" i="57"/>
  <c r="G61" i="57"/>
  <c r="G350" i="57"/>
  <c r="G159" i="57"/>
  <c r="G193" i="57"/>
  <c r="G554" i="57"/>
  <c r="G149" i="57"/>
  <c r="G355" i="57"/>
  <c r="G63" i="57"/>
  <c r="G326" i="57"/>
  <c r="G546" i="57"/>
  <c r="G517" i="57"/>
  <c r="G121" i="57"/>
  <c r="G49" i="57"/>
  <c r="G102" i="57"/>
  <c r="G64" i="57"/>
  <c r="G294" i="57"/>
  <c r="G460" i="57"/>
  <c r="G311" i="57"/>
  <c r="G112" i="57"/>
  <c r="G195" i="57"/>
  <c r="G530" i="57"/>
  <c r="G479" i="57"/>
  <c r="G213" i="57"/>
  <c r="G230" i="57"/>
  <c r="G278" i="57"/>
  <c r="G435" i="57"/>
  <c r="G464" i="57"/>
  <c r="G40" i="57"/>
  <c r="G85" i="57"/>
  <c r="G526" i="57"/>
  <c r="G436" i="57"/>
  <c r="G405" i="57"/>
  <c r="G520" i="57"/>
  <c r="G509" i="57"/>
  <c r="G482" i="57"/>
  <c r="G491" i="57"/>
  <c r="G218" i="57"/>
  <c r="G38" i="57"/>
  <c r="G130" i="57"/>
  <c r="G252" i="57"/>
  <c r="G542" i="57"/>
  <c r="G333" i="57"/>
  <c r="G76" i="57"/>
  <c r="G376" i="57"/>
  <c r="G401" i="57"/>
  <c r="G188" i="57"/>
  <c r="G69" i="57"/>
  <c r="G201" i="57"/>
  <c r="G168" i="57"/>
  <c r="G107" i="57"/>
  <c r="G156" i="57"/>
  <c r="G253" i="57"/>
  <c r="G391" i="57"/>
  <c r="G52" i="57"/>
  <c r="G170" i="57"/>
  <c r="G545" i="57"/>
  <c r="G124" i="57"/>
  <c r="G588" i="57"/>
  <c r="G496" i="57"/>
  <c r="G117" i="57"/>
  <c r="G367" i="57"/>
  <c r="G286" i="57"/>
  <c r="G66" i="57"/>
  <c r="G364" i="57"/>
  <c r="G248" i="57"/>
  <c r="G413" i="57"/>
  <c r="G339" i="57"/>
  <c r="G48" i="57"/>
  <c r="G43" i="57"/>
  <c r="G566" i="57"/>
  <c r="G97" i="57"/>
  <c r="G569" i="57"/>
  <c r="G568" i="57"/>
  <c r="G210" i="57"/>
  <c r="G544" i="57"/>
  <c r="G529" i="57"/>
  <c r="G525" i="57"/>
  <c r="G495" i="57"/>
  <c r="G516" i="57"/>
  <c r="G215" i="57"/>
  <c r="G146" i="57"/>
  <c r="G379" i="57"/>
  <c r="G290" i="57"/>
  <c r="G508" i="57"/>
  <c r="G584" i="57"/>
  <c r="G358" i="57"/>
  <c r="G506" i="57"/>
  <c r="G337" i="57"/>
  <c r="G174" i="57"/>
  <c r="G524" i="57"/>
  <c r="G260" i="57"/>
  <c r="G353" i="57"/>
  <c r="G459" i="57"/>
  <c r="G543" i="57"/>
  <c r="G216" i="57"/>
  <c r="G583" i="57"/>
  <c r="G558" i="57"/>
  <c r="G434" i="57"/>
  <c r="G420" i="57"/>
  <c r="G467" i="57"/>
  <c r="G552" i="57"/>
  <c r="G573" i="57"/>
  <c r="G45" i="57"/>
  <c r="G136" i="57"/>
  <c r="G34" i="57"/>
  <c r="G103" i="57"/>
  <c r="G440" i="57"/>
  <c r="G111" i="57"/>
  <c r="G181" i="57"/>
  <c r="G36" i="57"/>
  <c r="G114" i="57"/>
  <c r="G115" i="57"/>
  <c r="G180" i="57"/>
  <c r="G256" i="57"/>
  <c r="G247" i="57"/>
  <c r="G8" i="57"/>
  <c r="G91" i="57"/>
  <c r="G197" i="57"/>
  <c r="G372" i="57"/>
  <c r="G90" i="57"/>
  <c r="G192" i="57"/>
  <c r="G145" i="57"/>
  <c r="G109" i="57"/>
  <c r="G95" i="57"/>
  <c r="G409" i="57"/>
  <c r="G185" i="57"/>
  <c r="G225" i="57"/>
  <c r="G56" i="57"/>
  <c r="G71" i="57"/>
  <c r="G153" i="57"/>
  <c r="G234" i="57"/>
  <c r="G375" i="57"/>
  <c r="G532" i="57"/>
  <c r="G411" i="57"/>
  <c r="G423" i="57"/>
  <c r="G244" i="57"/>
  <c r="G352" i="57"/>
  <c r="G448" i="57"/>
  <c r="G322" i="57"/>
  <c r="G424" i="57"/>
  <c r="G512" i="57"/>
  <c r="G384" i="57"/>
  <c r="G578" i="57"/>
  <c r="G511" i="57"/>
  <c r="G514" i="57"/>
  <c r="G338" i="57"/>
  <c r="G564" i="57"/>
  <c r="G563" i="57"/>
  <c r="G582" i="57"/>
  <c r="G452" i="57"/>
  <c r="G443" i="57"/>
  <c r="G18" i="57"/>
  <c r="G540" i="57"/>
  <c r="G238" i="57"/>
  <c r="G562" i="57"/>
  <c r="G319" i="57"/>
  <c r="G571" i="57"/>
  <c r="G209" i="57"/>
  <c r="G191" i="57"/>
  <c r="G74" i="57"/>
  <c r="G331" i="57"/>
  <c r="G58" i="57"/>
  <c r="G139" i="57"/>
  <c r="G108" i="57"/>
  <c r="G92" i="57"/>
  <c r="G295" i="57"/>
  <c r="G347" i="57"/>
  <c r="G382" i="57"/>
  <c r="G419" i="57"/>
  <c r="G483" i="57"/>
  <c r="G450" i="57"/>
  <c r="G25" i="57"/>
  <c r="G41" i="57"/>
  <c r="G87" i="57"/>
  <c r="G346" i="57"/>
  <c r="G224" i="57"/>
  <c r="G89" i="57"/>
  <c r="G378" i="57"/>
  <c r="G173" i="57"/>
  <c r="G561" i="57"/>
  <c r="G305" i="57"/>
  <c r="G328" i="57"/>
  <c r="G438" i="57"/>
  <c r="G179" i="57"/>
  <c r="G481" i="57"/>
  <c r="G27" i="57"/>
  <c r="G390" i="57"/>
  <c r="G501" i="57"/>
  <c r="G125" i="57"/>
  <c r="G228" i="57"/>
  <c r="G200" i="57"/>
  <c r="G428" i="57"/>
  <c r="G502" i="57"/>
  <c r="G332" i="57"/>
  <c r="G560" i="57"/>
  <c r="G575" i="57"/>
  <c r="G167" i="57"/>
  <c r="G429" i="57"/>
  <c r="G505" i="57"/>
  <c r="G65" i="57"/>
  <c r="G528" i="57"/>
  <c r="G385" i="57"/>
  <c r="G537" i="57"/>
  <c r="G81" i="57"/>
  <c r="G548" i="57"/>
  <c r="G289" i="57"/>
  <c r="G587" i="57"/>
  <c r="G32" i="57"/>
  <c r="G463" i="57"/>
  <c r="G176" i="57"/>
  <c r="G547" i="57"/>
  <c r="G507" i="57"/>
  <c r="G468" i="57"/>
  <c r="G474" i="57"/>
  <c r="G312" i="57"/>
  <c r="G137" i="57"/>
  <c r="G129" i="57"/>
  <c r="G265" i="57"/>
  <c r="G396" i="57"/>
  <c r="G541" i="57"/>
  <c r="G579" i="57"/>
  <c r="G499" i="57"/>
  <c r="G288" i="57"/>
  <c r="G523" i="57"/>
  <c r="G261" i="57"/>
  <c r="G500" i="57"/>
  <c r="G178" i="57"/>
  <c r="G15" i="57"/>
  <c r="G351" i="57"/>
  <c r="G415" i="57"/>
  <c r="G426" i="57"/>
  <c r="G302" i="57"/>
  <c r="G309" i="57"/>
  <c r="G404" i="57"/>
  <c r="G287" i="57"/>
  <c r="G522" i="57"/>
  <c r="G242" i="57"/>
  <c r="G400" i="57"/>
  <c r="G458" i="57"/>
  <c r="G586" i="57"/>
  <c r="G585" i="57"/>
  <c r="G402" i="57"/>
  <c r="G304" i="57"/>
  <c r="G441" i="57"/>
  <c r="G539" i="57"/>
  <c r="G470" i="57"/>
  <c r="G576" i="57"/>
  <c r="G418" i="57"/>
  <c r="G144" i="57"/>
  <c r="G330" i="57"/>
  <c r="G78" i="57"/>
  <c r="G237" i="57"/>
  <c r="G106" i="57"/>
  <c r="G536" i="57"/>
  <c r="G572" i="57"/>
  <c r="G518" i="57"/>
  <c r="C107" i="58"/>
  <c r="F13" i="33" l="1"/>
  <c r="E13" i="33"/>
  <c r="D13" i="33"/>
  <c r="C13" i="33"/>
  <c r="E39" i="33"/>
  <c r="E12" i="33" s="1"/>
  <c r="D39" i="33"/>
  <c r="D12" i="33" s="1"/>
  <c r="C39" i="33"/>
  <c r="C12" i="33" s="1"/>
  <c r="F34" i="33" l="1"/>
  <c r="F11" i="33" s="1"/>
  <c r="E34" i="33"/>
  <c r="E11" i="33" s="1"/>
  <c r="D34" i="33"/>
  <c r="D11" i="33" s="1"/>
  <c r="C34" i="33"/>
  <c r="C11" i="33" s="1"/>
  <c r="F30" i="33"/>
  <c r="E30" i="33"/>
  <c r="D30" i="33"/>
  <c r="C30" i="33"/>
  <c r="B30" i="33"/>
  <c r="F9" i="33"/>
  <c r="E9" i="33"/>
  <c r="D9" i="33"/>
  <c r="C9" i="33"/>
  <c r="F8" i="33"/>
  <c r="E8" i="33"/>
  <c r="D8" i="33"/>
  <c r="C8" i="33"/>
  <c r="F7" i="33" l="1"/>
  <c r="C7" i="33"/>
  <c r="E7" i="33"/>
  <c r="D7" i="33"/>
  <c r="C31" i="33"/>
  <c r="C6" i="33" s="1"/>
  <c r="F31" i="33"/>
  <c r="F6" i="33" s="1"/>
  <c r="E31" i="33"/>
  <c r="E6" i="33" s="1"/>
  <c r="D31" i="33"/>
  <c r="D6" i="33" s="1"/>
  <c r="C24" i="28" l="1"/>
  <c r="B45" i="28"/>
  <c r="N107" i="46" l="1"/>
  <c r="M107" i="46"/>
  <c r="L107" i="46"/>
  <c r="K107" i="46"/>
  <c r="N106" i="46"/>
  <c r="M106" i="46"/>
  <c r="L106" i="46"/>
  <c r="K106" i="46"/>
  <c r="N105" i="46"/>
  <c r="M105" i="46"/>
  <c r="L105" i="46"/>
  <c r="K105" i="46"/>
  <c r="N104" i="46"/>
  <c r="M104" i="46"/>
  <c r="L104" i="46"/>
  <c r="K104" i="46"/>
  <c r="C25" i="46" s="1"/>
  <c r="N103" i="46"/>
  <c r="M103" i="46"/>
  <c r="L103" i="46"/>
  <c r="K103" i="46"/>
  <c r="N102" i="46"/>
  <c r="M102" i="46"/>
  <c r="L102" i="46"/>
  <c r="K102" i="46"/>
  <c r="N101" i="46"/>
  <c r="M101" i="46"/>
  <c r="L101" i="46"/>
  <c r="K101" i="46"/>
  <c r="N100" i="46"/>
  <c r="F24" i="46" s="1"/>
  <c r="M100" i="46"/>
  <c r="E24" i="46" s="1"/>
  <c r="L100" i="46"/>
  <c r="D24" i="46" s="1"/>
  <c r="K100" i="46"/>
  <c r="C24" i="46" s="1"/>
  <c r="N99" i="46"/>
  <c r="M99" i="46"/>
  <c r="L99" i="46"/>
  <c r="K99" i="46"/>
  <c r="N98" i="46"/>
  <c r="M98" i="46"/>
  <c r="L98" i="46"/>
  <c r="K98" i="46"/>
  <c r="C26" i="46" s="1"/>
  <c r="C38" i="46" s="1"/>
  <c r="N97" i="46"/>
  <c r="M97" i="46"/>
  <c r="L97" i="46"/>
  <c r="K97" i="46"/>
  <c r="N96" i="46"/>
  <c r="F22" i="46" s="1"/>
  <c r="M96" i="46"/>
  <c r="E22" i="46" s="1"/>
  <c r="L96" i="46"/>
  <c r="D22" i="46" s="1"/>
  <c r="K96" i="46"/>
  <c r="C22" i="46" s="1"/>
  <c r="N95" i="46"/>
  <c r="M95" i="46"/>
  <c r="L95" i="46"/>
  <c r="K95" i="46"/>
  <c r="N94" i="46"/>
  <c r="M94" i="46"/>
  <c r="L94" i="46"/>
  <c r="K94" i="46"/>
  <c r="C21" i="46" s="1"/>
  <c r="N93" i="46"/>
  <c r="M93" i="46"/>
  <c r="L93" i="46"/>
  <c r="K93" i="46"/>
  <c r="N92" i="46"/>
  <c r="M92" i="46"/>
  <c r="L92" i="46"/>
  <c r="K92" i="46"/>
  <c r="N91" i="46"/>
  <c r="M91" i="46"/>
  <c r="L91" i="46"/>
  <c r="K91" i="46"/>
  <c r="N90" i="46"/>
  <c r="M90" i="46"/>
  <c r="L90" i="46"/>
  <c r="K90" i="46"/>
  <c r="N89" i="46"/>
  <c r="M89" i="46"/>
  <c r="L89" i="46"/>
  <c r="K89" i="46"/>
  <c r="N88" i="46"/>
  <c r="M88" i="46"/>
  <c r="L88" i="46"/>
  <c r="K88" i="46"/>
  <c r="N87" i="46"/>
  <c r="M87" i="46"/>
  <c r="L87" i="46"/>
  <c r="K87" i="46"/>
  <c r="N86" i="46"/>
  <c r="M86" i="46"/>
  <c r="L86" i="46"/>
  <c r="K86" i="46"/>
  <c r="N85" i="46"/>
  <c r="M85" i="46"/>
  <c r="L85" i="46"/>
  <c r="K85" i="46"/>
  <c r="C17" i="46" s="1"/>
  <c r="C42" i="46" s="1"/>
  <c r="N84" i="46"/>
  <c r="M84" i="46"/>
  <c r="L84" i="46"/>
  <c r="K84" i="46"/>
  <c r="N83" i="46"/>
  <c r="M83" i="46"/>
  <c r="L83" i="46"/>
  <c r="K83" i="46"/>
  <c r="N82" i="46"/>
  <c r="M82" i="46"/>
  <c r="L82" i="46"/>
  <c r="K82" i="46"/>
  <c r="N81" i="46"/>
  <c r="M81" i="46"/>
  <c r="L81" i="46"/>
  <c r="K81" i="46"/>
  <c r="N80" i="46"/>
  <c r="F18" i="46" s="1"/>
  <c r="M80" i="46"/>
  <c r="E18" i="46" s="1"/>
  <c r="L80" i="46"/>
  <c r="D18" i="46" s="1"/>
  <c r="K80" i="46"/>
  <c r="C18" i="46" s="1"/>
  <c r="N79" i="46"/>
  <c r="M79" i="46"/>
  <c r="L79" i="46"/>
  <c r="K79" i="46"/>
  <c r="N78" i="46"/>
  <c r="M78" i="46"/>
  <c r="L78" i="46"/>
  <c r="K78" i="46"/>
  <c r="N77" i="46"/>
  <c r="M77" i="46"/>
  <c r="L77" i="46"/>
  <c r="K77" i="46"/>
  <c r="N76" i="46"/>
  <c r="M76" i="46"/>
  <c r="L76" i="46"/>
  <c r="K76" i="46"/>
  <c r="N75" i="46"/>
  <c r="M75" i="46"/>
  <c r="L75" i="46"/>
  <c r="K75" i="46"/>
  <c r="C15" i="46" s="1"/>
  <c r="N74" i="46"/>
  <c r="F27" i="46" s="1"/>
  <c r="M74" i="46"/>
  <c r="E27" i="46" s="1"/>
  <c r="L74" i="46"/>
  <c r="D27" i="46" s="1"/>
  <c r="K74" i="46"/>
  <c r="C23" i="46" s="1"/>
  <c r="N73" i="46"/>
  <c r="M73" i="46"/>
  <c r="L73" i="46"/>
  <c r="K73" i="46"/>
  <c r="N72" i="46"/>
  <c r="T72" i="46" s="1"/>
  <c r="M72" i="46"/>
  <c r="L72" i="46"/>
  <c r="K72" i="46"/>
  <c r="N71" i="46"/>
  <c r="M71" i="46"/>
  <c r="L71" i="46"/>
  <c r="K71" i="46"/>
  <c r="N70" i="46"/>
  <c r="M70" i="46"/>
  <c r="L70" i="46"/>
  <c r="K70" i="46"/>
  <c r="N69" i="46"/>
  <c r="M69" i="46"/>
  <c r="L69" i="46"/>
  <c r="K69" i="46"/>
  <c r="N68" i="46"/>
  <c r="M68" i="46"/>
  <c r="L68" i="46"/>
  <c r="K68" i="46"/>
  <c r="N67" i="46"/>
  <c r="M67" i="46"/>
  <c r="L67" i="46"/>
  <c r="K67" i="46"/>
  <c r="N66" i="46"/>
  <c r="M66" i="46"/>
  <c r="L66" i="46"/>
  <c r="K66" i="46"/>
  <c r="N65" i="46"/>
  <c r="M65" i="46"/>
  <c r="L65" i="46"/>
  <c r="K65" i="46"/>
  <c r="N64" i="46"/>
  <c r="M64" i="46"/>
  <c r="L64" i="46"/>
  <c r="K64" i="46"/>
  <c r="C12" i="46" s="1"/>
  <c r="N63" i="46"/>
  <c r="M63" i="46"/>
  <c r="L63" i="46"/>
  <c r="K63" i="46"/>
  <c r="N62" i="46"/>
  <c r="M62" i="46"/>
  <c r="L62" i="46"/>
  <c r="K62" i="46"/>
  <c r="N61" i="46"/>
  <c r="M61" i="46"/>
  <c r="L61" i="46"/>
  <c r="K61" i="46"/>
  <c r="N60" i="46"/>
  <c r="M60" i="46"/>
  <c r="L60" i="46"/>
  <c r="K60" i="46"/>
  <c r="N59" i="46"/>
  <c r="M59" i="46"/>
  <c r="L59" i="46"/>
  <c r="K59" i="46"/>
  <c r="N58" i="46"/>
  <c r="M58" i="46"/>
  <c r="L58" i="46"/>
  <c r="K58" i="46"/>
  <c r="N57" i="46"/>
  <c r="M57" i="46"/>
  <c r="L57" i="46"/>
  <c r="K57" i="46"/>
  <c r="N56" i="46"/>
  <c r="M56" i="46"/>
  <c r="L56" i="46"/>
  <c r="K56" i="46"/>
  <c r="N55" i="46"/>
  <c r="M55" i="46"/>
  <c r="L55" i="46"/>
  <c r="K55" i="46"/>
  <c r="N54" i="46"/>
  <c r="M54" i="46"/>
  <c r="L54" i="46"/>
  <c r="K54" i="46"/>
  <c r="N53" i="46"/>
  <c r="M53" i="46"/>
  <c r="L53" i="46"/>
  <c r="K53" i="46"/>
  <c r="N52" i="46"/>
  <c r="M52" i="46"/>
  <c r="L52" i="46"/>
  <c r="K52" i="46"/>
  <c r="N51" i="46"/>
  <c r="M51" i="46"/>
  <c r="L51" i="46"/>
  <c r="K51" i="46"/>
  <c r="N50" i="46"/>
  <c r="M50" i="46"/>
  <c r="L50" i="46"/>
  <c r="K50" i="46"/>
  <c r="N49" i="46"/>
  <c r="M49" i="46"/>
  <c r="L49" i="46"/>
  <c r="K49" i="46"/>
  <c r="N48" i="46"/>
  <c r="M48" i="46"/>
  <c r="L48" i="46"/>
  <c r="K48" i="46"/>
  <c r="N47" i="46"/>
  <c r="M47" i="46"/>
  <c r="L47" i="46"/>
  <c r="K47" i="46"/>
  <c r="N46" i="46"/>
  <c r="M46" i="46"/>
  <c r="L46" i="46"/>
  <c r="K46" i="46"/>
  <c r="N45" i="46"/>
  <c r="M45" i="46"/>
  <c r="L45" i="46"/>
  <c r="K45" i="46"/>
  <c r="N44" i="46"/>
  <c r="M44" i="46"/>
  <c r="L44" i="46"/>
  <c r="K44" i="46"/>
  <c r="N43" i="46"/>
  <c r="M43" i="46"/>
  <c r="L43" i="46"/>
  <c r="K43" i="46"/>
  <c r="N42" i="46"/>
  <c r="M42" i="46"/>
  <c r="L42" i="46"/>
  <c r="K42" i="46"/>
  <c r="N41" i="46"/>
  <c r="M41" i="46"/>
  <c r="L41" i="46"/>
  <c r="K41" i="46"/>
  <c r="N40" i="46"/>
  <c r="F11" i="46" s="1"/>
  <c r="M40" i="46"/>
  <c r="E11" i="46" s="1"/>
  <c r="L40" i="46"/>
  <c r="D11" i="46" s="1"/>
  <c r="K40" i="46"/>
  <c r="C11" i="46" s="1"/>
  <c r="N39" i="46"/>
  <c r="M39" i="46"/>
  <c r="L39" i="46"/>
  <c r="K39" i="46"/>
  <c r="N38" i="46"/>
  <c r="M38" i="46"/>
  <c r="L38" i="46"/>
  <c r="K38" i="46"/>
  <c r="N37" i="46"/>
  <c r="M37" i="46"/>
  <c r="L37" i="46"/>
  <c r="K37" i="46"/>
  <c r="N36" i="46"/>
  <c r="M36" i="46"/>
  <c r="L36" i="46"/>
  <c r="K36" i="46"/>
  <c r="C10" i="46" s="1"/>
  <c r="N35" i="46"/>
  <c r="M35" i="46"/>
  <c r="L35" i="46"/>
  <c r="K35" i="46"/>
  <c r="N34" i="46"/>
  <c r="M34" i="46"/>
  <c r="L34" i="46"/>
  <c r="K34" i="46"/>
  <c r="N33" i="46"/>
  <c r="G9" i="43" s="1"/>
  <c r="M33" i="46"/>
  <c r="F9" i="43" s="1"/>
  <c r="L33" i="46"/>
  <c r="E9" i="43" s="1"/>
  <c r="K33" i="46"/>
  <c r="D9" i="43" s="1"/>
  <c r="N32" i="46"/>
  <c r="M32" i="46"/>
  <c r="L32" i="46"/>
  <c r="K32" i="46"/>
  <c r="N31" i="46"/>
  <c r="M31" i="46"/>
  <c r="L31" i="46"/>
  <c r="K31" i="46"/>
  <c r="N30" i="46"/>
  <c r="M30" i="46"/>
  <c r="L30" i="46"/>
  <c r="K30" i="46"/>
  <c r="N29" i="46"/>
  <c r="M29" i="46"/>
  <c r="L29" i="46"/>
  <c r="K29" i="46"/>
  <c r="N28" i="46"/>
  <c r="M28" i="46"/>
  <c r="L28" i="46"/>
  <c r="K28" i="46"/>
  <c r="N27" i="46"/>
  <c r="M27" i="46"/>
  <c r="L27" i="46"/>
  <c r="K27" i="46"/>
  <c r="N26" i="46"/>
  <c r="M26" i="46"/>
  <c r="L26" i="46"/>
  <c r="K26" i="46"/>
  <c r="N25" i="46"/>
  <c r="M25" i="46"/>
  <c r="L25" i="46"/>
  <c r="K25" i="46"/>
  <c r="N24" i="46"/>
  <c r="M24" i="46"/>
  <c r="L24" i="46"/>
  <c r="K24" i="46"/>
  <c r="N23" i="46"/>
  <c r="M23" i="46"/>
  <c r="L23" i="46"/>
  <c r="K23" i="46"/>
  <c r="N22" i="46"/>
  <c r="M22" i="46"/>
  <c r="L22" i="46"/>
  <c r="K22" i="46"/>
  <c r="N21" i="46"/>
  <c r="M21" i="46"/>
  <c r="L21" i="46"/>
  <c r="K21" i="46"/>
  <c r="N20" i="46"/>
  <c r="M20" i="46"/>
  <c r="L20" i="46"/>
  <c r="K20" i="46"/>
  <c r="C8" i="46" s="1"/>
  <c r="N19" i="46"/>
  <c r="M19" i="46"/>
  <c r="L19" i="46"/>
  <c r="K19" i="46"/>
  <c r="N18" i="46"/>
  <c r="M18" i="46"/>
  <c r="L18" i="46"/>
  <c r="K18" i="46"/>
  <c r="N17" i="46"/>
  <c r="M17" i="46"/>
  <c r="L17" i="46"/>
  <c r="K17" i="46"/>
  <c r="N16" i="46"/>
  <c r="M16" i="46"/>
  <c r="L16" i="46"/>
  <c r="K16" i="46"/>
  <c r="N15" i="46"/>
  <c r="M15" i="46"/>
  <c r="L15" i="46"/>
  <c r="K15" i="46"/>
  <c r="N14" i="46"/>
  <c r="M14" i="46"/>
  <c r="L14" i="46"/>
  <c r="K14" i="46"/>
  <c r="N13" i="46"/>
  <c r="M13" i="46"/>
  <c r="L13" i="46"/>
  <c r="K13" i="46"/>
  <c r="N12" i="46"/>
  <c r="M12" i="46"/>
  <c r="L12" i="46"/>
  <c r="K12" i="46"/>
  <c r="N11" i="46"/>
  <c r="M11" i="46"/>
  <c r="L11" i="46"/>
  <c r="K11" i="46"/>
  <c r="N10" i="46"/>
  <c r="F7" i="46" s="1"/>
  <c r="M10" i="46"/>
  <c r="E7" i="46" s="1"/>
  <c r="L10" i="46"/>
  <c r="D7" i="46" s="1"/>
  <c r="K10" i="46"/>
  <c r="C7" i="46" s="1"/>
  <c r="N9" i="46"/>
  <c r="M9" i="46"/>
  <c r="L9" i="46"/>
  <c r="K9" i="46"/>
  <c r="N8" i="46"/>
  <c r="M8" i="46"/>
  <c r="L8" i="46"/>
  <c r="K8" i="46"/>
  <c r="N7" i="46"/>
  <c r="M7" i="46"/>
  <c r="L7" i="46"/>
  <c r="K7" i="46"/>
  <c r="N6" i="46"/>
  <c r="M6" i="46"/>
  <c r="L6" i="46"/>
  <c r="K6" i="46"/>
  <c r="C6" i="46" s="1"/>
  <c r="C21" i="33" s="1"/>
  <c r="C17" i="33" s="1"/>
  <c r="C15" i="33" s="1"/>
  <c r="N4" i="46"/>
  <c r="F5" i="46" s="1"/>
  <c r="M4" i="46"/>
  <c r="E5" i="46" s="1"/>
  <c r="L4" i="46"/>
  <c r="D5" i="46" s="1"/>
  <c r="K4" i="46"/>
  <c r="C5" i="46" s="1"/>
  <c r="N3" i="46"/>
  <c r="F14" i="46" s="1"/>
  <c r="M3" i="46"/>
  <c r="E14" i="46" s="1"/>
  <c r="L3" i="46"/>
  <c r="D14" i="46" s="1"/>
  <c r="K3" i="46"/>
  <c r="C14" i="46" s="1"/>
  <c r="F31" i="46"/>
  <c r="E31" i="46"/>
  <c r="D31" i="46"/>
  <c r="F29" i="46"/>
  <c r="E29" i="46"/>
  <c r="D29" i="46"/>
  <c r="F26" i="46"/>
  <c r="E26" i="46"/>
  <c r="D26" i="46"/>
  <c r="F25" i="46"/>
  <c r="E25" i="46"/>
  <c r="D25" i="46"/>
  <c r="F23" i="46"/>
  <c r="E23" i="46"/>
  <c r="D23" i="46"/>
  <c r="F21" i="46"/>
  <c r="E21" i="46"/>
  <c r="D21" i="46"/>
  <c r="F20" i="46"/>
  <c r="E20" i="46"/>
  <c r="D20" i="46"/>
  <c r="C20" i="46"/>
  <c r="F19" i="46"/>
  <c r="E19" i="46"/>
  <c r="D19" i="46"/>
  <c r="F17" i="46"/>
  <c r="F42" i="46" s="1"/>
  <c r="E17" i="46"/>
  <c r="E42" i="46" s="1"/>
  <c r="D17" i="46"/>
  <c r="D42" i="46" s="1"/>
  <c r="F16" i="46"/>
  <c r="E16" i="46"/>
  <c r="D16" i="46"/>
  <c r="C16" i="46"/>
  <c r="F15" i="46"/>
  <c r="E15" i="46"/>
  <c r="D15" i="46"/>
  <c r="F12" i="46"/>
  <c r="E12" i="46"/>
  <c r="D12" i="46"/>
  <c r="F10" i="46"/>
  <c r="E10" i="46"/>
  <c r="D10" i="46"/>
  <c r="F9" i="46"/>
  <c r="E9" i="46"/>
  <c r="D9" i="46"/>
  <c r="C9" i="46"/>
  <c r="F8" i="46"/>
  <c r="E8" i="46"/>
  <c r="D8" i="46"/>
  <c r="F6" i="46"/>
  <c r="F21" i="33" s="1"/>
  <c r="E6" i="46"/>
  <c r="E21" i="33" s="1"/>
  <c r="D6" i="46"/>
  <c r="D21" i="33" s="1"/>
  <c r="D17" i="33" s="1"/>
  <c r="D15" i="33" s="1"/>
  <c r="M78" i="45"/>
  <c r="L78" i="45"/>
  <c r="K78" i="45"/>
  <c r="M77" i="45"/>
  <c r="L77" i="45"/>
  <c r="K77" i="45"/>
  <c r="M76" i="45"/>
  <c r="L76" i="45"/>
  <c r="K76" i="45"/>
  <c r="M75" i="45"/>
  <c r="L75" i="45"/>
  <c r="K75" i="45"/>
  <c r="M74" i="45"/>
  <c r="L74" i="45"/>
  <c r="K74" i="45"/>
  <c r="M73" i="45"/>
  <c r="L73" i="45"/>
  <c r="K73" i="45"/>
  <c r="M72" i="45"/>
  <c r="L72" i="45"/>
  <c r="K72" i="45"/>
  <c r="M71" i="45"/>
  <c r="L71" i="45"/>
  <c r="K71" i="45"/>
  <c r="M70" i="45"/>
  <c r="L70" i="45"/>
  <c r="K70" i="45"/>
  <c r="M69" i="45"/>
  <c r="L69" i="45"/>
  <c r="K69" i="45"/>
  <c r="M68" i="45"/>
  <c r="F43" i="46" s="1"/>
  <c r="F44" i="46" s="1"/>
  <c r="L68" i="45"/>
  <c r="E43" i="46" s="1"/>
  <c r="E44" i="46" s="1"/>
  <c r="K68" i="45"/>
  <c r="D43" i="46" s="1"/>
  <c r="D44" i="46" s="1"/>
  <c r="M67" i="45"/>
  <c r="L67" i="45"/>
  <c r="K67" i="45"/>
  <c r="M66" i="45"/>
  <c r="L66" i="45"/>
  <c r="K66" i="45"/>
  <c r="M65" i="45"/>
  <c r="L65" i="45"/>
  <c r="K65" i="45"/>
  <c r="M64" i="45"/>
  <c r="L64" i="45"/>
  <c r="K64" i="45"/>
  <c r="M63" i="45"/>
  <c r="L63" i="45"/>
  <c r="K63" i="45"/>
  <c r="M62" i="45"/>
  <c r="L62" i="45"/>
  <c r="K62" i="45"/>
  <c r="M61" i="45"/>
  <c r="L61" i="45"/>
  <c r="K61" i="45"/>
  <c r="M60" i="45"/>
  <c r="L60" i="45"/>
  <c r="K60" i="45"/>
  <c r="M59" i="45"/>
  <c r="L59" i="45"/>
  <c r="K59" i="45"/>
  <c r="M58" i="45"/>
  <c r="L58" i="45"/>
  <c r="K58" i="45"/>
  <c r="M57" i="45"/>
  <c r="L57" i="45"/>
  <c r="K57" i="45"/>
  <c r="M56" i="45"/>
  <c r="L56" i="45"/>
  <c r="K56" i="45"/>
  <c r="M55" i="45"/>
  <c r="L55" i="45"/>
  <c r="K55" i="45"/>
  <c r="M54" i="45"/>
  <c r="F61" i="44" s="1"/>
  <c r="L54" i="45"/>
  <c r="E61" i="44" s="1"/>
  <c r="K54" i="45"/>
  <c r="D61" i="44" s="1"/>
  <c r="M53" i="45"/>
  <c r="F60" i="44" s="1"/>
  <c r="L53" i="45"/>
  <c r="E60" i="44" s="1"/>
  <c r="K53" i="45"/>
  <c r="D60" i="44" s="1"/>
  <c r="M52" i="45"/>
  <c r="L52" i="45"/>
  <c r="K52" i="45"/>
  <c r="M51" i="45"/>
  <c r="L51" i="45"/>
  <c r="K51" i="45"/>
  <c r="M50" i="45"/>
  <c r="L50" i="45"/>
  <c r="E25" i="45" s="1"/>
  <c r="K50" i="45"/>
  <c r="M49" i="45"/>
  <c r="L49" i="45"/>
  <c r="K49" i="45"/>
  <c r="M48" i="45"/>
  <c r="F59" i="44" s="1"/>
  <c r="L48" i="45"/>
  <c r="E59" i="44" s="1"/>
  <c r="K48" i="45"/>
  <c r="D59" i="44" s="1"/>
  <c r="M47" i="45"/>
  <c r="L47" i="45"/>
  <c r="K47" i="45"/>
  <c r="M46" i="45"/>
  <c r="L46" i="45"/>
  <c r="K46" i="45"/>
  <c r="M45" i="45"/>
  <c r="L45" i="45"/>
  <c r="K45" i="45"/>
  <c r="M44" i="45"/>
  <c r="L44" i="45"/>
  <c r="K44" i="45"/>
  <c r="M43" i="45"/>
  <c r="L43" i="45"/>
  <c r="K43" i="45"/>
  <c r="M42" i="45"/>
  <c r="L42" i="45"/>
  <c r="K42" i="45"/>
  <c r="M41" i="45"/>
  <c r="L41" i="45"/>
  <c r="K41" i="45"/>
  <c r="M40" i="45"/>
  <c r="L40" i="45"/>
  <c r="K40" i="45"/>
  <c r="M39" i="45"/>
  <c r="L39" i="45"/>
  <c r="K39" i="45"/>
  <c r="M38" i="45"/>
  <c r="L38" i="45"/>
  <c r="K38" i="45"/>
  <c r="M37" i="45"/>
  <c r="L37" i="45"/>
  <c r="K37" i="45"/>
  <c r="M36" i="45"/>
  <c r="L36" i="45"/>
  <c r="K36" i="45"/>
  <c r="M35" i="45"/>
  <c r="L35" i="45"/>
  <c r="K35" i="45"/>
  <c r="M34" i="45"/>
  <c r="L34" i="45"/>
  <c r="K34" i="45"/>
  <c r="M33" i="45"/>
  <c r="L33" i="45"/>
  <c r="K33" i="45"/>
  <c r="M32" i="45"/>
  <c r="L32" i="45"/>
  <c r="K32" i="45"/>
  <c r="M31" i="45"/>
  <c r="L31" i="45"/>
  <c r="K31" i="45"/>
  <c r="M30" i="45"/>
  <c r="L30" i="45"/>
  <c r="K30" i="45"/>
  <c r="M29" i="45"/>
  <c r="L29" i="45"/>
  <c r="K29" i="45"/>
  <c r="M28" i="45"/>
  <c r="L28" i="45"/>
  <c r="K28" i="45"/>
  <c r="M27" i="45"/>
  <c r="L27" i="45"/>
  <c r="K27" i="45"/>
  <c r="M26" i="45"/>
  <c r="L26" i="45"/>
  <c r="K26" i="45"/>
  <c r="M25" i="45"/>
  <c r="L25" i="45"/>
  <c r="K25" i="45"/>
  <c r="M24" i="45"/>
  <c r="L24" i="45"/>
  <c r="K24" i="45"/>
  <c r="M23" i="45"/>
  <c r="L23" i="45"/>
  <c r="K23" i="45"/>
  <c r="M22" i="45"/>
  <c r="L22" i="45"/>
  <c r="K22" i="45"/>
  <c r="M21" i="45"/>
  <c r="L21" i="45"/>
  <c r="K21" i="45"/>
  <c r="M20" i="45"/>
  <c r="L20" i="45"/>
  <c r="K20" i="45"/>
  <c r="M19" i="45"/>
  <c r="L19" i="45"/>
  <c r="K19" i="45"/>
  <c r="M18" i="45"/>
  <c r="L18" i="45"/>
  <c r="K18" i="45"/>
  <c r="M17" i="45"/>
  <c r="L17" i="45"/>
  <c r="K17" i="45"/>
  <c r="M16" i="45"/>
  <c r="L16" i="45"/>
  <c r="K16" i="45"/>
  <c r="M15" i="45"/>
  <c r="L15" i="45"/>
  <c r="K15" i="45"/>
  <c r="M14" i="45"/>
  <c r="L41" i="37" s="1"/>
  <c r="L14" i="45"/>
  <c r="K41" i="37" s="1"/>
  <c r="K14" i="45"/>
  <c r="J41" i="37" s="1"/>
  <c r="M13" i="45"/>
  <c r="L13" i="45"/>
  <c r="K13" i="45"/>
  <c r="M12" i="45"/>
  <c r="L12" i="45"/>
  <c r="K12" i="45"/>
  <c r="M11" i="45"/>
  <c r="L11" i="45"/>
  <c r="K11" i="45"/>
  <c r="M10" i="45"/>
  <c r="L10" i="45"/>
  <c r="K10" i="45"/>
  <c r="M9" i="45"/>
  <c r="L9" i="45"/>
  <c r="K9" i="45"/>
  <c r="M8" i="45"/>
  <c r="L8" i="45"/>
  <c r="K8" i="45"/>
  <c r="M7" i="45"/>
  <c r="L7" i="45"/>
  <c r="K7" i="45"/>
  <c r="M6" i="45"/>
  <c r="M3" i="45" s="1"/>
  <c r="L6" i="45"/>
  <c r="L3" i="45" s="1"/>
  <c r="K6" i="45"/>
  <c r="K3" i="45" s="1"/>
  <c r="J78" i="45"/>
  <c r="J77" i="45"/>
  <c r="J76" i="45"/>
  <c r="J75" i="45"/>
  <c r="J74" i="45"/>
  <c r="J73" i="45"/>
  <c r="J72" i="45"/>
  <c r="J71" i="45"/>
  <c r="J70" i="45"/>
  <c r="J69" i="45"/>
  <c r="J68" i="45"/>
  <c r="C43" i="46" s="1"/>
  <c r="C44" i="46" s="1"/>
  <c r="J67" i="45"/>
  <c r="J66" i="45"/>
  <c r="J65" i="45"/>
  <c r="J64" i="45"/>
  <c r="J63" i="45"/>
  <c r="J62" i="45"/>
  <c r="J61" i="45"/>
  <c r="J60" i="45"/>
  <c r="J59" i="45"/>
  <c r="J58" i="45"/>
  <c r="J57" i="45"/>
  <c r="J56" i="45"/>
  <c r="J55" i="45"/>
  <c r="J54" i="45"/>
  <c r="C61" i="44" s="1"/>
  <c r="J53" i="45"/>
  <c r="C60" i="44" s="1"/>
  <c r="J52" i="45"/>
  <c r="J51" i="45"/>
  <c r="J50" i="45"/>
  <c r="J49" i="45"/>
  <c r="J48" i="45"/>
  <c r="C59" i="44" s="1"/>
  <c r="J47" i="45"/>
  <c r="J46" i="45"/>
  <c r="J45" i="45"/>
  <c r="C24" i="45" s="1"/>
  <c r="J44" i="45"/>
  <c r="J43" i="45"/>
  <c r="J42" i="45"/>
  <c r="J41" i="45"/>
  <c r="J40" i="45"/>
  <c r="J39" i="45"/>
  <c r="J38" i="45"/>
  <c r="J37" i="45"/>
  <c r="J36" i="45"/>
  <c r="J35" i="45"/>
  <c r="J34" i="45"/>
  <c r="J33" i="45"/>
  <c r="J32" i="45"/>
  <c r="J31" i="45"/>
  <c r="J30" i="45"/>
  <c r="J29" i="45"/>
  <c r="J28" i="45"/>
  <c r="J27" i="45"/>
  <c r="J26" i="45"/>
  <c r="J25" i="45"/>
  <c r="J24" i="45"/>
  <c r="J23" i="45"/>
  <c r="J22" i="45"/>
  <c r="J21" i="45"/>
  <c r="J20" i="45"/>
  <c r="J19" i="45"/>
  <c r="J18" i="45"/>
  <c r="J17" i="45"/>
  <c r="J16" i="45"/>
  <c r="J15" i="45"/>
  <c r="J14" i="45"/>
  <c r="I41" i="37" s="1"/>
  <c r="J13" i="45"/>
  <c r="J12" i="45"/>
  <c r="J11" i="45"/>
  <c r="J10" i="45"/>
  <c r="J9" i="45"/>
  <c r="J8" i="45"/>
  <c r="J7" i="45"/>
  <c r="J6" i="45"/>
  <c r="J3" i="45" s="1"/>
  <c r="E17" i="33" l="1"/>
  <c r="E15" i="33" s="1"/>
  <c r="F17" i="33"/>
  <c r="F15" i="33" s="1"/>
  <c r="C34" i="46"/>
  <c r="D34" i="46"/>
  <c r="C29" i="46"/>
  <c r="P22" i="46"/>
  <c r="Q22" i="46"/>
  <c r="R22" i="46"/>
  <c r="S22" i="46"/>
  <c r="P23" i="46"/>
  <c r="Q23" i="46"/>
  <c r="R23" i="46"/>
  <c r="S23" i="46"/>
  <c r="C30" i="46"/>
  <c r="D30" i="46"/>
  <c r="E30" i="46"/>
  <c r="F30" i="46"/>
  <c r="P24" i="46"/>
  <c r="Q24" i="46"/>
  <c r="R24" i="46"/>
  <c r="S24" i="46"/>
  <c r="C31" i="46"/>
  <c r="P25" i="46"/>
  <c r="Q25" i="46"/>
  <c r="R25" i="46"/>
  <c r="S25" i="46"/>
  <c r="C32" i="46"/>
  <c r="D32" i="46"/>
  <c r="E32" i="46"/>
  <c r="F32" i="46"/>
  <c r="O28" i="46"/>
  <c r="P28" i="46"/>
  <c r="O41" i="46"/>
  <c r="O44" i="46"/>
  <c r="O47" i="46"/>
  <c r="O50" i="46"/>
  <c r="O53" i="46"/>
  <c r="O56" i="46"/>
  <c r="O59" i="46"/>
  <c r="O61" i="46"/>
  <c r="O68" i="46"/>
  <c r="C13" i="46"/>
  <c r="C35" i="46" s="1"/>
  <c r="D13" i="46"/>
  <c r="D35" i="46" s="1"/>
  <c r="E13" i="46"/>
  <c r="F13" i="46"/>
  <c r="C19" i="46"/>
  <c r="C37" i="46"/>
  <c r="D37" i="46"/>
  <c r="D38" i="46"/>
  <c r="E37" i="46"/>
  <c r="E28" i="46"/>
  <c r="C27" i="46"/>
  <c r="C39" i="46"/>
  <c r="D39" i="46"/>
  <c r="F37" i="46"/>
  <c r="D28" i="46"/>
  <c r="D36" i="46"/>
  <c r="F28" i="46"/>
  <c r="C36" i="46"/>
  <c r="E34" i="46"/>
  <c r="E35" i="46"/>
  <c r="E36" i="46"/>
  <c r="E38" i="46"/>
  <c r="E39" i="46"/>
  <c r="C28" i="46"/>
  <c r="F34" i="46"/>
  <c r="F35" i="46"/>
  <c r="F36" i="46"/>
  <c r="F38" i="46"/>
  <c r="F39" i="46"/>
  <c r="Q28" i="46" l="1"/>
  <c r="F32" i="45"/>
  <c r="F29" i="45" s="1"/>
  <c r="E32" i="45"/>
  <c r="E29" i="45" s="1"/>
  <c r="D32" i="45"/>
  <c r="D29" i="45" s="1"/>
  <c r="C32" i="45"/>
  <c r="C29" i="45" s="1"/>
  <c r="F27" i="45"/>
  <c r="F37" i="45" s="1"/>
  <c r="E27" i="45"/>
  <c r="E37" i="45" s="1"/>
  <c r="D27" i="45"/>
  <c r="D37" i="45" s="1"/>
  <c r="C27" i="45"/>
  <c r="C37" i="45" s="1"/>
  <c r="F26" i="45"/>
  <c r="E26" i="45"/>
  <c r="D26" i="45"/>
  <c r="C26" i="45"/>
  <c r="F25" i="45"/>
  <c r="D25" i="45"/>
  <c r="C25" i="45"/>
  <c r="F24" i="45"/>
  <c r="E24" i="45"/>
  <c r="D24" i="45"/>
  <c r="F22" i="45"/>
  <c r="E22" i="45"/>
  <c r="D22" i="45"/>
  <c r="C22" i="45"/>
  <c r="F20" i="45"/>
  <c r="F34" i="45" s="1"/>
  <c r="E20" i="45"/>
  <c r="E34" i="45" s="1"/>
  <c r="D20" i="45"/>
  <c r="D34" i="45" s="1"/>
  <c r="C20" i="45"/>
  <c r="C34" i="45" s="1"/>
  <c r="F17" i="45"/>
  <c r="E17" i="45"/>
  <c r="D17" i="45"/>
  <c r="C17" i="45"/>
  <c r="F16" i="45"/>
  <c r="E16" i="45"/>
  <c r="D16" i="45"/>
  <c r="C16" i="45"/>
  <c r="F19" i="45"/>
  <c r="E19" i="45"/>
  <c r="D19" i="45"/>
  <c r="C19" i="45"/>
  <c r="F18" i="45"/>
  <c r="E18" i="45"/>
  <c r="D18" i="45"/>
  <c r="C18" i="45"/>
  <c r="F15" i="45"/>
  <c r="F21" i="45" s="1"/>
  <c r="E15" i="45"/>
  <c r="E21" i="45" s="1"/>
  <c r="D15" i="45"/>
  <c r="D21" i="45" s="1"/>
  <c r="C15" i="45"/>
  <c r="C21" i="45" s="1"/>
  <c r="F13" i="45"/>
  <c r="E13" i="45"/>
  <c r="D13" i="45"/>
  <c r="C13" i="45"/>
  <c r="F12" i="45"/>
  <c r="E12" i="45"/>
  <c r="D12" i="45"/>
  <c r="C12" i="45"/>
  <c r="F11" i="45"/>
  <c r="E11" i="45"/>
  <c r="D11" i="45"/>
  <c r="C11" i="45"/>
  <c r="F10" i="45"/>
  <c r="E10" i="45"/>
  <c r="D10" i="45"/>
  <c r="C10" i="45"/>
  <c r="F9" i="45"/>
  <c r="G20" i="43" s="1"/>
  <c r="E9" i="45"/>
  <c r="F20" i="43" s="1"/>
  <c r="D9" i="45"/>
  <c r="E20" i="43" s="1"/>
  <c r="C9" i="45"/>
  <c r="D20" i="43" s="1"/>
  <c r="F8" i="45"/>
  <c r="E8" i="45"/>
  <c r="D8" i="45"/>
  <c r="C8" i="45"/>
  <c r="C21" i="59" s="1"/>
  <c r="D8" i="59" l="1"/>
  <c r="D9" i="59"/>
  <c r="D11" i="59"/>
  <c r="D12" i="59"/>
  <c r="D13" i="59"/>
  <c r="D14" i="59"/>
  <c r="D15" i="59"/>
  <c r="D16" i="59"/>
  <c r="D17" i="59"/>
  <c r="D18" i="59"/>
  <c r="D10" i="59"/>
  <c r="D19" i="59"/>
  <c r="E21" i="59"/>
  <c r="D1" i="46"/>
  <c r="G21" i="59"/>
  <c r="H2" i="45"/>
  <c r="E1" i="46"/>
  <c r="H20" i="60"/>
  <c r="I21" i="59"/>
  <c r="F1" i="46"/>
  <c r="C4" i="45"/>
  <c r="D4" i="45"/>
  <c r="E4" i="45"/>
  <c r="F4" i="45"/>
  <c r="D28" i="45"/>
  <c r="C23" i="45"/>
  <c r="C14" i="45"/>
  <c r="C28" i="45"/>
  <c r="D23" i="45"/>
  <c r="E28" i="45"/>
  <c r="D14" i="45"/>
  <c r="F23" i="45"/>
  <c r="E23" i="45"/>
  <c r="E30" i="45"/>
  <c r="F28" i="45"/>
  <c r="E14" i="45"/>
  <c r="C30" i="45"/>
  <c r="F14" i="45"/>
  <c r="D30" i="45"/>
  <c r="F30" i="45"/>
  <c r="F31" i="45" l="1"/>
  <c r="F5" i="33"/>
  <c r="D31" i="45"/>
  <c r="D5" i="33"/>
  <c r="C31" i="45"/>
  <c r="C5" i="33"/>
  <c r="C10" i="33" s="1"/>
  <c r="C14" i="33" s="1"/>
  <c r="E31" i="45"/>
  <c r="E5" i="33"/>
  <c r="E10" i="33" s="1"/>
  <c r="E14" i="33" s="1"/>
  <c r="J8" i="59"/>
  <c r="J9" i="59"/>
  <c r="J11" i="59"/>
  <c r="J12" i="59"/>
  <c r="J13" i="59"/>
  <c r="J14" i="59"/>
  <c r="J15" i="59"/>
  <c r="J16" i="59"/>
  <c r="J17" i="59"/>
  <c r="J18" i="59"/>
  <c r="J10" i="59"/>
  <c r="J19" i="59"/>
  <c r="H8" i="59"/>
  <c r="H9" i="59"/>
  <c r="H11" i="59"/>
  <c r="H12" i="59"/>
  <c r="H13" i="59"/>
  <c r="H14" i="59"/>
  <c r="H15" i="59"/>
  <c r="H16" i="59"/>
  <c r="H17" i="59"/>
  <c r="H18" i="59"/>
  <c r="H10" i="59"/>
  <c r="H19" i="59"/>
  <c r="F8" i="59"/>
  <c r="F9" i="59"/>
  <c r="F11" i="59"/>
  <c r="F12" i="59"/>
  <c r="F13" i="59"/>
  <c r="F14" i="59"/>
  <c r="F15" i="59"/>
  <c r="F16" i="59"/>
  <c r="F17" i="59"/>
  <c r="F18" i="59"/>
  <c r="F10" i="59"/>
  <c r="F19" i="59"/>
  <c r="AA422" i="35"/>
  <c r="Z422" i="35"/>
  <c r="Y422" i="35"/>
  <c r="X422" i="35"/>
  <c r="W422" i="35"/>
  <c r="V422" i="35"/>
  <c r="U422" i="35"/>
  <c r="T422" i="35"/>
  <c r="S422" i="35"/>
  <c r="R422" i="35"/>
  <c r="Q422" i="35"/>
  <c r="P422" i="35"/>
  <c r="O422" i="35"/>
  <c r="N422" i="35"/>
  <c r="M422" i="35"/>
  <c r="L422" i="35"/>
  <c r="K422" i="35"/>
  <c r="J422" i="35"/>
  <c r="I422" i="35"/>
  <c r="H422" i="35"/>
  <c r="G422" i="35"/>
  <c r="F422" i="35"/>
  <c r="E422" i="35"/>
  <c r="R12" i="39" l="1"/>
  <c r="Q12" i="39"/>
  <c r="P12" i="39"/>
  <c r="O12" i="39"/>
  <c r="R11" i="39"/>
  <c r="Q11" i="39"/>
  <c r="P11" i="39"/>
  <c r="O11" i="39"/>
  <c r="R10" i="39"/>
  <c r="Q10" i="39"/>
  <c r="P10" i="39"/>
  <c r="O10" i="39"/>
  <c r="R9" i="39"/>
  <c r="Q9" i="39"/>
  <c r="P9" i="39"/>
  <c r="O9" i="39"/>
  <c r="R8" i="39"/>
  <c r="Q8" i="39"/>
  <c r="P8" i="39"/>
  <c r="O8" i="39"/>
  <c r="R7" i="39"/>
  <c r="Q7" i="39"/>
  <c r="P7" i="39"/>
  <c r="O7" i="39"/>
  <c r="L13" i="39"/>
  <c r="K13" i="39"/>
  <c r="J13" i="39"/>
  <c r="I13" i="39"/>
  <c r="L12" i="39"/>
  <c r="K12" i="39"/>
  <c r="J12" i="39"/>
  <c r="I12" i="39"/>
  <c r="L11" i="39"/>
  <c r="K11" i="39"/>
  <c r="J11" i="39"/>
  <c r="I11" i="39"/>
  <c r="L10" i="39"/>
  <c r="K10" i="39"/>
  <c r="J10" i="39"/>
  <c r="I10" i="39"/>
  <c r="L9" i="39"/>
  <c r="K9" i="39"/>
  <c r="J9" i="39"/>
  <c r="I9" i="39"/>
  <c r="L8" i="39"/>
  <c r="K8" i="39"/>
  <c r="J8" i="39"/>
  <c r="I8" i="39"/>
  <c r="L7" i="39"/>
  <c r="K7" i="39"/>
  <c r="K14" i="39" s="1"/>
  <c r="J7" i="39"/>
  <c r="J14" i="39" s="1"/>
  <c r="I7" i="39"/>
  <c r="I14" i="39" l="1"/>
  <c r="L14" i="39"/>
  <c r="Q27" i="40"/>
  <c r="Q24" i="40"/>
  <c r="Q26" i="40"/>
  <c r="U122" i="38" l="1"/>
  <c r="U121" i="38"/>
  <c r="U120" i="38"/>
  <c r="U119" i="38"/>
  <c r="U118" i="38"/>
  <c r="U117" i="38"/>
  <c r="U116" i="38"/>
  <c r="U115" i="38"/>
  <c r="U113" i="38"/>
  <c r="U112" i="38"/>
  <c r="U111" i="38"/>
  <c r="U110" i="38"/>
  <c r="U109" i="38"/>
  <c r="U108" i="38"/>
  <c r="U107" i="38"/>
  <c r="U106" i="38"/>
  <c r="U105" i="38"/>
  <c r="U104" i="38"/>
  <c r="U103" i="38"/>
  <c r="U102" i="38"/>
  <c r="U101" i="38"/>
  <c r="U100" i="38"/>
  <c r="U99" i="38"/>
  <c r="U98" i="38"/>
  <c r="U97" i="38"/>
  <c r="U96" i="38"/>
  <c r="U95" i="38"/>
  <c r="U94" i="38"/>
  <c r="U93" i="38"/>
  <c r="U90" i="38"/>
  <c r="U86" i="38"/>
  <c r="U85" i="38"/>
  <c r="U83" i="38"/>
  <c r="U82" i="38"/>
  <c r="U81" i="38"/>
  <c r="U79" i="38"/>
  <c r="U78" i="38"/>
  <c r="U76" i="38"/>
  <c r="U75" i="38"/>
  <c r="U74" i="38"/>
  <c r="U73" i="38"/>
  <c r="U72" i="38"/>
  <c r="U70" i="38"/>
  <c r="U69" i="38"/>
  <c r="U68" i="38"/>
  <c r="U66" i="38"/>
  <c r="U65" i="38"/>
  <c r="U64" i="38"/>
  <c r="U63" i="38"/>
  <c r="U62" i="38"/>
  <c r="U61" i="38"/>
  <c r="U60" i="38"/>
  <c r="U59" i="38"/>
  <c r="U58" i="38"/>
  <c r="U57" i="38"/>
  <c r="U56" i="38"/>
  <c r="U55" i="38"/>
  <c r="U54" i="38"/>
  <c r="U53" i="38"/>
  <c r="U52" i="38"/>
  <c r="U49" i="38"/>
  <c r="U48" i="38"/>
  <c r="U47" i="38"/>
  <c r="U46" i="38"/>
  <c r="U45" i="38"/>
  <c r="U44" i="38"/>
  <c r="U43" i="38"/>
  <c r="U42" i="38"/>
  <c r="U41" i="38"/>
  <c r="U40" i="38"/>
  <c r="U39" i="38"/>
  <c r="U38" i="38"/>
  <c r="U37" i="38"/>
  <c r="U36" i="38"/>
  <c r="U35" i="38"/>
  <c r="U34" i="38"/>
  <c r="U33" i="38"/>
  <c r="U32" i="38"/>
  <c r="U31" i="38"/>
  <c r="U30" i="38"/>
  <c r="U29" i="38"/>
  <c r="U28" i="38"/>
  <c r="U27" i="38"/>
  <c r="U26" i="38"/>
  <c r="U24" i="38"/>
  <c r="U23" i="38"/>
  <c r="U21" i="38"/>
  <c r="U20" i="38"/>
  <c r="U19" i="38"/>
  <c r="U18" i="38"/>
  <c r="U17" i="38"/>
  <c r="U16" i="38"/>
  <c r="U15" i="38"/>
  <c r="U14" i="38"/>
  <c r="U13" i="38"/>
  <c r="U12" i="38"/>
  <c r="U11" i="38"/>
  <c r="U10" i="38"/>
  <c r="U9" i="38"/>
  <c r="U8" i="38"/>
  <c r="U7" i="38"/>
  <c r="U6" i="38"/>
  <c r="U5" i="38"/>
  <c r="U4" i="38"/>
  <c r="U3" i="38"/>
  <c r="U2" i="38"/>
  <c r="T41" i="38"/>
  <c r="T40" i="38"/>
  <c r="T39" i="38"/>
  <c r="T38" i="38"/>
  <c r="T37" i="38"/>
  <c r="T90" i="38"/>
  <c r="T122" i="38"/>
  <c r="T121" i="38"/>
  <c r="T120" i="38"/>
  <c r="T119" i="38"/>
  <c r="T118" i="38"/>
  <c r="T117" i="38"/>
  <c r="T116" i="38"/>
  <c r="T115" i="38"/>
  <c r="T113" i="38"/>
  <c r="T112" i="38"/>
  <c r="T111" i="38"/>
  <c r="T110" i="38"/>
  <c r="T109" i="38"/>
  <c r="T108" i="38"/>
  <c r="T107" i="38"/>
  <c r="T106" i="38"/>
  <c r="T105" i="38"/>
  <c r="T104" i="38"/>
  <c r="T103" i="38"/>
  <c r="T102" i="38"/>
  <c r="T101" i="38"/>
  <c r="T100" i="38"/>
  <c r="T99" i="38"/>
  <c r="T98" i="38"/>
  <c r="T97" i="38"/>
  <c r="T96" i="38"/>
  <c r="T95" i="38"/>
  <c r="T94" i="38"/>
  <c r="T93" i="38"/>
  <c r="T86" i="38"/>
  <c r="T85" i="38"/>
  <c r="T83" i="38"/>
  <c r="T82" i="38"/>
  <c r="T81" i="38"/>
  <c r="T79" i="38"/>
  <c r="T78" i="38"/>
  <c r="T76" i="38"/>
  <c r="T75" i="38"/>
  <c r="T74" i="38"/>
  <c r="T73" i="38"/>
  <c r="T72" i="38"/>
  <c r="T70" i="38"/>
  <c r="T69" i="38"/>
  <c r="T68" i="38"/>
  <c r="T66" i="38"/>
  <c r="T65" i="38"/>
  <c r="T64" i="38"/>
  <c r="T63" i="38"/>
  <c r="T62" i="38"/>
  <c r="T61" i="38"/>
  <c r="T60" i="38"/>
  <c r="T59" i="38"/>
  <c r="T58" i="38"/>
  <c r="T57" i="38"/>
  <c r="T56" i="38"/>
  <c r="T55" i="38"/>
  <c r="T54" i="38"/>
  <c r="T53" i="38"/>
  <c r="T52" i="38"/>
  <c r="T49" i="38"/>
  <c r="T48" i="38"/>
  <c r="T47" i="38"/>
  <c r="T46" i="38"/>
  <c r="T45" i="38"/>
  <c r="T44" i="38"/>
  <c r="T43" i="38"/>
  <c r="T42" i="38"/>
  <c r="T36" i="38"/>
  <c r="T35" i="38"/>
  <c r="T34" i="38"/>
  <c r="T33" i="38"/>
  <c r="T32" i="38"/>
  <c r="T31" i="38"/>
  <c r="T30" i="38"/>
  <c r="T29" i="38"/>
  <c r="T28" i="38"/>
  <c r="T27" i="38"/>
  <c r="T26" i="38"/>
  <c r="T24" i="38"/>
  <c r="T23" i="38"/>
  <c r="T21" i="38"/>
  <c r="T20" i="38"/>
  <c r="T19" i="38"/>
  <c r="T18" i="38"/>
  <c r="T17" i="38"/>
  <c r="T16" i="38"/>
  <c r="T15" i="38"/>
  <c r="T14" i="38"/>
  <c r="T13" i="38"/>
  <c r="T12" i="38"/>
  <c r="T11" i="38"/>
  <c r="T10" i="38"/>
  <c r="T9" i="38"/>
  <c r="T8" i="38"/>
  <c r="T7" i="38"/>
  <c r="T6" i="38"/>
  <c r="T5" i="38"/>
  <c r="T4" i="38"/>
  <c r="T3" i="38"/>
  <c r="T2" i="38"/>
  <c r="C8" i="39"/>
  <c r="U123" i="38" l="1"/>
  <c r="T123" i="38"/>
  <c r="V123" i="38" s="1"/>
  <c r="G41" i="43" s="1"/>
  <c r="C21" i="41" l="1"/>
  <c r="C131" i="37" l="1"/>
  <c r="C130" i="37"/>
  <c r="C129" i="37"/>
  <c r="C128" i="37"/>
  <c r="T55" i="40" l="1"/>
  <c r="Q49" i="40"/>
  <c r="Q29" i="40"/>
  <c r="Q41" i="40"/>
  <c r="Q37" i="40"/>
  <c r="Q31" i="40"/>
  <c r="P87" i="40"/>
  <c r="P86" i="40"/>
  <c r="P85" i="40"/>
  <c r="P84" i="40"/>
  <c r="P83" i="40"/>
  <c r="P82" i="40"/>
  <c r="P81" i="40"/>
  <c r="P80" i="40"/>
  <c r="P79" i="40"/>
  <c r="P78" i="40"/>
  <c r="P77" i="40"/>
  <c r="P76" i="40"/>
  <c r="P75" i="40"/>
  <c r="P74" i="40"/>
  <c r="P73" i="40"/>
  <c r="P72" i="40"/>
  <c r="P71" i="40"/>
  <c r="P70" i="40"/>
  <c r="P69" i="40"/>
  <c r="P68" i="40"/>
  <c r="P67" i="40"/>
  <c r="P66" i="40"/>
  <c r="P65" i="40"/>
  <c r="P64" i="40"/>
  <c r="P63" i="40"/>
  <c r="P62" i="40"/>
  <c r="P61" i="40"/>
  <c r="P60" i="40"/>
  <c r="P59" i="40"/>
  <c r="P58" i="40"/>
  <c r="P57" i="40"/>
  <c r="P56" i="40"/>
  <c r="P55" i="40"/>
  <c r="P54" i="40"/>
  <c r="P53" i="40"/>
  <c r="P52" i="40"/>
  <c r="P51" i="40"/>
  <c r="P50" i="40"/>
  <c r="P49" i="40"/>
  <c r="P48" i="40"/>
  <c r="P47" i="40"/>
  <c r="P46" i="40"/>
  <c r="P45" i="40"/>
  <c r="P44" i="40"/>
  <c r="P43" i="40"/>
  <c r="P42" i="40"/>
  <c r="P41" i="40"/>
  <c r="P40" i="40"/>
  <c r="P39" i="40"/>
  <c r="P38" i="40"/>
  <c r="P37" i="40"/>
  <c r="P36" i="40"/>
  <c r="P35" i="40"/>
  <c r="P34" i="40"/>
  <c r="P33" i="40"/>
  <c r="P32" i="40"/>
  <c r="P31" i="40"/>
  <c r="P30" i="40"/>
  <c r="P29" i="40"/>
  <c r="P28" i="40"/>
  <c r="P27" i="40"/>
  <c r="P26" i="40"/>
  <c r="P25" i="40"/>
  <c r="P24" i="40"/>
  <c r="P23" i="40"/>
  <c r="P22" i="40"/>
  <c r="P21" i="40"/>
  <c r="P18" i="40"/>
  <c r="P17" i="40"/>
  <c r="P16" i="40"/>
  <c r="P15" i="40"/>
  <c r="P19" i="40"/>
  <c r="P13" i="40"/>
  <c r="P12" i="40"/>
  <c r="P6" i="40"/>
  <c r="Q6" i="40" l="1"/>
  <c r="T6" i="40"/>
  <c r="C8" i="29"/>
  <c r="D8" i="29"/>
  <c r="E8" i="29"/>
  <c r="F8" i="29"/>
  <c r="O72" i="29" l="1"/>
  <c r="P66" i="29" l="1"/>
  <c r="N18" i="37" l="1"/>
  <c r="N14" i="37"/>
  <c r="N12" i="37"/>
  <c r="N13" i="37"/>
  <c r="N16" i="37"/>
  <c r="N17" i="37"/>
  <c r="N10" i="37"/>
  <c r="N9" i="37"/>
  <c r="N8" i="37"/>
  <c r="H18" i="37"/>
  <c r="H14" i="37"/>
  <c r="H12" i="37"/>
  <c r="H13" i="37"/>
  <c r="H16" i="37"/>
  <c r="H17" i="37"/>
  <c r="H10" i="37"/>
  <c r="H9" i="37"/>
  <c r="H8" i="37"/>
  <c r="B18" i="37"/>
  <c r="B14" i="37"/>
  <c r="B12" i="37"/>
  <c r="B13" i="37"/>
  <c r="B16" i="37"/>
  <c r="B17" i="37"/>
  <c r="B10" i="37" l="1"/>
  <c r="B9" i="37"/>
  <c r="B8" i="37"/>
  <c r="F7" i="40"/>
  <c r="G7" i="43" s="1"/>
  <c r="E7" i="40"/>
  <c r="F7" i="43" s="1"/>
  <c r="G24" i="43" s="1"/>
  <c r="D7" i="40"/>
  <c r="E7" i="43" s="1"/>
  <c r="F24" i="43" s="1"/>
  <c r="C7" i="40"/>
  <c r="D7" i="43" s="1"/>
  <c r="D24" i="43" l="1"/>
  <c r="E24" i="43"/>
  <c r="G11" i="41"/>
  <c r="G10" i="41"/>
  <c r="F10" i="41"/>
  <c r="G9" i="41"/>
  <c r="F9" i="41"/>
  <c r="E9" i="41"/>
  <c r="G8" i="41"/>
  <c r="F8" i="41"/>
  <c r="G7" i="41"/>
  <c r="F7" i="41"/>
  <c r="G6" i="41"/>
  <c r="F6" i="41"/>
  <c r="F5" i="41"/>
  <c r="B10" i="41"/>
  <c r="B9" i="41"/>
  <c r="B8" i="41"/>
  <c r="B7" i="41"/>
  <c r="B5" i="41"/>
  <c r="AZ88" i="42"/>
  <c r="AY88" i="42"/>
  <c r="AX88" i="42"/>
  <c r="AW88" i="42"/>
  <c r="AV88" i="42"/>
  <c r="AU88" i="42"/>
  <c r="AT88" i="42"/>
  <c r="AS88" i="42"/>
  <c r="AR88" i="42"/>
  <c r="AQ88" i="42"/>
  <c r="AP88" i="42"/>
  <c r="AO88" i="42"/>
  <c r="AN88" i="42"/>
  <c r="AM88" i="42"/>
  <c r="AL88" i="42"/>
  <c r="AK88" i="42"/>
  <c r="AJ88" i="42"/>
  <c r="AI88" i="42"/>
  <c r="AH88" i="42"/>
  <c r="AG88" i="42"/>
  <c r="AF88" i="42"/>
  <c r="AE88" i="42"/>
  <c r="AD88" i="42"/>
  <c r="AC88" i="42"/>
  <c r="AB88" i="42"/>
  <c r="AA88" i="42"/>
  <c r="Z88" i="42"/>
  <c r="Y88" i="42"/>
  <c r="X88" i="42"/>
  <c r="W88" i="42"/>
  <c r="V88" i="42"/>
  <c r="U88" i="42"/>
  <c r="T88" i="42"/>
  <c r="S88" i="42"/>
  <c r="R88" i="42"/>
  <c r="Q88" i="42"/>
  <c r="M86" i="42"/>
  <c r="H86" i="42" s="1"/>
  <c r="M70" i="42"/>
  <c r="G70" i="42" s="1"/>
  <c r="J70" i="42"/>
  <c r="I70" i="42" s="1"/>
  <c r="M16" i="42"/>
  <c r="G16" i="42" s="1"/>
  <c r="J16" i="42"/>
  <c r="I16" i="42"/>
  <c r="M44" i="42"/>
  <c r="G44" i="42" s="1"/>
  <c r="J44" i="42"/>
  <c r="I44" i="42" s="1"/>
  <c r="M48" i="42"/>
  <c r="G48" i="42" s="1"/>
  <c r="J48" i="42"/>
  <c r="I48" i="42" s="1"/>
  <c r="P11" i="42"/>
  <c r="J11" i="42"/>
  <c r="I11" i="42" s="1"/>
  <c r="M57" i="42"/>
  <c r="G57" i="42" s="1"/>
  <c r="J57" i="42"/>
  <c r="I57" i="42" s="1"/>
  <c r="M37" i="42"/>
  <c r="I37" i="42"/>
  <c r="M8" i="42"/>
  <c r="L8" i="42"/>
  <c r="L88" i="42" s="1"/>
  <c r="J8" i="42"/>
  <c r="E5" i="41" s="1"/>
  <c r="M54" i="42"/>
  <c r="G54" i="42" s="1"/>
  <c r="J54" i="42"/>
  <c r="I54" i="42" s="1"/>
  <c r="M50" i="42"/>
  <c r="G50" i="42" s="1"/>
  <c r="J50" i="42"/>
  <c r="I50" i="42" s="1"/>
  <c r="M40" i="42"/>
  <c r="G40" i="42" s="1"/>
  <c r="I40" i="42"/>
  <c r="M63" i="42"/>
  <c r="G63" i="42" s="1"/>
  <c r="I63" i="42"/>
  <c r="M29" i="42"/>
  <c r="G29" i="42" s="1"/>
  <c r="J29" i="42"/>
  <c r="I29" i="42"/>
  <c r="M72" i="42"/>
  <c r="G72" i="42" s="1"/>
  <c r="J72" i="42"/>
  <c r="I72" i="42" s="1"/>
  <c r="M82" i="42"/>
  <c r="G82" i="42" s="1"/>
  <c r="J82" i="42"/>
  <c r="I82" i="42" s="1"/>
  <c r="M53" i="42"/>
  <c r="G53" i="42" s="1"/>
  <c r="I53" i="42"/>
  <c r="M59" i="42"/>
  <c r="G59" i="42" s="1"/>
  <c r="I59" i="42"/>
  <c r="M83" i="42"/>
  <c r="G83" i="42" s="1"/>
  <c r="I83" i="42"/>
  <c r="M39" i="42"/>
  <c r="G39" i="42" s="1"/>
  <c r="J39" i="42"/>
  <c r="I39" i="42" s="1"/>
  <c r="M26" i="42"/>
  <c r="G26" i="42" s="1"/>
  <c r="J26" i="42"/>
  <c r="I26" i="42" s="1"/>
  <c r="M61" i="42"/>
  <c r="G61" i="42" s="1"/>
  <c r="I61" i="42"/>
  <c r="M17" i="42"/>
  <c r="G17" i="42" s="1"/>
  <c r="J17" i="42"/>
  <c r="I17" i="42" s="1"/>
  <c r="M85" i="42"/>
  <c r="G85" i="42" s="1"/>
  <c r="I85" i="42"/>
  <c r="M75" i="42"/>
  <c r="G75" i="42" s="1"/>
  <c r="I75" i="42"/>
  <c r="M58" i="42"/>
  <c r="G58" i="42" s="1"/>
  <c r="J58" i="42"/>
  <c r="I58" i="42" s="1"/>
  <c r="M52" i="42"/>
  <c r="G52" i="42" s="1"/>
  <c r="I52" i="42"/>
  <c r="M28" i="42"/>
  <c r="G28" i="42" s="1"/>
  <c r="J28" i="42"/>
  <c r="I28" i="42" s="1"/>
  <c r="M15" i="42"/>
  <c r="G15" i="42" s="1"/>
  <c r="I15" i="42"/>
  <c r="M42" i="42"/>
  <c r="G42" i="42" s="1"/>
  <c r="I42" i="42"/>
  <c r="M36" i="42"/>
  <c r="G36" i="42" s="1"/>
  <c r="I36" i="42"/>
  <c r="M14" i="42"/>
  <c r="G14" i="42" s="1"/>
  <c r="I14" i="42"/>
  <c r="M56" i="42"/>
  <c r="G56" i="42" s="1"/>
  <c r="J56" i="42"/>
  <c r="I56" i="42" s="1"/>
  <c r="M10" i="42"/>
  <c r="J10" i="42"/>
  <c r="M66" i="42"/>
  <c r="G66" i="42" s="1"/>
  <c r="J66" i="42"/>
  <c r="I66" i="42" s="1"/>
  <c r="M76" i="42"/>
  <c r="G76" i="42" s="1"/>
  <c r="I76" i="42"/>
  <c r="M24" i="42"/>
  <c r="G24" i="42" s="1"/>
  <c r="J24" i="42"/>
  <c r="I24" i="42"/>
  <c r="M51" i="42"/>
  <c r="G51" i="42" s="1"/>
  <c r="K51" i="42"/>
  <c r="J51" i="42"/>
  <c r="M74" i="42"/>
  <c r="G74" i="42" s="1"/>
  <c r="K74" i="42"/>
  <c r="J74" i="42"/>
  <c r="I74" i="42" s="1"/>
  <c r="M62" i="42"/>
  <c r="G62" i="42" s="1"/>
  <c r="I62" i="42"/>
  <c r="M23" i="42"/>
  <c r="G23" i="42" s="1"/>
  <c r="J23" i="42"/>
  <c r="I23" i="42" s="1"/>
  <c r="M77" i="42"/>
  <c r="G77" i="42" s="1"/>
  <c r="J77" i="42"/>
  <c r="I77" i="42" s="1"/>
  <c r="M71" i="42"/>
  <c r="I71" i="42"/>
  <c r="M73" i="42"/>
  <c r="G73" i="42" s="1"/>
  <c r="I73" i="42"/>
  <c r="M18" i="42"/>
  <c r="G18" i="42" s="1"/>
  <c r="J18" i="42"/>
  <c r="I18" i="42"/>
  <c r="M65" i="42"/>
  <c r="G65" i="42" s="1"/>
  <c r="J65" i="42"/>
  <c r="I65" i="42" s="1"/>
  <c r="M45" i="42"/>
  <c r="G45" i="42" s="1"/>
  <c r="I45" i="42"/>
  <c r="M12" i="42"/>
  <c r="I12" i="42"/>
  <c r="M64" i="42"/>
  <c r="G64" i="42" s="1"/>
  <c r="I64" i="42"/>
  <c r="M81" i="42"/>
  <c r="G81" i="42" s="1"/>
  <c r="I81" i="42"/>
  <c r="M69" i="42"/>
  <c r="G69" i="42" s="1"/>
  <c r="I69" i="42"/>
  <c r="M80" i="42"/>
  <c r="I80" i="42"/>
  <c r="M33" i="42"/>
  <c r="G33" i="42" s="1"/>
  <c r="J33" i="42"/>
  <c r="I33" i="42" s="1"/>
  <c r="M78" i="42"/>
  <c r="G78" i="42" s="1"/>
  <c r="J78" i="42"/>
  <c r="I78" i="42" s="1"/>
  <c r="M46" i="42"/>
  <c r="G46" i="42" s="1"/>
  <c r="I46" i="42"/>
  <c r="M13" i="42"/>
  <c r="J13" i="42"/>
  <c r="M55" i="42"/>
  <c r="G55" i="42" s="1"/>
  <c r="J55" i="42"/>
  <c r="I55" i="42" s="1"/>
  <c r="M34" i="42"/>
  <c r="G34" i="42" s="1"/>
  <c r="J34" i="42"/>
  <c r="I34" i="42" s="1"/>
  <c r="M79" i="42"/>
  <c r="G79" i="42" s="1"/>
  <c r="I79" i="42"/>
  <c r="M27" i="42"/>
  <c r="G27" i="42" s="1"/>
  <c r="J27" i="42"/>
  <c r="I27" i="42" s="1"/>
  <c r="M25" i="42"/>
  <c r="G25" i="42" s="1"/>
  <c r="I25" i="42"/>
  <c r="M41" i="42"/>
  <c r="G41" i="42" s="1"/>
  <c r="I41" i="42"/>
  <c r="H41" i="42"/>
  <c r="M60" i="42"/>
  <c r="G60" i="42" s="1"/>
  <c r="I60" i="42"/>
  <c r="M68" i="42"/>
  <c r="G68" i="42" s="1"/>
  <c r="J68" i="42"/>
  <c r="I68" i="42" s="1"/>
  <c r="M47" i="42"/>
  <c r="G47" i="42" s="1"/>
  <c r="J47" i="42"/>
  <c r="I47" i="42" s="1"/>
  <c r="M19" i="42"/>
  <c r="G19" i="42" s="1"/>
  <c r="J19" i="42"/>
  <c r="I19" i="42" s="1"/>
  <c r="M38" i="42"/>
  <c r="G38" i="42" s="1"/>
  <c r="J38" i="42"/>
  <c r="I38" i="42" s="1"/>
  <c r="M9" i="42"/>
  <c r="J9" i="42"/>
  <c r="I9" i="42" s="1"/>
  <c r="M84" i="42"/>
  <c r="G84" i="42" s="1"/>
  <c r="J84" i="42"/>
  <c r="I84" i="42" s="1"/>
  <c r="M67" i="42"/>
  <c r="G67" i="42" s="1"/>
  <c r="J67" i="42"/>
  <c r="I67" i="42" s="1"/>
  <c r="M31" i="42"/>
  <c r="G31" i="42" s="1"/>
  <c r="I31" i="42"/>
  <c r="M43" i="42"/>
  <c r="G43" i="42" s="1"/>
  <c r="I43" i="42"/>
  <c r="M22" i="42"/>
  <c r="G22" i="42" s="1"/>
  <c r="I22" i="42"/>
  <c r="M49" i="42"/>
  <c r="G49" i="42" s="1"/>
  <c r="I49" i="42"/>
  <c r="M35" i="42"/>
  <c r="G35" i="42" s="1"/>
  <c r="J35" i="42"/>
  <c r="I35" i="42" s="1"/>
  <c r="M20" i="42"/>
  <c r="G20" i="42" s="1"/>
  <c r="I20" i="42"/>
  <c r="M32" i="42"/>
  <c r="G32" i="42" s="1"/>
  <c r="J32" i="42"/>
  <c r="I32" i="42"/>
  <c r="M30" i="42"/>
  <c r="G30" i="42" s="1"/>
  <c r="J30" i="42"/>
  <c r="I30" i="42" s="1"/>
  <c r="M21" i="42"/>
  <c r="G21" i="42" s="1"/>
  <c r="J21" i="42"/>
  <c r="I21" i="42" s="1"/>
  <c r="BH5" i="42"/>
  <c r="BG5" i="42"/>
  <c r="BF5" i="42"/>
  <c r="BE5" i="42"/>
  <c r="BD5" i="42"/>
  <c r="BC5" i="42"/>
  <c r="BB5" i="42"/>
  <c r="BA5" i="42"/>
  <c r="AZ5" i="42"/>
  <c r="AY5" i="42"/>
  <c r="AX5" i="42"/>
  <c r="AW5" i="42"/>
  <c r="AV5" i="42"/>
  <c r="AU5" i="42"/>
  <c r="AT5" i="42"/>
  <c r="AS5" i="42"/>
  <c r="AR5" i="42"/>
  <c r="AQ5" i="42"/>
  <c r="AP5" i="42"/>
  <c r="AO5" i="42"/>
  <c r="AN5" i="42"/>
  <c r="AM5" i="42"/>
  <c r="AL5" i="42"/>
  <c r="AK5" i="42"/>
  <c r="AJ5" i="42"/>
  <c r="AI5" i="42"/>
  <c r="AH5" i="42"/>
  <c r="AG5" i="42"/>
  <c r="AF5" i="42"/>
  <c r="AE5" i="42"/>
  <c r="AD5" i="42"/>
  <c r="AC5" i="42"/>
  <c r="AB5" i="42"/>
  <c r="AA5" i="42"/>
  <c r="Z5" i="42"/>
  <c r="Y5" i="42"/>
  <c r="X5" i="42"/>
  <c r="W5" i="42"/>
  <c r="V5" i="42"/>
  <c r="U5" i="42"/>
  <c r="T5" i="42"/>
  <c r="S5" i="42"/>
  <c r="R5" i="42"/>
  <c r="Q5" i="42"/>
  <c r="L5" i="42"/>
  <c r="C6" i="41" l="1"/>
  <c r="G9" i="42"/>
  <c r="I13" i="42"/>
  <c r="E10" i="41"/>
  <c r="C10" i="41"/>
  <c r="G13" i="42"/>
  <c r="H80" i="42"/>
  <c r="G80" i="42"/>
  <c r="H12" i="42"/>
  <c r="G12" i="42"/>
  <c r="I10" i="42"/>
  <c r="E7" i="41"/>
  <c r="C7" i="41"/>
  <c r="J7" i="41" s="1"/>
  <c r="G10" i="42"/>
  <c r="C5" i="41"/>
  <c r="G8" i="42"/>
  <c r="P5" i="42"/>
  <c r="P88" i="42"/>
  <c r="J5" i="41"/>
  <c r="H40" i="42"/>
  <c r="H22" i="42"/>
  <c r="H37" i="42"/>
  <c r="H47" i="42"/>
  <c r="C11" i="41"/>
  <c r="E11" i="41"/>
  <c r="F11" i="41"/>
  <c r="F12" i="41" s="1"/>
  <c r="C22" i="41" s="1"/>
  <c r="C9" i="41"/>
  <c r="H84" i="42"/>
  <c r="H61" i="42"/>
  <c r="H16" i="42"/>
  <c r="H57" i="42"/>
  <c r="E8" i="41"/>
  <c r="G5" i="41"/>
  <c r="G12" i="41" s="1"/>
  <c r="C23" i="41" s="1"/>
  <c r="E6" i="41"/>
  <c r="D6" i="41" s="1"/>
  <c r="H26" i="42"/>
  <c r="H36" i="42"/>
  <c r="H52" i="42"/>
  <c r="M11" i="42"/>
  <c r="H44" i="42"/>
  <c r="D7" i="41"/>
  <c r="D10" i="41"/>
  <c r="H20" i="42"/>
  <c r="H43" i="42"/>
  <c r="H25" i="42"/>
  <c r="H83" i="42"/>
  <c r="H63" i="42"/>
  <c r="H85" i="42"/>
  <c r="I8" i="42"/>
  <c r="H8" i="42" s="1"/>
  <c r="H69" i="42"/>
  <c r="H62" i="42"/>
  <c r="H42" i="42"/>
  <c r="H58" i="42"/>
  <c r="H17" i="42"/>
  <c r="H70" i="42"/>
  <c r="H81" i="42"/>
  <c r="H60" i="42"/>
  <c r="H24" i="42"/>
  <c r="H53" i="42"/>
  <c r="H31" i="42"/>
  <c r="H48" i="42"/>
  <c r="H75" i="42"/>
  <c r="H39" i="42"/>
  <c r="H82" i="42"/>
  <c r="H54" i="42"/>
  <c r="H11" i="42"/>
  <c r="H56" i="42"/>
  <c r="H49" i="42"/>
  <c r="H29" i="42"/>
  <c r="H45" i="42"/>
  <c r="H73" i="42"/>
  <c r="H59" i="42"/>
  <c r="H21" i="42"/>
  <c r="K5" i="42"/>
  <c r="H78" i="42"/>
  <c r="H18" i="42"/>
  <c r="H76" i="42"/>
  <c r="H14" i="42"/>
  <c r="H15" i="42"/>
  <c r="H77" i="42"/>
  <c r="H30" i="42"/>
  <c r="I51" i="42"/>
  <c r="H51" i="42" s="1"/>
  <c r="H13" i="42"/>
  <c r="H32" i="42"/>
  <c r="H64" i="42"/>
  <c r="H71" i="42"/>
  <c r="H27" i="42"/>
  <c r="J5" i="42"/>
  <c r="H79" i="42"/>
  <c r="H46" i="42"/>
  <c r="H65" i="42"/>
  <c r="H50" i="42"/>
  <c r="H55" i="42"/>
  <c r="H23" i="42"/>
  <c r="H38" i="42"/>
  <c r="H33" i="42"/>
  <c r="H66" i="42"/>
  <c r="H28" i="42"/>
  <c r="H34" i="42"/>
  <c r="H9" i="42"/>
  <c r="H67" i="42"/>
  <c r="H19" i="42"/>
  <c r="H10" i="42"/>
  <c r="H35" i="42"/>
  <c r="H68" i="42"/>
  <c r="H74" i="42"/>
  <c r="H72" i="42"/>
  <c r="M5" i="42"/>
  <c r="M3" i="42" s="1"/>
  <c r="K88" i="42"/>
  <c r="M88" i="42"/>
  <c r="J88" i="42"/>
  <c r="AM4" i="42" l="1"/>
  <c r="G89" i="42"/>
  <c r="C8" i="41"/>
  <c r="G11" i="42"/>
  <c r="G88" i="42"/>
  <c r="G90" i="42" s="1"/>
  <c r="G28" i="43" s="1"/>
  <c r="J6" i="41"/>
  <c r="M6" i="41"/>
  <c r="D9" i="41"/>
  <c r="J9" i="41"/>
  <c r="D23" i="41"/>
  <c r="E12" i="41"/>
  <c r="D11" i="41"/>
  <c r="D8" i="41"/>
  <c r="C12" i="41"/>
  <c r="E13" i="41" s="1"/>
  <c r="D5" i="41"/>
  <c r="H88" i="42"/>
  <c r="H89" i="42" s="1"/>
  <c r="AT4" i="42"/>
  <c r="AZ4" i="42"/>
  <c r="AA4" i="42"/>
  <c r="I5" i="42"/>
  <c r="S4" i="42"/>
  <c r="H5" i="42"/>
  <c r="M90" i="42"/>
  <c r="I88" i="42"/>
  <c r="I89" i="42" s="1"/>
  <c r="AL4" i="42"/>
  <c r="AU4" i="42"/>
  <c r="AJ4" i="42"/>
  <c r="J89" i="42"/>
  <c r="AD4" i="42"/>
  <c r="AE4" i="42"/>
  <c r="AB4" i="42"/>
  <c r="V4" i="42"/>
  <c r="AY4" i="42"/>
  <c r="K89" i="42"/>
  <c r="AR4" i="42"/>
  <c r="AQ4" i="42"/>
  <c r="AV4" i="42"/>
  <c r="AN4" i="42"/>
  <c r="AF4" i="42"/>
  <c r="X4" i="42"/>
  <c r="Z4" i="42"/>
  <c r="AS4" i="42"/>
  <c r="AK4" i="42"/>
  <c r="AC4" i="42"/>
  <c r="U4" i="42"/>
  <c r="AP4" i="42"/>
  <c r="AX4" i="42"/>
  <c r="AH4" i="42"/>
  <c r="R4" i="42"/>
  <c r="AW4" i="42"/>
  <c r="AO4" i="42"/>
  <c r="AG4" i="42"/>
  <c r="Y4" i="42"/>
  <c r="Q4" i="42"/>
  <c r="P4" i="42"/>
  <c r="L89" i="42"/>
  <c r="T4" i="42"/>
  <c r="AI4" i="42"/>
  <c r="W4" i="42"/>
  <c r="J8" i="41" l="1"/>
  <c r="M10" i="41"/>
  <c r="E23" i="41"/>
  <c r="D26" i="41"/>
  <c r="D12" i="41"/>
  <c r="M4" i="42"/>
  <c r="F25" i="40" l="1"/>
  <c r="F24" i="40"/>
  <c r="F23" i="40"/>
  <c r="E25" i="40"/>
  <c r="E24" i="40"/>
  <c r="E23" i="40"/>
  <c r="E26" i="40" s="1"/>
  <c r="D25" i="40"/>
  <c r="D24" i="40"/>
  <c r="D23" i="40"/>
  <c r="C25" i="40"/>
  <c r="C24" i="40"/>
  <c r="C23" i="40"/>
  <c r="C26" i="40" s="1"/>
  <c r="F21" i="40"/>
  <c r="E21" i="40"/>
  <c r="F20" i="40"/>
  <c r="F19" i="40" s="1"/>
  <c r="E20" i="40"/>
  <c r="D21" i="40"/>
  <c r="D20" i="40"/>
  <c r="C21" i="40"/>
  <c r="C20" i="40"/>
  <c r="C19" i="40" s="1"/>
  <c r="F15" i="40"/>
  <c r="E15" i="40"/>
  <c r="D15" i="40"/>
  <c r="C15" i="40"/>
  <c r="F17" i="40"/>
  <c r="E17" i="40"/>
  <c r="D17" i="40"/>
  <c r="C17" i="40"/>
  <c r="F16" i="40"/>
  <c r="G10" i="43" s="1"/>
  <c r="E16" i="40"/>
  <c r="F10" i="43" s="1"/>
  <c r="G34" i="43" s="1"/>
  <c r="D16" i="40"/>
  <c r="E10" i="43" s="1"/>
  <c r="C16" i="40"/>
  <c r="D10" i="43" s="1"/>
  <c r="F10" i="40"/>
  <c r="E10" i="40"/>
  <c r="D10" i="40"/>
  <c r="C10" i="40"/>
  <c r="F12" i="40"/>
  <c r="F11" i="40"/>
  <c r="E12" i="40"/>
  <c r="E11" i="40"/>
  <c r="D12" i="40"/>
  <c r="D11" i="40"/>
  <c r="C12" i="40"/>
  <c r="C11" i="40"/>
  <c r="F5" i="40"/>
  <c r="E5" i="40"/>
  <c r="D5" i="40"/>
  <c r="C5" i="40"/>
  <c r="C14" i="40" s="1"/>
  <c r="F8" i="40"/>
  <c r="G8" i="43" s="1"/>
  <c r="E8" i="40"/>
  <c r="F8" i="43" s="1"/>
  <c r="G30" i="43" s="1"/>
  <c r="D8" i="40"/>
  <c r="E8" i="43" s="1"/>
  <c r="F30" i="43" s="1"/>
  <c r="C8" i="40"/>
  <c r="D8" i="43" s="1"/>
  <c r="F6" i="40"/>
  <c r="E6" i="40"/>
  <c r="D6" i="40"/>
  <c r="C6" i="40"/>
  <c r="C9" i="40" s="1"/>
  <c r="L5" i="40"/>
  <c r="K5" i="40"/>
  <c r="D30" i="43" l="1"/>
  <c r="E30" i="43"/>
  <c r="D13" i="40"/>
  <c r="E34" i="43"/>
  <c r="D34" i="43"/>
  <c r="F34" i="43"/>
  <c r="D18" i="40"/>
  <c r="D19" i="40"/>
  <c r="D22" i="40" s="1"/>
  <c r="F22" i="40"/>
  <c r="C22" i="40"/>
  <c r="C27" i="40" s="1"/>
  <c r="C31" i="40" s="1"/>
  <c r="E14" i="40"/>
  <c r="E18" i="40"/>
  <c r="F13" i="40"/>
  <c r="E19" i="40"/>
  <c r="E22" i="40" s="1"/>
  <c r="E27" i="40" s="1"/>
  <c r="D26" i="40"/>
  <c r="D27" i="40" s="1"/>
  <c r="F26" i="40"/>
  <c r="C18" i="40"/>
  <c r="E13" i="40"/>
  <c r="D14" i="40"/>
  <c r="D31" i="40" s="1"/>
  <c r="D9" i="40"/>
  <c r="F18" i="40"/>
  <c r="E9" i="40"/>
  <c r="F9" i="40"/>
  <c r="C13" i="40"/>
  <c r="F14" i="40"/>
  <c r="F28" i="40"/>
  <c r="C28" i="40"/>
  <c r="D28" i="40"/>
  <c r="E28" i="40"/>
  <c r="F28" i="39"/>
  <c r="E28" i="39"/>
  <c r="D28" i="39"/>
  <c r="C28" i="39"/>
  <c r="F27" i="39"/>
  <c r="E27" i="39"/>
  <c r="D27" i="39"/>
  <c r="C27" i="39"/>
  <c r="F26" i="39"/>
  <c r="E26" i="39"/>
  <c r="D26" i="39"/>
  <c r="C26" i="39"/>
  <c r="F25" i="39"/>
  <c r="E25" i="39"/>
  <c r="D25" i="39"/>
  <c r="C25" i="39"/>
  <c r="F24" i="39"/>
  <c r="E24" i="39"/>
  <c r="D24" i="39"/>
  <c r="C24" i="39"/>
  <c r="F23" i="39"/>
  <c r="E23" i="39"/>
  <c r="D23" i="39"/>
  <c r="C23" i="39"/>
  <c r="F22" i="39"/>
  <c r="E22" i="39"/>
  <c r="D22" i="39"/>
  <c r="C22" i="39"/>
  <c r="F16" i="39"/>
  <c r="E16" i="39"/>
  <c r="D16" i="39"/>
  <c r="C16" i="39"/>
  <c r="F15" i="39"/>
  <c r="E15" i="39"/>
  <c r="D15" i="39"/>
  <c r="C15" i="39"/>
  <c r="F14" i="39"/>
  <c r="E14" i="39"/>
  <c r="D14" i="39"/>
  <c r="C14" i="39"/>
  <c r="F13" i="39"/>
  <c r="E13" i="39"/>
  <c r="D13" i="39"/>
  <c r="C13" i="39"/>
  <c r="F12" i="39"/>
  <c r="E12" i="39"/>
  <c r="D12" i="39"/>
  <c r="C12" i="39"/>
  <c r="F11" i="39"/>
  <c r="E11" i="39"/>
  <c r="D11" i="39"/>
  <c r="C11" i="39"/>
  <c r="F10" i="39"/>
  <c r="E10" i="39"/>
  <c r="D10" i="39"/>
  <c r="C10" i="39"/>
  <c r="F9" i="39"/>
  <c r="E9" i="39"/>
  <c r="D9" i="39"/>
  <c r="C9" i="39"/>
  <c r="F8" i="39"/>
  <c r="E8" i="39"/>
  <c r="D8" i="39"/>
  <c r="F7" i="39"/>
  <c r="E7" i="39"/>
  <c r="D7" i="39"/>
  <c r="C7" i="39"/>
  <c r="E31" i="40" l="1"/>
  <c r="F27" i="40"/>
  <c r="F31" i="40" s="1"/>
  <c r="C17" i="39"/>
  <c r="C18" i="39" s="1"/>
  <c r="D17" i="39"/>
  <c r="D18" i="39" s="1"/>
  <c r="E17" i="39"/>
  <c r="E18" i="39" s="1"/>
  <c r="F17" i="39"/>
  <c r="F18" i="39" s="1"/>
  <c r="G21" i="43" l="1"/>
  <c r="G35" i="43" s="1"/>
  <c r="G36" i="43" s="1"/>
  <c r="F29" i="39"/>
  <c r="F30" i="39" s="1"/>
  <c r="D21" i="43"/>
  <c r="D35" i="43" s="1"/>
  <c r="D36" i="43" s="1"/>
  <c r="C29" i="39"/>
  <c r="C30" i="39" s="1"/>
  <c r="E21" i="43"/>
  <c r="E35" i="43" s="1"/>
  <c r="E36" i="43" s="1"/>
  <c r="D29" i="39"/>
  <c r="D30" i="39" s="1"/>
  <c r="F21" i="43"/>
  <c r="F35" i="43" s="1"/>
  <c r="F36" i="43" s="1"/>
  <c r="E29" i="39"/>
  <c r="E30" i="39" s="1"/>
  <c r="L56" i="37"/>
  <c r="K56" i="37"/>
  <c r="J56" i="37"/>
  <c r="I56" i="37"/>
  <c r="L55" i="37"/>
  <c r="K55" i="37"/>
  <c r="J55" i="37"/>
  <c r="I55" i="37"/>
  <c r="L54" i="37"/>
  <c r="K54" i="37"/>
  <c r="J54" i="37"/>
  <c r="I54" i="37"/>
  <c r="L53" i="37"/>
  <c r="K53" i="37"/>
  <c r="J53" i="37"/>
  <c r="I53" i="37"/>
  <c r="L52" i="37"/>
  <c r="K52" i="37"/>
  <c r="J52" i="37"/>
  <c r="I52" i="37"/>
  <c r="L51" i="37"/>
  <c r="K51" i="37"/>
  <c r="J51" i="37"/>
  <c r="I51" i="37"/>
  <c r="L50" i="37"/>
  <c r="K50" i="37"/>
  <c r="J50" i="37"/>
  <c r="I50" i="37"/>
  <c r="L49" i="37"/>
  <c r="K49" i="37"/>
  <c r="J49" i="37"/>
  <c r="I49" i="37"/>
  <c r="L48" i="37"/>
  <c r="K48" i="37"/>
  <c r="J48" i="37"/>
  <c r="I48" i="37"/>
  <c r="L47" i="37"/>
  <c r="K47" i="37"/>
  <c r="J47" i="37"/>
  <c r="I47" i="37"/>
  <c r="K57" i="37" l="1"/>
  <c r="L57" i="37"/>
  <c r="J57" i="37"/>
  <c r="I57" i="37"/>
  <c r="J36" i="37"/>
  <c r="I36" i="37"/>
  <c r="K30" i="37"/>
  <c r="J30" i="37"/>
  <c r="I30" i="37"/>
  <c r="L123" i="37"/>
  <c r="L36" i="37" s="1"/>
  <c r="L122" i="37"/>
  <c r="L32" i="37" s="1"/>
  <c r="L121" i="37"/>
  <c r="L28" i="37" s="1"/>
  <c r="L120" i="37"/>
  <c r="L33" i="37" s="1"/>
  <c r="L119" i="37"/>
  <c r="L27" i="37" s="1"/>
  <c r="L8" i="37" s="1"/>
  <c r="L118" i="37"/>
  <c r="L31" i="37" s="1"/>
  <c r="L117" i="37"/>
  <c r="L34" i="37" s="1"/>
  <c r="L116" i="37"/>
  <c r="L35" i="37" s="1"/>
  <c r="L115" i="37"/>
  <c r="L30" i="37" s="1"/>
  <c r="L114" i="37"/>
  <c r="L113" i="37"/>
  <c r="K36" i="37" s="1"/>
  <c r="L112" i="37"/>
  <c r="K32" i="37" s="1"/>
  <c r="L111" i="37"/>
  <c r="K28" i="37" s="1"/>
  <c r="L110" i="37"/>
  <c r="K33" i="37" s="1"/>
  <c r="L109" i="37"/>
  <c r="K27" i="37" s="1"/>
  <c r="L108" i="37"/>
  <c r="K31" i="37" s="1"/>
  <c r="L107" i="37"/>
  <c r="K34" i="37" s="1"/>
  <c r="L106" i="37"/>
  <c r="K35" i="37" s="1"/>
  <c r="L105" i="37"/>
  <c r="K29" i="37" s="1"/>
  <c r="L104" i="37"/>
  <c r="J32" i="37" s="1"/>
  <c r="L103" i="37"/>
  <c r="J28" i="37" s="1"/>
  <c r="L102" i="37"/>
  <c r="J33" i="37" s="1"/>
  <c r="L101" i="37"/>
  <c r="J27" i="37" s="1"/>
  <c r="L100" i="37"/>
  <c r="J31" i="37" s="1"/>
  <c r="L99" i="37"/>
  <c r="J34" i="37" s="1"/>
  <c r="L98" i="37"/>
  <c r="J35" i="37" s="1"/>
  <c r="L97" i="37"/>
  <c r="J29" i="37" s="1"/>
  <c r="L96" i="37"/>
  <c r="I32" i="37" s="1"/>
  <c r="L95" i="37"/>
  <c r="I28" i="37" s="1"/>
  <c r="L94" i="37"/>
  <c r="I33" i="37" s="1"/>
  <c r="L93" i="37"/>
  <c r="I27" i="37" s="1"/>
  <c r="L92" i="37"/>
  <c r="I31" i="37" s="1"/>
  <c r="L91" i="37"/>
  <c r="I34" i="37" s="1"/>
  <c r="L90" i="37"/>
  <c r="I35" i="37" s="1"/>
  <c r="L89" i="37"/>
  <c r="I29" i="37" s="1"/>
  <c r="F56" i="37"/>
  <c r="E56" i="37"/>
  <c r="D56" i="37"/>
  <c r="C56" i="37"/>
  <c r="F55" i="37"/>
  <c r="E55" i="37"/>
  <c r="D55" i="37"/>
  <c r="C55" i="37"/>
  <c r="F54" i="37"/>
  <c r="E54" i="37"/>
  <c r="D54" i="37"/>
  <c r="C54" i="37"/>
  <c r="F53" i="37"/>
  <c r="E53" i="37"/>
  <c r="D53" i="37"/>
  <c r="C53" i="37"/>
  <c r="F52" i="37"/>
  <c r="E52" i="37"/>
  <c r="D52" i="37"/>
  <c r="C52" i="37"/>
  <c r="F51" i="37"/>
  <c r="E51" i="37"/>
  <c r="D51" i="37"/>
  <c r="C51" i="37"/>
  <c r="F50" i="37"/>
  <c r="E50" i="37"/>
  <c r="D50" i="37"/>
  <c r="C50" i="37"/>
  <c r="F49" i="37"/>
  <c r="E49" i="37"/>
  <c r="D49" i="37"/>
  <c r="C49" i="37"/>
  <c r="F48" i="37"/>
  <c r="E48" i="37"/>
  <c r="D48" i="37"/>
  <c r="C48" i="37"/>
  <c r="F47" i="37"/>
  <c r="E47" i="37"/>
  <c r="D47" i="37"/>
  <c r="C47" i="37"/>
  <c r="D36" i="37"/>
  <c r="D15" i="71" s="1"/>
  <c r="C36" i="37"/>
  <c r="C15" i="71" s="1"/>
  <c r="C30" i="37"/>
  <c r="C9" i="71" s="1"/>
  <c r="C27" i="71" s="1"/>
  <c r="F123" i="37"/>
  <c r="F36" i="37" s="1"/>
  <c r="F15" i="71" s="1"/>
  <c r="F122" i="37"/>
  <c r="F32" i="37" s="1"/>
  <c r="F11" i="71" s="1"/>
  <c r="F121" i="37"/>
  <c r="F28" i="37" s="1"/>
  <c r="F7" i="71" s="1"/>
  <c r="F120" i="37"/>
  <c r="F33" i="37" s="1"/>
  <c r="F12" i="71" s="1"/>
  <c r="F119" i="37"/>
  <c r="F27" i="37" s="1"/>
  <c r="F6" i="71" s="1"/>
  <c r="F22" i="71" s="1"/>
  <c r="F118" i="37"/>
  <c r="F31" i="37" s="1"/>
  <c r="F10" i="71" s="1"/>
  <c r="F25" i="71" s="1"/>
  <c r="F117" i="37"/>
  <c r="F34" i="37" s="1"/>
  <c r="F13" i="71" s="1"/>
  <c r="F23" i="71" s="1"/>
  <c r="F116" i="37"/>
  <c r="F115" i="37"/>
  <c r="F30" i="37" s="1"/>
  <c r="F9" i="71" s="1"/>
  <c r="F27" i="71" s="1"/>
  <c r="F114" i="37"/>
  <c r="F113" i="37"/>
  <c r="E36" i="37" s="1"/>
  <c r="E15" i="71" s="1"/>
  <c r="F112" i="37"/>
  <c r="F111" i="37"/>
  <c r="E28" i="37" s="1"/>
  <c r="E7" i="71" s="1"/>
  <c r="F110" i="37"/>
  <c r="E33" i="37" s="1"/>
  <c r="E12" i="71" s="1"/>
  <c r="F109" i="37"/>
  <c r="F108" i="37"/>
  <c r="E31" i="37" s="1"/>
  <c r="E10" i="71" s="1"/>
  <c r="E25" i="71" s="1"/>
  <c r="F107" i="37"/>
  <c r="E30" i="37" s="1"/>
  <c r="F106" i="37"/>
  <c r="F105" i="37"/>
  <c r="F104" i="37"/>
  <c r="F103" i="37"/>
  <c r="D28" i="37" s="1"/>
  <c r="D7" i="71" s="1"/>
  <c r="F102" i="37"/>
  <c r="D33" i="37" s="1"/>
  <c r="D12" i="71" s="1"/>
  <c r="F101" i="37"/>
  <c r="F100" i="37"/>
  <c r="D31" i="37" s="1"/>
  <c r="D10" i="71" s="1"/>
  <c r="D25" i="71" s="1"/>
  <c r="F99" i="37"/>
  <c r="D30" i="37" s="1"/>
  <c r="F98" i="37"/>
  <c r="F97" i="37"/>
  <c r="F96" i="37"/>
  <c r="F95" i="37"/>
  <c r="C28" i="37" s="1"/>
  <c r="F94" i="37"/>
  <c r="C33" i="37" s="1"/>
  <c r="C12" i="71" s="1"/>
  <c r="F93" i="37"/>
  <c r="F92" i="37"/>
  <c r="C31" i="37" s="1"/>
  <c r="C10" i="71" s="1"/>
  <c r="C25" i="71" s="1"/>
  <c r="F91" i="37"/>
  <c r="C34" i="37" s="1"/>
  <c r="F90" i="37"/>
  <c r="F89" i="37"/>
  <c r="C13" i="37" l="1"/>
  <c r="C13" i="71"/>
  <c r="C23" i="71" s="1"/>
  <c r="C9" i="37"/>
  <c r="C7" i="71"/>
  <c r="D16" i="37"/>
  <c r="D9" i="71"/>
  <c r="D27" i="71" s="1"/>
  <c r="E16" i="37"/>
  <c r="E9" i="71"/>
  <c r="E27" i="71" s="1"/>
  <c r="L29" i="37"/>
  <c r="L64" i="37" s="1"/>
  <c r="L124" i="37"/>
  <c r="K62" i="37"/>
  <c r="K8" i="37"/>
  <c r="I68" i="37"/>
  <c r="I10" i="37"/>
  <c r="L66" i="37"/>
  <c r="L17" i="37"/>
  <c r="J63" i="37"/>
  <c r="J9" i="37"/>
  <c r="J67" i="37"/>
  <c r="K67" i="37"/>
  <c r="J71" i="37"/>
  <c r="J14" i="37"/>
  <c r="I64" i="37"/>
  <c r="I12" i="37"/>
  <c r="J64" i="37"/>
  <c r="J12" i="37"/>
  <c r="K64" i="37"/>
  <c r="K12" i="37"/>
  <c r="K71" i="37"/>
  <c r="K14" i="37"/>
  <c r="L63" i="37"/>
  <c r="L9" i="37"/>
  <c r="I62" i="37"/>
  <c r="I8" i="37"/>
  <c r="L69" i="37"/>
  <c r="L13" i="37"/>
  <c r="J68" i="37"/>
  <c r="J10" i="37"/>
  <c r="K65" i="37"/>
  <c r="K16" i="37"/>
  <c r="I63" i="37"/>
  <c r="I9" i="37"/>
  <c r="K63" i="37"/>
  <c r="K9" i="37"/>
  <c r="I71" i="37"/>
  <c r="I14" i="37"/>
  <c r="I67" i="37"/>
  <c r="L68" i="37"/>
  <c r="L10" i="37"/>
  <c r="I70" i="37"/>
  <c r="I18" i="37"/>
  <c r="J70" i="37"/>
  <c r="J18" i="37"/>
  <c r="K70" i="37"/>
  <c r="K18" i="37"/>
  <c r="L67" i="37"/>
  <c r="J62" i="37"/>
  <c r="J8" i="37"/>
  <c r="J65" i="37"/>
  <c r="J16" i="37"/>
  <c r="K68" i="37"/>
  <c r="K10" i="37"/>
  <c r="I69" i="37"/>
  <c r="I13" i="37"/>
  <c r="J69" i="37"/>
  <c r="J13" i="37"/>
  <c r="K69" i="37"/>
  <c r="K13" i="37"/>
  <c r="L65" i="37"/>
  <c r="L16" i="37"/>
  <c r="L71" i="37"/>
  <c r="L14" i="37"/>
  <c r="I66" i="37"/>
  <c r="I17" i="37"/>
  <c r="J66" i="37"/>
  <c r="J17" i="37"/>
  <c r="J15" i="37" s="1"/>
  <c r="K66" i="37"/>
  <c r="K17" i="37"/>
  <c r="K15" i="37" s="1"/>
  <c r="L70" i="37"/>
  <c r="L18" i="37"/>
  <c r="I65" i="37"/>
  <c r="I16" i="37"/>
  <c r="K80" i="37"/>
  <c r="E17" i="37"/>
  <c r="D66" i="37"/>
  <c r="D17" i="37"/>
  <c r="J82" i="37"/>
  <c r="D10" i="37"/>
  <c r="F66" i="37"/>
  <c r="F17" i="37"/>
  <c r="K77" i="37"/>
  <c r="E9" i="37"/>
  <c r="I79" i="37"/>
  <c r="C16" i="37"/>
  <c r="I82" i="37"/>
  <c r="C10" i="37"/>
  <c r="J77" i="37"/>
  <c r="D9" i="37"/>
  <c r="L76" i="37"/>
  <c r="F8" i="37"/>
  <c r="L82" i="37"/>
  <c r="F10" i="37"/>
  <c r="L77" i="37"/>
  <c r="F9" i="37"/>
  <c r="L79" i="37"/>
  <c r="F16" i="37"/>
  <c r="I80" i="37"/>
  <c r="C17" i="37"/>
  <c r="K82" i="37"/>
  <c r="E10" i="37"/>
  <c r="F67" i="37"/>
  <c r="L83" i="37"/>
  <c r="F13" i="37"/>
  <c r="E71" i="37"/>
  <c r="E14" i="37"/>
  <c r="L85" i="37"/>
  <c r="F14" i="37"/>
  <c r="I85" i="37"/>
  <c r="C14" i="37"/>
  <c r="R27" i="37"/>
  <c r="D71" i="37"/>
  <c r="D14" i="37"/>
  <c r="C63" i="37"/>
  <c r="C69" i="37"/>
  <c r="D57" i="37"/>
  <c r="Q30" i="37"/>
  <c r="L81" i="37"/>
  <c r="P30" i="37"/>
  <c r="K79" i="37"/>
  <c r="I77" i="37"/>
  <c r="L80" i="37"/>
  <c r="E66" i="37"/>
  <c r="L62" i="37"/>
  <c r="J79" i="37"/>
  <c r="J80" i="37"/>
  <c r="F57" i="37"/>
  <c r="R33" i="37"/>
  <c r="I83" i="37"/>
  <c r="K85" i="37"/>
  <c r="F63" i="37"/>
  <c r="J85" i="37"/>
  <c r="C68" i="37"/>
  <c r="Q28" i="37"/>
  <c r="O30" i="37"/>
  <c r="P33" i="37"/>
  <c r="O36" i="37"/>
  <c r="Q33" i="37"/>
  <c r="P28" i="37"/>
  <c r="O31" i="37"/>
  <c r="O33" i="37"/>
  <c r="F62" i="37"/>
  <c r="P31" i="37"/>
  <c r="C35" i="37"/>
  <c r="D35" i="37"/>
  <c r="E35" i="37"/>
  <c r="Q31" i="37"/>
  <c r="F71" i="37"/>
  <c r="P36" i="37"/>
  <c r="C65" i="37"/>
  <c r="Q36" i="37"/>
  <c r="R31" i="37"/>
  <c r="O28" i="37"/>
  <c r="O34" i="37"/>
  <c r="F65" i="37"/>
  <c r="C57" i="37"/>
  <c r="C66" i="37"/>
  <c r="F69" i="37"/>
  <c r="E57" i="37"/>
  <c r="R28" i="37"/>
  <c r="R30" i="37"/>
  <c r="R32" i="37"/>
  <c r="R34" i="37"/>
  <c r="R36" i="37"/>
  <c r="K37" i="37"/>
  <c r="J37" i="37"/>
  <c r="I37" i="37"/>
  <c r="D68" i="37"/>
  <c r="D63" i="37"/>
  <c r="E63" i="37"/>
  <c r="E68" i="37"/>
  <c r="D65" i="37"/>
  <c r="E65" i="37"/>
  <c r="F68" i="37"/>
  <c r="C71" i="37"/>
  <c r="D27" i="37"/>
  <c r="D6" i="71" s="1"/>
  <c r="D22" i="71" s="1"/>
  <c r="C27" i="37"/>
  <c r="C6" i="71" s="1"/>
  <c r="C22" i="71" s="1"/>
  <c r="E27" i="37"/>
  <c r="E6" i="71" s="1"/>
  <c r="E22" i="71" s="1"/>
  <c r="E29" i="37"/>
  <c r="E8" i="71" s="1"/>
  <c r="E26" i="71" s="1"/>
  <c r="F29" i="37"/>
  <c r="F8" i="71" s="1"/>
  <c r="F26" i="71" s="1"/>
  <c r="D32" i="37"/>
  <c r="D11" i="71" s="1"/>
  <c r="D34" i="37"/>
  <c r="D13" i="71" s="1"/>
  <c r="D23" i="71" s="1"/>
  <c r="E32" i="37"/>
  <c r="E11" i="71" s="1"/>
  <c r="C32" i="37"/>
  <c r="C11" i="71" s="1"/>
  <c r="E34" i="37"/>
  <c r="E13" i="71" s="1"/>
  <c r="E23" i="71" s="1"/>
  <c r="C29" i="37"/>
  <c r="C8" i="71" s="1"/>
  <c r="C26" i="71" s="1"/>
  <c r="F35" i="37"/>
  <c r="F14" i="71" s="1"/>
  <c r="F24" i="71" s="1"/>
  <c r="D29" i="37"/>
  <c r="D8" i="71" s="1"/>
  <c r="D26" i="71" s="1"/>
  <c r="E18" i="37" l="1"/>
  <c r="E14" i="71"/>
  <c r="E24" i="71" s="1"/>
  <c r="D18" i="37"/>
  <c r="D14" i="71"/>
  <c r="D24" i="71" s="1"/>
  <c r="C18" i="37"/>
  <c r="C14" i="71"/>
  <c r="C24" i="71" s="1"/>
  <c r="I42" i="37"/>
  <c r="J42" i="37"/>
  <c r="L12" i="37"/>
  <c r="K42" i="37"/>
  <c r="D15" i="37"/>
  <c r="E15" i="37"/>
  <c r="L37" i="37"/>
  <c r="C15" i="37"/>
  <c r="I15" i="37"/>
  <c r="L15" i="37"/>
  <c r="J11" i="37"/>
  <c r="R67" i="37"/>
  <c r="O69" i="37"/>
  <c r="O13" i="37"/>
  <c r="Q68" i="37"/>
  <c r="Q10" i="37"/>
  <c r="R63" i="37"/>
  <c r="R9" i="37"/>
  <c r="R66" i="37"/>
  <c r="R17" i="37"/>
  <c r="Q71" i="37"/>
  <c r="Q14" i="37"/>
  <c r="P66" i="37"/>
  <c r="P17" i="37"/>
  <c r="O65" i="37"/>
  <c r="O16" i="37"/>
  <c r="P65" i="37"/>
  <c r="P16" i="37"/>
  <c r="R62" i="37"/>
  <c r="R73" i="37" s="1"/>
  <c r="R8" i="37"/>
  <c r="Q63" i="37"/>
  <c r="Q9" i="37"/>
  <c r="L11" i="37"/>
  <c r="I11" i="37"/>
  <c r="R65" i="37"/>
  <c r="R16" i="37"/>
  <c r="O63" i="37"/>
  <c r="O9" i="37"/>
  <c r="O71" i="37"/>
  <c r="O14" i="37"/>
  <c r="P68" i="37"/>
  <c r="P10" i="37"/>
  <c r="R68" i="37"/>
  <c r="R10" i="37"/>
  <c r="J7" i="37"/>
  <c r="K11" i="37"/>
  <c r="P71" i="37"/>
  <c r="P14" i="37"/>
  <c r="O68" i="37"/>
  <c r="O10" i="37"/>
  <c r="Q65" i="37"/>
  <c r="Q16" i="37"/>
  <c r="R71" i="37"/>
  <c r="R14" i="37"/>
  <c r="O66" i="37"/>
  <c r="O17" i="37"/>
  <c r="L7" i="37"/>
  <c r="I7" i="37"/>
  <c r="K7" i="37"/>
  <c r="R69" i="37"/>
  <c r="R13" i="37"/>
  <c r="Q66" i="37"/>
  <c r="Q17" i="37"/>
  <c r="P63" i="37"/>
  <c r="P9" i="37"/>
  <c r="K76" i="37"/>
  <c r="E8" i="37"/>
  <c r="E7" i="37" s="1"/>
  <c r="I76" i="37"/>
  <c r="C8" i="37"/>
  <c r="C7" i="37" s="1"/>
  <c r="F7" i="37"/>
  <c r="L84" i="37"/>
  <c r="F18" i="37"/>
  <c r="F15" i="37" s="1"/>
  <c r="J76" i="37"/>
  <c r="D8" i="37"/>
  <c r="D7" i="37" s="1"/>
  <c r="I81" i="37"/>
  <c r="K81" i="37"/>
  <c r="J81" i="37"/>
  <c r="L78" i="37"/>
  <c r="F12" i="37"/>
  <c r="F11" i="37" s="1"/>
  <c r="K78" i="37"/>
  <c r="E12" i="37"/>
  <c r="I78" i="37"/>
  <c r="C12" i="37"/>
  <c r="C11" i="37" s="1"/>
  <c r="J78" i="37"/>
  <c r="D12" i="37"/>
  <c r="J83" i="37"/>
  <c r="D13" i="37"/>
  <c r="K83" i="37"/>
  <c r="E13" i="37"/>
  <c r="P35" i="37"/>
  <c r="J84" i="37"/>
  <c r="Q35" i="37"/>
  <c r="K84" i="37"/>
  <c r="O35" i="37"/>
  <c r="I84" i="37"/>
  <c r="D70" i="37"/>
  <c r="E70" i="37"/>
  <c r="F64" i="37"/>
  <c r="R29" i="37"/>
  <c r="E67" i="37"/>
  <c r="Q32" i="37"/>
  <c r="Q39" i="37" s="1"/>
  <c r="D69" i="37"/>
  <c r="P34" i="37"/>
  <c r="D67" i="37"/>
  <c r="P32" i="37"/>
  <c r="D64" i="37"/>
  <c r="P29" i="37"/>
  <c r="F70" i="37"/>
  <c r="R35" i="37"/>
  <c r="C70" i="37"/>
  <c r="C64" i="37"/>
  <c r="O29" i="37"/>
  <c r="E69" i="37"/>
  <c r="Q34" i="37"/>
  <c r="C62" i="37"/>
  <c r="O27" i="37"/>
  <c r="E64" i="37"/>
  <c r="Q29" i="37"/>
  <c r="E62" i="37"/>
  <c r="Q27" i="37"/>
  <c r="C67" i="37"/>
  <c r="O32" i="37"/>
  <c r="D62" i="37"/>
  <c r="P27" i="37"/>
  <c r="D37" i="37"/>
  <c r="C37" i="37"/>
  <c r="F37" i="37"/>
  <c r="E37" i="37"/>
  <c r="E16" i="71" l="1"/>
  <c r="E28" i="71" s="1"/>
  <c r="F16" i="71"/>
  <c r="F28" i="71" s="1"/>
  <c r="C16" i="71"/>
  <c r="C28" i="71" s="1"/>
  <c r="D16" i="71"/>
  <c r="D28" i="71" s="1"/>
  <c r="G24" i="71"/>
  <c r="H24" i="71"/>
  <c r="I24" i="71"/>
  <c r="D11" i="37"/>
  <c r="J19" i="37"/>
  <c r="L42" i="37"/>
  <c r="I19" i="37"/>
  <c r="E11" i="37"/>
  <c r="E19" i="37" s="1"/>
  <c r="L19" i="37"/>
  <c r="K19" i="37"/>
  <c r="C19" i="37"/>
  <c r="F19" i="37"/>
  <c r="D19" i="37"/>
  <c r="O67" i="37"/>
  <c r="O70" i="37"/>
  <c r="O18" i="37"/>
  <c r="R7" i="37"/>
  <c r="Q69" i="37"/>
  <c r="Q13" i="37"/>
  <c r="P69" i="37"/>
  <c r="P13" i="37"/>
  <c r="Q64" i="37"/>
  <c r="Q12" i="37"/>
  <c r="R70" i="37"/>
  <c r="R18" i="37"/>
  <c r="Q67" i="37"/>
  <c r="P70" i="37"/>
  <c r="P18" i="37"/>
  <c r="P67" i="37"/>
  <c r="Q62" i="37"/>
  <c r="Q73" i="37" s="1"/>
  <c r="Q8" i="37"/>
  <c r="P62" i="37"/>
  <c r="P73" i="37" s="1"/>
  <c r="P8" i="37"/>
  <c r="O62" i="37"/>
  <c r="O73" i="37" s="1"/>
  <c r="O8" i="37"/>
  <c r="Q70" i="37"/>
  <c r="Q18" i="37"/>
  <c r="O64" i="37"/>
  <c r="O12" i="37"/>
  <c r="P64" i="37"/>
  <c r="P12" i="37"/>
  <c r="R64" i="37"/>
  <c r="R12" i="37"/>
  <c r="P37" i="37"/>
  <c r="O37" i="37"/>
  <c r="R37" i="37"/>
  <c r="Q37" i="37"/>
  <c r="H23" i="71" l="1"/>
  <c r="H25" i="71"/>
  <c r="H26" i="71"/>
  <c r="H22" i="71"/>
  <c r="H27" i="71"/>
  <c r="G23" i="71"/>
  <c r="G25" i="71"/>
  <c r="G27" i="71"/>
  <c r="G26" i="71"/>
  <c r="G22" i="71"/>
  <c r="J23" i="71"/>
  <c r="J27" i="71"/>
  <c r="J25" i="71"/>
  <c r="J22" i="71"/>
  <c r="J24" i="71"/>
  <c r="J26" i="71"/>
  <c r="I23" i="71"/>
  <c r="I25" i="71"/>
  <c r="I26" i="71"/>
  <c r="I22" i="71"/>
  <c r="I27" i="71"/>
  <c r="R15" i="37"/>
  <c r="P15" i="37"/>
  <c r="E25" i="43"/>
  <c r="E26" i="43" s="1"/>
  <c r="E12" i="43" s="1"/>
  <c r="G25" i="43"/>
  <c r="G26" i="43" s="1"/>
  <c r="G12" i="43" s="1"/>
  <c r="D25" i="43"/>
  <c r="D26" i="43" s="1"/>
  <c r="D12" i="43" s="1"/>
  <c r="R11" i="37"/>
  <c r="O15" i="37"/>
  <c r="O7" i="37"/>
  <c r="P7" i="37"/>
  <c r="Q15" i="37"/>
  <c r="F25" i="43"/>
  <c r="F26" i="43" s="1"/>
  <c r="F12" i="43" s="1"/>
  <c r="O11" i="37"/>
  <c r="Q7" i="37"/>
  <c r="P11" i="37"/>
  <c r="Q11" i="37"/>
  <c r="P19" i="37" l="1"/>
  <c r="Q19" i="37"/>
  <c r="O19" i="37"/>
  <c r="R19" i="37"/>
  <c r="E7" i="31" l="1"/>
  <c r="E6" i="31"/>
  <c r="E5" i="31"/>
  <c r="E4" i="31"/>
  <c r="L109" i="29"/>
  <c r="M109" i="29"/>
  <c r="N109" i="29"/>
  <c r="K109" i="29"/>
  <c r="F32" i="28" l="1"/>
  <c r="E32" i="28"/>
  <c r="D32" i="28"/>
  <c r="C32" i="28"/>
  <c r="L27" i="30" l="1"/>
  <c r="J27" i="30"/>
  <c r="H27" i="30"/>
  <c r="L21" i="30"/>
  <c r="J21" i="30"/>
  <c r="H21" i="30"/>
  <c r="F21" i="30"/>
  <c r="L17" i="30"/>
  <c r="J17" i="30"/>
  <c r="H17" i="30"/>
  <c r="F17" i="30"/>
  <c r="M16" i="30"/>
  <c r="K16" i="30"/>
  <c r="I16" i="30"/>
  <c r="G16" i="30"/>
  <c r="M15" i="30"/>
  <c r="K15" i="30"/>
  <c r="I15" i="30"/>
  <c r="G15" i="30"/>
  <c r="M14" i="30"/>
  <c r="K14" i="30"/>
  <c r="I14" i="30"/>
  <c r="G14" i="30"/>
  <c r="L13" i="30"/>
  <c r="J13" i="30"/>
  <c r="H13" i="30"/>
  <c r="F13" i="30"/>
  <c r="L8" i="30"/>
  <c r="J8" i="30"/>
  <c r="H8" i="30"/>
  <c r="D39" i="37" s="1"/>
  <c r="D40" i="37" s="1"/>
  <c r="F8" i="30"/>
  <c r="C35" i="28" l="1"/>
  <c r="C39" i="37"/>
  <c r="C40" i="37" s="1"/>
  <c r="G32" i="30"/>
  <c r="K28" i="30"/>
  <c r="E39" i="37"/>
  <c r="E40" i="37" s="1"/>
  <c r="M20" i="30"/>
  <c r="F39" i="37"/>
  <c r="F40" i="37" s="1"/>
  <c r="M13" i="30"/>
  <c r="C11" i="70"/>
  <c r="F41" i="30"/>
  <c r="F42" i="30" s="1"/>
  <c r="E11" i="70"/>
  <c r="D8" i="60"/>
  <c r="H41" i="30"/>
  <c r="H42" i="30" s="1"/>
  <c r="H43" i="30" s="1"/>
  <c r="J38" i="30"/>
  <c r="G11" i="70"/>
  <c r="E8" i="60"/>
  <c r="J41" i="30"/>
  <c r="J42" i="30" s="1"/>
  <c r="J43" i="30" s="1"/>
  <c r="M17" i="30"/>
  <c r="I11" i="70"/>
  <c r="F8" i="60"/>
  <c r="L41" i="30"/>
  <c r="L42" i="30" s="1"/>
  <c r="L43" i="30" s="1"/>
  <c r="M27" i="30"/>
  <c r="G8" i="30"/>
  <c r="I29" i="30"/>
  <c r="D35" i="28"/>
  <c r="G17" i="30"/>
  <c r="F38" i="30"/>
  <c r="K23" i="30"/>
  <c r="M21" i="30"/>
  <c r="G30" i="30"/>
  <c r="K27" i="30"/>
  <c r="G13" i="30"/>
  <c r="M24" i="30"/>
  <c r="F35" i="28"/>
  <c r="I21" i="30"/>
  <c r="K32" i="30"/>
  <c r="O8" i="30"/>
  <c r="E35" i="28"/>
  <c r="K20" i="30"/>
  <c r="I13" i="30"/>
  <c r="K8" i="30"/>
  <c r="G28" i="30"/>
  <c r="G34" i="30"/>
  <c r="K10" i="30"/>
  <c r="K9" i="30"/>
  <c r="K13" i="30"/>
  <c r="H25" i="30"/>
  <c r="G21" i="30"/>
  <c r="I27" i="30"/>
  <c r="G29" i="30"/>
  <c r="K24" i="30"/>
  <c r="F27" i="30"/>
  <c r="G27" i="30" s="1"/>
  <c r="K19" i="30"/>
  <c r="F25" i="30"/>
  <c r="K18" i="30"/>
  <c r="K31" i="30"/>
  <c r="K22" i="30"/>
  <c r="K12" i="30"/>
  <c r="K21" i="30"/>
  <c r="G31" i="30"/>
  <c r="K11" i="30"/>
  <c r="K17" i="30"/>
  <c r="K30" i="30"/>
  <c r="M30" i="30"/>
  <c r="I11" i="30"/>
  <c r="I22" i="30"/>
  <c r="L38" i="30"/>
  <c r="G9" i="30"/>
  <c r="G11" i="30"/>
  <c r="G19" i="30"/>
  <c r="G22" i="30"/>
  <c r="G24" i="30"/>
  <c r="J25" i="30"/>
  <c r="M28" i="30"/>
  <c r="I30" i="30"/>
  <c r="K34" i="30"/>
  <c r="L25" i="30"/>
  <c r="I32" i="30"/>
  <c r="I9" i="30"/>
  <c r="I19" i="30"/>
  <c r="I24" i="30"/>
  <c r="M34" i="30"/>
  <c r="M8" i="30"/>
  <c r="M10" i="30"/>
  <c r="M12" i="30"/>
  <c r="I17" i="30"/>
  <c r="M18" i="30"/>
  <c r="S13" i="30"/>
  <c r="M23" i="30"/>
  <c r="M31" i="30"/>
  <c r="I34" i="30"/>
  <c r="H38" i="30"/>
  <c r="I10" i="30"/>
  <c r="I12" i="30"/>
  <c r="M29" i="30"/>
  <c r="G10" i="30"/>
  <c r="G12" i="30"/>
  <c r="G18" i="30"/>
  <c r="G20" i="30"/>
  <c r="G23" i="30"/>
  <c r="K29" i="30"/>
  <c r="M32" i="30"/>
  <c r="I28" i="30"/>
  <c r="I18" i="30"/>
  <c r="I20" i="30"/>
  <c r="I23" i="30"/>
  <c r="I31" i="30"/>
  <c r="I8" i="30"/>
  <c r="M9" i="30"/>
  <c r="M11" i="30"/>
  <c r="M19" i="30"/>
  <c r="M22" i="30"/>
  <c r="M25" i="30" l="1"/>
  <c r="G22" i="43"/>
  <c r="L39" i="37"/>
  <c r="L40" i="37" s="1"/>
  <c r="V25" i="30"/>
  <c r="K25" i="30"/>
  <c r="F22" i="43"/>
  <c r="K39" i="37"/>
  <c r="K40" i="37" s="1"/>
  <c r="T25" i="30"/>
  <c r="G25" i="30"/>
  <c r="D22" i="43"/>
  <c r="P20" i="30"/>
  <c r="I39" i="37"/>
  <c r="I40" i="37" s="1"/>
  <c r="P25" i="30"/>
  <c r="I25" i="30"/>
  <c r="E22" i="43"/>
  <c r="J39" i="37"/>
  <c r="J40" i="37" s="1"/>
  <c r="R25" i="30"/>
  <c r="R20" i="30"/>
  <c r="F20" i="60"/>
  <c r="F21" i="60" s="1"/>
  <c r="F7" i="60"/>
  <c r="F13" i="60" s="1"/>
  <c r="I17" i="70"/>
  <c r="E20" i="60"/>
  <c r="E21" i="60" s="1"/>
  <c r="E7" i="60"/>
  <c r="E13" i="60" s="1"/>
  <c r="G17" i="70"/>
  <c r="D20" i="60"/>
  <c r="D21" i="60" s="1"/>
  <c r="D7" i="60"/>
  <c r="D13" i="60" s="1"/>
  <c r="D17" i="60" s="1"/>
  <c r="E17" i="70"/>
  <c r="C17" i="70"/>
  <c r="P13" i="30"/>
  <c r="J36" i="30"/>
  <c r="J5" i="30" s="1"/>
  <c r="R13" i="30"/>
  <c r="H36" i="30"/>
  <c r="H5" i="30" s="1"/>
  <c r="Q13" i="30"/>
  <c r="H26" i="30"/>
  <c r="I26" i="30" s="1"/>
  <c r="F26" i="30"/>
  <c r="F33" i="30" s="1"/>
  <c r="G33" i="30" s="1"/>
  <c r="L36" i="30"/>
  <c r="F36" i="30"/>
  <c r="F5" i="30" s="1"/>
  <c r="G26" i="30"/>
  <c r="L5" i="30"/>
  <c r="L26" i="30"/>
  <c r="J26" i="30"/>
  <c r="D17" i="70" l="1"/>
  <c r="D7" i="70"/>
  <c r="D8" i="70"/>
  <c r="D9" i="70"/>
  <c r="D10" i="70"/>
  <c r="D13" i="70"/>
  <c r="D14" i="70"/>
  <c r="D15" i="70"/>
  <c r="D16" i="70"/>
  <c r="D12" i="70"/>
  <c r="D6" i="70"/>
  <c r="D11" i="70"/>
  <c r="F17" i="70"/>
  <c r="F7" i="70"/>
  <c r="F8" i="70"/>
  <c r="F9" i="70"/>
  <c r="F10" i="70"/>
  <c r="F13" i="70"/>
  <c r="F14" i="70"/>
  <c r="F15" i="70"/>
  <c r="F16" i="70"/>
  <c r="F6" i="70"/>
  <c r="F12" i="70"/>
  <c r="F11" i="70"/>
  <c r="H17" i="70"/>
  <c r="H7" i="70"/>
  <c r="H8" i="70"/>
  <c r="H9" i="70"/>
  <c r="H10" i="70"/>
  <c r="H13" i="70"/>
  <c r="H14" i="70"/>
  <c r="H15" i="70"/>
  <c r="H16" i="70"/>
  <c r="H6" i="70"/>
  <c r="H12" i="70"/>
  <c r="H11" i="70"/>
  <c r="E17" i="60"/>
  <c r="J17" i="70"/>
  <c r="J7" i="70"/>
  <c r="J8" i="70"/>
  <c r="J9" i="70"/>
  <c r="J10" i="70"/>
  <c r="J13" i="70"/>
  <c r="J14" i="70"/>
  <c r="J15" i="70"/>
  <c r="J16" i="70"/>
  <c r="J6" i="70"/>
  <c r="J12" i="70"/>
  <c r="J11" i="70"/>
  <c r="F17" i="60"/>
  <c r="E37" i="43"/>
  <c r="E38" i="43" s="1"/>
  <c r="E14" i="43" s="1"/>
  <c r="E31" i="43"/>
  <c r="E32" i="43" s="1"/>
  <c r="E13" i="43" s="1"/>
  <c r="D31" i="43"/>
  <c r="D32" i="43" s="1"/>
  <c r="D13" i="43" s="1"/>
  <c r="D37" i="43"/>
  <c r="D38" i="43" s="1"/>
  <c r="D14" i="43" s="1"/>
  <c r="F37" i="43"/>
  <c r="F38" i="43" s="1"/>
  <c r="F14" i="43" s="1"/>
  <c r="F31" i="43"/>
  <c r="F32" i="43" s="1"/>
  <c r="F13" i="43" s="1"/>
  <c r="G31" i="43"/>
  <c r="G32" i="43" s="1"/>
  <c r="G13" i="43" s="1"/>
  <c r="G37" i="43"/>
  <c r="G38" i="43" s="1"/>
  <c r="G14" i="43" s="1"/>
  <c r="H33" i="30"/>
  <c r="I33" i="30" s="1"/>
  <c r="F35" i="30"/>
  <c r="G35" i="30" s="1"/>
  <c r="L33" i="30"/>
  <c r="M26" i="30"/>
  <c r="J33" i="30"/>
  <c r="K26" i="30"/>
  <c r="H35" i="30" l="1"/>
  <c r="I35" i="30" s="1"/>
  <c r="M33" i="30"/>
  <c r="L35" i="30"/>
  <c r="M35" i="30" s="1"/>
  <c r="J35" i="30"/>
  <c r="K35" i="30" s="1"/>
  <c r="K33" i="30"/>
  <c r="D31" i="29"/>
  <c r="E31" i="29"/>
  <c r="F31" i="29"/>
  <c r="D32" i="29"/>
  <c r="E32" i="29"/>
  <c r="F32" i="29"/>
  <c r="D33" i="29"/>
  <c r="E33" i="29"/>
  <c r="F33" i="29"/>
  <c r="C33" i="29"/>
  <c r="C32" i="29"/>
  <c r="C31" i="29"/>
  <c r="D30" i="29"/>
  <c r="E30" i="29"/>
  <c r="F30" i="29"/>
  <c r="C30" i="29"/>
  <c r="D9" i="29"/>
  <c r="E9" i="29"/>
  <c r="F9" i="29"/>
  <c r="C9" i="29"/>
  <c r="D13" i="29"/>
  <c r="E13" i="29"/>
  <c r="F13" i="29"/>
  <c r="C13" i="29"/>
  <c r="D5" i="29"/>
  <c r="E5" i="29"/>
  <c r="F5" i="29"/>
  <c r="D6" i="29"/>
  <c r="E6" i="29"/>
  <c r="F6" i="29"/>
  <c r="D7" i="29"/>
  <c r="E7" i="29"/>
  <c r="F7" i="29"/>
  <c r="D10" i="29"/>
  <c r="E10" i="29"/>
  <c r="F10" i="29"/>
  <c r="D11" i="29"/>
  <c r="E11" i="29"/>
  <c r="F11" i="29"/>
  <c r="D12" i="29"/>
  <c r="E12" i="29"/>
  <c r="F12" i="29"/>
  <c r="D14" i="29"/>
  <c r="D30" i="40" s="1"/>
  <c r="E14" i="29"/>
  <c r="E30" i="40" s="1"/>
  <c r="F14" i="29"/>
  <c r="F30" i="40" s="1"/>
  <c r="D15" i="29"/>
  <c r="E15" i="29"/>
  <c r="F15" i="29"/>
  <c r="D16" i="29"/>
  <c r="E16" i="29"/>
  <c r="F16" i="29"/>
  <c r="D17" i="29"/>
  <c r="E17" i="29"/>
  <c r="F17" i="29"/>
  <c r="D18" i="29"/>
  <c r="E18" i="29"/>
  <c r="F18" i="29"/>
  <c r="D19" i="29"/>
  <c r="E19" i="29"/>
  <c r="F19" i="29"/>
  <c r="D20" i="29"/>
  <c r="E20" i="29"/>
  <c r="F20" i="29"/>
  <c r="D21" i="29"/>
  <c r="D29" i="29" s="1"/>
  <c r="E21" i="29"/>
  <c r="F21" i="29"/>
  <c r="D22" i="29"/>
  <c r="E22" i="29"/>
  <c r="F22" i="29"/>
  <c r="D23" i="29"/>
  <c r="E23" i="29"/>
  <c r="F23" i="29"/>
  <c r="D24" i="29"/>
  <c r="E24" i="29"/>
  <c r="F24" i="29"/>
  <c r="D25" i="29"/>
  <c r="E25" i="29"/>
  <c r="F25" i="29"/>
  <c r="D26" i="29"/>
  <c r="E26" i="29"/>
  <c r="F26" i="29"/>
  <c r="D27" i="29"/>
  <c r="E27" i="29"/>
  <c r="F27" i="29"/>
  <c r="D28" i="29"/>
  <c r="E28" i="29"/>
  <c r="F28" i="29"/>
  <c r="C28" i="29"/>
  <c r="C24" i="29"/>
  <c r="C27" i="29"/>
  <c r="C26" i="29"/>
  <c r="C25" i="29"/>
  <c r="C23" i="29"/>
  <c r="C22" i="29"/>
  <c r="C20" i="29"/>
  <c r="C21" i="29"/>
  <c r="C19" i="29"/>
  <c r="C18" i="29"/>
  <c r="C17" i="29"/>
  <c r="C16" i="29"/>
  <c r="C15" i="29"/>
  <c r="C14" i="29"/>
  <c r="C30" i="40" s="1"/>
  <c r="C12" i="29"/>
  <c r="C11" i="29"/>
  <c r="C10" i="29"/>
  <c r="C7" i="29"/>
  <c r="C6" i="29"/>
  <c r="C5" i="29"/>
  <c r="F38" i="29" l="1"/>
  <c r="F35" i="29"/>
  <c r="C38" i="29"/>
  <c r="C36" i="29"/>
  <c r="C29" i="29"/>
  <c r="D36" i="29"/>
  <c r="F29" i="29"/>
  <c r="E38" i="29"/>
  <c r="E29" i="29"/>
  <c r="D38" i="29"/>
  <c r="E35" i="29"/>
  <c r="D24" i="28"/>
  <c r="E24" i="28"/>
  <c r="F24" i="28"/>
  <c r="D25" i="28"/>
  <c r="E25" i="28"/>
  <c r="F25" i="28"/>
  <c r="D26" i="28"/>
  <c r="E26" i="28"/>
  <c r="F26" i="28"/>
  <c r="D27" i="28"/>
  <c r="E27" i="28"/>
  <c r="F27" i="28"/>
  <c r="C27" i="28"/>
  <c r="C26" i="28"/>
  <c r="C25" i="28" l="1"/>
  <c r="D22" i="28"/>
  <c r="E22" i="28"/>
  <c r="F22" i="28"/>
  <c r="C22" i="28"/>
  <c r="F20" i="28"/>
  <c r="D12" i="28"/>
  <c r="E12" i="28"/>
  <c r="F12" i="28"/>
  <c r="D15" i="28"/>
  <c r="E15" i="28"/>
  <c r="F15" i="28"/>
  <c r="D16" i="28"/>
  <c r="E16" i="28"/>
  <c r="F16" i="28"/>
  <c r="D13" i="28"/>
  <c r="E13" i="28"/>
  <c r="F13" i="28"/>
  <c r="D14" i="28"/>
  <c r="E14" i="28"/>
  <c r="F14" i="28"/>
  <c r="D19" i="28"/>
  <c r="E19" i="28"/>
  <c r="F19" i="28"/>
  <c r="D20" i="28"/>
  <c r="E20" i="28"/>
  <c r="D18" i="28"/>
  <c r="E18" i="28"/>
  <c r="F18" i="28"/>
  <c r="D17" i="28"/>
  <c r="E17" i="28"/>
  <c r="F17" i="28"/>
  <c r="D21" i="28"/>
  <c r="E21" i="28"/>
  <c r="F21" i="28"/>
  <c r="C21" i="28"/>
  <c r="C20" i="28"/>
  <c r="C17" i="28"/>
  <c r="C18" i="28"/>
  <c r="C19" i="28"/>
  <c r="C14" i="28"/>
  <c r="C13" i="28"/>
  <c r="C16" i="28"/>
  <c r="C15" i="28"/>
  <c r="C12" i="28"/>
  <c r="D5" i="28"/>
  <c r="E5" i="28"/>
  <c r="F5" i="28"/>
  <c r="E46" i="28" s="1"/>
  <c r="D6" i="28"/>
  <c r="E6" i="28"/>
  <c r="F6" i="28"/>
  <c r="D7" i="28"/>
  <c r="E7" i="28"/>
  <c r="F7" i="28"/>
  <c r="D8" i="28"/>
  <c r="E8" i="28"/>
  <c r="F8" i="28"/>
  <c r="D9" i="28"/>
  <c r="E9" i="28"/>
  <c r="F9" i="28"/>
  <c r="D10" i="28"/>
  <c r="E10" i="28"/>
  <c r="F10" i="28"/>
  <c r="C10" i="28"/>
  <c r="C9" i="28"/>
  <c r="C8" i="28"/>
  <c r="C7" i="28"/>
  <c r="C6" i="28"/>
  <c r="C5" i="28"/>
  <c r="T6" i="29"/>
  <c r="U6" i="29"/>
  <c r="C40" i="29"/>
  <c r="F40" i="29"/>
  <c r="E40" i="29"/>
  <c r="D40" i="29"/>
  <c r="C39" i="29"/>
  <c r="F37" i="29"/>
  <c r="E37" i="29"/>
  <c r="D37" i="29"/>
  <c r="C35" i="29"/>
  <c r="C33" i="28" l="1"/>
  <c r="B46" i="28"/>
  <c r="E23" i="28"/>
  <c r="D46" i="28"/>
  <c r="D23" i="28"/>
  <c r="C46" i="28"/>
  <c r="F23" i="28"/>
  <c r="F11" i="28"/>
  <c r="C29" i="28"/>
  <c r="C30" i="28" s="1"/>
  <c r="C37" i="28"/>
  <c r="C28" i="28"/>
  <c r="E39" i="28"/>
  <c r="D38" i="28"/>
  <c r="E11" i="28"/>
  <c r="F39" i="28"/>
  <c r="D39" i="28"/>
  <c r="C39" i="28"/>
  <c r="D33" i="28"/>
  <c r="D29" i="28" s="1"/>
  <c r="D30" i="28" s="1"/>
  <c r="D11" i="28"/>
  <c r="D28" i="28"/>
  <c r="D37" i="28"/>
  <c r="E38" i="28"/>
  <c r="E33" i="28"/>
  <c r="E29" i="28" s="1"/>
  <c r="E30" i="28" s="1"/>
  <c r="E28" i="28"/>
  <c r="C37" i="29"/>
  <c r="F36" i="29"/>
  <c r="F39" i="29"/>
  <c r="E36" i="29"/>
  <c r="E39" i="29"/>
  <c r="D35" i="29"/>
  <c r="D39" i="29"/>
  <c r="F37" i="28"/>
  <c r="E37" i="28"/>
  <c r="E40" i="28"/>
  <c r="C38" i="28"/>
  <c r="D40" i="28"/>
  <c r="F33" i="28"/>
  <c r="F29" i="28" s="1"/>
  <c r="F30" i="28" s="1"/>
  <c r="F38" i="28"/>
  <c r="C40" i="28"/>
  <c r="F28" i="28"/>
  <c r="F40" i="28"/>
  <c r="F41" i="28"/>
  <c r="C23" i="28"/>
  <c r="C41" i="28"/>
  <c r="D41" i="28"/>
  <c r="E41" i="28"/>
  <c r="C11" i="28"/>
  <c r="F31" i="28" l="1"/>
  <c r="F10" i="33"/>
  <c r="F14" i="33" s="1"/>
  <c r="D31" i="28"/>
  <c r="D10" i="33"/>
  <c r="D14" i="33" s="1"/>
  <c r="C31" i="28"/>
  <c r="E31" i="28"/>
  <c r="C8" i="19"/>
  <c r="F8" i="19"/>
  <c r="E8" i="19"/>
  <c r="F9" i="19"/>
  <c r="E9" i="19"/>
  <c r="F7" i="19"/>
  <c r="E7" i="19"/>
  <c r="D8" i="19"/>
  <c r="D9" i="19"/>
  <c r="D7" i="19"/>
  <c r="C9" i="19"/>
  <c r="C7" i="19"/>
  <c r="J23" i="25"/>
  <c r="I23" i="25"/>
  <c r="J22" i="25"/>
  <c r="I22" i="25"/>
  <c r="J21" i="25"/>
  <c r="I21" i="25"/>
  <c r="J20" i="25"/>
  <c r="I20" i="25"/>
  <c r="J19" i="25"/>
  <c r="I19" i="25"/>
  <c r="J18" i="25"/>
  <c r="I18" i="25"/>
  <c r="J17" i="25"/>
  <c r="I17" i="25"/>
  <c r="J16" i="25"/>
  <c r="I16" i="25"/>
  <c r="J15" i="25"/>
  <c r="I15" i="25"/>
  <c r="J14" i="25"/>
  <c r="I14" i="25"/>
  <c r="J13" i="25"/>
  <c r="I13" i="25"/>
  <c r="J12" i="25"/>
  <c r="I12" i="25"/>
  <c r="J11" i="25"/>
  <c r="I11" i="25"/>
  <c r="J10" i="25"/>
  <c r="I10" i="25"/>
  <c r="J9" i="25"/>
  <c r="I9" i="25"/>
  <c r="J8" i="25"/>
  <c r="I8" i="25"/>
  <c r="J7" i="25"/>
  <c r="I7" i="25"/>
  <c r="J6" i="25"/>
  <c r="I6" i="25"/>
  <c r="J5" i="25"/>
  <c r="I5" i="25"/>
  <c r="J4" i="25"/>
  <c r="I4" i="25"/>
  <c r="J3" i="25"/>
  <c r="I3" i="25"/>
  <c r="G38" i="19" l="1"/>
  <c r="F38" i="19"/>
  <c r="E38" i="19"/>
  <c r="D38" i="19"/>
  <c r="C38" i="19"/>
  <c r="G37" i="19"/>
  <c r="F37" i="19"/>
  <c r="E37" i="19"/>
  <c r="D37" i="19"/>
  <c r="C37" i="19"/>
  <c r="G38" i="3"/>
  <c r="F38" i="3"/>
  <c r="E38" i="3"/>
  <c r="D38" i="3"/>
  <c r="C38" i="3"/>
  <c r="G37" i="3"/>
  <c r="F37" i="3"/>
  <c r="E37" i="3"/>
  <c r="D37" i="3"/>
  <c r="C37" i="3"/>
  <c r="G23" i="19"/>
  <c r="F23" i="19"/>
  <c r="E23" i="19"/>
  <c r="D23" i="19"/>
  <c r="C23" i="19"/>
  <c r="G22" i="19"/>
  <c r="F22" i="19"/>
  <c r="E22" i="19"/>
  <c r="D22" i="19"/>
  <c r="C22" i="19"/>
  <c r="G21" i="19"/>
  <c r="F21" i="19"/>
  <c r="E21" i="19"/>
  <c r="D21" i="19"/>
  <c r="C21" i="19"/>
  <c r="G20" i="19"/>
  <c r="F20" i="19"/>
  <c r="E20" i="19"/>
  <c r="D20" i="19"/>
  <c r="C20" i="19"/>
  <c r="G19" i="19"/>
  <c r="F19" i="19"/>
  <c r="E19" i="19"/>
  <c r="D19" i="19"/>
  <c r="C19" i="19"/>
  <c r="G18" i="19"/>
  <c r="F18" i="19"/>
  <c r="E18" i="19"/>
  <c r="D18" i="19"/>
  <c r="C18" i="19"/>
  <c r="G17" i="19"/>
  <c r="F17" i="19"/>
  <c r="E17" i="19"/>
  <c r="D17" i="19"/>
  <c r="C17" i="19"/>
  <c r="G16" i="19"/>
  <c r="F16" i="19"/>
  <c r="E16" i="19"/>
  <c r="D16" i="19"/>
  <c r="C16" i="19"/>
  <c r="G15" i="19"/>
  <c r="F15" i="19"/>
  <c r="E15" i="19"/>
  <c r="D15" i="19"/>
  <c r="C15" i="19"/>
  <c r="G14" i="19"/>
  <c r="F14" i="19"/>
  <c r="E14" i="19"/>
  <c r="D14" i="19"/>
  <c r="C14" i="19"/>
  <c r="T27" i="19"/>
  <c r="S27" i="19"/>
  <c r="T26" i="19"/>
  <c r="S26" i="19"/>
  <c r="T25" i="19"/>
  <c r="S25" i="19"/>
  <c r="T24" i="19"/>
  <c r="S24" i="19"/>
  <c r="T23" i="19"/>
  <c r="S23" i="19"/>
  <c r="T22" i="19"/>
  <c r="S22" i="19"/>
  <c r="T21" i="19"/>
  <c r="S21" i="19"/>
  <c r="T20" i="19"/>
  <c r="S20" i="19"/>
  <c r="T19" i="19"/>
  <c r="S19" i="19"/>
  <c r="T18" i="19"/>
  <c r="S18" i="19"/>
  <c r="T17" i="19"/>
  <c r="S17" i="19"/>
  <c r="T16" i="19"/>
  <c r="S16" i="19"/>
  <c r="T15" i="19"/>
  <c r="S15" i="19"/>
  <c r="T14" i="19"/>
  <c r="S14" i="19"/>
  <c r="T13" i="19"/>
  <c r="S13" i="19"/>
  <c r="T12" i="19"/>
  <c r="S12" i="19"/>
  <c r="T11" i="19"/>
  <c r="S11" i="19"/>
  <c r="T10" i="19"/>
  <c r="S10" i="19"/>
  <c r="T9" i="19"/>
  <c r="S9" i="19"/>
  <c r="T8" i="19"/>
  <c r="S8" i="19"/>
  <c r="T7" i="19"/>
  <c r="S7" i="19"/>
  <c r="T6" i="19"/>
  <c r="S6" i="19"/>
  <c r="T5" i="19"/>
  <c r="S5" i="19"/>
  <c r="C10" i="19"/>
  <c r="C6" i="19"/>
  <c r="AE61" i="19" l="1"/>
  <c r="AD61" i="19"/>
  <c r="G39" i="19"/>
  <c r="G40" i="19" s="1"/>
  <c r="F39" i="19"/>
  <c r="F40" i="19" s="1"/>
  <c r="E39" i="19"/>
  <c r="E40" i="19" s="1"/>
  <c r="D39" i="19"/>
  <c r="D40" i="19" s="1"/>
  <c r="C39" i="19"/>
  <c r="C40" i="19" s="1"/>
  <c r="G31" i="19"/>
  <c r="F31" i="19"/>
  <c r="E31" i="19"/>
  <c r="D31" i="19"/>
  <c r="C31" i="19"/>
  <c r="G30" i="19"/>
  <c r="F30" i="19"/>
  <c r="E30" i="19"/>
  <c r="D30" i="19"/>
  <c r="C30" i="19"/>
  <c r="G29" i="19"/>
  <c r="F29" i="19"/>
  <c r="E29" i="19"/>
  <c r="D29" i="19"/>
  <c r="C29" i="19"/>
  <c r="G28" i="19"/>
  <c r="F28" i="19"/>
  <c r="E28" i="19"/>
  <c r="D28" i="19"/>
  <c r="C28" i="19"/>
  <c r="G27" i="19"/>
  <c r="F27" i="19"/>
  <c r="E27" i="19"/>
  <c r="D27" i="19"/>
  <c r="C27" i="19"/>
  <c r="G26" i="19"/>
  <c r="F26" i="19"/>
  <c r="E26" i="19"/>
  <c r="D26" i="19"/>
  <c r="C26" i="19"/>
  <c r="G24" i="19"/>
  <c r="F24" i="19"/>
  <c r="E24" i="19"/>
  <c r="D24" i="19"/>
  <c r="C24" i="19"/>
  <c r="G13" i="19"/>
  <c r="F13" i="19"/>
  <c r="F44" i="19" s="1"/>
  <c r="E13" i="19"/>
  <c r="D13" i="19"/>
  <c r="C13" i="19"/>
  <c r="G11" i="19"/>
  <c r="F11" i="19"/>
  <c r="E11" i="19"/>
  <c r="D11" i="19"/>
  <c r="C11" i="19"/>
  <c r="C43" i="19" s="1"/>
  <c r="G10" i="19"/>
  <c r="F10" i="19"/>
  <c r="E10" i="19"/>
  <c r="D10" i="19"/>
  <c r="G6" i="19"/>
  <c r="F6" i="19"/>
  <c r="F42" i="19" s="1"/>
  <c r="E6" i="19"/>
  <c r="D6" i="19"/>
  <c r="C15" i="17"/>
  <c r="D15" i="17"/>
  <c r="E15" i="17"/>
  <c r="F15" i="17"/>
  <c r="F45" i="19" l="1"/>
  <c r="F33" i="19"/>
  <c r="F34" i="19" s="1"/>
  <c r="G43" i="19"/>
  <c r="E44" i="19"/>
  <c r="D43" i="19"/>
  <c r="E46" i="19"/>
  <c r="C32" i="19"/>
  <c r="C12" i="19"/>
  <c r="C46" i="19"/>
  <c r="G46" i="19"/>
  <c r="C33" i="19"/>
  <c r="C34" i="19" s="1"/>
  <c r="E42" i="19"/>
  <c r="C44" i="19"/>
  <c r="D46" i="19"/>
  <c r="C25" i="19"/>
  <c r="F46" i="19"/>
  <c r="E32" i="19"/>
  <c r="G33" i="19"/>
  <c r="G34" i="19" s="1"/>
  <c r="G25" i="19"/>
  <c r="G12" i="19"/>
  <c r="F32" i="19"/>
  <c r="D45" i="19"/>
  <c r="D12" i="19"/>
  <c r="G32" i="19"/>
  <c r="E43" i="19"/>
  <c r="G44" i="19"/>
  <c r="D44" i="19"/>
  <c r="D32" i="19"/>
  <c r="G45" i="19"/>
  <c r="E12" i="19"/>
  <c r="D25" i="19"/>
  <c r="D33" i="19"/>
  <c r="D34" i="19" s="1"/>
  <c r="C42" i="19"/>
  <c r="G42" i="19"/>
  <c r="F43" i="19"/>
  <c r="C45" i="19"/>
  <c r="E25" i="19"/>
  <c r="E33" i="19"/>
  <c r="E34" i="19" s="1"/>
  <c r="D42" i="19"/>
  <c r="E45" i="19"/>
  <c r="F12" i="19"/>
  <c r="F25" i="19"/>
  <c r="F34" i="17"/>
  <c r="E34" i="17"/>
  <c r="D34" i="17"/>
  <c r="C34" i="17"/>
  <c r="F33" i="17"/>
  <c r="E33" i="17"/>
  <c r="D33" i="17"/>
  <c r="C33" i="17"/>
  <c r="F32" i="17"/>
  <c r="E32" i="17"/>
  <c r="D32" i="17"/>
  <c r="C32" i="17"/>
  <c r="F29" i="17"/>
  <c r="E29" i="17"/>
  <c r="D29" i="17"/>
  <c r="C29" i="17"/>
  <c r="F30" i="17"/>
  <c r="E30" i="17"/>
  <c r="D30" i="17"/>
  <c r="C30" i="17"/>
  <c r="F28" i="17"/>
  <c r="E28" i="17"/>
  <c r="D28" i="17"/>
  <c r="C28" i="17"/>
  <c r="F27" i="17"/>
  <c r="E27" i="17"/>
  <c r="D27" i="17"/>
  <c r="C27" i="17"/>
  <c r="F26" i="17"/>
  <c r="E26" i="17"/>
  <c r="D26" i="17"/>
  <c r="C26" i="17"/>
  <c r="F24" i="17"/>
  <c r="E24" i="17"/>
  <c r="D24" i="17"/>
  <c r="C24" i="17"/>
  <c r="F23" i="17"/>
  <c r="E23" i="17"/>
  <c r="D23" i="17"/>
  <c r="C23" i="17"/>
  <c r="F22" i="17"/>
  <c r="E22" i="17"/>
  <c r="D22" i="17"/>
  <c r="C22" i="17"/>
  <c r="F21" i="17"/>
  <c r="F38" i="17" s="1"/>
  <c r="E21" i="17"/>
  <c r="E38" i="17" s="1"/>
  <c r="D21" i="17"/>
  <c r="C21" i="17"/>
  <c r="F20" i="17"/>
  <c r="E20" i="17"/>
  <c r="D20" i="17"/>
  <c r="C20" i="17"/>
  <c r="F16" i="17"/>
  <c r="E16" i="17"/>
  <c r="D16" i="17"/>
  <c r="C16" i="17"/>
  <c r="F17" i="17"/>
  <c r="E17" i="17"/>
  <c r="D17" i="17"/>
  <c r="C17" i="17"/>
  <c r="F14" i="17"/>
  <c r="E14" i="17"/>
  <c r="D14" i="17"/>
  <c r="C14" i="17"/>
  <c r="F13" i="17"/>
  <c r="E13" i="17"/>
  <c r="D13" i="17"/>
  <c r="C13" i="17"/>
  <c r="F11" i="17"/>
  <c r="E11" i="17"/>
  <c r="D11" i="17"/>
  <c r="C11" i="17"/>
  <c r="F10" i="17"/>
  <c r="E10" i="17"/>
  <c r="D10" i="17"/>
  <c r="C10" i="17"/>
  <c r="F9" i="17"/>
  <c r="E9" i="17"/>
  <c r="D9" i="17"/>
  <c r="C9" i="17"/>
  <c r="F8" i="17"/>
  <c r="E8" i="17"/>
  <c r="D8" i="17"/>
  <c r="C8" i="17"/>
  <c r="F7" i="17"/>
  <c r="E7" i="17"/>
  <c r="D7" i="17"/>
  <c r="C7" i="17"/>
  <c r="G23" i="3"/>
  <c r="F23" i="3"/>
  <c r="E23" i="3"/>
  <c r="D23" i="3"/>
  <c r="C23" i="3"/>
  <c r="G17" i="3"/>
  <c r="F17" i="3"/>
  <c r="E17" i="3"/>
  <c r="D17" i="3"/>
  <c r="C17" i="3"/>
  <c r="G16" i="3"/>
  <c r="F16" i="3"/>
  <c r="E16" i="3"/>
  <c r="D16" i="3"/>
  <c r="C16" i="3"/>
  <c r="G19" i="3"/>
  <c r="F19" i="3"/>
  <c r="E19" i="3"/>
  <c r="D19" i="3"/>
  <c r="C19" i="3"/>
  <c r="G18" i="3"/>
  <c r="F18" i="3"/>
  <c r="E18" i="3"/>
  <c r="D18" i="3"/>
  <c r="C18" i="3"/>
  <c r="G22" i="3"/>
  <c r="F22" i="3"/>
  <c r="E22" i="3"/>
  <c r="D22" i="3"/>
  <c r="C22" i="3"/>
  <c r="G21" i="3"/>
  <c r="F21" i="3"/>
  <c r="E21" i="3"/>
  <c r="D21" i="3"/>
  <c r="C21" i="3"/>
  <c r="G20" i="3"/>
  <c r="F20" i="3"/>
  <c r="E20" i="3"/>
  <c r="D20" i="3"/>
  <c r="C20" i="3"/>
  <c r="G15" i="3"/>
  <c r="F15" i="3"/>
  <c r="E15" i="3"/>
  <c r="D15" i="3"/>
  <c r="C15" i="3"/>
  <c r="G14" i="3"/>
  <c r="F14" i="3"/>
  <c r="E14" i="3"/>
  <c r="D14" i="3"/>
  <c r="G9" i="3"/>
  <c r="F9" i="3"/>
  <c r="E9" i="3"/>
  <c r="D9" i="3"/>
  <c r="C9" i="3"/>
  <c r="G8" i="3"/>
  <c r="F8" i="3"/>
  <c r="E8" i="3"/>
  <c r="D8" i="3"/>
  <c r="C8" i="3"/>
  <c r="G7" i="3"/>
  <c r="F7" i="3"/>
  <c r="E7" i="3"/>
  <c r="D7" i="3"/>
  <c r="G29" i="3"/>
  <c r="F29" i="3"/>
  <c r="E29" i="3"/>
  <c r="D29" i="3"/>
  <c r="G28" i="3"/>
  <c r="F28" i="3"/>
  <c r="E28" i="3"/>
  <c r="D28" i="3"/>
  <c r="C29" i="3"/>
  <c r="C28" i="3"/>
  <c r="G10" i="3"/>
  <c r="F10" i="3"/>
  <c r="E10" i="3"/>
  <c r="D10" i="3"/>
  <c r="C10" i="3"/>
  <c r="G31" i="3"/>
  <c r="F31" i="3"/>
  <c r="E31" i="3"/>
  <c r="D31" i="3"/>
  <c r="C31" i="3"/>
  <c r="G30" i="3"/>
  <c r="F30" i="3"/>
  <c r="E30" i="3"/>
  <c r="D30" i="3"/>
  <c r="G27" i="3"/>
  <c r="F27" i="3"/>
  <c r="E27" i="3"/>
  <c r="D27" i="3"/>
  <c r="G26" i="3"/>
  <c r="F26" i="3"/>
  <c r="E26" i="3"/>
  <c r="D26" i="3"/>
  <c r="C27" i="3"/>
  <c r="C30" i="3"/>
  <c r="C26" i="3"/>
  <c r="G24" i="3"/>
  <c r="F24" i="3"/>
  <c r="E24" i="3"/>
  <c r="D24" i="3"/>
  <c r="C24" i="3"/>
  <c r="G11" i="3"/>
  <c r="F11" i="3"/>
  <c r="E11" i="3"/>
  <c r="D11" i="3"/>
  <c r="C14" i="3"/>
  <c r="G13" i="3"/>
  <c r="F13" i="3"/>
  <c r="E13" i="3"/>
  <c r="D13" i="3"/>
  <c r="C13" i="3"/>
  <c r="C7" i="3"/>
  <c r="G6" i="3"/>
  <c r="F6" i="3"/>
  <c r="E6" i="3"/>
  <c r="D6" i="3"/>
  <c r="T113" i="3"/>
  <c r="U113" i="3"/>
  <c r="F12" i="17" l="1"/>
  <c r="F42" i="17" s="1"/>
  <c r="C6" i="17"/>
  <c r="C41" i="17" s="1"/>
  <c r="F35" i="17"/>
  <c r="F47" i="17" s="1"/>
  <c r="E19" i="17"/>
  <c r="E44" i="17" s="1"/>
  <c r="D6" i="17"/>
  <c r="E35" i="17"/>
  <c r="E47" i="17" s="1"/>
  <c r="D40" i="17"/>
  <c r="D41" i="17"/>
  <c r="E6" i="17"/>
  <c r="D25" i="17"/>
  <c r="D45" i="17" s="1"/>
  <c r="E25" i="17"/>
  <c r="E45" i="17" s="1"/>
  <c r="D19" i="17"/>
  <c r="D44" i="17" s="1"/>
  <c r="C25" i="17"/>
  <c r="C45" i="17" s="1"/>
  <c r="C12" i="17"/>
  <c r="C42" i="17" s="1"/>
  <c r="C19" i="17"/>
  <c r="C44" i="17" s="1"/>
  <c r="F6" i="17"/>
  <c r="E12" i="17"/>
  <c r="E42" i="17" s="1"/>
  <c r="D12" i="17"/>
  <c r="D42" i="17" s="1"/>
  <c r="C35" i="17"/>
  <c r="C47" i="17" s="1"/>
  <c r="E39" i="17"/>
  <c r="F39" i="17"/>
  <c r="C38" i="17"/>
  <c r="C39" i="17" s="1"/>
  <c r="F19" i="17"/>
  <c r="F44" i="17" s="1"/>
  <c r="D35" i="17"/>
  <c r="D47" i="17" s="1"/>
  <c r="D38" i="17"/>
  <c r="D39" i="17" s="1"/>
  <c r="F25" i="17"/>
  <c r="F45" i="17" s="1"/>
  <c r="C40" i="17"/>
  <c r="F43" i="3"/>
  <c r="G44" i="3"/>
  <c r="E44" i="3"/>
  <c r="E43" i="3"/>
  <c r="G46" i="3"/>
  <c r="E45" i="3"/>
  <c r="C39" i="3"/>
  <c r="C40" i="3" s="1"/>
  <c r="G39" i="3"/>
  <c r="D39" i="3"/>
  <c r="E42" i="3"/>
  <c r="F45" i="3"/>
  <c r="D42" i="3"/>
  <c r="G43" i="3"/>
  <c r="D45" i="3"/>
  <c r="G45" i="3"/>
  <c r="F46" i="3"/>
  <c r="E39" i="3"/>
  <c r="G42" i="3"/>
  <c r="E46" i="3"/>
  <c r="F42" i="3"/>
  <c r="D43" i="3"/>
  <c r="C46" i="3"/>
  <c r="F39" i="3"/>
  <c r="D46" i="3"/>
  <c r="D44" i="3"/>
  <c r="C44" i="3"/>
  <c r="F44" i="3"/>
  <c r="F33" i="3" l="1"/>
  <c r="F34" i="3" s="1"/>
  <c r="F40" i="3"/>
  <c r="G33" i="3"/>
  <c r="G34" i="3" s="1"/>
  <c r="G40" i="3"/>
  <c r="E33" i="3"/>
  <c r="E34" i="3" s="1"/>
  <c r="E40" i="3"/>
  <c r="D33" i="3"/>
  <c r="D34" i="3" s="1"/>
  <c r="D40" i="3"/>
  <c r="E40" i="17"/>
  <c r="E41" i="17"/>
  <c r="F18" i="17"/>
  <c r="F43" i="17" s="1"/>
  <c r="F40" i="17"/>
  <c r="F41" i="17"/>
  <c r="D31" i="17"/>
  <c r="D46" i="17" s="1"/>
  <c r="E31" i="17"/>
  <c r="E46" i="17" s="1"/>
  <c r="C18" i="17"/>
  <c r="C43" i="17" s="1"/>
  <c r="C31" i="17"/>
  <c r="F31" i="17"/>
  <c r="F46" i="17" s="1"/>
  <c r="E18" i="17"/>
  <c r="E43" i="17" s="1"/>
  <c r="D18" i="17"/>
  <c r="D43" i="17" s="1"/>
  <c r="D36" i="17" l="1"/>
  <c r="D48" i="17" s="1"/>
  <c r="E36" i="17"/>
  <c r="E48" i="17" s="1"/>
  <c r="C36" i="17"/>
  <c r="C48" i="17" s="1"/>
  <c r="C46" i="17"/>
  <c r="F36" i="17"/>
  <c r="F48" i="17" s="1"/>
  <c r="C11" i="3"/>
  <c r="C45" i="3" s="1"/>
  <c r="C6" i="3"/>
  <c r="F33" i="2"/>
  <c r="E33" i="2"/>
  <c r="D33" i="2"/>
  <c r="F34" i="2"/>
  <c r="E34" i="2"/>
  <c r="D34" i="2"/>
  <c r="F32" i="2"/>
  <c r="E32" i="2"/>
  <c r="D32" i="2"/>
  <c r="F27" i="2"/>
  <c r="E27" i="2"/>
  <c r="D27" i="2"/>
  <c r="F28" i="2"/>
  <c r="E28" i="2"/>
  <c r="D28" i="2"/>
  <c r="F30" i="2"/>
  <c r="E30" i="2"/>
  <c r="D30" i="2"/>
  <c r="F26" i="2"/>
  <c r="E26" i="2"/>
  <c r="D26" i="2"/>
  <c r="F29" i="2"/>
  <c r="E29" i="2"/>
  <c r="D29" i="2"/>
  <c r="F24" i="2"/>
  <c r="E24" i="2"/>
  <c r="D24" i="2"/>
  <c r="F23" i="2"/>
  <c r="E23" i="2"/>
  <c r="D23" i="2"/>
  <c r="F21" i="2"/>
  <c r="E21" i="2"/>
  <c r="D21" i="2"/>
  <c r="F22" i="2"/>
  <c r="E22" i="2"/>
  <c r="D22" i="2"/>
  <c r="F20" i="2"/>
  <c r="E20" i="2"/>
  <c r="D20" i="2"/>
  <c r="F17" i="2"/>
  <c r="E17" i="2"/>
  <c r="D17" i="2"/>
  <c r="F16" i="2"/>
  <c r="E16" i="2"/>
  <c r="D16" i="2"/>
  <c r="F15" i="2"/>
  <c r="E15" i="2"/>
  <c r="D15" i="2"/>
  <c r="F14" i="2"/>
  <c r="E14" i="2"/>
  <c r="D14" i="2"/>
  <c r="F13" i="2"/>
  <c r="E13" i="2"/>
  <c r="D13" i="2"/>
  <c r="F11" i="2"/>
  <c r="E11" i="2"/>
  <c r="D11" i="2"/>
  <c r="F10" i="2"/>
  <c r="E10" i="2"/>
  <c r="D10" i="2"/>
  <c r="F9" i="2"/>
  <c r="E9" i="2"/>
  <c r="D9" i="2"/>
  <c r="F8" i="2"/>
  <c r="E8" i="2"/>
  <c r="D8" i="2"/>
  <c r="F7" i="2"/>
  <c r="E7" i="2"/>
  <c r="D7" i="2"/>
  <c r="C33" i="2"/>
  <c r="C34" i="2"/>
  <c r="C32" i="2"/>
  <c r="C27" i="2"/>
  <c r="C28" i="2"/>
  <c r="C30" i="2"/>
  <c r="C26" i="2"/>
  <c r="C29" i="2"/>
  <c r="C24" i="2"/>
  <c r="C23" i="2"/>
  <c r="C21" i="2"/>
  <c r="C22" i="2"/>
  <c r="C20" i="2"/>
  <c r="C17" i="2"/>
  <c r="C16" i="2"/>
  <c r="C15" i="2"/>
  <c r="C14" i="2"/>
  <c r="C13" i="2"/>
  <c r="C11" i="2"/>
  <c r="C10" i="2"/>
  <c r="C9" i="2"/>
  <c r="C8" i="2"/>
  <c r="C7" i="2"/>
  <c r="L54" i="2"/>
  <c r="L55" i="2" s="1"/>
  <c r="F25" i="2" l="1"/>
  <c r="C25" i="2"/>
  <c r="C44" i="2" s="1"/>
  <c r="D25" i="2"/>
  <c r="E25" i="2"/>
  <c r="E44" i="2" s="1"/>
  <c r="E38" i="2"/>
  <c r="E39" i="2" s="1"/>
  <c r="D38" i="2"/>
  <c r="D39" i="2" s="1"/>
  <c r="F38" i="2"/>
  <c r="F39" i="2" s="1"/>
  <c r="F12" i="2"/>
  <c r="F41" i="2" s="1"/>
  <c r="C35" i="2"/>
  <c r="C46" i="2" s="1"/>
  <c r="D35" i="2"/>
  <c r="D46" i="2" s="1"/>
  <c r="C38" i="2"/>
  <c r="C39" i="2" s="1"/>
  <c r="D19" i="2"/>
  <c r="D43" i="2" s="1"/>
  <c r="F44" i="2"/>
  <c r="F35" i="2"/>
  <c r="F46" i="2" s="1"/>
  <c r="E35" i="2"/>
  <c r="E46" i="2" s="1"/>
  <c r="D6" i="2"/>
  <c r="D40" i="2" s="1"/>
  <c r="E12" i="2"/>
  <c r="E41" i="2" s="1"/>
  <c r="E19" i="2"/>
  <c r="E43" i="2" s="1"/>
  <c r="F6" i="2"/>
  <c r="F19" i="2"/>
  <c r="F43" i="2" s="1"/>
  <c r="D44" i="2"/>
  <c r="D12" i="2"/>
  <c r="D41" i="2" s="1"/>
  <c r="C43" i="3"/>
  <c r="C42" i="3"/>
  <c r="E6" i="2"/>
  <c r="C19" i="2"/>
  <c r="C43" i="2" s="1"/>
  <c r="C12" i="2"/>
  <c r="C41" i="2" s="1"/>
  <c r="C6" i="2"/>
  <c r="C40" i="2" s="1"/>
  <c r="F18" i="2" l="1"/>
  <c r="F42" i="2" s="1"/>
  <c r="F40" i="2"/>
  <c r="D31" i="2"/>
  <c r="D45" i="2" s="1"/>
  <c r="E31" i="2"/>
  <c r="E45" i="2" s="1"/>
  <c r="D18" i="2"/>
  <c r="D42" i="2" s="1"/>
  <c r="F31" i="2"/>
  <c r="E18" i="2"/>
  <c r="E42" i="2" s="1"/>
  <c r="E40" i="2"/>
  <c r="C18" i="2"/>
  <c r="C42" i="2" s="1"/>
  <c r="C31" i="2"/>
  <c r="C45" i="2" s="1"/>
  <c r="E36" i="2" l="1"/>
  <c r="E47" i="2" s="1"/>
  <c r="D36" i="2"/>
  <c r="D47" i="2" s="1"/>
  <c r="F45" i="2"/>
  <c r="F36" i="2"/>
  <c r="F47" i="2" s="1"/>
  <c r="M54" i="2" l="1"/>
  <c r="M55" i="2" s="1"/>
  <c r="N54" i="2"/>
  <c r="N55" i="2" s="1"/>
  <c r="O54" i="2"/>
  <c r="O55" i="2" s="1"/>
  <c r="G12" i="3" l="1"/>
  <c r="G32" i="3"/>
  <c r="G25" i="3"/>
  <c r="F12" i="3" l="1"/>
  <c r="F32" i="3"/>
  <c r="F25" i="3" l="1"/>
  <c r="C32" i="3" l="1"/>
  <c r="D12" i="3" l="1"/>
  <c r="C12" i="3"/>
  <c r="E32" i="3"/>
  <c r="D32" i="3"/>
  <c r="C25" i="3"/>
  <c r="D25" i="3"/>
  <c r="E12" i="3"/>
  <c r="E25" i="3"/>
  <c r="C33" i="3"/>
  <c r="C34" i="3" s="1"/>
  <c r="C36" i="2" l="1"/>
  <c r="C4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Financial04</author>
    <author>financial04</author>
  </authors>
  <commentList>
    <comment ref="H4" authorId="0" shapeId="0" xr:uid="{00000000-0006-0000-2600-000001000000}">
      <text>
        <r>
          <rPr>
            <b/>
            <sz val="9"/>
            <color indexed="81"/>
            <rFont val="宋体"/>
            <family val="3"/>
            <charset val="134"/>
          </rPr>
          <t>Financial04:</t>
        </r>
        <r>
          <rPr>
            <sz val="9"/>
            <color indexed="81"/>
            <rFont val="宋体"/>
            <family val="3"/>
            <charset val="134"/>
          </rPr>
          <t xml:space="preserve">
</t>
        </r>
      </text>
    </comment>
    <comment ref="H7" authorId="0" shapeId="0" xr:uid="{00000000-0006-0000-2600-000002000000}">
      <text>
        <r>
          <rPr>
            <b/>
            <sz val="9"/>
            <color indexed="81"/>
            <rFont val="Tahoma"/>
            <family val="2"/>
          </rPr>
          <t>Financial04:</t>
        </r>
        <r>
          <rPr>
            <sz val="9"/>
            <color indexed="81"/>
            <rFont val="Tahoma"/>
            <family val="2"/>
          </rPr>
          <t xml:space="preserve">
2010</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60%</t>
        </r>
        <r>
          <rPr>
            <sz val="9"/>
            <color indexed="81"/>
            <rFont val="宋体"/>
            <family val="3"/>
            <charset val="134"/>
          </rPr>
          <t xml:space="preserve">发票入账
</t>
        </r>
        <r>
          <rPr>
            <sz val="9"/>
            <color indexed="81"/>
            <rFont val="Tahoma"/>
            <family val="2"/>
          </rPr>
          <t>2011</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40%</t>
        </r>
        <r>
          <rPr>
            <sz val="9"/>
            <color indexed="81"/>
            <rFont val="宋体"/>
            <family val="3"/>
            <charset val="134"/>
          </rPr>
          <t>发票入账</t>
        </r>
      </text>
    </comment>
    <comment ref="J7" authorId="0" shapeId="0" xr:uid="{00000000-0006-0000-2600-000003000000}">
      <text>
        <r>
          <rPr>
            <b/>
            <sz val="9"/>
            <color indexed="81"/>
            <rFont val="Tahoma"/>
            <family val="2"/>
          </rPr>
          <t>Financial04:</t>
        </r>
        <r>
          <rPr>
            <sz val="9"/>
            <color indexed="81"/>
            <rFont val="Tahoma"/>
            <family val="2"/>
          </rPr>
          <t xml:space="preserve">
60%</t>
        </r>
        <r>
          <rPr>
            <sz val="9"/>
            <color indexed="81"/>
            <rFont val="宋体"/>
            <family val="3"/>
            <charset val="134"/>
          </rPr>
          <t>发票入账，已付完</t>
        </r>
      </text>
    </comment>
    <comment ref="H9" authorId="0" shapeId="0" xr:uid="{00000000-0006-0000-2600-000004000000}">
      <text>
        <r>
          <rPr>
            <b/>
            <sz val="9"/>
            <color indexed="81"/>
            <rFont val="Tahoma"/>
            <family val="2"/>
          </rPr>
          <t>Financial04:</t>
        </r>
        <r>
          <rPr>
            <sz val="9"/>
            <color indexed="81"/>
            <rFont val="Tahoma"/>
            <family val="2"/>
          </rPr>
          <t xml:space="preserve">
3</t>
        </r>
        <r>
          <rPr>
            <sz val="9"/>
            <color indexed="81"/>
            <rFont val="宋体"/>
            <family val="3"/>
            <charset val="134"/>
          </rPr>
          <t>月</t>
        </r>
        <r>
          <rPr>
            <sz val="9"/>
            <color indexed="81"/>
            <rFont val="Tahoma"/>
            <family val="2"/>
          </rPr>
          <t>30%</t>
        </r>
        <r>
          <rPr>
            <sz val="9"/>
            <color indexed="81"/>
            <rFont val="宋体"/>
            <family val="3"/>
            <charset val="134"/>
          </rPr>
          <t xml:space="preserve">发票
</t>
        </r>
        <r>
          <rPr>
            <sz val="9"/>
            <color indexed="81"/>
            <rFont val="Tahoma"/>
            <family val="2"/>
          </rPr>
          <t>4</t>
        </r>
        <r>
          <rPr>
            <sz val="9"/>
            <color indexed="81"/>
            <rFont val="宋体"/>
            <family val="3"/>
            <charset val="134"/>
          </rPr>
          <t>月</t>
        </r>
        <r>
          <rPr>
            <sz val="9"/>
            <color indexed="81"/>
            <rFont val="Tahoma"/>
            <family val="2"/>
          </rPr>
          <t>30%</t>
        </r>
        <r>
          <rPr>
            <sz val="9"/>
            <color indexed="81"/>
            <rFont val="宋体"/>
            <family val="3"/>
            <charset val="134"/>
          </rPr>
          <t xml:space="preserve">发票
</t>
        </r>
        <r>
          <rPr>
            <sz val="9"/>
            <color indexed="81"/>
            <rFont val="Tahoma"/>
            <family val="2"/>
          </rPr>
          <t>6</t>
        </r>
        <r>
          <rPr>
            <sz val="9"/>
            <color indexed="81"/>
            <rFont val="宋体"/>
            <family val="3"/>
            <charset val="134"/>
          </rPr>
          <t>月</t>
        </r>
        <r>
          <rPr>
            <sz val="9"/>
            <color indexed="81"/>
            <rFont val="Tahoma"/>
            <family val="2"/>
          </rPr>
          <t>40%</t>
        </r>
        <r>
          <rPr>
            <sz val="9"/>
            <color indexed="81"/>
            <rFont val="宋体"/>
            <family val="3"/>
            <charset val="134"/>
          </rPr>
          <t>发票退回</t>
        </r>
      </text>
    </comment>
    <comment ref="H10" authorId="0" shapeId="0" xr:uid="{00000000-0006-0000-2600-000005000000}">
      <text>
        <r>
          <rPr>
            <b/>
            <sz val="9"/>
            <color indexed="81"/>
            <rFont val="Tahoma"/>
            <family val="2"/>
          </rPr>
          <t>Financial04:</t>
        </r>
        <r>
          <rPr>
            <sz val="9"/>
            <color indexed="81"/>
            <rFont val="Tahoma"/>
            <family val="2"/>
          </rPr>
          <t xml:space="preserve">
3</t>
        </r>
        <r>
          <rPr>
            <sz val="9"/>
            <color indexed="81"/>
            <rFont val="宋体"/>
            <family val="3"/>
            <charset val="134"/>
          </rPr>
          <t>月</t>
        </r>
        <r>
          <rPr>
            <sz val="9"/>
            <color indexed="81"/>
            <rFont val="Tahoma"/>
            <family val="2"/>
          </rPr>
          <t>30%</t>
        </r>
        <r>
          <rPr>
            <sz val="9"/>
            <color indexed="81"/>
            <rFont val="宋体"/>
            <family val="3"/>
            <charset val="134"/>
          </rPr>
          <t xml:space="preserve">发票
</t>
        </r>
        <r>
          <rPr>
            <sz val="9"/>
            <color indexed="81"/>
            <rFont val="Tahoma"/>
            <family val="2"/>
          </rPr>
          <t>4</t>
        </r>
        <r>
          <rPr>
            <sz val="9"/>
            <color indexed="81"/>
            <rFont val="宋体"/>
            <family val="3"/>
            <charset val="134"/>
          </rPr>
          <t>月</t>
        </r>
        <r>
          <rPr>
            <sz val="9"/>
            <color indexed="81"/>
            <rFont val="Tahoma"/>
            <family val="2"/>
          </rPr>
          <t>30%</t>
        </r>
        <r>
          <rPr>
            <sz val="9"/>
            <color indexed="81"/>
            <rFont val="宋体"/>
            <family val="3"/>
            <charset val="134"/>
          </rPr>
          <t xml:space="preserve">发票
</t>
        </r>
        <r>
          <rPr>
            <sz val="9"/>
            <color indexed="81"/>
            <rFont val="Tahoma"/>
            <family val="2"/>
          </rPr>
          <t>6</t>
        </r>
        <r>
          <rPr>
            <sz val="9"/>
            <color indexed="81"/>
            <rFont val="宋体"/>
            <family val="3"/>
            <charset val="134"/>
          </rPr>
          <t>月</t>
        </r>
        <r>
          <rPr>
            <sz val="9"/>
            <color indexed="81"/>
            <rFont val="Tahoma"/>
            <family val="2"/>
          </rPr>
          <t>40%</t>
        </r>
        <r>
          <rPr>
            <sz val="9"/>
            <color indexed="81"/>
            <rFont val="宋体"/>
            <family val="3"/>
            <charset val="134"/>
          </rPr>
          <t>发票退回</t>
        </r>
      </text>
    </comment>
    <comment ref="H17" authorId="0" shapeId="0" xr:uid="{00000000-0006-0000-2600-000006000000}">
      <text>
        <r>
          <rPr>
            <b/>
            <sz val="9"/>
            <color indexed="81"/>
            <rFont val="Tahoma"/>
            <family val="2"/>
          </rPr>
          <t>Financial04:</t>
        </r>
        <r>
          <rPr>
            <sz val="9"/>
            <color indexed="81"/>
            <rFont val="Tahoma"/>
            <family val="2"/>
          </rPr>
          <t xml:space="preserve">
4</t>
        </r>
        <r>
          <rPr>
            <sz val="9"/>
            <color indexed="81"/>
            <rFont val="宋体"/>
            <family val="3"/>
            <charset val="134"/>
          </rPr>
          <t>月</t>
        </r>
        <r>
          <rPr>
            <sz val="9"/>
            <color indexed="81"/>
            <rFont val="Tahoma"/>
            <family val="2"/>
          </rPr>
          <t>30%</t>
        </r>
        <r>
          <rPr>
            <sz val="9"/>
            <color indexed="81"/>
            <rFont val="宋体"/>
            <family val="3"/>
            <charset val="134"/>
          </rPr>
          <t xml:space="preserve">发票入账
</t>
        </r>
        <r>
          <rPr>
            <sz val="9"/>
            <color indexed="81"/>
            <rFont val="Tahoma"/>
            <family val="2"/>
          </rPr>
          <t>5</t>
        </r>
        <r>
          <rPr>
            <sz val="9"/>
            <color indexed="81"/>
            <rFont val="宋体"/>
            <family val="3"/>
            <charset val="134"/>
          </rPr>
          <t>月</t>
        </r>
        <r>
          <rPr>
            <sz val="9"/>
            <color indexed="81"/>
            <rFont val="Tahoma"/>
            <family val="2"/>
          </rPr>
          <t>30%</t>
        </r>
        <r>
          <rPr>
            <sz val="9"/>
            <color indexed="81"/>
            <rFont val="宋体"/>
            <family val="3"/>
            <charset val="134"/>
          </rPr>
          <t>发票入账</t>
        </r>
      </text>
    </comment>
    <comment ref="H18" authorId="0" shapeId="0" xr:uid="{00000000-0006-0000-2600-000007000000}">
      <text>
        <r>
          <rPr>
            <b/>
            <sz val="9"/>
            <color indexed="81"/>
            <rFont val="Tahoma"/>
            <family val="2"/>
          </rPr>
          <t>Financial04:</t>
        </r>
        <r>
          <rPr>
            <sz val="9"/>
            <color indexed="81"/>
            <rFont val="Tahoma"/>
            <family val="2"/>
          </rPr>
          <t xml:space="preserve">
2011</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30%</t>
        </r>
        <r>
          <rPr>
            <sz val="9"/>
            <color indexed="81"/>
            <rFont val="宋体"/>
            <family val="3"/>
            <charset val="134"/>
          </rPr>
          <t xml:space="preserve">发票入账
</t>
        </r>
        <r>
          <rPr>
            <sz val="9"/>
            <color indexed="81"/>
            <rFont val="Tahoma"/>
            <family val="2"/>
          </rPr>
          <t>2011</t>
        </r>
        <r>
          <rPr>
            <sz val="9"/>
            <color indexed="81"/>
            <rFont val="宋体"/>
            <family val="3"/>
            <charset val="134"/>
          </rPr>
          <t>年</t>
        </r>
        <r>
          <rPr>
            <sz val="9"/>
            <color indexed="81"/>
            <rFont val="Tahoma"/>
            <family val="2"/>
          </rPr>
          <t>5</t>
        </r>
        <r>
          <rPr>
            <sz val="9"/>
            <color indexed="81"/>
            <rFont val="宋体"/>
            <family val="3"/>
            <charset val="134"/>
          </rPr>
          <t>月</t>
        </r>
        <r>
          <rPr>
            <sz val="9"/>
            <color indexed="81"/>
            <rFont val="Tahoma"/>
            <family val="2"/>
          </rPr>
          <t>30</t>
        </r>
        <r>
          <rPr>
            <strike/>
            <sz val="9"/>
            <color indexed="81"/>
            <rFont val="宋体"/>
            <family val="3"/>
            <charset val="134"/>
          </rPr>
          <t xml:space="preserve">发票入账
</t>
        </r>
        <r>
          <rPr>
            <strike/>
            <sz val="9"/>
            <color indexed="81"/>
            <rFont val="Tahoma"/>
            <family val="2"/>
          </rPr>
          <t>2012</t>
        </r>
        <r>
          <rPr>
            <strike/>
            <sz val="9"/>
            <color indexed="81"/>
            <rFont val="宋体"/>
            <family val="3"/>
            <charset val="134"/>
          </rPr>
          <t>年</t>
        </r>
        <r>
          <rPr>
            <strike/>
            <sz val="9"/>
            <color indexed="81"/>
            <rFont val="Tahoma"/>
            <family val="2"/>
          </rPr>
          <t>5</t>
        </r>
        <r>
          <rPr>
            <strike/>
            <sz val="9"/>
            <color indexed="81"/>
            <rFont val="宋体"/>
            <family val="3"/>
            <charset val="134"/>
          </rPr>
          <t xml:space="preserve">月修模费
</t>
        </r>
        <r>
          <rPr>
            <strike/>
            <sz val="9"/>
            <color indexed="81"/>
            <rFont val="Tahoma"/>
            <family val="2"/>
          </rPr>
          <t>2012</t>
        </r>
        <r>
          <rPr>
            <strike/>
            <sz val="9"/>
            <color indexed="81"/>
            <rFont val="宋体"/>
            <family val="3"/>
            <charset val="134"/>
          </rPr>
          <t>年</t>
        </r>
        <r>
          <rPr>
            <strike/>
            <sz val="9"/>
            <color indexed="81"/>
            <rFont val="Tahoma"/>
            <family val="2"/>
          </rPr>
          <t>12</t>
        </r>
        <r>
          <rPr>
            <strike/>
            <sz val="9"/>
            <color indexed="81"/>
            <rFont val="宋体"/>
            <family val="3"/>
            <charset val="134"/>
          </rPr>
          <t>月</t>
        </r>
        <r>
          <rPr>
            <strike/>
            <sz val="9"/>
            <color indexed="81"/>
            <rFont val="Tahoma"/>
            <family val="2"/>
          </rPr>
          <t>40%</t>
        </r>
        <r>
          <rPr>
            <strike/>
            <sz val="9"/>
            <color indexed="81"/>
            <rFont val="宋体"/>
            <family val="3"/>
            <charset val="134"/>
          </rPr>
          <t>发票入账</t>
        </r>
      </text>
    </comment>
    <comment ref="J18" authorId="0" shapeId="0" xr:uid="{00000000-0006-0000-2600-000008000000}">
      <text>
        <r>
          <rPr>
            <b/>
            <sz val="9"/>
            <color indexed="81"/>
            <rFont val="Tahoma"/>
            <family val="2"/>
          </rPr>
          <t>Financial04:</t>
        </r>
        <r>
          <rPr>
            <sz val="9"/>
            <color indexed="81"/>
            <rFont val="Tahoma"/>
            <family val="2"/>
          </rPr>
          <t xml:space="preserve">
300175</t>
        </r>
      </text>
    </comment>
    <comment ref="I128" authorId="1" shapeId="0" xr:uid="{00000000-0006-0000-2600-000009000000}">
      <text>
        <r>
          <rPr>
            <b/>
            <sz val="9"/>
            <color indexed="81"/>
            <rFont val="Tahoma"/>
            <family val="2"/>
          </rPr>
          <t>financial04:</t>
        </r>
        <r>
          <rPr>
            <sz val="9"/>
            <color indexed="81"/>
            <rFont val="Tahoma"/>
            <family val="2"/>
          </rPr>
          <t xml:space="preserve">
40%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Financial04</author>
    <author>financial04</author>
  </authors>
  <commentList>
    <comment ref="J4" authorId="0" shapeId="0" xr:uid="{00000000-0006-0000-2700-000001000000}">
      <text>
        <r>
          <rPr>
            <b/>
            <sz val="9"/>
            <color indexed="81"/>
            <rFont val="Tahoma"/>
            <family val="2"/>
          </rPr>
          <t>Financial04:</t>
        </r>
        <r>
          <rPr>
            <sz val="9"/>
            <color indexed="81"/>
            <rFont val="Tahoma"/>
            <family val="2"/>
          </rPr>
          <t xml:space="preserve">
2010</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60%</t>
        </r>
        <r>
          <rPr>
            <sz val="9"/>
            <color indexed="81"/>
            <rFont val="宋体"/>
            <family val="3"/>
            <charset val="134"/>
          </rPr>
          <t xml:space="preserve">发票入账
</t>
        </r>
        <r>
          <rPr>
            <sz val="9"/>
            <color indexed="81"/>
            <rFont val="Tahoma"/>
            <family val="2"/>
          </rPr>
          <t>2011</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40%</t>
        </r>
        <r>
          <rPr>
            <sz val="9"/>
            <color indexed="81"/>
            <rFont val="宋体"/>
            <family val="3"/>
            <charset val="134"/>
          </rPr>
          <t>发票入账</t>
        </r>
      </text>
    </comment>
    <comment ref="L4" authorId="0" shapeId="0" xr:uid="{00000000-0006-0000-2700-000002000000}">
      <text>
        <r>
          <rPr>
            <b/>
            <sz val="9"/>
            <color indexed="81"/>
            <rFont val="Tahoma"/>
            <family val="2"/>
          </rPr>
          <t>Financial04:</t>
        </r>
        <r>
          <rPr>
            <sz val="9"/>
            <color indexed="81"/>
            <rFont val="Tahoma"/>
            <family val="2"/>
          </rPr>
          <t xml:space="preserve">
60%</t>
        </r>
        <r>
          <rPr>
            <sz val="9"/>
            <color indexed="81"/>
            <rFont val="宋体"/>
            <family val="3"/>
            <charset val="134"/>
          </rPr>
          <t>发票入账，已付完</t>
        </r>
      </text>
    </comment>
    <comment ref="F17" authorId="1" shapeId="0" xr:uid="{00000000-0006-0000-2700-000003000000}">
      <text>
        <r>
          <rPr>
            <b/>
            <sz val="9"/>
            <color indexed="81"/>
            <rFont val="Tahoma"/>
            <family val="2"/>
          </rPr>
          <t>financial04:</t>
        </r>
        <r>
          <rPr>
            <sz val="9"/>
            <color indexed="81"/>
            <rFont val="Tahoma"/>
            <family val="2"/>
          </rPr>
          <t xml:space="preserve">
</t>
        </r>
        <r>
          <rPr>
            <sz val="9"/>
            <color indexed="81"/>
            <rFont val="宋体"/>
            <family val="3"/>
            <charset val="134"/>
          </rPr>
          <t>贵宇</t>
        </r>
      </text>
    </comment>
    <comment ref="F18" authorId="1" shapeId="0" xr:uid="{00000000-0006-0000-2700-000004000000}">
      <text>
        <r>
          <rPr>
            <b/>
            <sz val="9"/>
            <color indexed="81"/>
            <rFont val="Tahoma"/>
            <family val="2"/>
          </rPr>
          <t>financial04:</t>
        </r>
        <r>
          <rPr>
            <sz val="9"/>
            <color indexed="81"/>
            <rFont val="Tahoma"/>
            <family val="2"/>
          </rPr>
          <t xml:space="preserve">
</t>
        </r>
        <r>
          <rPr>
            <sz val="9"/>
            <color indexed="81"/>
            <rFont val="宋体"/>
            <family val="3"/>
            <charset val="134"/>
          </rPr>
          <t>贵宇</t>
        </r>
      </text>
    </comment>
    <comment ref="F55" authorId="1" shapeId="0" xr:uid="{00000000-0006-0000-2700-000005000000}">
      <text>
        <r>
          <rPr>
            <b/>
            <sz val="9"/>
            <color indexed="81"/>
            <rFont val="Tahoma"/>
            <family val="2"/>
          </rPr>
          <t>financial04:</t>
        </r>
        <r>
          <rPr>
            <sz val="9"/>
            <color indexed="81"/>
            <rFont val="Tahoma"/>
            <family val="2"/>
          </rPr>
          <t xml:space="preserve">
</t>
        </r>
        <r>
          <rPr>
            <sz val="9"/>
            <color indexed="81"/>
            <rFont val="宋体"/>
            <family val="3"/>
            <charset val="134"/>
          </rPr>
          <t>贵宇</t>
        </r>
      </text>
    </comment>
    <comment ref="F56" authorId="1" shapeId="0" xr:uid="{00000000-0006-0000-2700-000006000000}">
      <text>
        <r>
          <rPr>
            <b/>
            <sz val="9"/>
            <color indexed="81"/>
            <rFont val="Tahoma"/>
            <family val="2"/>
          </rPr>
          <t xml:space="preserve">financial04:
</t>
        </r>
        <r>
          <rPr>
            <b/>
            <sz val="9"/>
            <color indexed="81"/>
            <rFont val="宋体"/>
            <family val="3"/>
            <charset val="134"/>
          </rPr>
          <t>贵宇</t>
        </r>
      </text>
    </comment>
    <comment ref="F66" authorId="1" shapeId="0" xr:uid="{00000000-0006-0000-2700-000007000000}">
      <text>
        <r>
          <rPr>
            <b/>
            <sz val="9"/>
            <color indexed="81"/>
            <rFont val="Tahoma"/>
            <family val="2"/>
          </rPr>
          <t>financial04:</t>
        </r>
        <r>
          <rPr>
            <sz val="9"/>
            <color indexed="81"/>
            <rFont val="Tahoma"/>
            <family val="2"/>
          </rPr>
          <t xml:space="preserve">
</t>
        </r>
        <r>
          <rPr>
            <sz val="9"/>
            <color indexed="81"/>
            <rFont val="宋体"/>
            <family val="3"/>
            <charset val="134"/>
          </rPr>
          <t>贵宇</t>
        </r>
      </text>
    </comment>
    <comment ref="F68" authorId="1" shapeId="0" xr:uid="{00000000-0006-0000-2700-000008000000}">
      <text>
        <r>
          <rPr>
            <b/>
            <sz val="9"/>
            <color indexed="81"/>
            <rFont val="Tahoma"/>
            <family val="2"/>
          </rPr>
          <t>financial04:</t>
        </r>
        <r>
          <rPr>
            <sz val="9"/>
            <color indexed="81"/>
            <rFont val="Tahoma"/>
            <family val="2"/>
          </rPr>
          <t xml:space="preserve">
</t>
        </r>
        <r>
          <rPr>
            <sz val="9"/>
            <color indexed="81"/>
            <rFont val="宋体"/>
            <family val="3"/>
            <charset val="134"/>
          </rPr>
          <t>贵宇</t>
        </r>
      </text>
    </comment>
    <comment ref="F69" authorId="1" shapeId="0" xr:uid="{00000000-0006-0000-2700-000009000000}">
      <text>
        <r>
          <rPr>
            <b/>
            <sz val="9"/>
            <color indexed="81"/>
            <rFont val="Tahoma"/>
            <family val="2"/>
          </rPr>
          <t>financial04:</t>
        </r>
        <r>
          <rPr>
            <sz val="9"/>
            <color indexed="81"/>
            <rFont val="Tahoma"/>
            <family val="2"/>
          </rPr>
          <t xml:space="preserve">
</t>
        </r>
      </text>
    </comment>
    <comment ref="F70" authorId="1" shapeId="0" xr:uid="{00000000-0006-0000-2700-00000A000000}">
      <text>
        <r>
          <rPr>
            <b/>
            <sz val="9"/>
            <color indexed="81"/>
            <rFont val="Tahoma"/>
            <family val="2"/>
          </rPr>
          <t>financial04:</t>
        </r>
        <r>
          <rPr>
            <sz val="9"/>
            <color indexed="81"/>
            <rFont val="Tahoma"/>
            <family val="2"/>
          </rPr>
          <t xml:space="preserve">
</t>
        </r>
        <r>
          <rPr>
            <sz val="9"/>
            <color indexed="81"/>
            <rFont val="宋体"/>
            <family val="3"/>
            <charset val="134"/>
          </rPr>
          <t>贵宇</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Financial04</author>
    <author>financial04</author>
  </authors>
  <commentList>
    <comment ref="J4" authorId="0" shapeId="0" xr:uid="{00000000-0006-0000-2800-000001000000}">
      <text>
        <r>
          <rPr>
            <b/>
            <sz val="9"/>
            <color indexed="81"/>
            <rFont val="Tahoma"/>
            <family val="2"/>
          </rPr>
          <t>Financial04:</t>
        </r>
        <r>
          <rPr>
            <sz val="9"/>
            <color indexed="81"/>
            <rFont val="Tahoma"/>
            <family val="2"/>
          </rPr>
          <t xml:space="preserve">
2010</t>
        </r>
        <r>
          <rPr>
            <sz val="9"/>
            <color indexed="81"/>
            <rFont val="宋体"/>
            <family val="3"/>
            <charset val="134"/>
          </rPr>
          <t>年</t>
        </r>
        <r>
          <rPr>
            <sz val="9"/>
            <color indexed="81"/>
            <rFont val="Tahoma"/>
            <family val="2"/>
          </rPr>
          <t>12</t>
        </r>
        <r>
          <rPr>
            <sz val="9"/>
            <color indexed="81"/>
            <rFont val="宋体"/>
            <family val="3"/>
            <charset val="134"/>
          </rPr>
          <t>月</t>
        </r>
        <r>
          <rPr>
            <sz val="9"/>
            <color indexed="81"/>
            <rFont val="Tahoma"/>
            <family val="2"/>
          </rPr>
          <t>60%</t>
        </r>
        <r>
          <rPr>
            <sz val="9"/>
            <color indexed="81"/>
            <rFont val="宋体"/>
            <family val="3"/>
            <charset val="134"/>
          </rPr>
          <t xml:space="preserve">发票入账
</t>
        </r>
        <r>
          <rPr>
            <sz val="9"/>
            <color indexed="81"/>
            <rFont val="Tahoma"/>
            <family val="2"/>
          </rPr>
          <t>2011</t>
        </r>
        <r>
          <rPr>
            <sz val="9"/>
            <color indexed="81"/>
            <rFont val="宋体"/>
            <family val="3"/>
            <charset val="134"/>
          </rPr>
          <t>年</t>
        </r>
        <r>
          <rPr>
            <sz val="9"/>
            <color indexed="81"/>
            <rFont val="Tahoma"/>
            <family val="2"/>
          </rPr>
          <t>4</t>
        </r>
        <r>
          <rPr>
            <sz val="9"/>
            <color indexed="81"/>
            <rFont val="宋体"/>
            <family val="3"/>
            <charset val="134"/>
          </rPr>
          <t>月</t>
        </r>
        <r>
          <rPr>
            <sz val="9"/>
            <color indexed="81"/>
            <rFont val="Tahoma"/>
            <family val="2"/>
          </rPr>
          <t>40%</t>
        </r>
        <r>
          <rPr>
            <sz val="9"/>
            <color indexed="81"/>
            <rFont val="宋体"/>
            <family val="3"/>
            <charset val="134"/>
          </rPr>
          <t>发票入账</t>
        </r>
      </text>
    </comment>
    <comment ref="L4" authorId="0" shapeId="0" xr:uid="{00000000-0006-0000-2800-000002000000}">
      <text>
        <r>
          <rPr>
            <b/>
            <sz val="9"/>
            <color indexed="81"/>
            <rFont val="Tahoma"/>
            <family val="2"/>
          </rPr>
          <t>Financial04:</t>
        </r>
        <r>
          <rPr>
            <sz val="9"/>
            <color indexed="81"/>
            <rFont val="Tahoma"/>
            <family val="2"/>
          </rPr>
          <t xml:space="preserve">
60%</t>
        </r>
        <r>
          <rPr>
            <sz val="9"/>
            <color indexed="81"/>
            <rFont val="宋体"/>
            <family val="3"/>
            <charset val="134"/>
          </rPr>
          <t>发票入账，已付完</t>
        </r>
      </text>
    </comment>
    <comment ref="J107" authorId="1" shapeId="0" xr:uid="{00000000-0006-0000-2800-000003000000}">
      <text>
        <r>
          <rPr>
            <b/>
            <sz val="9"/>
            <color indexed="81"/>
            <rFont val="Tahoma"/>
            <family val="2"/>
          </rPr>
          <t>financial04:</t>
        </r>
        <r>
          <rPr>
            <sz val="9"/>
            <color indexed="81"/>
            <rFont val="Tahoma"/>
            <family val="2"/>
          </rPr>
          <t xml:space="preserve">
</t>
        </r>
        <r>
          <rPr>
            <sz val="9"/>
            <color indexed="81"/>
            <rFont val="宋体"/>
            <family val="3"/>
            <charset val="134"/>
          </rPr>
          <t>关税</t>
        </r>
        <r>
          <rPr>
            <sz val="9"/>
            <color indexed="81"/>
            <rFont val="Tahoma"/>
            <family val="2"/>
          </rPr>
          <t xml:space="preserve">15153.95
</t>
        </r>
        <r>
          <rPr>
            <sz val="9"/>
            <color indexed="81"/>
            <rFont val="宋体"/>
            <family val="3"/>
            <charset val="134"/>
          </rPr>
          <t>修模费</t>
        </r>
      </text>
    </comment>
    <comment ref="J108" authorId="1" shapeId="0" xr:uid="{00000000-0006-0000-2800-000004000000}">
      <text>
        <r>
          <rPr>
            <b/>
            <sz val="9"/>
            <color indexed="81"/>
            <rFont val="Tahoma"/>
            <family val="2"/>
          </rPr>
          <t>financial04:</t>
        </r>
        <r>
          <rPr>
            <sz val="9"/>
            <color indexed="81"/>
            <rFont val="Tahoma"/>
            <family val="2"/>
          </rPr>
          <t xml:space="preserve">
</t>
        </r>
        <r>
          <rPr>
            <sz val="9"/>
            <color indexed="81"/>
            <rFont val="宋体"/>
            <family val="3"/>
            <charset val="134"/>
          </rPr>
          <t>关税</t>
        </r>
        <r>
          <rPr>
            <sz val="9"/>
            <color indexed="81"/>
            <rFont val="Tahoma"/>
            <family val="2"/>
          </rPr>
          <t>=7329.07+65604.6</t>
        </r>
      </text>
    </comment>
    <comment ref="J110" authorId="1" shapeId="0" xr:uid="{00000000-0006-0000-2800-000005000000}">
      <text>
        <r>
          <rPr>
            <b/>
            <sz val="9"/>
            <color indexed="81"/>
            <rFont val="Tahoma"/>
            <family val="2"/>
          </rPr>
          <t>financial04:</t>
        </r>
        <r>
          <rPr>
            <sz val="9"/>
            <color indexed="81"/>
            <rFont val="Tahoma"/>
            <family val="2"/>
          </rPr>
          <t xml:space="preserve">
</t>
        </r>
        <r>
          <rPr>
            <sz val="9"/>
            <color indexed="81"/>
            <rFont val="宋体"/>
            <family val="3"/>
            <charset val="134"/>
          </rPr>
          <t>关税</t>
        </r>
      </text>
    </comment>
    <comment ref="J112" authorId="1" shapeId="0" xr:uid="{00000000-0006-0000-2800-000006000000}">
      <text>
        <r>
          <rPr>
            <b/>
            <sz val="9"/>
            <color indexed="81"/>
            <rFont val="Tahoma"/>
            <family val="2"/>
          </rPr>
          <t>financial04:</t>
        </r>
        <r>
          <rPr>
            <sz val="9"/>
            <color indexed="81"/>
            <rFont val="Tahoma"/>
            <family val="2"/>
          </rPr>
          <t xml:space="preserve">
2</t>
        </r>
        <r>
          <rPr>
            <sz val="9"/>
            <color indexed="81"/>
            <rFont val="宋体"/>
            <family val="3"/>
            <charset val="134"/>
          </rPr>
          <t>套模具关税</t>
        </r>
        <r>
          <rPr>
            <sz val="9"/>
            <color indexed="81"/>
            <rFont val="Tahoma"/>
            <family val="2"/>
          </rPr>
          <t xml:space="preserve">28283.2
</t>
        </r>
        <r>
          <rPr>
            <sz val="9"/>
            <color indexed="81"/>
            <rFont val="宋体"/>
            <family val="3"/>
            <charset val="134"/>
          </rPr>
          <t>修模费</t>
        </r>
        <r>
          <rPr>
            <sz val="9"/>
            <color indexed="81"/>
            <rFont val="Tahoma"/>
            <family val="2"/>
          </rPr>
          <t>2500</t>
        </r>
      </text>
    </comment>
    <comment ref="J113" authorId="1" shapeId="0" xr:uid="{00000000-0006-0000-2800-000007000000}">
      <text>
        <r>
          <rPr>
            <b/>
            <sz val="9"/>
            <color indexed="81"/>
            <rFont val="Tahoma"/>
            <family val="2"/>
          </rPr>
          <t>financial04:</t>
        </r>
        <r>
          <rPr>
            <sz val="9"/>
            <color indexed="81"/>
            <rFont val="Tahoma"/>
            <family val="2"/>
          </rPr>
          <t xml:space="preserve">
</t>
        </r>
        <r>
          <rPr>
            <sz val="9"/>
            <color indexed="81"/>
            <rFont val="宋体"/>
            <family val="3"/>
            <charset val="134"/>
          </rPr>
          <t>模具关税</t>
        </r>
      </text>
    </comment>
    <comment ref="J132" authorId="1" shapeId="0" xr:uid="{00000000-0006-0000-2800-000008000000}">
      <text>
        <r>
          <rPr>
            <b/>
            <sz val="9"/>
            <color indexed="81"/>
            <rFont val="Tahoma"/>
            <family val="2"/>
          </rPr>
          <t>financial04:</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financial04</author>
    <author>10040010</author>
  </authors>
  <commentList>
    <comment ref="J97" authorId="0" shapeId="0" xr:uid="{00000000-0006-0000-2900-000001000000}">
      <text>
        <r>
          <rPr>
            <b/>
            <sz val="9"/>
            <color indexed="81"/>
            <rFont val="Tahoma"/>
            <family val="2"/>
          </rPr>
          <t>financial04:</t>
        </r>
        <r>
          <rPr>
            <sz val="9"/>
            <color indexed="81"/>
            <rFont val="Tahoma"/>
            <family val="2"/>
          </rPr>
          <t xml:space="preserve">
</t>
        </r>
        <r>
          <rPr>
            <sz val="9"/>
            <color indexed="81"/>
            <rFont val="宋体"/>
            <family val="3"/>
            <charset val="134"/>
          </rPr>
          <t>关税</t>
        </r>
        <r>
          <rPr>
            <sz val="9"/>
            <color indexed="81"/>
            <rFont val="Tahoma"/>
            <family val="2"/>
          </rPr>
          <t xml:space="preserve">15153.95
</t>
        </r>
        <r>
          <rPr>
            <sz val="9"/>
            <color indexed="81"/>
            <rFont val="宋体"/>
            <family val="3"/>
            <charset val="134"/>
          </rPr>
          <t>修模费</t>
        </r>
      </text>
    </comment>
    <comment ref="J98" authorId="0" shapeId="0" xr:uid="{00000000-0006-0000-2900-000002000000}">
      <text>
        <r>
          <rPr>
            <b/>
            <sz val="9"/>
            <color indexed="81"/>
            <rFont val="Tahoma"/>
            <family val="2"/>
          </rPr>
          <t>financial04:</t>
        </r>
        <r>
          <rPr>
            <sz val="9"/>
            <color indexed="81"/>
            <rFont val="Tahoma"/>
            <family val="2"/>
          </rPr>
          <t xml:space="preserve">
</t>
        </r>
        <r>
          <rPr>
            <sz val="9"/>
            <color indexed="81"/>
            <rFont val="宋体"/>
            <family val="3"/>
            <charset val="134"/>
          </rPr>
          <t>关税</t>
        </r>
        <r>
          <rPr>
            <sz val="9"/>
            <color indexed="81"/>
            <rFont val="Tahoma"/>
            <family val="2"/>
          </rPr>
          <t>=7329.07+65604.6</t>
        </r>
      </text>
    </comment>
    <comment ref="J99" authorId="0" shapeId="0" xr:uid="{00000000-0006-0000-2900-000003000000}">
      <text>
        <r>
          <rPr>
            <b/>
            <sz val="9"/>
            <color indexed="81"/>
            <rFont val="Tahoma"/>
            <family val="2"/>
          </rPr>
          <t>financial04:</t>
        </r>
        <r>
          <rPr>
            <sz val="9"/>
            <color indexed="81"/>
            <rFont val="Tahoma"/>
            <family val="2"/>
          </rPr>
          <t xml:space="preserve">
2</t>
        </r>
        <r>
          <rPr>
            <sz val="9"/>
            <color indexed="81"/>
            <rFont val="宋体"/>
            <family val="3"/>
            <charset val="134"/>
          </rPr>
          <t>套模具关税</t>
        </r>
        <r>
          <rPr>
            <sz val="9"/>
            <color indexed="81"/>
            <rFont val="Tahoma"/>
            <family val="2"/>
          </rPr>
          <t xml:space="preserve">28283.2
</t>
        </r>
        <r>
          <rPr>
            <sz val="9"/>
            <color indexed="81"/>
            <rFont val="宋体"/>
            <family val="3"/>
            <charset val="134"/>
          </rPr>
          <t>修模费</t>
        </r>
        <r>
          <rPr>
            <sz val="9"/>
            <color indexed="81"/>
            <rFont val="Tahoma"/>
            <family val="2"/>
          </rPr>
          <t>2500</t>
        </r>
      </text>
    </comment>
    <comment ref="J105" authorId="1" shapeId="0" xr:uid="{00000000-0006-0000-2900-000004000000}">
      <text>
        <r>
          <rPr>
            <b/>
            <sz val="9"/>
            <color indexed="81"/>
            <rFont val="Tahoma"/>
            <family val="2"/>
          </rPr>
          <t>10040010:</t>
        </r>
        <r>
          <rPr>
            <sz val="9"/>
            <color indexed="81"/>
            <rFont val="Tahoma"/>
            <family val="2"/>
          </rPr>
          <t xml:space="preserve">
</t>
        </r>
      </text>
    </comment>
    <comment ref="J106" authorId="1" shapeId="0" xr:uid="{00000000-0006-0000-2900-000005000000}">
      <text>
        <r>
          <rPr>
            <b/>
            <sz val="9"/>
            <color indexed="81"/>
            <rFont val="Tahoma"/>
            <family val="2"/>
          </rPr>
          <t>10040010:</t>
        </r>
        <r>
          <rPr>
            <sz val="9"/>
            <color indexed="81"/>
            <rFont val="Tahoma"/>
            <family val="2"/>
          </rPr>
          <t xml:space="preserve">
</t>
        </r>
      </text>
    </comment>
    <comment ref="J107" authorId="1" shapeId="0" xr:uid="{00000000-0006-0000-2900-000006000000}">
      <text>
        <r>
          <rPr>
            <b/>
            <sz val="9"/>
            <color indexed="81"/>
            <rFont val="Tahoma"/>
            <family val="2"/>
          </rPr>
          <t>10040010:</t>
        </r>
        <r>
          <rPr>
            <sz val="9"/>
            <color indexed="81"/>
            <rFont val="Tahoma"/>
            <family val="2"/>
          </rPr>
          <t xml:space="preserve">
</t>
        </r>
      </text>
    </comment>
    <comment ref="J111" authorId="0" shapeId="0" xr:uid="{00000000-0006-0000-2900-000007000000}">
      <text>
        <r>
          <rPr>
            <b/>
            <sz val="9"/>
            <color indexed="81"/>
            <rFont val="Tahoma"/>
            <family val="2"/>
          </rPr>
          <t>financial04:</t>
        </r>
        <r>
          <rPr>
            <sz val="9"/>
            <color indexed="81"/>
            <rFont val="Tahoma"/>
            <family val="2"/>
          </rPr>
          <t xml:space="preserve">
</t>
        </r>
      </text>
    </comment>
  </commentList>
</comments>
</file>

<file path=xl/sharedStrings.xml><?xml version="1.0" encoding="utf-8"?>
<sst xmlns="http://schemas.openxmlformats.org/spreadsheetml/2006/main" count="12812" uniqueCount="4370">
  <si>
    <t>재무상태표(연결)</t>
    <phoneticPr fontId="1" type="noConversion"/>
  </si>
  <si>
    <t>2012년</t>
    <phoneticPr fontId="1" type="noConversion"/>
  </si>
  <si>
    <t>2013년</t>
  </si>
  <si>
    <t>2014년</t>
  </si>
  <si>
    <t>2015년</t>
    <phoneticPr fontId="1" type="noConversion"/>
  </si>
  <si>
    <t>과                        목</t>
  </si>
  <si>
    <t>제 40 기</t>
  </si>
  <si>
    <t>제 41 기</t>
  </si>
  <si>
    <t>제 42 기</t>
  </si>
  <si>
    <t>제 43 기 반기</t>
  </si>
  <si>
    <t>백만원</t>
  </si>
  <si>
    <t>12월 31일</t>
  </si>
  <si>
    <t>6월 30일</t>
    <phoneticPr fontId="1" type="noConversion"/>
  </si>
  <si>
    <t>자산</t>
  </si>
  <si>
    <t>유동자산</t>
    <phoneticPr fontId="16" type="noConversion"/>
  </si>
  <si>
    <t>유동자산</t>
  </si>
  <si>
    <t>현금및현금성자산</t>
    <phoneticPr fontId="16" type="noConversion"/>
  </si>
  <si>
    <t>현금및현금성자산</t>
    <phoneticPr fontId="1" type="noConversion"/>
  </si>
  <si>
    <t>   현금및현금성자산</t>
  </si>
  <si>
    <t>매출채권</t>
    <phoneticPr fontId="16" type="noConversion"/>
  </si>
  <si>
    <t>매출채권</t>
    <phoneticPr fontId="1" type="noConversion"/>
  </si>
  <si>
    <t>   매출채권</t>
  </si>
  <si>
    <t>기타유동채권</t>
    <phoneticPr fontId="16" type="noConversion"/>
  </si>
  <si>
    <t>기타유동채권</t>
    <phoneticPr fontId="1" type="noConversion"/>
  </si>
  <si>
    <t>   기타수취채권</t>
  </si>
  <si>
    <t>재고자산</t>
    <phoneticPr fontId="16" type="noConversion"/>
  </si>
  <si>
    <t>기타자산</t>
    <phoneticPr fontId="1" type="noConversion"/>
  </si>
  <si>
    <t>   기타금융자산</t>
  </si>
  <si>
    <t>기타자산</t>
    <phoneticPr fontId="16" type="noConversion"/>
  </si>
  <si>
    <t>기타자산</t>
  </si>
  <si>
    <t>   기타유동자산</t>
  </si>
  <si>
    <t>비유동자산</t>
    <phoneticPr fontId="1" type="noConversion"/>
  </si>
  <si>
    <t>재고자산</t>
    <phoneticPr fontId="1" type="noConversion"/>
  </si>
  <si>
    <t>   재고자산</t>
  </si>
  <si>
    <t>유형자산</t>
    <phoneticPr fontId="16" type="noConversion"/>
  </si>
  <si>
    <t>유동자산 합계</t>
  </si>
  <si>
    <t>무형자산</t>
    <phoneticPr fontId="16" type="noConversion"/>
  </si>
  <si>
    <t>비유동자산</t>
  </si>
  <si>
    <t>기타비유동채권</t>
    <phoneticPr fontId="16" type="noConversion"/>
  </si>
  <si>
    <t>기타비유동채권</t>
    <phoneticPr fontId="1" type="noConversion"/>
  </si>
  <si>
    <t>관계기업투자</t>
    <phoneticPr fontId="16" type="noConversion"/>
  </si>
  <si>
    <t>관계기업투자</t>
    <phoneticPr fontId="1" type="noConversion"/>
  </si>
  <si>
    <t>   관계기업투자</t>
  </si>
  <si>
    <t>기타비유동자산</t>
    <phoneticPr fontId="16" type="noConversion"/>
  </si>
  <si>
    <t>기타비유동자산</t>
    <phoneticPr fontId="1" type="noConversion"/>
  </si>
  <si>
    <r>
      <rPr>
        <b/>
        <sz val="8"/>
        <color indexed="8"/>
        <rFont val="맑은 고딕"/>
        <family val="3"/>
        <charset val="129"/>
        <scheme val="major"/>
      </rPr>
      <t>자산총계</t>
    </r>
  </si>
  <si>
    <t>   기타비유동자산</t>
  </si>
  <si>
    <t>유동부채</t>
    <phoneticPr fontId="1" type="noConversion"/>
  </si>
  <si>
    <t>유형자산</t>
    <phoneticPr fontId="1" type="noConversion"/>
  </si>
  <si>
    <t>   유형자산</t>
  </si>
  <si>
    <t>매입채무</t>
    <phoneticPr fontId="16" type="noConversion"/>
  </si>
  <si>
    <t>무형자산</t>
    <phoneticPr fontId="1" type="noConversion"/>
  </si>
  <si>
    <t>   무형자산</t>
  </si>
  <si>
    <t>유동성차입금</t>
    <phoneticPr fontId="16" type="noConversion"/>
  </si>
  <si>
    <t>기타비유동자산</t>
  </si>
  <si>
    <t>   이연법인세자산</t>
  </si>
  <si>
    <t>기타유동채무</t>
    <phoneticPr fontId="16" type="noConversion"/>
  </si>
  <si>
    <t>비유동자산 합계</t>
  </si>
  <si>
    <t>기타유동부채</t>
    <phoneticPr fontId="16" type="noConversion"/>
  </si>
  <si>
    <t>자산 총계</t>
  </si>
  <si>
    <t>유동충당부채</t>
  </si>
  <si>
    <t>부채 및 자본</t>
  </si>
  <si>
    <t>비유동부채</t>
    <phoneticPr fontId="1" type="noConversion"/>
  </si>
  <si>
    <t>부채</t>
  </si>
  <si>
    <t>장기차입금</t>
    <phoneticPr fontId="16" type="noConversion"/>
  </si>
  <si>
    <t>유동부채</t>
  </si>
  <si>
    <t>장기충당부채</t>
    <phoneticPr fontId="16" type="noConversion"/>
  </si>
  <si>
    <t>매입채무</t>
    <phoneticPr fontId="1" type="noConversion"/>
  </si>
  <si>
    <t>   매입채무</t>
  </si>
  <si>
    <t>확정급여부채</t>
  </si>
  <si>
    <t>기타유동채무</t>
    <phoneticPr fontId="1" type="noConversion"/>
  </si>
  <si>
    <t>   기타지급채무</t>
  </si>
  <si>
    <t>기타비유동채무</t>
    <phoneticPr fontId="16" type="noConversion"/>
  </si>
  <si>
    <t>기타유동부채</t>
  </si>
  <si>
    <t>   기타금융부채</t>
  </si>
  <si>
    <t>기타비유동부채</t>
  </si>
  <si>
    <t>유동성차입금</t>
  </si>
  <si>
    <t>   차입금</t>
  </si>
  <si>
    <r>
      <rPr>
        <b/>
        <sz val="8"/>
        <color indexed="8"/>
        <rFont val="맑은 고딕"/>
        <family val="3"/>
        <charset val="129"/>
        <scheme val="major"/>
      </rPr>
      <t>부채총계</t>
    </r>
  </si>
  <si>
    <t>기타유동부채</t>
    <phoneticPr fontId="1" type="noConversion"/>
  </si>
  <si>
    <t>   기타유동부채</t>
  </si>
  <si>
    <t>자본금</t>
  </si>
  <si>
    <t>   당기법인세부채</t>
  </si>
  <si>
    <t>이익잉여금</t>
  </si>
  <si>
    <t>유동충당부채</t>
    <phoneticPr fontId="1" type="noConversion"/>
  </si>
  <si>
    <t>   충당부채</t>
  </si>
  <si>
    <t>기타자본</t>
  </si>
  <si>
    <t>유동부채 합계</t>
  </si>
  <si>
    <r>
      <rPr>
        <b/>
        <sz val="8"/>
        <color indexed="8"/>
        <rFont val="맑은 고딕"/>
        <family val="3"/>
        <charset val="129"/>
        <scheme val="major"/>
      </rPr>
      <t>자본총계</t>
    </r>
  </si>
  <si>
    <t>비유동부채</t>
  </si>
  <si>
    <r>
      <rPr>
        <b/>
        <sz val="8"/>
        <color indexed="8"/>
        <rFont val="맑은 고딕"/>
        <family val="3"/>
        <charset val="129"/>
        <scheme val="major"/>
      </rPr>
      <t>자본과부채총계</t>
    </r>
  </si>
  <si>
    <t>기타비유동채무</t>
    <phoneticPr fontId="1" type="noConversion"/>
  </si>
  <si>
    <t>Source : 감사보고서</t>
    <phoneticPr fontId="1" type="noConversion"/>
  </si>
  <si>
    <t>총차입금</t>
    <phoneticPr fontId="16" type="noConversion"/>
  </si>
  <si>
    <t>순차입금</t>
    <phoneticPr fontId="16" type="noConversion"/>
  </si>
  <si>
    <t>기타비유동부채</t>
    <phoneticPr fontId="1" type="noConversion"/>
  </si>
  <si>
    <t>   기타비유동부채</t>
  </si>
  <si>
    <t>확정급여부채</t>
    <phoneticPr fontId="1" type="noConversion"/>
  </si>
  <si>
    <t>   확정급여부채</t>
  </si>
  <si>
    <t>   이연법인세부채</t>
  </si>
  <si>
    <t>장기충당부채</t>
    <phoneticPr fontId="1" type="noConversion"/>
  </si>
  <si>
    <t>비유동부채 합계</t>
  </si>
  <si>
    <t>부채 총계</t>
  </si>
  <si>
    <t>자본</t>
  </si>
  <si>
    <t>기타자본</t>
    <phoneticPr fontId="16" type="noConversion"/>
  </si>
  <si>
    <t>기타불입자본</t>
  </si>
  <si>
    <t>기타포괄손익누계액</t>
  </si>
  <si>
    <t>자본 총계</t>
  </si>
  <si>
    <t>비지배주주지분</t>
  </si>
  <si>
    <t>-</t>
  </si>
  <si>
    <t>부채 및 자본의 총계</t>
  </si>
  <si>
    <t>총 차입금</t>
    <phoneticPr fontId="15" type="noConversion"/>
  </si>
  <si>
    <t>순차입금</t>
    <phoneticPr fontId="15" type="noConversion"/>
  </si>
  <si>
    <t>&gt;&gt;PL</t>
    <phoneticPr fontId="1" type="noConversion"/>
  </si>
  <si>
    <t>&gt;&gt;주석</t>
    <phoneticPr fontId="1" type="noConversion"/>
  </si>
  <si>
    <t>21. 매출 및 매출원가</t>
  </si>
  <si>
    <t>손익계산서(연결)</t>
    <phoneticPr fontId="1" type="noConversion"/>
  </si>
  <si>
    <t>제43기 반기</t>
  </si>
  <si>
    <t>제42기 반기</t>
  </si>
  <si>
    <t>매출 및 매출원가의 구성내역은 다음과 같습니다.</t>
  </si>
  <si>
    <t>2012년</t>
  </si>
  <si>
    <t>2014년</t>
    <phoneticPr fontId="1" type="noConversion"/>
  </si>
  <si>
    <t>제42기</t>
  </si>
  <si>
    <t>누적</t>
  </si>
  <si>
    <t>12개월</t>
  </si>
  <si>
    <t>6개월</t>
    <phoneticPr fontId="1" type="noConversion"/>
  </si>
  <si>
    <t>매출액</t>
  </si>
  <si>
    <t>(단위: 천원)</t>
  </si>
  <si>
    <t>매출원가</t>
  </si>
  <si>
    <t>구  분</t>
  </si>
  <si>
    <t>40기</t>
  </si>
  <si>
    <t>41기</t>
  </si>
  <si>
    <t>42기</t>
  </si>
  <si>
    <t>제품</t>
    <phoneticPr fontId="16" type="noConversion"/>
  </si>
  <si>
    <t>매출총이익</t>
  </si>
  <si>
    <t>매       출</t>
  </si>
  <si>
    <t>매출</t>
  </si>
  <si>
    <t>상품</t>
    <phoneticPr fontId="16" type="noConversion"/>
  </si>
  <si>
    <t>판매비와 관리비</t>
  </si>
  <si>
    <t>제품</t>
  </si>
  <si>
    <t>기타</t>
    <phoneticPr fontId="16" type="noConversion"/>
  </si>
  <si>
    <t>영업이익</t>
  </si>
  <si>
    <t>상품</t>
  </si>
  <si>
    <t> 기타수익</t>
  </si>
  <si>
    <t>기타</t>
  </si>
  <si>
    <t> 기타비용</t>
  </si>
  <si>
    <t>합  계</t>
  </si>
  <si>
    <t>매출총이익률(%)</t>
  </si>
  <si>
    <t> 금융수익</t>
  </si>
  <si>
    <t>매 출 원 가</t>
  </si>
  <si>
    <t>판매관리비</t>
    <phoneticPr fontId="1" type="noConversion"/>
  </si>
  <si>
    <t> 금융원가</t>
  </si>
  <si>
    <t>인건비</t>
    <phoneticPr fontId="16" type="noConversion"/>
  </si>
  <si>
    <t> 기타영업외수익</t>
  </si>
  <si>
    <t>감가상각비</t>
    <phoneticPr fontId="16" type="noConversion"/>
  </si>
  <si>
    <t> 기타영업외비용</t>
  </si>
  <si>
    <t>무형자산상각비</t>
    <phoneticPr fontId="16" type="noConversion"/>
  </si>
  <si>
    <t>법인세비용차감전순이익</t>
  </si>
  <si>
    <t>판매보증비</t>
    <phoneticPr fontId="16" type="noConversion"/>
  </si>
  <si>
    <t>법인세비용</t>
  </si>
  <si>
    <t>지급수수료</t>
    <phoneticPr fontId="16" type="noConversion"/>
  </si>
  <si>
    <t>당기순이익(손실)</t>
  </si>
  <si>
    <t>22.  영업이익</t>
  </si>
  <si>
    <t>경상개발비</t>
    <phoneticPr fontId="16" type="noConversion"/>
  </si>
  <si>
    <t> 지배기업소유주지분</t>
  </si>
  <si>
    <t>세금과공과</t>
    <phoneticPr fontId="16" type="noConversion"/>
  </si>
  <si>
    <t> 비지배지분</t>
  </si>
  <si>
    <t>22-1 종업원급여의 내역은 다음과 같습니다.</t>
  </si>
  <si>
    <t>임차료</t>
    <phoneticPr fontId="16" type="noConversion"/>
  </si>
  <si>
    <t>기타포괄손익</t>
  </si>
  <si>
    <t>여비교통비</t>
    <phoneticPr fontId="16" type="noConversion"/>
  </si>
  <si>
    <t> 후속적으로 당기손익으로</t>
  </si>
  <si>
    <t>기타비용</t>
    <phoneticPr fontId="16" type="noConversion"/>
  </si>
  <si>
    <t> 재분류될 수 있는 항목</t>
  </si>
  <si>
    <t>   매도가능금융자산평가</t>
  </si>
  <si>
    <t>급여</t>
  </si>
  <si>
    <t>      42,847,588</t>
  </si>
  <si>
    <t>영업이익(%)</t>
  </si>
  <si>
    <t>   손익</t>
  </si>
  <si>
    <t>퇴직급여</t>
  </si>
  <si>
    <t>       2,059,328</t>
  </si>
  <si>
    <t>금융수익</t>
    <phoneticPr fontId="1" type="noConversion"/>
  </si>
  <si>
    <t>   파생상품평가손익</t>
  </si>
  <si>
    <t>복리후생비</t>
  </si>
  <si>
    <t>       5,077,360</t>
  </si>
  <si>
    <t>금융비용</t>
    <phoneticPr fontId="1" type="noConversion"/>
  </si>
  <si>
    <t>   해외사업환산손익</t>
  </si>
  <si>
    <t>      49,984,276</t>
  </si>
  <si>
    <t>기타수익</t>
    <phoneticPr fontId="1" type="noConversion"/>
  </si>
  <si>
    <t>기타수익+기타영업외수익</t>
    <phoneticPr fontId="1" type="noConversion"/>
  </si>
  <si>
    <t>기타비용</t>
    <phoneticPr fontId="1" type="noConversion"/>
  </si>
  <si>
    <t>기타비용+기타영업외비용</t>
    <phoneticPr fontId="1" type="noConversion"/>
  </si>
  <si>
    <t> 재분류되지 않는 항목</t>
  </si>
  <si>
    <t>22-2 감가상각비와 무형자산상각비의 내역은 다음과 같습니다.</t>
  </si>
  <si>
    <t>법인세비용</t>
    <phoneticPr fontId="1" type="noConversion"/>
  </si>
  <si>
    <t>   순확정급여부채의 재측정</t>
  </si>
  <si>
    <t>당기순이익</t>
  </si>
  <si>
    <t>   요소</t>
  </si>
  <si>
    <t>당기순이익률(%)</t>
  </si>
  <si>
    <t>총포괄손익</t>
  </si>
  <si>
    <t>EBITDA</t>
  </si>
  <si>
    <t>총포괄손익의 귀속:</t>
  </si>
  <si>
    <t>유형자산감가상각비</t>
  </si>
  <si>
    <t>EBITDA(%)</t>
  </si>
  <si>
    <t>무형자산상각비</t>
  </si>
  <si>
    <t>주당손익</t>
  </si>
  <si>
    <t>감가상각비</t>
    <phoneticPr fontId="1" type="noConversion"/>
  </si>
  <si>
    <t> 기본주당손익</t>
  </si>
  <si>
    <t>22-3 판매비와관리비의 내역은 다음과 같습니다.</t>
  </si>
  <si>
    <t>무형자산상각비</t>
    <phoneticPr fontId="1" type="noConversion"/>
  </si>
  <si>
    <t>D&amp;A</t>
    <phoneticPr fontId="1" type="noConversion"/>
  </si>
  <si>
    <t>인건비</t>
    <phoneticPr fontId="1" type="noConversion"/>
  </si>
  <si>
    <t>운반비</t>
  </si>
  <si>
    <t>감가상각비</t>
  </si>
  <si>
    <t>소모품비</t>
  </si>
  <si>
    <t>세금과공과</t>
    <phoneticPr fontId="1" type="noConversion"/>
  </si>
  <si>
    <t>세금과공과</t>
  </si>
  <si>
    <t>임차료</t>
    <phoneticPr fontId="1" type="noConversion"/>
  </si>
  <si>
    <t>임차료</t>
  </si>
  <si>
    <t>보험료</t>
  </si>
  <si>
    <t>여비교통비</t>
    <phoneticPr fontId="1" type="noConversion"/>
  </si>
  <si>
    <t>여비교통비</t>
  </si>
  <si>
    <t>통신비</t>
  </si>
  <si>
    <t>지급수수료</t>
    <phoneticPr fontId="1" type="noConversion"/>
  </si>
  <si>
    <t>지급수수료</t>
  </si>
  <si>
    <t>접대비</t>
  </si>
  <si>
    <t>교육훈련비</t>
  </si>
  <si>
    <t>차량유지비</t>
  </si>
  <si>
    <t>경상개발비</t>
    <phoneticPr fontId="1" type="noConversion"/>
  </si>
  <si>
    <t>경상개발비</t>
  </si>
  <si>
    <t>광고선전비</t>
  </si>
  <si>
    <t>대손상각비</t>
  </si>
  <si>
    <t>판매보증비</t>
    <phoneticPr fontId="1" type="noConversion"/>
  </si>
  <si>
    <t>판매보증충당부채전입액</t>
  </si>
  <si>
    <t>기타비용</t>
  </si>
  <si>
    <t>기타판관비</t>
  </si>
  <si>
    <t>23. 조정영업이익</t>
  </si>
  <si>
    <t>23-1 조정영업이익</t>
  </si>
  <si>
    <t>손익계산서의 영업이익에 포함된 항목 외에 연결기업의 영업성과를 반영하는 항목을추가하여 산정한 연결기업이 자체 분류한 조정영업이익의 산정내역은 다음과 같습니다.</t>
  </si>
  <si>
    <t>기타수익</t>
  </si>
  <si>
    <t>조정영업이익</t>
  </si>
  <si>
    <t>23-2 기타수익</t>
  </si>
  <si>
    <t>기타수익의 내역은 다음과 같습니다.</t>
  </si>
  <si>
    <t>임대료수익</t>
  </si>
  <si>
    <t>외환차익</t>
  </si>
  <si>
    <t>외화환산이익</t>
  </si>
  <si>
    <t>유형자산처분이익</t>
  </si>
  <si>
    <t>무형자산처분이익</t>
  </si>
  <si>
    <t>부산물처분이익</t>
  </si>
  <si>
    <t>기타의대손충당금환입</t>
  </si>
  <si>
    <t>23-3 기타비용</t>
  </si>
  <si>
    <t>기타비용의 내역은 다음과 같습니다.</t>
  </si>
  <si>
    <t>외환차손</t>
  </si>
  <si>
    <t>외화환산손실</t>
  </si>
  <si>
    <t>유형자산처분손실</t>
  </si>
  <si>
    <t>유형자산폐기손실</t>
  </si>
  <si>
    <t>유형자산손상차손</t>
  </si>
  <si>
    <t>무형자산손상차손</t>
  </si>
  <si>
    <t>기타의대손상각비</t>
  </si>
  <si>
    <t>&gt;&gt;유형자산처분손실 41기 금액</t>
    <phoneticPr fontId="1" type="noConversion"/>
  </si>
  <si>
    <t>2013년보고서</t>
  </si>
  <si>
    <t>2014년보고서</t>
    <phoneticPr fontId="1" type="noConversion"/>
  </si>
  <si>
    <t>24. 기타영업외손익</t>
  </si>
  <si>
    <t>24-1 금융수익</t>
  </si>
  <si>
    <t>금융수익의 내역은 다음과 같습니다.</t>
  </si>
  <si>
    <t>이자수익(대여금및수취채권)</t>
  </si>
  <si>
    <t>배당수익(매도가능금융자산)</t>
  </si>
  <si>
    <t>매도가능금융자산 처분이익</t>
  </si>
  <si>
    <t>매도가능금융자산 손상차손환입</t>
  </si>
  <si>
    <t>24-2 금융원가</t>
  </si>
  <si>
    <t>금융원가의 내역은 다음과 같습니다.</t>
  </si>
  <si>
    <t>상각후원가금융부채</t>
  </si>
  <si>
    <t>당좌차월 및 장단기차입금 이자비용</t>
  </si>
  <si>
    <t>사채 이자비용</t>
  </si>
  <si>
    <t>매출채권담보차입금 이자비용</t>
  </si>
  <si>
    <t>기타 금융원가</t>
  </si>
  <si>
    <t>소  계</t>
  </si>
  <si>
    <t>매도가능증권 처분손실</t>
  </si>
  <si>
    <t>24-3 기타영업외수익</t>
  </si>
  <si>
    <t>기타영업외수익의 내역은 다음과 같습니다.</t>
  </si>
  <si>
    <t>지분법이익</t>
  </si>
  <si>
    <t>파생상품 평가이익</t>
  </si>
  <si>
    <t>24-4 기타영업외비용</t>
  </si>
  <si>
    <t>기타영업외비용의 내역은 다음과 같습니다.</t>
  </si>
  <si>
    <t>기부금</t>
  </si>
  <si>
    <t>      206,188</t>
  </si>
  <si>
    <t>       52,304</t>
  </si>
  <si>
    <t>      477,484</t>
  </si>
  <si>
    <t>      389,015</t>
  </si>
  <si>
    <t>    1,151,815</t>
  </si>
  <si>
    <t>      667,575</t>
  </si>
  <si>
    <t>지분법손실</t>
  </si>
  <si>
    <t>파생상품 평가손실</t>
  </si>
  <si>
    <t>       43,176</t>
  </si>
  <si>
    <t>파생상품 거래손실</t>
  </si>
  <si>
    <t>      108,223</t>
  </si>
  <si>
    <t>       80,622</t>
  </si>
  <si>
    <t>      166,587</t>
  </si>
  <si>
    <t>재무상태표(별도)</t>
    <phoneticPr fontId="1" type="noConversion"/>
  </si>
  <si>
    <t>제 40(전) 기</t>
  </si>
  <si>
    <t>현금및현금성자산</t>
  </si>
  <si>
    <t>매출채권</t>
  </si>
  <si>
    <t>기타수취채권</t>
  </si>
  <si>
    <t>기타금융자산</t>
  </si>
  <si>
    <t>기타유동자산</t>
  </si>
  <si>
    <t>재고자산</t>
  </si>
  <si>
    <t>종속/관계기업투자</t>
    <phoneticPr fontId="16" type="noConversion"/>
  </si>
  <si>
    <t>기타수취채권(비유동)</t>
  </si>
  <si>
    <t>종속/관계기업투자</t>
  </si>
  <si>
    <t>종속기업투자</t>
  </si>
  <si>
    <t>관계기업투자</t>
  </si>
  <si>
    <t>기타금융자산(비유동)</t>
  </si>
  <si>
    <t>유형자산</t>
  </si>
  <si>
    <t>무형자산</t>
  </si>
  <si>
    <t>이연법인세자산</t>
  </si>
  <si>
    <t>매입채무</t>
  </si>
  <si>
    <t>기타지급채무</t>
  </si>
  <si>
    <t>기타금융부채</t>
  </si>
  <si>
    <t>차입금</t>
  </si>
  <si>
    <t>당기법인세부채</t>
  </si>
  <si>
    <t>충당부채</t>
  </si>
  <si>
    <t>기타지급채무(비유동)</t>
  </si>
  <si>
    <t>기타금융부채(비유동)</t>
  </si>
  <si>
    <t>차입금(비유동)</t>
  </si>
  <si>
    <t>충당부채(비유동)</t>
  </si>
  <si>
    <t>손익계산서(별도)</t>
    <phoneticPr fontId="1" type="noConversion"/>
  </si>
  <si>
    <t>2015년 반기 보고서기준</t>
    <phoneticPr fontId="1" type="noConversion"/>
  </si>
  <si>
    <t>제 42 기 반기</t>
  </si>
  <si>
    <t>2014년 기말 감사보고서기준</t>
    <phoneticPr fontId="1" type="noConversion"/>
  </si>
  <si>
    <t>과                         목</t>
  </si>
  <si>
    <t>제 40기</t>
  </si>
  <si>
    <t>41기 차이</t>
    <phoneticPr fontId="1" type="noConversion"/>
  </si>
  <si>
    <t>42기 차이</t>
    <phoneticPr fontId="1" type="noConversion"/>
  </si>
  <si>
    <t>HMI</t>
    <phoneticPr fontId="16" type="noConversion"/>
  </si>
  <si>
    <t>MC</t>
    <phoneticPr fontId="16" type="noConversion"/>
  </si>
  <si>
    <t>2012년 스위치램프 추가</t>
    <phoneticPr fontId="1" type="noConversion"/>
  </si>
  <si>
    <t>BCS</t>
    <phoneticPr fontId="16" type="noConversion"/>
  </si>
  <si>
    <t>금융수익</t>
  </si>
  <si>
    <t>금융비용</t>
  </si>
  <si>
    <t>기타영업외수익</t>
  </si>
  <si>
    <t>기타영업외비용</t>
  </si>
  <si>
    <t>법인세비용(혜택)</t>
  </si>
  <si>
    <t>법인세비용차감후 기타포괄손익</t>
  </si>
  <si>
    <t>후속적으로 당기손익으로 재분류될 수 있는 항목</t>
  </si>
  <si>
    <t>매도가능증권평가손익</t>
  </si>
  <si>
    <t>파생상품평가손익</t>
  </si>
  <si>
    <t>후속적으로 당기손익으로 재분류되지 않는 항목</t>
  </si>
  <si>
    <t>확정급여제도의 재측정요소</t>
  </si>
  <si>
    <t>총포괄이익</t>
  </si>
  <si>
    <t>기본 및 희석주당손익</t>
  </si>
  <si>
    <t xml:space="preserve">22-3 판매비와관리비의 내역은 다음과 같습니다. </t>
  </si>
  <si>
    <t>수도광열비</t>
  </si>
  <si>
    <t>수선비</t>
  </si>
  <si>
    <t>도서인쇄비</t>
  </si>
  <si>
    <t>회의비</t>
  </si>
  <si>
    <t>손익계산서의 영업이익에 포함된 항목 외에 당사의 영업성과를 반영하는 항목을 추가하여 산정한 당사가 자체 분류한 조정영업이익의 산정내역은 다음과 같습니다.</t>
  </si>
  <si>
    <t>기타의대손충당금</t>
  </si>
  <si>
    <t>로열티수익</t>
  </si>
  <si>
    <t>배당수익(종속기업투자)</t>
  </si>
  <si>
    <t>매도가능금융자산 처분손실</t>
  </si>
  <si>
    <t>(단위 : 백만원)</t>
  </si>
  <si>
    <t>구분</t>
  </si>
  <si>
    <t>사업부문</t>
  </si>
  <si>
    <t>매출유형</t>
  </si>
  <si>
    <t>품      목</t>
  </si>
  <si>
    <t>2015년 반기</t>
  </si>
  <si>
    <t>대성전기공업㈜</t>
  </si>
  <si>
    <t>자동차부품</t>
  </si>
  <si>
    <t>HMI</t>
  </si>
  <si>
    <t>수출</t>
  </si>
  <si>
    <t>내수</t>
  </si>
  <si>
    <t>용역</t>
  </si>
  <si>
    <t>합계</t>
  </si>
  <si>
    <t>BCS</t>
  </si>
  <si>
    <t>MC</t>
  </si>
  <si>
    <t>소   계</t>
  </si>
  <si>
    <t>비자동차부품</t>
  </si>
  <si>
    <t>가전용 Switch 등</t>
  </si>
  <si>
    <t>청도대성전자</t>
  </si>
  <si>
    <t>Switch,</t>
  </si>
  <si>
    <t>유한공사</t>
  </si>
  <si>
    <t>Room Lamp 등</t>
  </si>
  <si>
    <t>무석대성전자</t>
  </si>
  <si>
    <t>ABS coil housing,BCM, Switch 등</t>
  </si>
  <si>
    <t>자동차 및</t>
  </si>
  <si>
    <t>Switch, Relay 등</t>
  </si>
  <si>
    <t>Daesung Electric</t>
  </si>
  <si>
    <t>India Private</t>
  </si>
  <si>
    <t>Audio Panel 등</t>
  </si>
  <si>
    <t>Limited</t>
  </si>
  <si>
    <t>비고) 대성전기공업㈜ 매출은 Ⅲ.6.가.(1)재무제표 재작성 등 유의사항에 따른 계정과목 재분류에 따라</t>
  </si>
  <si>
    <r>
      <t>비고) 품목별 매출액은 2014년 제품군 재편에 따라 조정 후 금액임  </t>
    </r>
    <r>
      <rPr>
        <sz val="8"/>
        <color rgb="FFFF0000"/>
        <rFont val="맑은 고딕"/>
        <family val="3"/>
        <charset val="129"/>
        <scheme val="major"/>
      </rPr>
      <t xml:space="preserve">   </t>
    </r>
  </si>
  <si>
    <t>        재작성함</t>
  </si>
  <si>
    <t>연 결 현 금 흐 름 표</t>
  </si>
  <si>
    <t>제43기 반기 2015년 01월 01일부터 2015년 06월 30일까지</t>
  </si>
  <si>
    <t>제42기 반기 2014년 01월 01일부터 2014년 06월 30일까지</t>
  </si>
  <si>
    <t>제42기 2014년 01월 01일부터 2014년 12월 31일까지</t>
  </si>
  <si>
    <t>제41기 2013년 01월 01일부터 2013년 12월 31일까지</t>
  </si>
  <si>
    <t>제40기 2012년 01월 01일부터 2012년 12월 31일까지</t>
  </si>
  <si>
    <t>회사명 : 대성전기공업 주식회사와 그 종속기업</t>
  </si>
  <si>
    <t>Ⅰ.영업활동현금흐름</t>
  </si>
  <si>
    <t>1.당기순이익</t>
  </si>
  <si>
    <t>2.비현금 항목의 조정</t>
  </si>
  <si>
    <t>재고자산폐기손실</t>
  </si>
  <si>
    <t> 퇴직급여</t>
  </si>
  <si>
    <t> 감가상각비</t>
  </si>
  <si>
    <t> 무형자산상각비</t>
  </si>
  <si>
    <t> 외화환산이익</t>
  </si>
  <si>
    <t> 외화환산손실</t>
  </si>
  <si>
    <t> 판매보증충당부채전입액</t>
  </si>
  <si>
    <t> 유형자산처분이익</t>
  </si>
  <si>
    <t> 유형자산처분손실</t>
  </si>
  <si>
    <t> 유형자산손상차손</t>
  </si>
  <si>
    <t> 무형자산처분이익</t>
  </si>
  <si>
    <t> 무형자산손상차손</t>
  </si>
  <si>
    <t> 매도가능증권손상차손환입</t>
  </si>
  <si>
    <t> 대손상각비(환입)</t>
  </si>
  <si>
    <t> 기타의 대손상각비(환입)</t>
  </si>
  <si>
    <t> 파생상품평가손실(이익)</t>
  </si>
  <si>
    <t> 지분법 손실(이익)</t>
  </si>
  <si>
    <t> 잡이익</t>
  </si>
  <si>
    <t> 법인세비용(혜택)</t>
  </si>
  <si>
    <t>소 계</t>
  </si>
  <si>
    <t>3.운전자본 조정</t>
  </si>
  <si>
    <t> 매출채권</t>
  </si>
  <si>
    <t> 기타수취채권</t>
  </si>
  <si>
    <t> 기타유동자산</t>
  </si>
  <si>
    <t> 기타비유동자산</t>
  </si>
  <si>
    <t> 재고자산</t>
  </si>
  <si>
    <t> 매입채무</t>
  </si>
  <si>
    <t> 기타지급채무</t>
  </si>
  <si>
    <t> 기타유동부채</t>
  </si>
  <si>
    <t> 정부보조금의 사용</t>
  </si>
  <si>
    <t> 판매보증충당부채</t>
  </si>
  <si>
    <t> 기타충당부채</t>
  </si>
  <si>
    <t> 사외적립자산</t>
  </si>
  <si>
    <t> 퇴직금의 지급</t>
  </si>
  <si>
    <t>이자의 수취</t>
  </si>
  <si>
    <t>법인세의 납부</t>
  </si>
  <si>
    <t>영업활동으로 인한 순현금흐름</t>
  </si>
  <si>
    <t>Ⅱ.투자활동현금흐름</t>
  </si>
  <si>
    <t> 기타금융자산의 처분</t>
  </si>
  <si>
    <t> 기타금융자산의 취득</t>
  </si>
  <si>
    <t> 단기대여금의 회수</t>
  </si>
  <si>
    <t> 단기대여금의 증가</t>
  </si>
  <si>
    <t> 매도가능금융자산의 감소</t>
  </si>
  <si>
    <t> 매도가능금융자산의 취득</t>
  </si>
  <si>
    <t> 만기보유금융자산의 감소</t>
  </si>
  <si>
    <t> 만기보유금융자산의 취득</t>
  </si>
  <si>
    <t> 장기대여금의 회수</t>
  </si>
  <si>
    <t> 유형자산의 처분</t>
  </si>
  <si>
    <t> 유형자산의 취득</t>
  </si>
  <si>
    <t> 무형자산의 처분</t>
  </si>
  <si>
    <t> 무형자산의 취득</t>
  </si>
  <si>
    <t> 배당금의 수취</t>
  </si>
  <si>
    <t>투자활동으로 인한 순현금흐름</t>
  </si>
  <si>
    <t>Ⅲ.재무활동현금흐름</t>
  </si>
  <si>
    <t> 단기차입금의 차입</t>
  </si>
  <si>
    <t> 단기차입금의 상환</t>
  </si>
  <si>
    <t> 장기차입금의 차입</t>
  </si>
  <si>
    <t> 장기차입금의 상환</t>
  </si>
  <si>
    <t> 임대보증금의 증가</t>
  </si>
  <si>
    <t> 임대보증금의 감소</t>
  </si>
  <si>
    <t> 유동화채무의 상환</t>
  </si>
  <si>
    <t> 유동성장기차입금의 상환</t>
  </si>
  <si>
    <t> 사채의 발행</t>
  </si>
  <si>
    <t> 사채의 상환</t>
  </si>
  <si>
    <t> 정부보조금의 수령</t>
  </si>
  <si>
    <t> 이자의 지급</t>
  </si>
  <si>
    <t>재무활동으로 인한 순현금흐름</t>
  </si>
  <si>
    <t>Ⅳ.현금및현금성자산의 증감</t>
  </si>
  <si>
    <t>V.환율변동효과</t>
  </si>
  <si>
    <t>VI.기초 현금및현금성자산</t>
  </si>
  <si>
    <t>VII.기말 현금및현금성자산</t>
  </si>
  <si>
    <t>현 금 흐 름 표</t>
  </si>
  <si>
    <t>회사명 : 대성전기공업 주식회사</t>
  </si>
  <si>
    <t>(단위 : 원)</t>
  </si>
  <si>
    <t>1.당기순이익(손실)</t>
  </si>
  <si>
    <t> 재고자산폐기손실</t>
  </si>
  <si>
    <t> 파생상품자산/부채평가이익</t>
  </si>
  <si>
    <t> 이자의 수취</t>
  </si>
  <si>
    <t> 법인세의 납부</t>
  </si>
  <si>
    <t> 종속기업주식의 취득</t>
  </si>
  <si>
    <t>V.외화표시 현금및현금성자산의 환율변동효과</t>
  </si>
  <si>
    <t>현금흐름 분석</t>
    <phoneticPr fontId="1" type="noConversion"/>
  </si>
  <si>
    <t>2012년</t>
    <phoneticPr fontId="297" type="noConversion"/>
  </si>
  <si>
    <t>2013년</t>
    <phoneticPr fontId="297" type="noConversion"/>
  </si>
  <si>
    <t>2014년</t>
    <phoneticPr fontId="297" type="noConversion"/>
  </si>
  <si>
    <t>2015년</t>
    <phoneticPr fontId="297" type="noConversion"/>
  </si>
  <si>
    <t>RMB'000</t>
    <phoneticPr fontId="297" type="noConversion"/>
  </si>
  <si>
    <t>12개월</t>
    <phoneticPr fontId="297" type="noConversion"/>
  </si>
  <si>
    <t>6개월</t>
    <phoneticPr fontId="297" type="noConversion"/>
  </si>
  <si>
    <t>EBITDA</t>
    <phoneticPr fontId="297" type="noConversion"/>
  </si>
  <si>
    <t>운전자본 변동</t>
    <phoneticPr fontId="297" type="noConversion"/>
  </si>
  <si>
    <t>CAPEX</t>
    <phoneticPr fontId="297" type="noConversion"/>
  </si>
  <si>
    <t>취득</t>
    <phoneticPr fontId="297" type="noConversion"/>
  </si>
  <si>
    <t>처분</t>
    <phoneticPr fontId="297" type="noConversion"/>
  </si>
  <si>
    <t>FCF</t>
    <phoneticPr fontId="297" type="noConversion"/>
  </si>
  <si>
    <t>차입(상환)</t>
    <phoneticPr fontId="1" type="noConversion"/>
  </si>
  <si>
    <t>세금</t>
    <phoneticPr fontId="297" type="noConversion"/>
  </si>
  <si>
    <t>환율</t>
    <phoneticPr fontId="297" type="noConversion"/>
  </si>
  <si>
    <t>기타</t>
    <phoneticPr fontId="297" type="noConversion"/>
  </si>
  <si>
    <t>현금흐름</t>
    <phoneticPr fontId="297" type="noConversion"/>
  </si>
  <si>
    <t>source: 감사 보고서</t>
    <phoneticPr fontId="1" type="noConversion"/>
  </si>
  <si>
    <t>현금</t>
    <phoneticPr fontId="1" type="noConversion"/>
  </si>
  <si>
    <t>CAPEX_취득</t>
    <phoneticPr fontId="297" type="noConversion"/>
  </si>
  <si>
    <t>CAPEX_처분</t>
    <phoneticPr fontId="297" type="noConversion"/>
  </si>
  <si>
    <t>2011년</t>
  </si>
  <si>
    <t>2015년</t>
  </si>
  <si>
    <t>RMB'000</t>
  </si>
  <si>
    <t>11월31일</t>
  </si>
  <si>
    <t>6월 30일</t>
  </si>
  <si>
    <t>NWC</t>
    <phoneticPr fontId="297" type="noConversion"/>
  </si>
  <si>
    <t>차입</t>
    <phoneticPr fontId="297" type="noConversion"/>
  </si>
  <si>
    <t>상환</t>
    <phoneticPr fontId="297" type="noConversion"/>
  </si>
  <si>
    <t>refund</t>
    <phoneticPr fontId="297" type="noConversion"/>
  </si>
  <si>
    <t>paid</t>
    <phoneticPr fontId="297" type="noConversion"/>
  </si>
  <si>
    <t>손익계산서_무석</t>
    <phoneticPr fontId="1" type="noConversion"/>
  </si>
  <si>
    <r>
      <rPr>
        <b/>
        <sz val="8"/>
        <color indexed="9"/>
        <rFont val="맑은 고딕"/>
        <family val="3"/>
        <charset val="129"/>
      </rPr>
      <t>연결계정코드</t>
    </r>
  </si>
  <si>
    <r>
      <rPr>
        <b/>
        <sz val="8"/>
        <color indexed="9"/>
        <rFont val="맑은 고딕"/>
        <family val="3"/>
        <charset val="129"/>
      </rPr>
      <t>연결계정명</t>
    </r>
  </si>
  <si>
    <t>2015년 6개월</t>
    <phoneticPr fontId="1" type="noConversion"/>
  </si>
  <si>
    <r>
      <rPr>
        <b/>
        <sz val="8"/>
        <color indexed="8"/>
        <rFont val="맑은 고딕"/>
        <family val="3"/>
        <charset val="129"/>
      </rPr>
      <t>매출</t>
    </r>
  </si>
  <si>
    <r>
      <rPr>
        <b/>
        <sz val="8"/>
        <color indexed="8"/>
        <rFont val="맑은 고딕"/>
        <family val="3"/>
        <charset val="129"/>
      </rPr>
      <t>제품매출</t>
    </r>
  </si>
  <si>
    <r>
      <rPr>
        <sz val="8"/>
        <color indexed="8"/>
        <rFont val="맑은 고딕"/>
        <family val="3"/>
        <charset val="129"/>
      </rPr>
      <t>제품매출:외화</t>
    </r>
  </si>
  <si>
    <t>제품</t>
    <phoneticPr fontId="1" type="noConversion"/>
  </si>
  <si>
    <r>
      <rPr>
        <b/>
        <sz val="8"/>
        <color indexed="8"/>
        <rFont val="맑은 고딕"/>
        <family val="3"/>
        <charset val="129"/>
      </rPr>
      <t>상품매출</t>
    </r>
  </si>
  <si>
    <t>상품</t>
    <phoneticPr fontId="1" type="noConversion"/>
  </si>
  <si>
    <r>
      <rPr>
        <sz val="8"/>
        <color indexed="8"/>
        <rFont val="맑은 고딕"/>
        <family val="3"/>
        <charset val="129"/>
      </rPr>
      <t>상품매출:외화</t>
    </r>
  </si>
  <si>
    <t>기타</t>
    <phoneticPr fontId="1" type="noConversion"/>
  </si>
  <si>
    <r>
      <rPr>
        <b/>
        <sz val="8"/>
        <color indexed="8"/>
        <rFont val="맑은 고딕"/>
        <family val="3"/>
        <charset val="129"/>
      </rPr>
      <t>기타매출</t>
    </r>
  </si>
  <si>
    <r>
      <rPr>
        <sz val="8"/>
        <color indexed="8"/>
        <rFont val="맑은 고딕"/>
        <family val="3"/>
        <charset val="129"/>
      </rPr>
      <t>기타매출</t>
    </r>
  </si>
  <si>
    <r>
      <rPr>
        <b/>
        <sz val="8"/>
        <color indexed="8"/>
        <rFont val="맑은 고딕"/>
        <family val="3"/>
        <charset val="129"/>
      </rPr>
      <t>매출원가</t>
    </r>
  </si>
  <si>
    <t>매출총이익%</t>
  </si>
  <si>
    <r>
      <rPr>
        <sz val="8"/>
        <color indexed="8"/>
        <rFont val="맑은 고딕"/>
        <family val="3"/>
        <charset val="129"/>
      </rPr>
      <t>제품매출원가</t>
    </r>
  </si>
  <si>
    <r>
      <rPr>
        <sz val="8"/>
        <color indexed="8"/>
        <rFont val="맑은 고딕"/>
        <family val="3"/>
        <charset val="129"/>
      </rPr>
      <t>상품매출원가</t>
    </r>
  </si>
  <si>
    <r>
      <rPr>
        <sz val="8"/>
        <color indexed="8"/>
        <rFont val="맑은 고딕"/>
        <family val="3"/>
        <charset val="129"/>
      </rPr>
      <t>기타매출원가</t>
    </r>
  </si>
  <si>
    <t>운반비</t>
    <phoneticPr fontId="16" type="noConversion"/>
  </si>
  <si>
    <r>
      <rPr>
        <b/>
        <sz val="8"/>
        <color indexed="8"/>
        <rFont val="맑은 고딕"/>
        <family val="3"/>
        <charset val="129"/>
      </rPr>
      <t>매출총이익</t>
    </r>
  </si>
  <si>
    <r>
      <rPr>
        <b/>
        <sz val="8"/>
        <color indexed="8"/>
        <rFont val="맑은 고딕"/>
        <family val="3"/>
        <charset val="129"/>
      </rPr>
      <t>판매비와관리비</t>
    </r>
  </si>
  <si>
    <r>
      <rPr>
        <sz val="8"/>
        <color indexed="8"/>
        <rFont val="맑은 고딕"/>
        <family val="3"/>
        <charset val="129"/>
      </rPr>
      <t>급료와임금</t>
    </r>
  </si>
  <si>
    <t>품질보증충당부채전입액</t>
  </si>
  <si>
    <r>
      <rPr>
        <sz val="8"/>
        <color indexed="8"/>
        <rFont val="맑은 고딕"/>
        <family val="3"/>
        <charset val="129"/>
      </rPr>
      <t>잡급</t>
    </r>
  </si>
  <si>
    <t>D&amp;A</t>
    <phoneticPr fontId="16" type="noConversion"/>
  </si>
  <si>
    <r>
      <rPr>
        <sz val="8"/>
        <color indexed="8"/>
        <rFont val="맑은 고딕"/>
        <family val="3"/>
        <charset val="129"/>
      </rPr>
      <t>운반비</t>
    </r>
  </si>
  <si>
    <t>A/S비</t>
    <phoneticPr fontId="16" type="noConversion"/>
  </si>
  <si>
    <r>
      <rPr>
        <sz val="8"/>
        <color indexed="8"/>
        <rFont val="맑은 고딕"/>
        <family val="3"/>
        <charset val="129"/>
      </rPr>
      <t>감가상각비</t>
    </r>
  </si>
  <si>
    <t>대손상각비(환입)</t>
  </si>
  <si>
    <r>
      <rPr>
        <sz val="8"/>
        <color indexed="8"/>
        <rFont val="맑은 고딕"/>
        <family val="3"/>
        <charset val="129"/>
      </rPr>
      <t>수선비</t>
    </r>
  </si>
  <si>
    <r>
      <rPr>
        <sz val="8"/>
        <color indexed="8"/>
        <rFont val="맑은 고딕"/>
        <family val="3"/>
        <charset val="129"/>
      </rPr>
      <t>소모품비</t>
    </r>
  </si>
  <si>
    <r>
      <rPr>
        <sz val="8"/>
        <color indexed="8"/>
        <rFont val="맑은 고딕"/>
        <family val="3"/>
        <charset val="129"/>
      </rPr>
      <t>세금과공과</t>
    </r>
  </si>
  <si>
    <t>영업이익%</t>
  </si>
  <si>
    <r>
      <rPr>
        <sz val="8"/>
        <color indexed="8"/>
        <rFont val="맑은 고딕"/>
        <family val="3"/>
        <charset val="129"/>
      </rPr>
      <t>임차료</t>
    </r>
  </si>
  <si>
    <t>영업외수익</t>
    <phoneticPr fontId="1" type="noConversion"/>
  </si>
  <si>
    <r>
      <rPr>
        <sz val="8"/>
        <color indexed="8"/>
        <rFont val="맑은 고딕"/>
        <family val="3"/>
        <charset val="129"/>
      </rPr>
      <t>보험료</t>
    </r>
  </si>
  <si>
    <t>영업외비용</t>
    <phoneticPr fontId="1" type="noConversion"/>
  </si>
  <si>
    <r>
      <rPr>
        <sz val="8"/>
        <color indexed="8"/>
        <rFont val="맑은 고딕"/>
        <family val="3"/>
        <charset val="129"/>
      </rPr>
      <t>복리후생비</t>
    </r>
  </si>
  <si>
    <r>
      <rPr>
        <sz val="8"/>
        <color indexed="8"/>
        <rFont val="맑은 고딕"/>
        <family val="3"/>
        <charset val="129"/>
      </rPr>
      <t>여비교통비</t>
    </r>
  </si>
  <si>
    <r>
      <rPr>
        <sz val="8"/>
        <color indexed="8"/>
        <rFont val="맑은 고딕"/>
        <family val="3"/>
        <charset val="129"/>
      </rPr>
      <t>통신비</t>
    </r>
  </si>
  <si>
    <t>당기순이익%</t>
  </si>
  <si>
    <r>
      <rPr>
        <sz val="8"/>
        <color indexed="8"/>
        <rFont val="맑은 고딕"/>
        <family val="3"/>
        <charset val="129"/>
      </rPr>
      <t>지급수수료</t>
    </r>
  </si>
  <si>
    <t>D&amp;A</t>
  </si>
  <si>
    <r>
      <rPr>
        <sz val="8"/>
        <color indexed="8"/>
        <rFont val="맑은 고딕"/>
        <family val="3"/>
        <charset val="129"/>
      </rPr>
      <t>접대비</t>
    </r>
  </si>
  <si>
    <r>
      <rPr>
        <sz val="8"/>
        <color indexed="8"/>
        <rFont val="맑은 고딕"/>
        <family val="3"/>
        <charset val="129"/>
      </rPr>
      <t>도서인쇄비</t>
    </r>
  </si>
  <si>
    <r>
      <rPr>
        <sz val="8"/>
        <color indexed="8"/>
        <rFont val="맑은 고딕"/>
        <family val="3"/>
        <charset val="129"/>
      </rPr>
      <t>교육훈련비</t>
    </r>
  </si>
  <si>
    <t>매출원가 D&amp;A(천RMB)</t>
    <phoneticPr fontId="1" type="noConversion"/>
  </si>
  <si>
    <r>
      <rPr>
        <sz val="8"/>
        <color indexed="8"/>
        <rFont val="맑은 고딕"/>
        <family val="3"/>
        <charset val="129"/>
      </rPr>
      <t>차량유지비</t>
    </r>
  </si>
  <si>
    <t>환율</t>
    <phoneticPr fontId="1" type="noConversion"/>
  </si>
  <si>
    <r>
      <rPr>
        <sz val="8"/>
        <color indexed="8"/>
        <rFont val="맑은 고딕"/>
        <family val="3"/>
        <charset val="129"/>
      </rPr>
      <t>경상개발비</t>
    </r>
  </si>
  <si>
    <r>
      <rPr>
        <sz val="8"/>
        <color indexed="8"/>
        <rFont val="맑은 고딕"/>
        <family val="3"/>
        <charset val="129"/>
      </rPr>
      <t>광고선전비</t>
    </r>
  </si>
  <si>
    <t>매출액_RMB</t>
    <phoneticPr fontId="1" type="noConversion"/>
  </si>
  <si>
    <r>
      <rPr>
        <sz val="8"/>
        <color indexed="8"/>
        <rFont val="맑은 고딕"/>
        <family val="3"/>
        <charset val="129"/>
      </rPr>
      <t>대손상각비</t>
    </r>
  </si>
  <si>
    <r>
      <rPr>
        <sz val="8"/>
        <color indexed="8"/>
        <rFont val="맑은 고딕"/>
        <family val="3"/>
        <charset val="129"/>
      </rPr>
      <t>무형자산상각비</t>
    </r>
  </si>
  <si>
    <r>
      <t xml:space="preserve">A/S </t>
    </r>
    <r>
      <rPr>
        <sz val="8"/>
        <color indexed="8"/>
        <rFont val="맑은 고딕"/>
        <family val="3"/>
        <charset val="129"/>
      </rPr>
      <t>비</t>
    </r>
  </si>
  <si>
    <r>
      <rPr>
        <sz val="8"/>
        <color indexed="8"/>
        <rFont val="맑은 고딕"/>
        <family val="3"/>
        <charset val="129"/>
      </rPr>
      <t>품질보증충당부채전입액</t>
    </r>
  </si>
  <si>
    <r>
      <rPr>
        <sz val="8"/>
        <color indexed="8"/>
        <rFont val="맑은 고딕"/>
        <family val="3"/>
        <charset val="129"/>
      </rPr>
      <t>대손충당금환입</t>
    </r>
  </si>
  <si>
    <r>
      <rPr>
        <sz val="8"/>
        <color indexed="8"/>
        <rFont val="맑은 고딕"/>
        <family val="3"/>
        <charset val="129"/>
      </rPr>
      <t>기타판관비</t>
    </r>
  </si>
  <si>
    <t>기타수익</t>
    <phoneticPr fontId="15" type="noConversion"/>
  </si>
  <si>
    <t>외환차익(영업활동)</t>
  </si>
  <si>
    <t>외화환산이익(영업활동)</t>
  </si>
  <si>
    <t>잡이익(영업활동)</t>
  </si>
  <si>
    <t>기타비용</t>
    <phoneticPr fontId="15" type="noConversion"/>
  </si>
  <si>
    <t>외환차손(영업활동)</t>
  </si>
  <si>
    <t>외화환산손실(영업활동)</t>
  </si>
  <si>
    <t>잡손실(영업활동)</t>
  </si>
  <si>
    <t>영업외수익</t>
  </si>
  <si>
    <t>73100000</t>
  </si>
  <si>
    <t>이자수익</t>
  </si>
  <si>
    <t>73110000</t>
  </si>
  <si>
    <t>기타 영업외수익</t>
  </si>
  <si>
    <t>외환차익(비영업활동)</t>
  </si>
  <si>
    <t>외화환산이익(비영업활동)</t>
  </si>
  <si>
    <t>파생상품자산/부채 평가이익(비영업활동)</t>
  </si>
  <si>
    <t>파생상품자산/부채 거래이익(비영업활동)</t>
  </si>
  <si>
    <t>영업외비용</t>
  </si>
  <si>
    <t>이자비용</t>
  </si>
  <si>
    <t>74110000</t>
  </si>
  <si>
    <t>기타 영업외비용</t>
  </si>
  <si>
    <t>외환차손(비영업활동)</t>
  </si>
  <si>
    <t>외화환산손실(비영업활동)</t>
  </si>
  <si>
    <t>파생상품자산/부채 평가손실(비영업활동)</t>
  </si>
  <si>
    <t>파생상품자산/부채 거래손실(비영업활동)</t>
  </si>
  <si>
    <r>
      <rPr>
        <b/>
        <sz val="8"/>
        <color indexed="8"/>
        <rFont val="맑은 고딕"/>
        <family val="3"/>
        <charset val="129"/>
      </rPr>
      <t>법인세비용차감전계속사업손익</t>
    </r>
  </si>
  <si>
    <r>
      <rPr>
        <b/>
        <sz val="8"/>
        <color indexed="8"/>
        <rFont val="맑은 고딕"/>
        <family val="3"/>
        <charset val="129"/>
      </rPr>
      <t>계속사업손익법인세비용</t>
    </r>
  </si>
  <si>
    <r>
      <rPr>
        <sz val="8"/>
        <color indexed="8"/>
        <rFont val="맑은 고딕"/>
        <family val="3"/>
        <charset val="129"/>
      </rPr>
      <t>법인세비용</t>
    </r>
  </si>
  <si>
    <r>
      <rPr>
        <b/>
        <sz val="8"/>
        <color indexed="8"/>
        <rFont val="맑은 고딕"/>
        <family val="3"/>
        <charset val="129"/>
      </rPr>
      <t>총당기순이익</t>
    </r>
  </si>
  <si>
    <t>재무상태표_무석</t>
    <phoneticPr fontId="1" type="noConversion"/>
  </si>
  <si>
    <t>2015년 6월말</t>
    <phoneticPr fontId="1" type="noConversion"/>
  </si>
  <si>
    <t>中國計定科目</t>
    <phoneticPr fontId="20" type="noConversion"/>
  </si>
  <si>
    <t>2012년말</t>
    <phoneticPr fontId="22" type="noConversion"/>
  </si>
  <si>
    <t>2013년말</t>
    <phoneticPr fontId="22" type="noConversion"/>
  </si>
  <si>
    <t>2014년말</t>
    <phoneticPr fontId="21" type="noConversion"/>
  </si>
  <si>
    <t>2015년 6월말</t>
    <phoneticPr fontId="21" type="noConversion"/>
  </si>
  <si>
    <r>
      <rPr>
        <b/>
        <sz val="8"/>
        <color indexed="8"/>
        <rFont val="맑은 고딕"/>
        <family val="3"/>
        <charset val="129"/>
      </rPr>
      <t>자산</t>
    </r>
  </si>
  <si>
    <t>1.資    産</t>
    <phoneticPr fontId="21" type="noConversion"/>
  </si>
  <si>
    <r>
      <rPr>
        <b/>
        <sz val="8"/>
        <color indexed="8"/>
        <rFont val="맑은 고딕"/>
        <family val="3"/>
        <charset val="129"/>
      </rPr>
      <t>유동자산</t>
    </r>
  </si>
  <si>
    <t>(1)流  動  資  産</t>
    <phoneticPr fontId="21" type="noConversion"/>
  </si>
  <si>
    <r>
      <rPr>
        <b/>
        <sz val="8"/>
        <color indexed="8"/>
        <rFont val="맑은 고딕"/>
        <family val="3"/>
        <charset val="129"/>
      </rPr>
      <t>당좌자산</t>
    </r>
    <phoneticPr fontId="15" type="noConversion"/>
  </si>
  <si>
    <t xml:space="preserve"> 1)現             金</t>
    <phoneticPr fontId="21" type="noConversion"/>
  </si>
  <si>
    <r>
      <rPr>
        <b/>
        <sz val="8"/>
        <color indexed="8"/>
        <rFont val="맑은 고딕"/>
        <family val="3"/>
        <charset val="129"/>
      </rPr>
      <t>현금및현금성자산</t>
    </r>
  </si>
  <si>
    <t xml:space="preserve">     (R. M. B)</t>
    <phoneticPr fontId="21" type="noConversion"/>
  </si>
  <si>
    <t>현금</t>
  </si>
  <si>
    <t xml:space="preserve">  2)銀  行  存  款</t>
    <phoneticPr fontId="21" type="noConversion"/>
  </si>
  <si>
    <t>외화기타</t>
  </si>
  <si>
    <t>기타유동자산</t>
    <phoneticPr fontId="1" type="noConversion"/>
  </si>
  <si>
    <r>
      <rPr>
        <b/>
        <sz val="8"/>
        <color indexed="8"/>
        <rFont val="맑은 고딕"/>
        <family val="3"/>
        <charset val="129"/>
      </rPr>
      <t>매출채권 및 기타채권</t>
    </r>
    <phoneticPr fontId="15" type="noConversion"/>
  </si>
  <si>
    <t xml:space="preserve">     (U. S. D)</t>
    <phoneticPr fontId="21" type="noConversion"/>
  </si>
  <si>
    <r>
      <rPr>
        <b/>
        <sz val="8"/>
        <color indexed="8"/>
        <rFont val="맑은 고딕"/>
        <family val="3"/>
        <charset val="129"/>
      </rPr>
      <t>매출채권</t>
    </r>
  </si>
  <si>
    <t xml:space="preserve">     (E. U. R)</t>
    <phoneticPr fontId="21" type="noConversion"/>
  </si>
  <si>
    <t>외화외상매출금</t>
  </si>
  <si>
    <t xml:space="preserve">  3)應  收  票  据</t>
    <phoneticPr fontId="21" type="noConversion"/>
  </si>
  <si>
    <t>받을어음</t>
  </si>
  <si>
    <t xml:space="preserve">     (E. U. R)</t>
  </si>
  <si>
    <t xml:space="preserve">  4)應  收  帳  款</t>
    <phoneticPr fontId="21" type="noConversion"/>
  </si>
  <si>
    <r>
      <t>(</t>
    </r>
    <r>
      <rPr>
        <b/>
        <sz val="8"/>
        <color indexed="8"/>
        <rFont val="맑은 고딕"/>
        <family val="3"/>
        <charset val="129"/>
      </rPr>
      <t>매출채권 대손충당금)</t>
    </r>
  </si>
  <si>
    <r>
      <t xml:space="preserve">  5)坏</t>
    </r>
    <r>
      <rPr>
        <sz val="8"/>
        <rFont val="맑은 고딕"/>
        <family val="3"/>
        <scheme val="minor"/>
      </rPr>
      <t>账</t>
    </r>
    <r>
      <rPr>
        <sz val="8"/>
        <rFont val="맑은 고딕"/>
        <family val="3"/>
        <charset val="129"/>
        <scheme val="minor"/>
      </rPr>
      <t>准</t>
    </r>
    <r>
      <rPr>
        <sz val="8"/>
        <rFont val="맑은 고딕"/>
        <family val="3"/>
        <scheme val="minor"/>
      </rPr>
      <t>备</t>
    </r>
    <phoneticPr fontId="21" type="noConversion"/>
  </si>
  <si>
    <r>
      <rPr>
        <b/>
        <sz val="8"/>
        <color indexed="8"/>
        <rFont val="맑은 고딕"/>
        <family val="3"/>
        <charset val="129"/>
        <scheme val="minor"/>
      </rPr>
      <t>자산총계</t>
    </r>
  </si>
  <si>
    <t>(대손충당금:외화외상매출금)</t>
  </si>
  <si>
    <t xml:space="preserve">  6)預  付  貨  款</t>
    <phoneticPr fontId="21" type="noConversion"/>
  </si>
  <si>
    <t>미수금</t>
  </si>
  <si>
    <r>
      <t xml:space="preserve">  5)坏</t>
    </r>
    <r>
      <rPr>
        <sz val="8"/>
        <rFont val="맑은 고딕"/>
        <family val="3"/>
        <scheme val="minor"/>
      </rPr>
      <t>账</t>
    </r>
    <r>
      <rPr>
        <sz val="8"/>
        <rFont val="맑은 고딕"/>
        <family val="3"/>
        <charset val="129"/>
        <scheme val="minor"/>
      </rPr>
      <t>准</t>
    </r>
    <r>
      <rPr>
        <sz val="8"/>
        <rFont val="맑은 고딕"/>
        <family val="3"/>
        <scheme val="minor"/>
      </rPr>
      <t>备</t>
    </r>
  </si>
  <si>
    <t xml:space="preserve">  7)其 他 應 收 款</t>
    <phoneticPr fontId="21" type="noConversion"/>
  </si>
  <si>
    <t>(미수금대손충당금)</t>
  </si>
  <si>
    <t xml:space="preserve">  6)預  付  貨  款</t>
    <phoneticPr fontId="1" type="noConversion"/>
  </si>
  <si>
    <t xml:space="preserve">  8)待  灘  費  用</t>
    <phoneticPr fontId="21" type="noConversion"/>
  </si>
  <si>
    <t>단기차입금</t>
    <phoneticPr fontId="16" type="noConversion"/>
  </si>
  <si>
    <r>
      <t>(</t>
    </r>
    <r>
      <rPr>
        <b/>
        <sz val="8"/>
        <color indexed="8"/>
        <rFont val="맑은 고딕"/>
        <family val="3"/>
        <charset val="129"/>
      </rPr>
      <t>유동성)당기손익인식금융자산</t>
    </r>
  </si>
  <si>
    <t xml:space="preserve">  7)其 他 應 收 款</t>
  </si>
  <si>
    <r>
      <t xml:space="preserve">  9)應 收 </t>
    </r>
    <r>
      <rPr>
        <sz val="8"/>
        <rFont val="맑은 고딕"/>
        <family val="3"/>
        <scheme val="minor"/>
      </rPr>
      <t>补</t>
    </r>
    <r>
      <rPr>
        <sz val="8"/>
        <rFont val="맑은 고딕"/>
        <family val="3"/>
        <charset val="129"/>
        <scheme val="minor"/>
      </rPr>
      <t xml:space="preserve"> </t>
    </r>
    <r>
      <rPr>
        <sz val="8"/>
        <rFont val="맑은 고딕"/>
        <family val="3"/>
        <scheme val="minor"/>
      </rPr>
      <t>贴</t>
    </r>
    <r>
      <rPr>
        <sz val="8"/>
        <rFont val="맑은 고딕"/>
        <family val="3"/>
        <charset val="129"/>
        <scheme val="minor"/>
      </rPr>
      <t xml:space="preserve"> 款</t>
    </r>
    <phoneticPr fontId="15" type="noConversion"/>
  </si>
  <si>
    <t>미지급금</t>
    <phoneticPr fontId="16" type="noConversion"/>
  </si>
  <si>
    <r>
      <t>(</t>
    </r>
    <r>
      <rPr>
        <b/>
        <sz val="8"/>
        <color indexed="8"/>
        <rFont val="맑은 고딕"/>
        <family val="3"/>
        <charset val="129"/>
      </rPr>
      <t>유동성)위험회피파생상품자산</t>
    </r>
  </si>
  <si>
    <t xml:space="preserve">  8)待  灘  費  用</t>
  </si>
  <si>
    <t xml:space="preserve">  10)存            貨</t>
    <phoneticPr fontId="21" type="noConversion"/>
  </si>
  <si>
    <t>(유동성)공정가치위험회피파생상품자산:금융</t>
  </si>
  <si>
    <t xml:space="preserve">  10)存            貨</t>
  </si>
  <si>
    <t xml:space="preserve">     (部          品)</t>
    <phoneticPr fontId="21" type="noConversion"/>
  </si>
  <si>
    <r>
      <rPr>
        <b/>
        <sz val="8"/>
        <color indexed="8"/>
        <rFont val="맑은 고딕"/>
        <family val="3"/>
        <charset val="129"/>
      </rPr>
      <t>재고자산</t>
    </r>
  </si>
  <si>
    <t xml:space="preserve">     (主  要  材  料)</t>
    <phoneticPr fontId="21" type="noConversion"/>
  </si>
  <si>
    <r>
      <t xml:space="preserve">     (副    </t>
    </r>
    <r>
      <rPr>
        <sz val="8"/>
        <rFont val="맑은 고딕"/>
        <family val="3"/>
        <charset val="134"/>
        <scheme val="minor"/>
      </rPr>
      <t>资</t>
    </r>
    <r>
      <rPr>
        <sz val="8"/>
        <rFont val="맑은 고딕"/>
        <family val="3"/>
        <charset val="129"/>
        <scheme val="minor"/>
      </rPr>
      <t xml:space="preserve">    材)</t>
    </r>
    <phoneticPr fontId="21" type="noConversion"/>
  </si>
  <si>
    <t>장기차입금</t>
    <phoneticPr fontId="1" type="noConversion"/>
  </si>
  <si>
    <t xml:space="preserve">     (補  助  材  料)</t>
    <phoneticPr fontId="21" type="noConversion"/>
  </si>
  <si>
    <r>
      <t xml:space="preserve">    （原    </t>
    </r>
    <r>
      <rPr>
        <sz val="8"/>
        <rFont val="맑은 고딕"/>
        <family val="3"/>
        <scheme val="minor"/>
      </rPr>
      <t>资</t>
    </r>
    <r>
      <rPr>
        <sz val="8"/>
        <rFont val="맑은 고딕"/>
        <family val="3"/>
        <charset val="129"/>
        <scheme val="minor"/>
      </rPr>
      <t xml:space="preserve">    材）</t>
    </r>
    <phoneticPr fontId="21" type="noConversion"/>
  </si>
  <si>
    <t>판매보증충당부채</t>
    <phoneticPr fontId="1" type="noConversion"/>
  </si>
  <si>
    <t>(상품평가충당금)</t>
  </si>
  <si>
    <t xml:space="preserve">     (在    工    品)</t>
    <phoneticPr fontId="21" type="noConversion"/>
  </si>
  <si>
    <r>
      <rPr>
        <b/>
        <sz val="8"/>
        <color indexed="8"/>
        <rFont val="맑은 고딕"/>
        <family val="3"/>
        <charset val="129"/>
        <scheme val="minor"/>
      </rPr>
      <t>부채총계</t>
    </r>
  </si>
  <si>
    <t xml:space="preserve">     (製          品)</t>
    <phoneticPr fontId="21" type="noConversion"/>
  </si>
  <si>
    <t>(제품평가충당금)</t>
  </si>
  <si>
    <t xml:space="preserve">     (商          品)</t>
    <phoneticPr fontId="21" type="noConversion"/>
  </si>
  <si>
    <t>반제품</t>
  </si>
  <si>
    <t xml:space="preserve">     (商       品)</t>
    <phoneticPr fontId="21" type="noConversion"/>
  </si>
  <si>
    <t xml:space="preserve">     (在    涂    品)</t>
    <phoneticPr fontId="21" type="noConversion"/>
  </si>
  <si>
    <t>(반제품평가충당금)</t>
  </si>
  <si>
    <r>
      <t xml:space="preserve">  11)交易性金融</t>
    </r>
    <r>
      <rPr>
        <sz val="8"/>
        <rFont val="맑은 고딕"/>
        <family val="3"/>
        <scheme val="minor"/>
      </rPr>
      <t>资产</t>
    </r>
    <phoneticPr fontId="15" type="noConversion"/>
  </si>
  <si>
    <r>
      <rPr>
        <b/>
        <sz val="8"/>
        <color indexed="8"/>
        <rFont val="맑은 고딕"/>
        <family val="3"/>
        <charset val="129"/>
        <scheme val="minor"/>
      </rPr>
      <t>자본총계</t>
    </r>
  </si>
  <si>
    <t>원재료</t>
  </si>
  <si>
    <t>(2)固  定  資  産</t>
    <phoneticPr fontId="21" type="noConversion"/>
  </si>
  <si>
    <r>
      <rPr>
        <b/>
        <sz val="8"/>
        <color indexed="8"/>
        <rFont val="맑은 고딕"/>
        <family val="3"/>
        <charset val="129"/>
        <scheme val="minor"/>
      </rPr>
      <t>자본과부채총계</t>
    </r>
  </si>
  <si>
    <t>(원재료평가충당금)</t>
  </si>
  <si>
    <r>
      <t>1）固定</t>
    </r>
    <r>
      <rPr>
        <sz val="8"/>
        <rFont val="맑은 고딕"/>
        <family val="3"/>
        <scheme val="minor"/>
      </rPr>
      <t>资产</t>
    </r>
    <r>
      <rPr>
        <sz val="8"/>
        <rFont val="맑은 고딕"/>
        <family val="3"/>
        <charset val="129"/>
        <scheme val="minor"/>
      </rPr>
      <t>_房屋建筑物</t>
    </r>
  </si>
  <si>
    <r>
      <t xml:space="preserve">  1）固定</t>
    </r>
    <r>
      <rPr>
        <sz val="8"/>
        <rFont val="맑은 고딕"/>
        <family val="3"/>
        <scheme val="minor"/>
      </rPr>
      <t>资产</t>
    </r>
    <r>
      <rPr>
        <sz val="8"/>
        <rFont val="맑은 고딕"/>
        <family val="3"/>
        <charset val="129"/>
        <scheme val="minor"/>
      </rPr>
      <t>_房屋建筑物</t>
    </r>
    <phoneticPr fontId="21" type="noConversion"/>
  </si>
  <si>
    <t>Net debt</t>
    <phoneticPr fontId="1" type="noConversion"/>
  </si>
  <si>
    <r>
      <rPr>
        <b/>
        <sz val="8"/>
        <color indexed="8"/>
        <rFont val="맑은 고딕"/>
        <family val="3"/>
        <charset val="129"/>
      </rPr>
      <t>미착품</t>
    </r>
  </si>
  <si>
    <t xml:space="preserve">     (累  計  折  舊)</t>
  </si>
  <si>
    <t xml:space="preserve">     (累  計  折  舊)</t>
    <phoneticPr fontId="21" type="noConversion"/>
  </si>
  <si>
    <t>매출채권 충당금 설정률</t>
    <phoneticPr fontId="1" type="noConversion"/>
  </si>
  <si>
    <t>미착품:원재료</t>
    <phoneticPr fontId="15" type="noConversion"/>
  </si>
  <si>
    <t xml:space="preserve">  2)機  械  設  備</t>
  </si>
  <si>
    <t xml:space="preserve">  2)機  械  設  備</t>
    <phoneticPr fontId="21" type="noConversion"/>
  </si>
  <si>
    <t>제품 충당금 설정률</t>
    <phoneticPr fontId="1" type="noConversion"/>
  </si>
  <si>
    <r>
      <rPr>
        <b/>
        <sz val="8"/>
        <color indexed="8"/>
        <rFont val="맑은 고딕"/>
        <family val="3"/>
        <charset val="129"/>
      </rPr>
      <t>기타유동자산</t>
    </r>
  </si>
  <si>
    <t>반제품 충당금 설정률</t>
    <phoneticPr fontId="1" type="noConversion"/>
  </si>
  <si>
    <t>선급부가가치세(매입부가세)</t>
  </si>
  <si>
    <t xml:space="preserve">  3)其  他  設  備</t>
  </si>
  <si>
    <t xml:space="preserve">  3)其  他  設  備</t>
    <phoneticPr fontId="21" type="noConversion"/>
  </si>
  <si>
    <t>원재료 충당금 설정률</t>
    <phoneticPr fontId="1" type="noConversion"/>
  </si>
  <si>
    <t>선급금</t>
  </si>
  <si>
    <t>(선급금대손충당금)</t>
  </si>
  <si>
    <t xml:space="preserve">  4)電  子  設  備</t>
  </si>
  <si>
    <t xml:space="preserve">  4)電  子  設  備</t>
    <phoneticPr fontId="21" type="noConversion"/>
  </si>
  <si>
    <t>(유동성)선급비용</t>
  </si>
  <si>
    <r>
      <rPr>
        <b/>
        <sz val="8"/>
        <color indexed="8"/>
        <rFont val="맑은 고딕"/>
        <family val="3"/>
        <charset val="129"/>
      </rPr>
      <t>비유동자산</t>
    </r>
  </si>
  <si>
    <t xml:space="preserve">  5)交  通  工  具</t>
  </si>
  <si>
    <t xml:space="preserve">  5)交  通  工  具</t>
    <phoneticPr fontId="21" type="noConversion"/>
  </si>
  <si>
    <r>
      <rPr>
        <b/>
        <sz val="8"/>
        <color indexed="8"/>
        <rFont val="맑은 고딕"/>
        <family val="3"/>
        <charset val="129"/>
      </rPr>
      <t>장기매출채권및기타채권</t>
    </r>
  </si>
  <si>
    <r>
      <rPr>
        <b/>
        <sz val="8"/>
        <color indexed="8"/>
        <rFont val="맑은 고딕"/>
        <family val="3"/>
        <charset val="129"/>
      </rPr>
      <t>장기보증금</t>
    </r>
  </si>
  <si>
    <t xml:space="preserve">  6)家  具  用  具</t>
  </si>
  <si>
    <t xml:space="preserve">  6)家  具  用  具</t>
    <phoneticPr fontId="21" type="noConversion"/>
  </si>
  <si>
    <r>
      <rPr>
        <b/>
        <sz val="8"/>
        <color indexed="8"/>
        <rFont val="맑은 고딕"/>
        <family val="3"/>
        <charset val="129"/>
      </rPr>
      <t>유형자산</t>
    </r>
  </si>
  <si>
    <t xml:space="preserve">  7)器  具  工  具</t>
  </si>
  <si>
    <t xml:space="preserve">  7)器  具  工  具</t>
    <phoneticPr fontId="21" type="noConversion"/>
  </si>
  <si>
    <r>
      <rPr>
        <b/>
        <sz val="8"/>
        <color indexed="8"/>
        <rFont val="맑은 고딕"/>
        <family val="3"/>
        <charset val="129"/>
      </rPr>
      <t>건물</t>
    </r>
  </si>
  <si>
    <t>건물</t>
  </si>
  <si>
    <r>
      <t xml:space="preserve">  8)固定</t>
    </r>
    <r>
      <rPr>
        <sz val="8"/>
        <rFont val="맑은 고딕"/>
        <family val="3"/>
        <scheme val="minor"/>
      </rPr>
      <t>资产</t>
    </r>
    <r>
      <rPr>
        <sz val="8"/>
        <rFont val="맑은 고딕"/>
        <family val="3"/>
        <charset val="129"/>
        <scheme val="minor"/>
      </rPr>
      <t>改良支出</t>
    </r>
  </si>
  <si>
    <r>
      <t xml:space="preserve">  8)固定</t>
    </r>
    <r>
      <rPr>
        <sz val="8"/>
        <rFont val="맑은 고딕"/>
        <family val="3"/>
        <scheme val="minor"/>
      </rPr>
      <t>资产</t>
    </r>
    <r>
      <rPr>
        <sz val="8"/>
        <rFont val="맑은 고딕"/>
        <family val="3"/>
        <charset val="129"/>
        <scheme val="minor"/>
      </rPr>
      <t>改良支出</t>
    </r>
    <phoneticPr fontId="21" type="noConversion"/>
  </si>
  <si>
    <t>(건물감가상각누계액)</t>
  </si>
  <si>
    <r>
      <rPr>
        <b/>
        <sz val="8"/>
        <color indexed="8"/>
        <rFont val="맑은 고딕"/>
        <family val="3"/>
        <charset val="129"/>
      </rPr>
      <t>기계장치</t>
    </r>
  </si>
  <si>
    <t xml:space="preserve">  9)模具</t>
  </si>
  <si>
    <t xml:space="preserve">  9)模具</t>
    <phoneticPr fontId="21" type="noConversion"/>
  </si>
  <si>
    <t>기계장치</t>
  </si>
  <si>
    <t>(기계장치감가상각누계액)</t>
  </si>
  <si>
    <r>
      <t>(3)其他</t>
    </r>
    <r>
      <rPr>
        <sz val="8"/>
        <rFont val="맑은 고딕"/>
        <family val="3"/>
        <scheme val="minor"/>
      </rPr>
      <t>长</t>
    </r>
    <r>
      <rPr>
        <sz val="8"/>
        <rFont val="맑은 고딕"/>
        <family val="3"/>
        <charset val="129"/>
        <scheme val="minor"/>
      </rPr>
      <t>期</t>
    </r>
    <r>
      <rPr>
        <sz val="8"/>
        <rFont val="맑은 고딕"/>
        <family val="3"/>
        <scheme val="minor"/>
      </rPr>
      <t>资产</t>
    </r>
    <phoneticPr fontId="1" type="noConversion"/>
  </si>
  <si>
    <r>
      <t>(3)其他</t>
    </r>
    <r>
      <rPr>
        <sz val="8"/>
        <rFont val="맑은 고딕"/>
        <family val="3"/>
        <scheme val="minor"/>
      </rPr>
      <t>长</t>
    </r>
    <r>
      <rPr>
        <sz val="8"/>
        <rFont val="맑은 고딕"/>
        <family val="3"/>
        <charset val="129"/>
        <scheme val="minor"/>
      </rPr>
      <t>期</t>
    </r>
    <r>
      <rPr>
        <sz val="8"/>
        <rFont val="맑은 고딕"/>
        <family val="3"/>
        <scheme val="minor"/>
      </rPr>
      <t>资产</t>
    </r>
    <phoneticPr fontId="21" type="noConversion"/>
  </si>
  <si>
    <r>
      <rPr>
        <b/>
        <sz val="8"/>
        <color indexed="8"/>
        <rFont val="맑은 고딕"/>
        <family val="3"/>
        <charset val="129"/>
      </rPr>
      <t>차량운반구</t>
    </r>
  </si>
  <si>
    <t>(4)在  建  工  程</t>
    <phoneticPr fontId="21" type="noConversion"/>
  </si>
  <si>
    <t>(4)固定資産淸理</t>
    <phoneticPr fontId="21" type="noConversion"/>
  </si>
  <si>
    <t>차량운반구</t>
  </si>
  <si>
    <t>(5)無  形  資  産</t>
    <phoneticPr fontId="21" type="noConversion"/>
  </si>
  <si>
    <t>(5)在  建  工  程</t>
    <phoneticPr fontId="21" type="noConversion"/>
  </si>
  <si>
    <t>(차량운반구감가상각누계액)</t>
  </si>
  <si>
    <t>(6)長期待灘費用</t>
    <phoneticPr fontId="21" type="noConversion"/>
  </si>
  <si>
    <t xml:space="preserve">  1)在  建  工  程</t>
    <phoneticPr fontId="21" type="noConversion"/>
  </si>
  <si>
    <r>
      <rPr>
        <b/>
        <sz val="8"/>
        <color indexed="8"/>
        <rFont val="맑은 고딕"/>
        <family val="3"/>
        <charset val="129"/>
      </rPr>
      <t>공구와기구</t>
    </r>
  </si>
  <si>
    <r>
      <t xml:space="preserve"> 1)</t>
    </r>
    <r>
      <rPr>
        <sz val="8"/>
        <rFont val="맑은 고딕"/>
        <family val="3"/>
        <charset val="134"/>
        <scheme val="minor"/>
      </rPr>
      <t>开</t>
    </r>
    <r>
      <rPr>
        <sz val="8"/>
        <rFont val="맑은 고딕"/>
        <family val="3"/>
        <charset val="129"/>
        <scheme val="minor"/>
      </rPr>
      <t xml:space="preserve">  </t>
    </r>
    <r>
      <rPr>
        <sz val="8"/>
        <rFont val="맑은 고딕"/>
        <family val="3"/>
        <charset val="134"/>
        <scheme val="minor"/>
      </rPr>
      <t>办</t>
    </r>
    <r>
      <rPr>
        <sz val="8"/>
        <rFont val="맑은 고딕"/>
        <family val="3"/>
        <charset val="129"/>
        <scheme val="minor"/>
      </rPr>
      <t xml:space="preserve">  </t>
    </r>
    <r>
      <rPr>
        <sz val="8"/>
        <rFont val="맑은 고딕"/>
        <family val="3"/>
        <charset val="134"/>
        <scheme val="minor"/>
      </rPr>
      <t>费</t>
    </r>
    <phoneticPr fontId="21" type="noConversion"/>
  </si>
  <si>
    <t>(6)無  形  資  産</t>
    <phoneticPr fontId="21" type="noConversion"/>
  </si>
  <si>
    <t>공구와기구</t>
  </si>
  <si>
    <r>
      <t xml:space="preserve"> 2)高 尔 夫 </t>
    </r>
    <r>
      <rPr>
        <sz val="8"/>
        <rFont val="맑은 고딕"/>
        <family val="3"/>
        <scheme val="minor"/>
      </rPr>
      <t>会</t>
    </r>
    <r>
      <rPr>
        <sz val="8"/>
        <rFont val="맑은 고딕"/>
        <family val="3"/>
        <charset val="129"/>
        <scheme val="minor"/>
      </rPr>
      <t xml:space="preserve"> </t>
    </r>
    <r>
      <rPr>
        <sz val="8"/>
        <rFont val="맑은 고딕"/>
        <family val="3"/>
        <scheme val="minor"/>
      </rPr>
      <t>员</t>
    </r>
    <r>
      <rPr>
        <sz val="8"/>
        <rFont val="맑은 고딕"/>
        <family val="3"/>
        <charset val="129"/>
        <scheme val="minor"/>
      </rPr>
      <t xml:space="preserve"> </t>
    </r>
    <r>
      <rPr>
        <sz val="8"/>
        <rFont val="맑은 고딕"/>
        <family val="3"/>
        <scheme val="minor"/>
      </rPr>
      <t>费</t>
    </r>
  </si>
  <si>
    <t xml:space="preserve"> 1)無  形  資  産</t>
    <phoneticPr fontId="21" type="noConversion"/>
  </si>
  <si>
    <t>(공구와기구감가상각누계액)</t>
  </si>
  <si>
    <r>
      <t xml:space="preserve"> 3)装  修  </t>
    </r>
    <r>
      <rPr>
        <sz val="8"/>
        <rFont val="맑은 고딕"/>
        <family val="3"/>
        <charset val="134"/>
        <scheme val="minor"/>
      </rPr>
      <t>费</t>
    </r>
    <phoneticPr fontId="21" type="noConversion"/>
  </si>
  <si>
    <t>(7)長期待灘費用</t>
    <phoneticPr fontId="21" type="noConversion"/>
  </si>
  <si>
    <r>
      <rPr>
        <b/>
        <sz val="8"/>
        <color indexed="8"/>
        <rFont val="맑은 고딕"/>
        <family val="3"/>
        <charset val="129"/>
      </rPr>
      <t>비품</t>
    </r>
  </si>
  <si>
    <r>
      <t>(7)待</t>
    </r>
    <r>
      <rPr>
        <sz val="8"/>
        <rFont val="맑은 고딕"/>
        <family val="3"/>
        <scheme val="minor"/>
      </rPr>
      <t>处</t>
    </r>
    <r>
      <rPr>
        <sz val="8"/>
        <rFont val="맑은 고딕"/>
        <family val="3"/>
        <charset val="129"/>
        <scheme val="minor"/>
      </rPr>
      <t>理</t>
    </r>
    <r>
      <rPr>
        <sz val="8"/>
        <rFont val="맑은 고딕"/>
        <family val="3"/>
        <scheme val="minor"/>
      </rPr>
      <t>财产损</t>
    </r>
    <r>
      <rPr>
        <sz val="8"/>
        <rFont val="맑은 고딕"/>
        <family val="3"/>
        <charset val="129"/>
        <scheme val="minor"/>
      </rPr>
      <t>溢</t>
    </r>
    <phoneticPr fontId="21" type="noConversion"/>
  </si>
  <si>
    <r>
      <t xml:space="preserve"> 1)</t>
    </r>
    <r>
      <rPr>
        <sz val="8"/>
        <rFont val="맑은 고딕"/>
        <family val="3"/>
        <scheme val="minor"/>
      </rPr>
      <t>开</t>
    </r>
    <r>
      <rPr>
        <sz val="8"/>
        <rFont val="맑은 고딕"/>
        <family val="3"/>
        <charset val="129"/>
        <scheme val="minor"/>
      </rPr>
      <t xml:space="preserve">  </t>
    </r>
    <r>
      <rPr>
        <sz val="8"/>
        <rFont val="맑은 고딕"/>
        <family val="3"/>
        <scheme val="minor"/>
      </rPr>
      <t>办</t>
    </r>
    <r>
      <rPr>
        <sz val="8"/>
        <rFont val="맑은 고딕"/>
        <family val="3"/>
        <charset val="129"/>
        <scheme val="minor"/>
      </rPr>
      <t xml:space="preserve">  </t>
    </r>
    <r>
      <rPr>
        <sz val="8"/>
        <rFont val="맑은 고딕"/>
        <family val="3"/>
        <scheme val="minor"/>
      </rPr>
      <t>费</t>
    </r>
    <phoneticPr fontId="21" type="noConversion"/>
  </si>
  <si>
    <t>비품</t>
  </si>
  <si>
    <r>
      <t>（9）</t>
    </r>
    <r>
      <rPr>
        <sz val="8"/>
        <rFont val="맑은 고딕"/>
        <family val="3"/>
        <scheme val="minor"/>
      </rPr>
      <t>递</t>
    </r>
    <r>
      <rPr>
        <sz val="8"/>
        <rFont val="맑은 고딕"/>
        <family val="3"/>
        <charset val="129"/>
        <scheme val="minor"/>
      </rPr>
      <t>延</t>
    </r>
    <r>
      <rPr>
        <sz val="8"/>
        <rFont val="맑은 고딕"/>
        <family val="3"/>
        <scheme val="minor"/>
      </rPr>
      <t>税</t>
    </r>
    <r>
      <rPr>
        <sz val="8"/>
        <rFont val="맑은 고딕"/>
        <family val="3"/>
        <charset val="129"/>
        <scheme val="minor"/>
      </rPr>
      <t>款借</t>
    </r>
    <r>
      <rPr>
        <sz val="8"/>
        <rFont val="맑은 고딕"/>
        <family val="3"/>
        <scheme val="minor"/>
      </rPr>
      <t>项</t>
    </r>
  </si>
  <si>
    <r>
      <t xml:space="preserve"> 2)高 尔 夫 </t>
    </r>
    <r>
      <rPr>
        <sz val="8"/>
        <rFont val="맑은 고딕"/>
        <family val="3"/>
        <scheme val="minor"/>
      </rPr>
      <t>会</t>
    </r>
    <r>
      <rPr>
        <sz val="8"/>
        <rFont val="맑은 고딕"/>
        <family val="3"/>
        <charset val="129"/>
        <scheme val="minor"/>
      </rPr>
      <t xml:space="preserve"> </t>
    </r>
    <r>
      <rPr>
        <sz val="8"/>
        <rFont val="맑은 고딕"/>
        <family val="3"/>
        <scheme val="minor"/>
      </rPr>
      <t>员</t>
    </r>
    <r>
      <rPr>
        <sz val="8"/>
        <rFont val="맑은 고딕"/>
        <family val="3"/>
        <charset val="129"/>
        <scheme val="minor"/>
      </rPr>
      <t xml:space="preserve"> </t>
    </r>
    <r>
      <rPr>
        <sz val="8"/>
        <rFont val="맑은 고딕"/>
        <family val="3"/>
        <scheme val="minor"/>
      </rPr>
      <t>费</t>
    </r>
    <phoneticPr fontId="21" type="noConversion"/>
  </si>
  <si>
    <t>(비품감가상각누계액)</t>
  </si>
  <si>
    <t xml:space="preserve"> 資 産  合 計</t>
    <phoneticPr fontId="21" type="noConversion"/>
  </si>
  <si>
    <r>
      <t xml:space="preserve"> 3)装  修  </t>
    </r>
    <r>
      <rPr>
        <sz val="8"/>
        <rFont val="맑은 고딕"/>
        <family val="3"/>
        <scheme val="minor"/>
      </rPr>
      <t>费</t>
    </r>
    <phoneticPr fontId="21" type="noConversion"/>
  </si>
  <si>
    <r>
      <rPr>
        <b/>
        <sz val="8"/>
        <color indexed="8"/>
        <rFont val="맑은 고딕"/>
        <family val="3"/>
        <charset val="129"/>
      </rPr>
      <t>금형</t>
    </r>
  </si>
  <si>
    <t>2.負    債</t>
    <phoneticPr fontId="21" type="noConversion"/>
  </si>
  <si>
    <r>
      <t>(8)待</t>
    </r>
    <r>
      <rPr>
        <sz val="8"/>
        <rFont val="맑은 고딕"/>
        <family val="3"/>
        <scheme val="minor"/>
      </rPr>
      <t>处</t>
    </r>
    <r>
      <rPr>
        <sz val="8"/>
        <rFont val="맑은 고딕"/>
        <family val="3"/>
        <charset val="129"/>
        <scheme val="minor"/>
      </rPr>
      <t>理</t>
    </r>
    <r>
      <rPr>
        <sz val="8"/>
        <rFont val="맑은 고딕"/>
        <family val="3"/>
        <scheme val="minor"/>
      </rPr>
      <t>财产损</t>
    </r>
    <r>
      <rPr>
        <sz val="8"/>
        <rFont val="맑은 고딕"/>
        <family val="3"/>
        <charset val="129"/>
        <scheme val="minor"/>
      </rPr>
      <t>溢</t>
    </r>
    <phoneticPr fontId="21" type="noConversion"/>
  </si>
  <si>
    <t>금형</t>
  </si>
  <si>
    <t>(1)流 動 負 債</t>
    <phoneticPr fontId="21" type="noConversion"/>
  </si>
  <si>
    <r>
      <t>（9）</t>
    </r>
    <r>
      <rPr>
        <sz val="8"/>
        <rFont val="맑은 고딕"/>
        <family val="3"/>
        <scheme val="minor"/>
      </rPr>
      <t>递</t>
    </r>
    <r>
      <rPr>
        <sz val="8"/>
        <rFont val="맑은 고딕"/>
        <family val="3"/>
        <charset val="129"/>
        <scheme val="minor"/>
      </rPr>
      <t>延</t>
    </r>
    <r>
      <rPr>
        <sz val="8"/>
        <rFont val="맑은 고딕"/>
        <family val="3"/>
        <scheme val="minor"/>
      </rPr>
      <t>税</t>
    </r>
    <r>
      <rPr>
        <sz val="8"/>
        <rFont val="맑은 고딕"/>
        <family val="3"/>
        <charset val="129"/>
        <scheme val="minor"/>
      </rPr>
      <t>款借</t>
    </r>
    <r>
      <rPr>
        <sz val="8"/>
        <rFont val="맑은 고딕"/>
        <family val="3"/>
        <scheme val="minor"/>
      </rPr>
      <t>项</t>
    </r>
    <phoneticPr fontId="21" type="noConversion"/>
  </si>
  <si>
    <t>(금형감가상각누계액)</t>
  </si>
  <si>
    <t xml:space="preserve">  1)短  期  借  款</t>
    <phoneticPr fontId="21" type="noConversion"/>
  </si>
  <si>
    <r>
      <rPr>
        <b/>
        <sz val="8"/>
        <color indexed="8"/>
        <rFont val="맑은 고딕"/>
        <family val="3"/>
        <charset val="129"/>
      </rPr>
      <t>건설중인유형자산</t>
    </r>
  </si>
  <si>
    <r>
      <t xml:space="preserve">    </t>
    </r>
    <r>
      <rPr>
        <sz val="8"/>
        <rFont val="맑은 고딕"/>
        <family val="3"/>
        <charset val="134"/>
        <scheme val="minor"/>
      </rPr>
      <t>应</t>
    </r>
    <r>
      <rPr>
        <sz val="8"/>
        <rFont val="맑은 고딕"/>
        <family val="3"/>
        <charset val="129"/>
        <scheme val="minor"/>
      </rPr>
      <t xml:space="preserve"> 付 信 用 </t>
    </r>
    <r>
      <rPr>
        <sz val="8"/>
        <rFont val="맑은 고딕"/>
        <family val="3"/>
        <charset val="134"/>
        <scheme val="minor"/>
      </rPr>
      <t>证</t>
    </r>
    <phoneticPr fontId="21" type="noConversion"/>
  </si>
  <si>
    <t>건설중인유형자산</t>
  </si>
  <si>
    <t xml:space="preserve">  2)應  付  帳  款</t>
    <phoneticPr fontId="21" type="noConversion"/>
  </si>
  <si>
    <r>
      <rPr>
        <b/>
        <sz val="8"/>
        <color indexed="8"/>
        <rFont val="맑은 고딕"/>
        <family val="3"/>
        <charset val="129"/>
      </rPr>
      <t>기타의유형자산</t>
    </r>
  </si>
  <si>
    <t xml:space="preserve">  3)應  付  工  資</t>
    <phoneticPr fontId="21" type="noConversion"/>
  </si>
  <si>
    <t>기타의유형자산</t>
  </si>
  <si>
    <t xml:space="preserve">  4)應  交  稅  金 </t>
    <phoneticPr fontId="21" type="noConversion"/>
  </si>
  <si>
    <r>
      <t xml:space="preserve">  2）</t>
    </r>
    <r>
      <rPr>
        <sz val="8"/>
        <rFont val="맑은 고딕"/>
        <family val="3"/>
        <scheme val="minor"/>
      </rPr>
      <t>应</t>
    </r>
    <r>
      <rPr>
        <sz val="8"/>
        <rFont val="맑은 고딕"/>
        <family val="3"/>
        <charset val="129"/>
        <scheme val="minor"/>
      </rPr>
      <t xml:space="preserve"> 付  信 用 </t>
    </r>
    <r>
      <rPr>
        <sz val="8"/>
        <rFont val="맑은 고딕"/>
        <family val="3"/>
        <scheme val="minor"/>
      </rPr>
      <t>证</t>
    </r>
    <phoneticPr fontId="15" type="noConversion"/>
  </si>
  <si>
    <t>(기타유형자산감가상각누계액)</t>
  </si>
  <si>
    <t xml:space="preserve">  6)應  付  股  利 </t>
    <phoneticPr fontId="21" type="noConversion"/>
  </si>
  <si>
    <r>
      <t xml:space="preserve">  3）</t>
    </r>
    <r>
      <rPr>
        <sz val="8"/>
        <rFont val="맑은 고딕"/>
        <family val="3"/>
        <scheme val="minor"/>
      </rPr>
      <t>应</t>
    </r>
    <r>
      <rPr>
        <sz val="8"/>
        <rFont val="맑은 고딕"/>
        <family val="3"/>
        <charset val="129"/>
        <scheme val="minor"/>
      </rPr>
      <t xml:space="preserve"> 付  票  据</t>
    </r>
    <phoneticPr fontId="15" type="noConversion"/>
  </si>
  <si>
    <r>
      <rPr>
        <b/>
        <sz val="8"/>
        <color indexed="8"/>
        <rFont val="맑은 고딕"/>
        <family val="3"/>
        <charset val="129"/>
      </rPr>
      <t>무형자산</t>
    </r>
  </si>
  <si>
    <t xml:space="preserve">  7)預  收  貨  款</t>
    <phoneticPr fontId="21" type="noConversion"/>
  </si>
  <si>
    <t xml:space="preserve">  4)應  付  帳  款</t>
    <phoneticPr fontId="21" type="noConversion"/>
  </si>
  <si>
    <r>
      <rPr>
        <b/>
        <sz val="8"/>
        <color indexed="8"/>
        <rFont val="맑은 고딕"/>
        <family val="3"/>
        <charset val="129"/>
      </rPr>
      <t>소프트웨어</t>
    </r>
  </si>
  <si>
    <t xml:space="preserve">  8)其 他 應 付 款</t>
    <phoneticPr fontId="21" type="noConversion"/>
  </si>
  <si>
    <t xml:space="preserve">  5)應  付  工  資</t>
    <phoneticPr fontId="21" type="noConversion"/>
  </si>
  <si>
    <t>소프트웨어</t>
  </si>
  <si>
    <t xml:space="preserve">  9)預  提  費  用</t>
    <phoneticPr fontId="21" type="noConversion"/>
  </si>
  <si>
    <t xml:space="preserve">  6)應  交  稅  金 </t>
    <phoneticPr fontId="21" type="noConversion"/>
  </si>
  <si>
    <r>
      <rPr>
        <b/>
        <sz val="8"/>
        <color indexed="8"/>
        <rFont val="맑은 고딕"/>
        <family val="3"/>
        <charset val="129"/>
      </rPr>
      <t>회원권</t>
    </r>
  </si>
  <si>
    <t xml:space="preserve"> 10)職工福利及奬勵基金</t>
    <phoneticPr fontId="21" type="noConversion"/>
  </si>
  <si>
    <t xml:space="preserve">  7)應  付  股  利 </t>
    <phoneticPr fontId="21" type="noConversion"/>
  </si>
  <si>
    <t>회원권</t>
  </si>
  <si>
    <r>
      <t xml:space="preserve"> 11)其 他 </t>
    </r>
    <r>
      <rPr>
        <sz val="8"/>
        <rFont val="맑은 고딕"/>
        <family val="3"/>
        <charset val="134"/>
        <scheme val="minor"/>
      </rPr>
      <t>应</t>
    </r>
    <r>
      <rPr>
        <sz val="8"/>
        <rFont val="맑은 고딕"/>
        <family val="3"/>
        <charset val="129"/>
        <scheme val="minor"/>
      </rPr>
      <t xml:space="preserve"> 交 款</t>
    </r>
    <phoneticPr fontId="21" type="noConversion"/>
  </si>
  <si>
    <t xml:space="preserve">  8)預  收  貨  款</t>
    <phoneticPr fontId="21" type="noConversion"/>
  </si>
  <si>
    <t>(회원권손상차손누계액)</t>
  </si>
  <si>
    <r>
      <t xml:space="preserve"> 12)</t>
    </r>
    <r>
      <rPr>
        <sz val="8"/>
        <rFont val="맑은 고딕"/>
        <family val="3"/>
        <scheme val="minor"/>
      </rPr>
      <t>递</t>
    </r>
    <r>
      <rPr>
        <sz val="8"/>
        <rFont val="맑은 고딕"/>
        <family val="3"/>
        <charset val="129"/>
        <scheme val="minor"/>
      </rPr>
      <t>延</t>
    </r>
    <r>
      <rPr>
        <sz val="8"/>
        <rFont val="맑은 고딕"/>
        <family val="3"/>
        <scheme val="minor"/>
      </rPr>
      <t>税</t>
    </r>
    <r>
      <rPr>
        <sz val="8"/>
        <rFont val="맑은 고딕"/>
        <family val="3"/>
        <charset val="129"/>
        <scheme val="minor"/>
      </rPr>
      <t>款</t>
    </r>
    <r>
      <rPr>
        <sz val="8"/>
        <rFont val="맑은 고딕"/>
        <family val="3"/>
        <scheme val="minor"/>
      </rPr>
      <t>贷项</t>
    </r>
  </si>
  <si>
    <t xml:space="preserve">  9)其 他 應 付 款</t>
    <phoneticPr fontId="21" type="noConversion"/>
  </si>
  <si>
    <r>
      <rPr>
        <b/>
        <sz val="8"/>
        <color indexed="8"/>
        <rFont val="맑은 고딕"/>
        <family val="3"/>
        <charset val="129"/>
      </rPr>
      <t>기타비유동자산</t>
    </r>
  </si>
  <si>
    <r>
      <t xml:space="preserve"> 13)交易性金融</t>
    </r>
    <r>
      <rPr>
        <sz val="8"/>
        <rFont val="맑은 고딕"/>
        <family val="3"/>
        <scheme val="minor"/>
      </rPr>
      <t>负债</t>
    </r>
    <phoneticPr fontId="21" type="noConversion"/>
  </si>
  <si>
    <t xml:space="preserve">  10)預  提  費  用</t>
    <phoneticPr fontId="21" type="noConversion"/>
  </si>
  <si>
    <t>장기선급비용</t>
  </si>
  <si>
    <t>(2)長  期  負  債</t>
    <phoneticPr fontId="21" type="noConversion"/>
  </si>
  <si>
    <t xml:space="preserve">  11)職工福利及奬勵基金</t>
    <phoneticPr fontId="21" type="noConversion"/>
  </si>
  <si>
    <t>장기선급비용_토지사용권</t>
  </si>
  <si>
    <t xml:space="preserve">  1)長  期  借  款</t>
    <phoneticPr fontId="21" type="noConversion"/>
  </si>
  <si>
    <r>
      <t xml:space="preserve">  12)其 他 </t>
    </r>
    <r>
      <rPr>
        <sz val="8"/>
        <rFont val="맑은 고딕"/>
        <family val="3"/>
        <scheme val="minor"/>
      </rPr>
      <t>应</t>
    </r>
    <r>
      <rPr>
        <sz val="8"/>
        <rFont val="맑은 고딕"/>
        <family val="3"/>
        <charset val="129"/>
        <scheme val="minor"/>
      </rPr>
      <t xml:space="preserve"> 交 款</t>
    </r>
    <phoneticPr fontId="21" type="noConversion"/>
  </si>
  <si>
    <t xml:space="preserve">  2)長 期 應 付 款</t>
    <phoneticPr fontId="21" type="noConversion"/>
  </si>
  <si>
    <r>
      <t xml:space="preserve">  13)</t>
    </r>
    <r>
      <rPr>
        <sz val="8"/>
        <rFont val="맑은 고딕"/>
        <family val="3"/>
        <scheme val="minor"/>
      </rPr>
      <t>递</t>
    </r>
    <r>
      <rPr>
        <sz val="8"/>
        <rFont val="맑은 고딕"/>
        <family val="3"/>
        <charset val="129"/>
        <scheme val="minor"/>
      </rPr>
      <t>延</t>
    </r>
    <r>
      <rPr>
        <sz val="8"/>
        <rFont val="맑은 고딕"/>
        <family val="3"/>
        <scheme val="minor"/>
      </rPr>
      <t>税</t>
    </r>
    <r>
      <rPr>
        <sz val="8"/>
        <rFont val="맑은 고딕"/>
        <family val="3"/>
        <charset val="129"/>
        <scheme val="minor"/>
      </rPr>
      <t>款</t>
    </r>
    <r>
      <rPr>
        <sz val="8"/>
        <rFont val="맑은 고딕"/>
        <family val="3"/>
        <scheme val="minor"/>
      </rPr>
      <t>贷项</t>
    </r>
    <phoneticPr fontId="21" type="noConversion"/>
  </si>
  <si>
    <r>
      <rPr>
        <b/>
        <sz val="8"/>
        <color indexed="8"/>
        <rFont val="맑은 고딕"/>
        <family val="3"/>
        <charset val="129"/>
      </rPr>
      <t>부채</t>
    </r>
  </si>
  <si>
    <r>
      <t xml:space="preserve">  3）</t>
    </r>
    <r>
      <rPr>
        <sz val="8"/>
        <rFont val="맑은 고딕"/>
        <family val="3"/>
        <scheme val="minor"/>
      </rPr>
      <t>销</t>
    </r>
    <r>
      <rPr>
        <sz val="8"/>
        <rFont val="맑은 고딕"/>
        <family val="3"/>
        <charset val="129"/>
        <scheme val="minor"/>
      </rPr>
      <t>售保</t>
    </r>
    <r>
      <rPr>
        <sz val="8"/>
        <rFont val="맑은 고딕"/>
        <family val="3"/>
        <scheme val="minor"/>
      </rPr>
      <t>证</t>
    </r>
    <r>
      <rPr>
        <sz val="8"/>
        <rFont val="맑은 고딕"/>
        <family val="3"/>
        <charset val="129"/>
        <scheme val="minor"/>
      </rPr>
      <t>准</t>
    </r>
    <r>
      <rPr>
        <sz val="8"/>
        <rFont val="맑은 고딕"/>
        <family val="3"/>
        <scheme val="minor"/>
      </rPr>
      <t>备负债</t>
    </r>
  </si>
  <si>
    <r>
      <t xml:space="preserve">  14)交易性金融</t>
    </r>
    <r>
      <rPr>
        <sz val="8"/>
        <rFont val="맑은 고딕"/>
        <family val="3"/>
        <scheme val="minor"/>
      </rPr>
      <t>负债</t>
    </r>
    <phoneticPr fontId="21" type="noConversion"/>
  </si>
  <si>
    <r>
      <rPr>
        <b/>
        <sz val="8"/>
        <color indexed="8"/>
        <rFont val="맑은 고딕"/>
        <family val="3"/>
        <charset val="129"/>
      </rPr>
      <t>유동부채</t>
    </r>
  </si>
  <si>
    <t>3.所有者權益</t>
    <phoneticPr fontId="21" type="noConversion"/>
  </si>
  <si>
    <r>
      <rPr>
        <b/>
        <sz val="8"/>
        <color indexed="8"/>
        <rFont val="맑은 고딕"/>
        <family val="3"/>
        <charset val="129"/>
      </rPr>
      <t>매입채무및기타채무</t>
    </r>
  </si>
  <si>
    <t xml:space="preserve">  1)實  收  資  本</t>
    <phoneticPr fontId="21" type="noConversion"/>
  </si>
  <si>
    <r>
      <rPr>
        <b/>
        <sz val="8"/>
        <color indexed="8"/>
        <rFont val="맑은 고딕"/>
        <family val="3"/>
        <charset val="129"/>
      </rPr>
      <t>매입채무</t>
    </r>
  </si>
  <si>
    <t xml:space="preserve">  2)資  本  公  積</t>
    <phoneticPr fontId="21" type="noConversion"/>
  </si>
  <si>
    <t>외상매입금:외화</t>
  </si>
  <si>
    <t xml:space="preserve">  3)儲  備  基  金</t>
    <phoneticPr fontId="21" type="noConversion"/>
  </si>
  <si>
    <r>
      <t xml:space="preserve">  3）</t>
    </r>
    <r>
      <rPr>
        <sz val="8"/>
        <rFont val="맑은 고딕"/>
        <family val="3"/>
        <scheme val="minor"/>
      </rPr>
      <t>销</t>
    </r>
    <r>
      <rPr>
        <sz val="8"/>
        <rFont val="맑은 고딕"/>
        <family val="3"/>
        <charset val="129"/>
        <scheme val="minor"/>
      </rPr>
      <t>售保</t>
    </r>
    <r>
      <rPr>
        <sz val="8"/>
        <rFont val="맑은 고딕"/>
        <family val="3"/>
        <scheme val="minor"/>
      </rPr>
      <t>证</t>
    </r>
    <r>
      <rPr>
        <sz val="8"/>
        <rFont val="맑은 고딕"/>
        <family val="3"/>
        <charset val="129"/>
        <scheme val="minor"/>
      </rPr>
      <t>准</t>
    </r>
    <r>
      <rPr>
        <sz val="8"/>
        <rFont val="맑은 고딕"/>
        <family val="3"/>
        <scheme val="minor"/>
      </rPr>
      <t>备负债</t>
    </r>
    <phoneticPr fontId="21" type="noConversion"/>
  </si>
  <si>
    <t>미확정매입채무:GL</t>
  </si>
  <si>
    <t xml:space="preserve">  4)未 分 配 利 潤</t>
    <phoneticPr fontId="21" type="noConversion"/>
  </si>
  <si>
    <t>미지급금</t>
  </si>
  <si>
    <t xml:space="preserve">    a.移越利益剩餘金</t>
    <phoneticPr fontId="21" type="noConversion"/>
  </si>
  <si>
    <t>미지급비용</t>
  </si>
  <si>
    <t xml:space="preserve">    b.淨   利   潤</t>
    <phoneticPr fontId="21" type="noConversion"/>
  </si>
  <si>
    <r>
      <t>(</t>
    </r>
    <r>
      <rPr>
        <b/>
        <sz val="8"/>
        <color indexed="8"/>
        <rFont val="맑은 고딕"/>
        <family val="3"/>
        <charset val="129"/>
      </rPr>
      <t>유동성)위험회피파생상품부채</t>
    </r>
  </si>
  <si>
    <t xml:space="preserve"> 權 益  合 計</t>
    <phoneticPr fontId="21" type="noConversion"/>
  </si>
  <si>
    <r>
      <t>(</t>
    </r>
    <r>
      <rPr>
        <b/>
        <sz val="8"/>
        <color indexed="8"/>
        <rFont val="맑은 고딕"/>
        <family val="3"/>
        <charset val="129"/>
      </rPr>
      <t>유동성)공정가치위험회피파생상품부채</t>
    </r>
  </si>
  <si>
    <t>(유동성)공정가치위험회피파생상품부채:금융</t>
  </si>
  <si>
    <r>
      <rPr>
        <b/>
        <sz val="8"/>
        <color indexed="8"/>
        <rFont val="맑은 고딕"/>
        <family val="3"/>
        <charset val="129"/>
      </rPr>
      <t>단기차입금</t>
    </r>
  </si>
  <si>
    <t>단기차입금:외화</t>
  </si>
  <si>
    <r>
      <rPr>
        <b/>
        <sz val="8"/>
        <color indexed="8"/>
        <rFont val="맑은 고딕"/>
        <family val="3"/>
        <charset val="129"/>
      </rPr>
      <t>기타유동부채</t>
    </r>
  </si>
  <si>
    <t>선수금</t>
  </si>
  <si>
    <t>예수금</t>
  </si>
  <si>
    <t>매출부가세</t>
  </si>
  <si>
    <t>미지급법인세</t>
  </si>
  <si>
    <t>(유동성)미지급배당금</t>
  </si>
  <si>
    <r>
      <rPr>
        <b/>
        <sz val="8"/>
        <color indexed="8"/>
        <rFont val="맑은 고딕"/>
        <family val="3"/>
        <charset val="129"/>
      </rPr>
      <t>비유동부채</t>
    </r>
  </si>
  <si>
    <r>
      <rPr>
        <b/>
        <sz val="8"/>
        <color indexed="8"/>
        <rFont val="맑은 고딕"/>
        <family val="3"/>
        <charset val="129"/>
      </rPr>
      <t>장기차입금</t>
    </r>
  </si>
  <si>
    <t>장기차입금:외화</t>
  </si>
  <si>
    <r>
      <rPr>
        <b/>
        <sz val="8"/>
        <color indexed="8"/>
        <rFont val="맑은 고딕"/>
        <family val="3"/>
        <charset val="129"/>
      </rPr>
      <t>충당부채</t>
    </r>
  </si>
  <si>
    <t>판매보증충당부채</t>
  </si>
  <si>
    <r>
      <rPr>
        <b/>
        <sz val="8"/>
        <color indexed="8"/>
        <rFont val="맑은 고딕"/>
        <family val="3"/>
        <charset val="129"/>
      </rPr>
      <t>자본</t>
    </r>
  </si>
  <si>
    <r>
      <rPr>
        <b/>
        <sz val="8"/>
        <color indexed="8"/>
        <rFont val="맑은 고딕"/>
        <family val="3"/>
        <charset val="129"/>
      </rPr>
      <t>지배주주지분</t>
    </r>
  </si>
  <si>
    <r>
      <rPr>
        <b/>
        <sz val="8"/>
        <color indexed="8"/>
        <rFont val="맑은 고딕"/>
        <family val="3"/>
        <charset val="129"/>
      </rPr>
      <t>자본금</t>
    </r>
  </si>
  <si>
    <t>보통주자본금</t>
  </si>
  <si>
    <r>
      <rPr>
        <b/>
        <sz val="8"/>
        <color indexed="8"/>
        <rFont val="맑은 고딕"/>
        <family val="3"/>
        <charset val="129"/>
      </rPr>
      <t>기타포괄손익누계액</t>
    </r>
  </si>
  <si>
    <t>해외사업환산대</t>
  </si>
  <si>
    <r>
      <rPr>
        <b/>
        <sz val="8"/>
        <color indexed="8"/>
        <rFont val="맑은 고딕"/>
        <family val="3"/>
        <charset val="129"/>
      </rPr>
      <t>이익잉여금</t>
    </r>
  </si>
  <si>
    <t>이익준비금</t>
  </si>
  <si>
    <t>전기이월이익잉여금</t>
  </si>
  <si>
    <t>연결계정명</t>
  </si>
  <si>
    <t>연결계정코드</t>
  </si>
  <si>
    <t>K-GAAP(CNY)</t>
  </si>
  <si>
    <t>RMB'000</t>
    <phoneticPr fontId="1" type="noConversion"/>
  </si>
  <si>
    <t>제품매출</t>
  </si>
  <si>
    <t>제품매출:원화</t>
  </si>
  <si>
    <t>제품매출:외화</t>
  </si>
  <si>
    <t>일시불 금형 매출이며 크라이슬러, FIAT에서 발생함.(주로 FIAT) 2013년 증가 원인에 대해서는 사유 확인 필요</t>
    <phoneticPr fontId="1" type="noConversion"/>
  </si>
  <si>
    <t>(매출할인 및 매출에누리)</t>
  </si>
  <si>
    <t>상품매출</t>
  </si>
  <si>
    <t>상품매출:원화</t>
  </si>
  <si>
    <t>상품매출:외화</t>
  </si>
  <si>
    <t>공사매출</t>
  </si>
  <si>
    <t>로열티 전장 5%, 스위치 3%, 15년도부터 변동</t>
    <phoneticPr fontId="1" type="noConversion"/>
  </si>
  <si>
    <t>공사매출:원화</t>
  </si>
  <si>
    <t>해외 수출 운반비 및 관련 비용이 지급수수료로 분류되어 2014년 증가함.(2014년 수출 증가), 2014년 세금 관련 컨설팅 1,500천RMB 존재함</t>
    <phoneticPr fontId="1" type="noConversion"/>
  </si>
  <si>
    <t>공사매출:외화</t>
  </si>
  <si>
    <t>2014년 판관비 관련 인원 구조조정 단행으로 인건비 감소</t>
    <phoneticPr fontId="1" type="noConversion"/>
  </si>
  <si>
    <t>공사매출:진행기준조정</t>
  </si>
  <si>
    <t>매출 및 매입 관련 운송비. 큰 변동 없음.</t>
    <phoneticPr fontId="1" type="noConversion"/>
  </si>
  <si>
    <t>기타매출</t>
  </si>
  <si>
    <t>본사와 동일한 기준으로 쌓고 있음. 2012년 필드 클레임 발생(사유 확인 해 봐야 됨)으로 2013년 충당금 설정</t>
    <phoneticPr fontId="1" type="noConversion"/>
  </si>
  <si>
    <t>임대매출</t>
  </si>
  <si>
    <t xml:space="preserve">A/S비(필드 클레임)로 인하여 2012년 증가. </t>
    <phoneticPr fontId="1" type="noConversion"/>
  </si>
  <si>
    <t>제품매출원가</t>
  </si>
  <si>
    <t>잡이익 및 잡손실 개발비 관련 손익을 잡이익 및 잡손실로 처리(개발후 완성차 업체들이 관련 비용을 보전해 주는 경우)</t>
    <phoneticPr fontId="1" type="noConversion"/>
  </si>
  <si>
    <t>(매입할인 및 에누리)</t>
  </si>
  <si>
    <t>연결정산표 상 금액으로는 매출로 인식하며, 별도에서도 올해부터 조정할 것이라고 함(연결 정산표 확인해 봐야 됨)</t>
    <phoneticPr fontId="1" type="noConversion"/>
  </si>
  <si>
    <t>재고자산평가손실</t>
  </si>
  <si>
    <t>차입금 증가에 비해 이자비용 감소하는 이유 설명 안됨.(확인 후 알려준다고 함)</t>
    <phoneticPr fontId="1" type="noConversion"/>
  </si>
  <si>
    <t>상품매출원가</t>
  </si>
  <si>
    <t>공사매출원가</t>
  </si>
  <si>
    <t>기타매출원가</t>
  </si>
  <si>
    <t>판매비와관리비</t>
  </si>
  <si>
    <t>급료와임금</t>
  </si>
  <si>
    <t>상여금</t>
  </si>
  <si>
    <t>잡급</t>
  </si>
  <si>
    <t xml:space="preserve">필드클레임 </t>
    <phoneticPr fontId="1" type="noConversion"/>
  </si>
  <si>
    <t>대량 A/S</t>
    <phoneticPr fontId="1" type="noConversion"/>
  </si>
  <si>
    <t>리스료</t>
  </si>
  <si>
    <t>포장비</t>
  </si>
  <si>
    <t>외주가공비</t>
  </si>
  <si>
    <t>개발비 회수내역</t>
    <phoneticPr fontId="1" type="noConversion"/>
  </si>
  <si>
    <t>매출로 대체</t>
    <phoneticPr fontId="1" type="noConversion"/>
  </si>
  <si>
    <t>연구비</t>
  </si>
  <si>
    <t>견본비</t>
  </si>
  <si>
    <t>수출제비용</t>
  </si>
  <si>
    <t>해외시장개척비</t>
  </si>
  <si>
    <t>판매수수료</t>
  </si>
  <si>
    <t>A/S 비</t>
  </si>
  <si>
    <t>공사하도급비</t>
  </si>
  <si>
    <t>보상비</t>
  </si>
  <si>
    <t>손실부담충당부채전입</t>
  </si>
  <si>
    <t>구조조정부채전입</t>
  </si>
  <si>
    <t>기타(손실)충당부채전입</t>
  </si>
  <si>
    <t>품질보증부채환입</t>
  </si>
  <si>
    <t>손실부담계약충당부채환입</t>
  </si>
  <si>
    <t>구조조정충당부채환입</t>
  </si>
  <si>
    <t>기타(손실)충당부채환입</t>
  </si>
  <si>
    <t>대손충당금환입</t>
  </si>
  <si>
    <t>퇴직위로금</t>
  </si>
  <si>
    <t>수수료수익</t>
  </si>
  <si>
    <t>12년도에 고정이었다가 13년부터 변동</t>
    <phoneticPr fontId="1" type="noConversion"/>
  </si>
  <si>
    <t>유형자산손상차손환입</t>
  </si>
  <si>
    <t>무형자산손상차손환입</t>
  </si>
  <si>
    <t>기타투자자산처분이익</t>
  </si>
  <si>
    <t>기타투자자산손상차손환입</t>
  </si>
  <si>
    <t>파생상품자산/부채 평가이익(영업활동)</t>
  </si>
  <si>
    <t>파생상품자산/부채 거래이익(영업활동)</t>
  </si>
  <si>
    <t>기타영업수익(영업활동)</t>
  </si>
  <si>
    <t>무형자산처분손실</t>
  </si>
  <si>
    <t>무형자산폐기손실</t>
  </si>
  <si>
    <t>재고자산처분손실</t>
  </si>
  <si>
    <t>재고자산감모손실</t>
  </si>
  <si>
    <t>기타투자자산처분손실</t>
  </si>
  <si>
    <t>기타투자자산손상차손</t>
  </si>
  <si>
    <t>파생상품자산/부채 평가손실(영업활동)</t>
  </si>
  <si>
    <t>파생상품자산/부채 거래손실(영업활동)</t>
  </si>
  <si>
    <t>손실부담계약평가손실</t>
  </si>
  <si>
    <t>운휴자산상각비</t>
  </si>
  <si>
    <t>기타영업비용(영업활동)</t>
  </si>
  <si>
    <t>배당금수익(기타회사용)</t>
  </si>
  <si>
    <t>단기매매증권평가이익</t>
  </si>
  <si>
    <t>단기매매증권처분이익</t>
  </si>
  <si>
    <t>당기손익인식지정금융자산/부채 평가이익</t>
  </si>
  <si>
    <t>당기손익인식지정금융자산/부채 처분이익</t>
  </si>
  <si>
    <t>매도가능금융자산 평가이익</t>
  </si>
  <si>
    <t>만기보유금융자산 평가이익</t>
  </si>
  <si>
    <t>만기보유금융자산 처분이익</t>
  </si>
  <si>
    <t>만기보유금융자산 손상차손환입</t>
  </si>
  <si>
    <t>종속,관계기업등주식처분이익</t>
  </si>
  <si>
    <t>사채상환이익</t>
  </si>
  <si>
    <t>보험차익</t>
  </si>
  <si>
    <t>부의영업권환입(연결)</t>
  </si>
  <si>
    <t>자산수증이익</t>
  </si>
  <si>
    <t>지분법이익(지주사외)</t>
  </si>
  <si>
    <t>전기오류수정이익</t>
  </si>
  <si>
    <t>채무면제이익</t>
  </si>
  <si>
    <t>종속,관계기업등주식처분이익(지주사외)</t>
  </si>
  <si>
    <t>종속,관계기업등주식손상차손환입(지주사외)</t>
  </si>
  <si>
    <t>매출채권처분손실</t>
  </si>
  <si>
    <t>단기매매증권평가손실</t>
  </si>
  <si>
    <t>단기매매증권처분손실</t>
  </si>
  <si>
    <t>당기손익인식지정금융자산/부채 평가손실</t>
  </si>
  <si>
    <t>당기손익인식지정금융자산/부채 처분손실</t>
  </si>
  <si>
    <t>매도가능금융자산 평가손실</t>
  </si>
  <si>
    <t>매도가능금융자산 손상차손</t>
  </si>
  <si>
    <t>만기보유금융자산 평가손실</t>
  </si>
  <si>
    <t>만기보유금융자산 처분손실</t>
  </si>
  <si>
    <t>만기보유금융자산 손상차손</t>
  </si>
  <si>
    <t>종속,관계기업등주식처분손실</t>
  </si>
  <si>
    <t>사채상환손실</t>
  </si>
  <si>
    <t>지분법손실(지주사외)</t>
  </si>
  <si>
    <t>전기오류수정손실</t>
  </si>
  <si>
    <t>재해손실</t>
  </si>
  <si>
    <t>종속,관계기업등주식처분손실(지주사외)</t>
  </si>
  <si>
    <t>종속,관계기업등주식손상차손(지주사외)</t>
  </si>
  <si>
    <t>법인세비용차감전계속사업손익</t>
  </si>
  <si>
    <t>계속사업손익법인세비용</t>
  </si>
  <si>
    <t>법인세환급액</t>
  </si>
  <si>
    <t>법인세추납액</t>
  </si>
  <si>
    <t>중단사업손익</t>
  </si>
  <si>
    <t>중단사업수익</t>
  </si>
  <si>
    <t>중단사업비용</t>
  </si>
  <si>
    <t>지분변동으로 인한 조정액</t>
  </si>
  <si>
    <t>종속회사의매수일전순이익</t>
  </si>
  <si>
    <t>총당기순이익</t>
  </si>
  <si>
    <t>당좌자산</t>
    <phoneticPr fontId="1" type="noConversion"/>
  </si>
  <si>
    <t>중국 OEM 업체 매출 증가에 따라 2015년 증가함</t>
    <phoneticPr fontId="1" type="noConversion"/>
  </si>
  <si>
    <t>현재 제품 재고를 늘리고 원재료 재고를 줄이는 노력을 하여 안전재고 수준이 낮아짐</t>
    <phoneticPr fontId="1" type="noConversion"/>
  </si>
  <si>
    <t>원화당좌</t>
  </si>
  <si>
    <t>원화보통</t>
  </si>
  <si>
    <t>2014년 전장 사업 관련 기계장치 구입으로 인하여 증가.</t>
    <phoneticPr fontId="1" type="noConversion"/>
  </si>
  <si>
    <t>원화기타</t>
  </si>
  <si>
    <t>외화당좌</t>
  </si>
  <si>
    <t>외화보통</t>
  </si>
  <si>
    <t>현금등가물</t>
  </si>
  <si>
    <t>단기금융상품</t>
  </si>
  <si>
    <t>단기정기예/적금</t>
  </si>
  <si>
    <t>단기특정금전신탁</t>
  </si>
  <si>
    <t>기타단기금융상품</t>
  </si>
  <si>
    <t>매출채권 및 기타채권</t>
    <phoneticPr fontId="1" type="noConversion"/>
  </si>
  <si>
    <t>원화외상매출금</t>
  </si>
  <si>
    <t>반제품</t>
    <phoneticPr fontId="1" type="noConversion"/>
  </si>
  <si>
    <t>원재료</t>
    <phoneticPr fontId="1" type="noConversion"/>
  </si>
  <si>
    <t>부도어음</t>
  </si>
  <si>
    <t>공사채권</t>
  </si>
  <si>
    <t>기타어음</t>
  </si>
  <si>
    <t>(매출채권 대손충당금)</t>
  </si>
  <si>
    <t>(대손충당금:원화외상매출금)</t>
  </si>
  <si>
    <t>(대손충당금:받을어음)</t>
  </si>
  <si>
    <t>(대손충당금:부도어음)</t>
  </si>
  <si>
    <t>(대손충당금:공사채권)</t>
  </si>
  <si>
    <t>(대손충당금:기타)</t>
  </si>
  <si>
    <t>단기대여금</t>
  </si>
  <si>
    <t>(단기대여금대손충당금)</t>
  </si>
  <si>
    <t>단기보증금</t>
  </si>
  <si>
    <t>(단기보증금대손충당금)</t>
  </si>
  <si>
    <t>미수수익</t>
  </si>
  <si>
    <t>차입금 합계</t>
    <phoneticPr fontId="1" type="noConversion"/>
  </si>
  <si>
    <t>(유동성)당기손익인식금융자산</t>
  </si>
  <si>
    <t>이자비용</t>
    <phoneticPr fontId="1" type="noConversion"/>
  </si>
  <si>
    <t>단기매매증권</t>
  </si>
  <si>
    <t>단기매매증권-주식</t>
  </si>
  <si>
    <t>단기매매증권-사채</t>
  </si>
  <si>
    <t>단기매매증권-국.공채</t>
  </si>
  <si>
    <t>단기매매증권-기타</t>
  </si>
  <si>
    <t>(유동성)당기손익인식지정금융자산</t>
  </si>
  <si>
    <t>(유동성)매매목적파생상품자산:금융</t>
  </si>
  <si>
    <t>(유동성))매매목적파생상품자산:상품</t>
  </si>
  <si>
    <t>(유동성)매도가능금융자산</t>
  </si>
  <si>
    <t>(유동성)매도가능증권-주식</t>
  </si>
  <si>
    <t>(유동성)매도가능증권-사채</t>
  </si>
  <si>
    <t>(유동성)매도가능증권-국.공채</t>
  </si>
  <si>
    <t>(유동성)매도가능증권-기타</t>
  </si>
  <si>
    <t>(유동성)(매도가능증권손상차손누계액)</t>
  </si>
  <si>
    <t>(유동성)만기보유금융자산</t>
  </si>
  <si>
    <t>(유동성)만기보유증권-사채</t>
  </si>
  <si>
    <t>(유동성)만기보유증권-국.공채</t>
  </si>
  <si>
    <t>(유동성)만기보유증권-기타</t>
  </si>
  <si>
    <t>(유동성)(만기보유증권손상차손누계액)</t>
  </si>
  <si>
    <t>(유동성)위험회피파생상품자산</t>
  </si>
  <si>
    <t>(유동성)공정가치위험회피파생상품자산:상품</t>
  </si>
  <si>
    <t>(유동성)공정가치위험회피파생상품자산:확정계약</t>
  </si>
  <si>
    <t>(유동성)현금흐름위험회피파생상품자산</t>
  </si>
  <si>
    <t>(유동성)현금흐름위험회피파생상품자산:금융</t>
  </si>
  <si>
    <t>(유동성)현금흐름위험회피파생상품자산:상품</t>
  </si>
  <si>
    <t>재공품</t>
  </si>
  <si>
    <t>(재공품평가충당금)</t>
  </si>
  <si>
    <t>스크랩</t>
  </si>
  <si>
    <t>저장품</t>
  </si>
  <si>
    <t>(저장품평가충당금)</t>
  </si>
  <si>
    <t>미착품</t>
  </si>
  <si>
    <t>미착품:상품</t>
  </si>
  <si>
    <t>미착품:원재료</t>
    <phoneticPr fontId="1" type="noConversion"/>
  </si>
  <si>
    <t>미착품:저장품</t>
  </si>
  <si>
    <t>미착품:기타</t>
  </si>
  <si>
    <t>미성공사</t>
  </si>
  <si>
    <t>기타의재고자산</t>
  </si>
  <si>
    <t>(기타의재고자산평가충당금)</t>
  </si>
  <si>
    <t>(유동성)금융리스채권</t>
  </si>
  <si>
    <t>(유동성)금융리스채권_대손충당금</t>
  </si>
  <si>
    <t>(유동성)금융리스채권_현재가치할인차금</t>
  </si>
  <si>
    <t>(유동성)이연법인세자산</t>
  </si>
  <si>
    <t>(유동성)미청구공사</t>
  </si>
  <si>
    <t>(유동성)(미청구공사대손충당금)</t>
  </si>
  <si>
    <t>(유동성)(공사손실충당금)</t>
  </si>
  <si>
    <t>(선급금현재가치할인차금)</t>
  </si>
  <si>
    <t>(유동성)선급비용_토지사용권</t>
  </si>
  <si>
    <t>기타 매출채권 및 기타채권</t>
  </si>
  <si>
    <t>기타 당좌자산</t>
  </si>
  <si>
    <t>선급법인세</t>
  </si>
  <si>
    <t>미수법인세환급액</t>
  </si>
  <si>
    <t>선급제세기타</t>
  </si>
  <si>
    <t>매각예정자산</t>
  </si>
  <si>
    <t>장기매출채권및기타채권</t>
  </si>
  <si>
    <t>장기성매출채권</t>
  </si>
  <si>
    <t>장기성매출채권:원화</t>
  </si>
  <si>
    <t>장기성매출채권:외화</t>
  </si>
  <si>
    <t>(장기성매출채권대손충당금)</t>
  </si>
  <si>
    <t>대손충당금:장기성매출채권:원화</t>
  </si>
  <si>
    <t>대손충당금:장기성매출채권:외화</t>
  </si>
  <si>
    <t>대손충당금:부도어음</t>
  </si>
  <si>
    <t>대손충당금:공사채권</t>
  </si>
  <si>
    <t>(장기성매출채권현재가치할인차금)</t>
  </si>
  <si>
    <t>장기대여금</t>
  </si>
  <si>
    <t>(장기대여금대손충당금)</t>
  </si>
  <si>
    <t>(장기대여금현재가치할인차금)</t>
  </si>
  <si>
    <t>장기미수금</t>
  </si>
  <si>
    <t>(장기미수금대손충당금)</t>
  </si>
  <si>
    <t>(장기미수금현재가치할인차금)</t>
  </si>
  <si>
    <t>장기금융상품</t>
  </si>
  <si>
    <t>장기정기예적금</t>
  </si>
  <si>
    <t>장기특정금전신탁</t>
  </si>
  <si>
    <t>기타장기금융상품</t>
  </si>
  <si>
    <t>장기보증금</t>
  </si>
  <si>
    <t>전신전화가입권</t>
  </si>
  <si>
    <t>보증금</t>
  </si>
  <si>
    <t>(보증금대손충당금)</t>
  </si>
  <si>
    <t>(보증금현재가치할인차금)</t>
  </si>
  <si>
    <t>당기손익인식지정금융자산</t>
  </si>
  <si>
    <t>매매목적파생상품자산-비유동</t>
  </si>
  <si>
    <t>매매목적파생상품자산:금융</t>
  </si>
  <si>
    <t>매매목적파생상품자산:상품</t>
  </si>
  <si>
    <t>매도가능금융자산</t>
  </si>
  <si>
    <t>매도가능증권-사채</t>
  </si>
  <si>
    <t>매도가능증권-주식</t>
  </si>
  <si>
    <t>매도가능증권-국.공채</t>
  </si>
  <si>
    <t>매도가능증권-기타</t>
  </si>
  <si>
    <t>(매도가능증권손상차손누계액)</t>
  </si>
  <si>
    <t>만기보유금융자산</t>
  </si>
  <si>
    <t>만기보유증권-사채</t>
  </si>
  <si>
    <t>만기보유증권-국.공채</t>
  </si>
  <si>
    <t>만기보유증권-기타</t>
  </si>
  <si>
    <t>(만기보유증권손상차손누계액)</t>
  </si>
  <si>
    <t>위험회피파생상품자산</t>
  </si>
  <si>
    <t>공정가치위험회피파생상품자산</t>
  </si>
  <si>
    <t>공정가치위험회피파생상품자산:금융</t>
  </si>
  <si>
    <t>공정가치위험회피파생상품자산:상품</t>
  </si>
  <si>
    <t>공정가치위험회피파생상품자산:확정계약</t>
  </si>
  <si>
    <t>현금흐름위험회피파생상품자산</t>
  </si>
  <si>
    <t>현금흐름위험회피파생상품자산:금융</t>
  </si>
  <si>
    <t>현금흐름위험회피파생상품자산:상품</t>
  </si>
  <si>
    <t>종속ㆍ관계ㆍ조인트벤처기업주식</t>
  </si>
  <si>
    <t>종속기업주식</t>
  </si>
  <si>
    <t>관계기업주식</t>
  </si>
  <si>
    <t>조인트벤처주식</t>
  </si>
  <si>
    <t>금융리스채권</t>
  </si>
  <si>
    <t>금융리스채권_대손충당금</t>
  </si>
  <si>
    <t>금융리스채권_현재가치할인차금</t>
  </si>
  <si>
    <t>토지</t>
  </si>
  <si>
    <t>(토지국고보조금)</t>
  </si>
  <si>
    <t>(토지손상차손누계액)</t>
  </si>
  <si>
    <t>(건물손상차손누계액)</t>
  </si>
  <si>
    <t>(건물국고보조금)</t>
  </si>
  <si>
    <t>구축물</t>
  </si>
  <si>
    <t>(구축물감가상각누계액)</t>
  </si>
  <si>
    <t>(구축물손상차손누계액)</t>
  </si>
  <si>
    <t>(구축물국고보조금)</t>
  </si>
  <si>
    <t>(기계장치손상차손누계액)</t>
  </si>
  <si>
    <t>(기계장치국고보조금)</t>
  </si>
  <si>
    <t>(차량운반구손상차손누계액)</t>
  </si>
  <si>
    <t>(차량운반구국고보조금)</t>
  </si>
  <si>
    <t>(공구와기구손상차손누계액)</t>
  </si>
  <si>
    <t>(공구와기구국고보조금)'</t>
  </si>
  <si>
    <t>(비품손상차손누계액)</t>
  </si>
  <si>
    <t>(비품국고보조금)</t>
  </si>
  <si>
    <t>(금형손상차손누계액)</t>
  </si>
  <si>
    <t>(금형국고보조금)</t>
  </si>
  <si>
    <t>(건설중인유형자산손상차손누계액)</t>
  </si>
  <si>
    <t>(건설중인유형자산국고보조금)</t>
  </si>
  <si>
    <t>(기타유형자산손상차손누계액)</t>
  </si>
  <si>
    <t>(기타유형자산국고보조금)</t>
  </si>
  <si>
    <t>미착기계</t>
  </si>
  <si>
    <t>(미착기계손상차손누계액)</t>
  </si>
  <si>
    <t>투자부동산</t>
  </si>
  <si>
    <t>투자부동산-토지</t>
  </si>
  <si>
    <t>투자부동산-건물</t>
  </si>
  <si>
    <t>(투자부동산-건물감가상각누계액)</t>
  </si>
  <si>
    <t>(투자부동산-건물손상차손누계액)</t>
  </si>
  <si>
    <t>(투자부동산-건물정부보조금등)</t>
  </si>
  <si>
    <t>투자부동산-구축물</t>
  </si>
  <si>
    <t>(투자부동산-구축물감가상각누계액)</t>
  </si>
  <si>
    <t>(투자부동산-구축물손상차손누계액)</t>
  </si>
  <si>
    <t>(투자부동산-구축물정부보조금등)</t>
  </si>
  <si>
    <t>투자부동산-건설중인자산</t>
  </si>
  <si>
    <t>(투자부동산-건설중인자산손상차손누계액)</t>
  </si>
  <si>
    <t>(투자부동산-건설중인자산정부보조금등)</t>
  </si>
  <si>
    <t>산업재산권</t>
  </si>
  <si>
    <t>특허권</t>
  </si>
  <si>
    <t>(특허권손상차손누계액)</t>
  </si>
  <si>
    <t>(특허권국고보조금)</t>
  </si>
  <si>
    <t>실용신안권</t>
  </si>
  <si>
    <t>(실용신안권손상차손누계액)</t>
  </si>
  <si>
    <t>(실용신안권국고보조금)</t>
  </si>
  <si>
    <t>상표권</t>
  </si>
  <si>
    <t>(상표권손상차손누계액)</t>
  </si>
  <si>
    <t>(상표권국고보조금)</t>
  </si>
  <si>
    <t>의장권</t>
  </si>
  <si>
    <t>(의장권손상차손누계액)</t>
  </si>
  <si>
    <t>(의장권국고보조금)</t>
  </si>
  <si>
    <t>(소프트웨어손상차손누계액)</t>
  </si>
  <si>
    <t>(소프트웨어국고보조금)</t>
  </si>
  <si>
    <t>영업권</t>
  </si>
  <si>
    <t>(영업권손상차손누계액)</t>
  </si>
  <si>
    <t>영업권(연결)</t>
  </si>
  <si>
    <t>투자제거차액(연결)</t>
  </si>
  <si>
    <t>부의영업권(연결)</t>
  </si>
  <si>
    <t>개발비</t>
  </si>
  <si>
    <t>(개발비손상차손누계액)</t>
  </si>
  <si>
    <t>(개발비국고보조금)</t>
  </si>
  <si>
    <t>회원권(비한정)</t>
  </si>
  <si>
    <t>기타의무형자산</t>
  </si>
  <si>
    <t>전기가스시설이용권</t>
  </si>
  <si>
    <t>전신전화전용권</t>
  </si>
  <si>
    <t>사용수익기부자산</t>
  </si>
  <si>
    <t>(기타의무형자산손상차손누계액)</t>
  </si>
  <si>
    <t>(기타의무형자산국고보조금)</t>
  </si>
  <si>
    <t>건설중인무형자산</t>
  </si>
  <si>
    <t>(건설중인무형자산손상차손누계액)</t>
  </si>
  <si>
    <t>미청구공사</t>
  </si>
  <si>
    <t>(미청구공사대손충당금)</t>
  </si>
  <si>
    <t>(공사손실충당금)</t>
  </si>
  <si>
    <t>장기선급금</t>
  </si>
  <si>
    <t>(장기선급금대손충당금)</t>
  </si>
  <si>
    <t>(장기선급금현재가치할인차금)</t>
  </si>
  <si>
    <t>선급기술도입비</t>
  </si>
  <si>
    <t>기타의투자자산</t>
  </si>
  <si>
    <t>(기타의투자자산감액손실충당금)</t>
  </si>
  <si>
    <t>매입채무및기타채무</t>
  </si>
  <si>
    <t>외상매입금:원화</t>
  </si>
  <si>
    <t>지급어음</t>
  </si>
  <si>
    <t>(유동성)임대보증금</t>
  </si>
  <si>
    <t>(유동성)당기손익인식지정금융부채</t>
  </si>
  <si>
    <t>(유동성)매매목적파생상품부채</t>
  </si>
  <si>
    <t>(유동성)매매목적파생상품부채:금융</t>
  </si>
  <si>
    <t>(유동성)매매목적파생상품부채:상품</t>
  </si>
  <si>
    <t>(유동성)위험회피파생상품부채</t>
  </si>
  <si>
    <t>(유동성)공정가치위험회피파생상품부채</t>
  </si>
  <si>
    <t>(유동성)공정가치위험회피파생상품부채:상품</t>
  </si>
  <si>
    <t>(유동성)공정가치위험회피파생상품부채:확정계약</t>
  </si>
  <si>
    <t>(유동성)현금흐름위험회피파생상품부채</t>
  </si>
  <si>
    <t>(유동성)현금흐름위험회피파생상품부채:금융</t>
  </si>
  <si>
    <t>(유동성)현금흐름위험회피파생상품부채:상품</t>
  </si>
  <si>
    <t>단기차입금</t>
  </si>
  <si>
    <t>단기차입금:원화</t>
  </si>
  <si>
    <t>당좌차월</t>
  </si>
  <si>
    <t>채권할인</t>
  </si>
  <si>
    <t>단기차입금(연결)</t>
  </si>
  <si>
    <t>(유동성)금융리스부채</t>
  </si>
  <si>
    <t>유동성사채</t>
  </si>
  <si>
    <t>(유동성사채할인발행차금)</t>
  </si>
  <si>
    <t>유동성전환사채</t>
  </si>
  <si>
    <t>(유동성전환사채할인(증)발행차금)</t>
  </si>
  <si>
    <t>(유동성전환권조정계정)</t>
  </si>
  <si>
    <t>유동성장기부채</t>
  </si>
  <si>
    <t>(유동성장기부채현재가치할인차금)</t>
  </si>
  <si>
    <t>(유동성)부채성우선주_상환전환우선주</t>
  </si>
  <si>
    <t>(유동성)이연법인세부채</t>
  </si>
  <si>
    <t>(유동성)충당부채</t>
    <phoneticPr fontId="1" type="noConversion"/>
  </si>
  <si>
    <t>(유동성)하자보수충당부채</t>
  </si>
  <si>
    <t>(유동성)손실부담계약충당부채</t>
  </si>
  <si>
    <t>(유동성)판매보증충부채</t>
  </si>
  <si>
    <t>(유동성)구조조정충당부채</t>
  </si>
  <si>
    <t>(유동성)기타(손실)충당부채</t>
  </si>
  <si>
    <t>(유동성)초과청구공사</t>
  </si>
  <si>
    <t>(유동성)공사손실충당부채</t>
  </si>
  <si>
    <t>선수수익</t>
  </si>
  <si>
    <t>(유동성)금융보증계약부채</t>
  </si>
  <si>
    <t>매각예정부채</t>
  </si>
  <si>
    <t>장기매입채무및장기기타채무</t>
  </si>
  <si>
    <t>장기매입채무</t>
  </si>
  <si>
    <t>장기매입채무:원화</t>
  </si>
  <si>
    <t>장기매입채무:외화</t>
  </si>
  <si>
    <t>(장기매입채무현재가치할인차금)</t>
  </si>
  <si>
    <t>장기미지급금</t>
  </si>
  <si>
    <t>(장기미지급금현재가치할인차금)</t>
  </si>
  <si>
    <t>장기미지급비용</t>
  </si>
  <si>
    <t>장기임대보증금</t>
  </si>
  <si>
    <t>(장기임대보증금현재가치할인차금)</t>
  </si>
  <si>
    <t>예수보증금</t>
    <phoneticPr fontId="1" type="noConversion"/>
  </si>
  <si>
    <t>(예수보증금현재가치할인차금)</t>
  </si>
  <si>
    <t>당기손익인식지정금융부채</t>
  </si>
  <si>
    <t>매매목적파생상품부채</t>
  </si>
  <si>
    <t>매매목적파생상품부채:금융</t>
  </si>
  <si>
    <t>매매목적파생상품부채:상품</t>
  </si>
  <si>
    <t>위험회피파생상품부채</t>
  </si>
  <si>
    <t>공정가치위험회피파생상품부채</t>
  </si>
  <si>
    <t>공정가치위험회피파생상품부채:금융</t>
  </si>
  <si>
    <t>공정가치위험회피파생상품부채:상품</t>
  </si>
  <si>
    <t>공정가치위험회피파생상품부채:확정계약</t>
  </si>
  <si>
    <t>현금흐름위험회피파생상품부채</t>
  </si>
  <si>
    <t>현금흐름위험회피파생상품부채:금융</t>
  </si>
  <si>
    <t>현금흐름위험회피파생상품부채:상품</t>
  </si>
  <si>
    <t>장기차입금</t>
  </si>
  <si>
    <t>장기차입금:원화</t>
  </si>
  <si>
    <t>부채성우선주_상환전환우선주</t>
  </si>
  <si>
    <t>금융리스부채</t>
  </si>
  <si>
    <t>사채</t>
  </si>
  <si>
    <t>(사채할인(증)발행차금)</t>
  </si>
  <si>
    <t>전환사채</t>
  </si>
  <si>
    <t>(전환사채할인(증)발행차금)</t>
  </si>
  <si>
    <t>(전환권조정계정)</t>
  </si>
  <si>
    <t>이연법인세부채</t>
  </si>
  <si>
    <t>하자보수충당부채</t>
  </si>
  <si>
    <t>손실부담계약충당부채</t>
  </si>
  <si>
    <t>구조조정충당부채</t>
  </si>
  <si>
    <t>공사손실충당부채</t>
  </si>
  <si>
    <t>기타(손실)충당부채</t>
  </si>
  <si>
    <t>퇴직급여충당부채</t>
  </si>
  <si>
    <t>(퇴직보험예치금)</t>
  </si>
  <si>
    <t>(국민연금전환금)</t>
  </si>
  <si>
    <t>(퇴직연금운용자산)</t>
  </si>
  <si>
    <t>장기선수금</t>
  </si>
  <si>
    <t>장기선수수익</t>
  </si>
  <si>
    <t>정부보조금</t>
  </si>
  <si>
    <t>(비유동)금융보증계약부채</t>
  </si>
  <si>
    <t>본지사채무-채권채무상계</t>
  </si>
  <si>
    <t>지배주주지분</t>
  </si>
  <si>
    <t>우선주자본금</t>
  </si>
  <si>
    <t>주식발행초과금</t>
  </si>
  <si>
    <t>주식할인발행차금</t>
  </si>
  <si>
    <t>합병차익</t>
  </si>
  <si>
    <t>재평가적립금</t>
  </si>
  <si>
    <t>자기주식처분이익</t>
  </si>
  <si>
    <t>자기주식처분손실</t>
  </si>
  <si>
    <t>감자차익</t>
  </si>
  <si>
    <t>기타자본잉여금</t>
  </si>
  <si>
    <t>연결자본잉여금</t>
  </si>
  <si>
    <t>기타자본구성요소</t>
  </si>
  <si>
    <t>자기주식</t>
  </si>
  <si>
    <t>주식매입선택권</t>
  </si>
  <si>
    <t>감자차손</t>
  </si>
  <si>
    <t>지분법자본조정</t>
  </si>
  <si>
    <t>부의지분법자본조정</t>
  </si>
  <si>
    <t>연결자본조정</t>
  </si>
  <si>
    <t>기타자본조정</t>
  </si>
  <si>
    <t>매도가능증권평가손</t>
  </si>
  <si>
    <t>매도가능증권평가익</t>
  </si>
  <si>
    <t>지분법자본변동</t>
  </si>
  <si>
    <t>부의지분법자본변동</t>
  </si>
  <si>
    <t>파생상품평가손실</t>
  </si>
  <si>
    <t>파생상품평가이익</t>
  </si>
  <si>
    <t>해외사업환산차</t>
  </si>
  <si>
    <t>해외사업환산연결</t>
  </si>
  <si>
    <t>재평가잉여금</t>
  </si>
  <si>
    <t>기타포괄손익누계액_기타</t>
  </si>
  <si>
    <t>공정가치차액_연결</t>
  </si>
  <si>
    <t>기업합리화적립금</t>
  </si>
  <si>
    <t>재무구조개선적립금</t>
  </si>
  <si>
    <t>해외시장개척준비금</t>
  </si>
  <si>
    <t>해외투자손실준비금</t>
  </si>
  <si>
    <t>연구및인력개발준비금</t>
  </si>
  <si>
    <t>수출손실준비금</t>
  </si>
  <si>
    <t>기술개발준비금</t>
  </si>
  <si>
    <t>시설적립금</t>
  </si>
  <si>
    <t>기타법정적립금</t>
  </si>
  <si>
    <t>임의적립금</t>
  </si>
  <si>
    <t>보험수리적손익</t>
  </si>
  <si>
    <t>지분법이익잉여금</t>
  </si>
  <si>
    <t>부의지분법이익잉여금</t>
  </si>
  <si>
    <t>전기이월이익잉여금</t>
    <phoneticPr fontId="1" type="noConversion"/>
  </si>
  <si>
    <t>비지배지분_자본금</t>
  </si>
  <si>
    <t>비지배지분_기타불입자본</t>
  </si>
  <si>
    <t>비지배지분_기타자본구성요소</t>
  </si>
  <si>
    <t>비지배지분_기타포괄손익누계액</t>
  </si>
  <si>
    <t>비지배지분_전기잉여금</t>
  </si>
  <si>
    <t>비지배지분_당기순이익</t>
  </si>
  <si>
    <t>2015년 6월말</t>
  </si>
  <si>
    <t>1.資産</t>
  </si>
  <si>
    <t>RMB('000)</t>
    <phoneticPr fontId="1" type="noConversion"/>
  </si>
  <si>
    <t>(1)流動資産</t>
  </si>
  <si>
    <t>1)현금</t>
    <phoneticPr fontId="1" type="noConversion"/>
  </si>
  <si>
    <t>1)현금</t>
  </si>
  <si>
    <t>(R.M.B)</t>
  </si>
  <si>
    <t>2)은행예금</t>
    <phoneticPr fontId="1" type="noConversion"/>
  </si>
  <si>
    <t>(U.S.D)</t>
  </si>
  <si>
    <t>(E.U.R)</t>
  </si>
  <si>
    <t>3)수취어음</t>
    <phoneticPr fontId="1" type="noConversion"/>
  </si>
  <si>
    <t>3)수취어음</t>
  </si>
  <si>
    <t>4)수취계좌</t>
    <phoneticPr fontId="1" type="noConversion"/>
  </si>
  <si>
    <t>4)수취계좌</t>
  </si>
  <si>
    <t>5)대손준비</t>
    <phoneticPr fontId="1" type="noConversion"/>
  </si>
  <si>
    <t>5)대손준비</t>
  </si>
  <si>
    <t>6)대금선급</t>
    <phoneticPr fontId="1" type="noConversion"/>
  </si>
  <si>
    <t>6)대금선급</t>
  </si>
  <si>
    <t>7)기타미수금</t>
    <phoneticPr fontId="1" type="noConversion"/>
  </si>
  <si>
    <t>7)기타미수금</t>
  </si>
  <si>
    <t>8)업무비용비치</t>
    <phoneticPr fontId="1" type="noConversion"/>
  </si>
  <si>
    <t>8)업무비용비치</t>
  </si>
  <si>
    <t>9)미수보조금</t>
    <phoneticPr fontId="1" type="noConversion"/>
  </si>
  <si>
    <t>10)재고</t>
    <phoneticPr fontId="1" type="noConversion"/>
  </si>
  <si>
    <t>10)재고</t>
  </si>
  <si>
    <t>(주재료)</t>
    <phoneticPr fontId="1" type="noConversion"/>
  </si>
  <si>
    <t>(部品)</t>
  </si>
  <si>
    <t>(보조재료)</t>
    <phoneticPr fontId="1" type="noConversion"/>
  </si>
  <si>
    <t>(副资材)</t>
  </si>
  <si>
    <t>(기존자재）</t>
    <phoneticPr fontId="1" type="noConversion"/>
  </si>
  <si>
    <t>（原资材）</t>
  </si>
  <si>
    <t>(재공품)</t>
    <phoneticPr fontId="1" type="noConversion"/>
  </si>
  <si>
    <t>(在工品)</t>
  </si>
  <si>
    <t>(제품)</t>
    <phoneticPr fontId="1" type="noConversion"/>
  </si>
  <si>
    <t>(製品)</t>
  </si>
  <si>
    <t>(상품)</t>
    <phoneticPr fontId="1" type="noConversion"/>
  </si>
  <si>
    <t>(商品)</t>
  </si>
  <si>
    <t>(在涂品)</t>
    <phoneticPr fontId="1" type="noConversion"/>
  </si>
  <si>
    <t>(在涂品)</t>
  </si>
  <si>
    <t>11)交易性金融资产</t>
  </si>
  <si>
    <t>(2)고정자산</t>
    <phoneticPr fontId="1" type="noConversion"/>
  </si>
  <si>
    <t>(2)固定資産</t>
  </si>
  <si>
    <r>
      <t>1）固定</t>
    </r>
    <r>
      <rPr>
        <sz val="8"/>
        <rFont val="맑은 고딕"/>
        <family val="3"/>
        <scheme val="minor"/>
      </rPr>
      <t>资产</t>
    </r>
    <r>
      <rPr>
        <sz val="8"/>
        <rFont val="맑은 고딕"/>
        <family val="3"/>
        <charset val="129"/>
        <scheme val="minor"/>
      </rPr>
      <t>_房屋建筑物</t>
    </r>
    <phoneticPr fontId="1" type="noConversion"/>
  </si>
  <si>
    <t>1）固定资产_房屋建筑物</t>
  </si>
  <si>
    <t>(累計折舊)</t>
  </si>
  <si>
    <t>2)기계설비</t>
    <phoneticPr fontId="1" type="noConversion"/>
  </si>
  <si>
    <t>2)기계설비</t>
  </si>
  <si>
    <t>3)다른설비</t>
    <phoneticPr fontId="1" type="noConversion"/>
  </si>
  <si>
    <t>3)다른설비</t>
  </si>
  <si>
    <t>4)전자장비</t>
    <phoneticPr fontId="1" type="noConversion"/>
  </si>
  <si>
    <t>4)전자장비</t>
  </si>
  <si>
    <t>5)교통수단</t>
    <phoneticPr fontId="1" type="noConversion"/>
  </si>
  <si>
    <t>5)교통수단</t>
  </si>
  <si>
    <t>6)가구집기</t>
    <phoneticPr fontId="1" type="noConversion"/>
  </si>
  <si>
    <t>6)가구집기</t>
  </si>
  <si>
    <t>7)공구기구</t>
    <phoneticPr fontId="1" type="noConversion"/>
  </si>
  <si>
    <t>7)공구기구</t>
  </si>
  <si>
    <t>8)개량고정자산지출</t>
    <phoneticPr fontId="1" type="noConversion"/>
  </si>
  <si>
    <t>8)개량고정자산지출</t>
  </si>
  <si>
    <t>9)금형</t>
    <phoneticPr fontId="1" type="noConversion"/>
  </si>
  <si>
    <t>9)금형</t>
  </si>
  <si>
    <t>(3)다른장기자산</t>
    <phoneticPr fontId="1" type="noConversion"/>
  </si>
  <si>
    <t>(4)건설가계정</t>
    <phoneticPr fontId="1" type="noConversion"/>
  </si>
  <si>
    <t>(5)무형자산</t>
    <phoneticPr fontId="1" type="noConversion"/>
  </si>
  <si>
    <t>(5)건설가계정</t>
    <phoneticPr fontId="1" type="noConversion"/>
  </si>
  <si>
    <t>1)在建工程</t>
  </si>
  <si>
    <t>(6)무형자산</t>
    <phoneticPr fontId="1" type="noConversion"/>
  </si>
  <si>
    <t>(6)비용비치오래</t>
    <phoneticPr fontId="21" type="noConversion"/>
  </si>
  <si>
    <t>1)無形資産</t>
  </si>
  <si>
    <t>1)창업비</t>
    <phoneticPr fontId="1" type="noConversion"/>
  </si>
  <si>
    <t>2)골프회원비</t>
    <phoneticPr fontId="1" type="noConversion"/>
  </si>
  <si>
    <t>1)开办费</t>
  </si>
  <si>
    <t>3)인테리어비</t>
    <phoneticPr fontId="1" type="noConversion"/>
  </si>
  <si>
    <t>2)高尔夫会员费</t>
  </si>
  <si>
    <t>(7)대기처리재산</t>
    <phoneticPr fontId="21" type="noConversion"/>
  </si>
  <si>
    <t>3)装修费</t>
  </si>
  <si>
    <r>
      <t>（9）</t>
    </r>
    <r>
      <rPr>
        <sz val="8"/>
        <rFont val="맑은 고딕"/>
        <family val="3"/>
        <scheme val="minor"/>
      </rPr>
      <t>이연법인세</t>
    </r>
    <phoneticPr fontId="1" type="noConversion"/>
  </si>
  <si>
    <t>資産合計</t>
  </si>
  <si>
    <t>2.負債</t>
  </si>
  <si>
    <t>(1)流動負債</t>
    <phoneticPr fontId="1" type="noConversion"/>
  </si>
  <si>
    <t>(1)流動負債</t>
  </si>
  <si>
    <t>1)단기차입금</t>
    <phoneticPr fontId="1" type="noConversion"/>
  </si>
  <si>
    <t>1)短期借款</t>
  </si>
  <si>
    <t>应付信用证</t>
  </si>
  <si>
    <t>2）应付信用证</t>
  </si>
  <si>
    <t>2)외상매입금</t>
    <phoneticPr fontId="1" type="noConversion"/>
  </si>
  <si>
    <t>3）应付票据</t>
  </si>
  <si>
    <t>3)미지급급여</t>
    <phoneticPr fontId="1" type="noConversion"/>
  </si>
  <si>
    <t>4)외상매입금</t>
    <phoneticPr fontId="1" type="noConversion"/>
  </si>
  <si>
    <t>4)應交稅金</t>
    <phoneticPr fontId="1" type="noConversion"/>
  </si>
  <si>
    <t>5)應付工資</t>
  </si>
  <si>
    <t>6)應付股利</t>
    <phoneticPr fontId="1" type="noConversion"/>
  </si>
  <si>
    <t>6)應交稅金</t>
  </si>
  <si>
    <t>7)선수금</t>
    <phoneticPr fontId="1" type="noConversion"/>
  </si>
  <si>
    <t>7)應付股利</t>
  </si>
  <si>
    <t>8)기타미지급금</t>
    <phoneticPr fontId="1" type="noConversion"/>
  </si>
  <si>
    <t>8)預收貨款</t>
  </si>
  <si>
    <t>9)미지급비용</t>
    <phoneticPr fontId="1" type="noConversion"/>
  </si>
  <si>
    <t>9)其他應付款</t>
  </si>
  <si>
    <t>10)근로복지기금</t>
    <phoneticPr fontId="1" type="noConversion"/>
  </si>
  <si>
    <t>10)預提費用</t>
  </si>
  <si>
    <t>11)기타미납부금</t>
    <phoneticPr fontId="1" type="noConversion"/>
  </si>
  <si>
    <t>11)職工福利及奬勵基金</t>
  </si>
  <si>
    <t>12)递延税款贷项</t>
  </si>
  <si>
    <t>12)其他应交款</t>
  </si>
  <si>
    <t>13)거래적금융부채</t>
    <phoneticPr fontId="1" type="noConversion"/>
  </si>
  <si>
    <t>13)递延税款贷项</t>
  </si>
  <si>
    <t>14)交易性金融负债</t>
  </si>
  <si>
    <t>(2)장기부채</t>
    <phoneticPr fontId="1" type="noConversion"/>
  </si>
  <si>
    <t>(2)長期負債</t>
  </si>
  <si>
    <t>1)장기차입금</t>
    <phoneticPr fontId="1" type="noConversion"/>
  </si>
  <si>
    <t>2)長期應付款</t>
  </si>
  <si>
    <t>3）판매보증충당부채</t>
    <phoneticPr fontId="1" type="noConversion"/>
  </si>
  <si>
    <t>3）销售保证准备负债</t>
  </si>
  <si>
    <t>1)납입자본</t>
    <phoneticPr fontId="1" type="noConversion"/>
  </si>
  <si>
    <t>1)實收資本</t>
  </si>
  <si>
    <t>2)資本公積</t>
  </si>
  <si>
    <t>3)기금 비축</t>
    <phoneticPr fontId="1" type="noConversion"/>
  </si>
  <si>
    <t>3)儲備基金</t>
  </si>
  <si>
    <t>4)미처분이익잉여금</t>
    <phoneticPr fontId="1" type="noConversion"/>
  </si>
  <si>
    <t>4)未分配利潤</t>
  </si>
  <si>
    <t>a.移越利益剩餘金</t>
  </si>
  <si>
    <t>b.淨利潤</t>
  </si>
  <si>
    <t>權益合計</t>
  </si>
  <si>
    <t>제품 매출액(제품군별)</t>
    <phoneticPr fontId="1" type="noConversion"/>
  </si>
  <si>
    <t>제품군별 매출원가</t>
    <phoneticPr fontId="1" type="noConversion"/>
  </si>
  <si>
    <t>제품군별 마진</t>
    <phoneticPr fontId="1" type="noConversion"/>
  </si>
  <si>
    <t>HMI 사업부</t>
    <phoneticPr fontId="1" type="noConversion"/>
  </si>
  <si>
    <t>MC 사업부</t>
    <phoneticPr fontId="1" type="noConversion"/>
  </si>
  <si>
    <t>정리중임</t>
    <phoneticPr fontId="1" type="noConversion"/>
  </si>
  <si>
    <t>BCS 사업부</t>
    <phoneticPr fontId="1" type="noConversion"/>
  </si>
  <si>
    <t>합계</t>
    <phoneticPr fontId="1" type="noConversion"/>
  </si>
  <si>
    <t>source: FDD_73,74_무석 매출,매출원가</t>
  </si>
  <si>
    <t>제품군별 매출액</t>
    <phoneticPr fontId="1" type="noConversion"/>
  </si>
  <si>
    <t>SWITCH-I/P</t>
  </si>
  <si>
    <t>SWITCH-P/W</t>
  </si>
  <si>
    <t>ABS</t>
  </si>
  <si>
    <t>BCM</t>
  </si>
  <si>
    <t>SENSOR</t>
  </si>
  <si>
    <t>Trading Goods</t>
  </si>
  <si>
    <t>SWITCH-M/F</t>
  </si>
  <si>
    <t>RELAY</t>
  </si>
  <si>
    <t>재료비&gt;매출액</t>
    <phoneticPr fontId="1" type="noConversion"/>
  </si>
  <si>
    <t>BEC</t>
  </si>
  <si>
    <t>MC</t>
    <phoneticPr fontId="1" type="noConversion"/>
  </si>
  <si>
    <t>UNIT</t>
  </si>
  <si>
    <t>78_무석</t>
    <phoneticPr fontId="1" type="noConversion"/>
  </si>
  <si>
    <t>차이</t>
    <phoneticPr fontId="1" type="noConversion"/>
  </si>
  <si>
    <t>IS_무석</t>
    <phoneticPr fontId="1" type="noConversion"/>
  </si>
  <si>
    <t>제품군별 매출수량</t>
    <phoneticPr fontId="1" type="noConversion"/>
  </si>
  <si>
    <t>제품군별 매출원가_원재료</t>
    <phoneticPr fontId="1" type="noConversion"/>
  </si>
  <si>
    <t>개</t>
    <phoneticPr fontId="1" type="noConversion"/>
  </si>
  <si>
    <t>제품군별 판매단가</t>
    <phoneticPr fontId="1" type="noConversion"/>
  </si>
  <si>
    <t>제품군별 매출원가_원재료비 비중</t>
    <phoneticPr fontId="1" type="noConversion"/>
  </si>
  <si>
    <t>제품군별 마진(개당)</t>
    <phoneticPr fontId="1" type="noConversion"/>
  </si>
  <si>
    <t>RMB/개</t>
  </si>
  <si>
    <t>RMB/개</t>
    <phoneticPr fontId="1" type="noConversion"/>
  </si>
  <si>
    <t>제품군별 매출원가_매출액 대비 원재료비</t>
    <phoneticPr fontId="1" type="noConversion"/>
  </si>
  <si>
    <t>구분</t>
    <phoneticPr fontId="1" type="noConversion"/>
  </si>
  <si>
    <t>행 레이블</t>
  </si>
  <si>
    <t>매출수량</t>
    <phoneticPr fontId="1" type="noConversion"/>
  </si>
  <si>
    <t>합계 : 제품매출액</t>
  </si>
  <si>
    <t>합계 : 상품매출액</t>
  </si>
  <si>
    <t>합계 : 재료비 합계</t>
  </si>
  <si>
    <t>합계 : 인건비 합계</t>
  </si>
  <si>
    <t>합계 : 제조원가 합계</t>
  </si>
  <si>
    <t>합계 : 상품매출원가</t>
  </si>
  <si>
    <t>합계 : 제품매출원가</t>
  </si>
  <si>
    <t>JBOX인지 확인</t>
    <phoneticPr fontId="1" type="noConversion"/>
  </si>
  <si>
    <t>스위치</t>
  </si>
  <si>
    <t>릴레이</t>
  </si>
  <si>
    <t>JBOX</t>
  </si>
  <si>
    <t>Sensor</t>
  </si>
  <si>
    <t>(단위 : 억원)</t>
    <phoneticPr fontId="1" type="noConversion"/>
  </si>
  <si>
    <t>항목</t>
    <phoneticPr fontId="297" type="noConversion"/>
  </si>
  <si>
    <t>2015년
상반기</t>
    <phoneticPr fontId="297" type="noConversion"/>
  </si>
  <si>
    <t>%</t>
    <phoneticPr fontId="297" type="noConversion"/>
  </si>
  <si>
    <t>무석법인</t>
    <phoneticPr fontId="1" type="noConversion"/>
  </si>
  <si>
    <t>스위치</t>
    <phoneticPr fontId="1" type="noConversion"/>
  </si>
  <si>
    <t>Audio</t>
  </si>
  <si>
    <t>릴레이</t>
    <phoneticPr fontId="349" type="noConversion"/>
  </si>
  <si>
    <t>룸램프</t>
    <phoneticPr fontId="349" type="noConversion"/>
  </si>
  <si>
    <t>CVT</t>
    <phoneticPr fontId="349" type="noConversion"/>
  </si>
  <si>
    <t>기타(일시불금형)</t>
    <phoneticPr fontId="1" type="noConversion"/>
  </si>
  <si>
    <t>품목</t>
  </si>
  <si>
    <t>재료비</t>
  </si>
  <si>
    <t>재료비 %</t>
  </si>
  <si>
    <t>인건비</t>
  </si>
  <si>
    <t>인건비 %</t>
  </si>
  <si>
    <t>제조원가</t>
  </si>
  <si>
    <t>제조원가 %</t>
  </si>
  <si>
    <t>총합계</t>
  </si>
  <si>
    <t>SOURCE: 73,74</t>
    <phoneticPr fontId="1" type="noConversion"/>
  </si>
  <si>
    <t>품목</t>
    <phoneticPr fontId="1" type="noConversion"/>
  </si>
  <si>
    <t>연도</t>
    <phoneticPr fontId="1" type="noConversion"/>
  </si>
  <si>
    <t>합계 : 매출수량</t>
  </si>
  <si>
    <t>판매단가</t>
    <phoneticPr fontId="1" type="noConversion"/>
  </si>
  <si>
    <t>합계 : 원자재</t>
  </si>
  <si>
    <t>합계 : 부자재</t>
  </si>
  <si>
    <t>합계 : 부품</t>
  </si>
  <si>
    <t>합계 : 기타원가차이</t>
  </si>
  <si>
    <t>재료비%</t>
    <phoneticPr fontId="1" type="noConversion"/>
  </si>
  <si>
    <t>합계 : 직접인건비</t>
  </si>
  <si>
    <t>합계 : 간접인건비</t>
  </si>
  <si>
    <t>인건비%</t>
    <phoneticPr fontId="1" type="noConversion"/>
  </si>
  <si>
    <t>합계 : 외주가공비</t>
  </si>
  <si>
    <t>합계 : 기타제조원가</t>
  </si>
  <si>
    <t>합계 : 설비상각비</t>
  </si>
  <si>
    <t>합계 : 금형상각비</t>
  </si>
  <si>
    <t>합계 : 연구개발비</t>
  </si>
  <si>
    <t>제조원가%</t>
    <phoneticPr fontId="1" type="noConversion"/>
  </si>
  <si>
    <t>Relay280</t>
  </si>
  <si>
    <t>ABS</t>
    <phoneticPr fontId="1" type="noConversion"/>
  </si>
  <si>
    <t>판매단가</t>
  </si>
  <si>
    <t>재료비%</t>
  </si>
  <si>
    <t>인건비%</t>
  </si>
  <si>
    <t>제조원가%</t>
  </si>
  <si>
    <t>매출채권 Aging_무석</t>
    <phoneticPr fontId="1" type="noConversion"/>
  </si>
  <si>
    <t>1개월 초과</t>
    <phoneticPr fontId="1" type="noConversion"/>
  </si>
  <si>
    <t>6개월 초과</t>
    <phoneticPr fontId="1" type="noConversion"/>
  </si>
  <si>
    <t>기한 미만</t>
    <phoneticPr fontId="1" type="noConversion"/>
  </si>
  <si>
    <t>6개월 미만</t>
    <phoneticPr fontId="1" type="noConversion"/>
  </si>
  <si>
    <t>12개월 미만</t>
    <phoneticPr fontId="1" type="noConversion"/>
  </si>
  <si>
    <t>12개월 이상</t>
    <phoneticPr fontId="1" type="noConversion"/>
  </si>
  <si>
    <t>완성차</t>
    <phoneticPr fontId="1" type="noConversion"/>
  </si>
  <si>
    <t>CHRYSLER COMPANY LLC</t>
  </si>
  <si>
    <t>kimballelectronics</t>
    <phoneticPr fontId="1" type="noConversion"/>
  </si>
  <si>
    <t>kimball elec</t>
    <phoneticPr fontId="1" type="noConversion"/>
  </si>
  <si>
    <t>1차 벤더</t>
    <phoneticPr fontId="1" type="noConversion"/>
  </si>
  <si>
    <t>精博电子(南京)有限公司</t>
  </si>
  <si>
    <t>yanfeng automobile</t>
    <phoneticPr fontId="1" type="noConversion"/>
  </si>
  <si>
    <t>延锋汽车饰件系统（合肥）有限公司</t>
  </si>
  <si>
    <t>广州汽车集团乘用车有限公司</t>
  </si>
  <si>
    <t>上海通用汽车(有)</t>
  </si>
  <si>
    <t>gacmotor</t>
    <phoneticPr fontId="1" type="noConversion"/>
  </si>
  <si>
    <t>Fiat Group Purchasin</t>
  </si>
  <si>
    <t>北京汽车股份有限公司</t>
  </si>
  <si>
    <t>source: FDD_71_15년 6월 무석 잔액명세</t>
    <phoneticPr fontId="1" type="noConversion"/>
  </si>
  <si>
    <t>대손충당금 Logic</t>
    <phoneticPr fontId="1" type="noConversion"/>
  </si>
  <si>
    <t xml:space="preserve">사고채권 </t>
    <phoneticPr fontId="1" type="noConversion"/>
  </si>
  <si>
    <t>연체채권(6개월 이상 1년 미만)</t>
    <phoneticPr fontId="1" type="noConversion"/>
  </si>
  <si>
    <t>연체채권(1년 이상)</t>
    <phoneticPr fontId="1" type="noConversion"/>
  </si>
  <si>
    <t>집합평가 손상인식 금액</t>
    <phoneticPr fontId="1" type="noConversion"/>
  </si>
  <si>
    <t>(사고채권+연체채권)/전년도BS채권 잔액 비율을 집합평가대상채권에 곱하여 계산함</t>
    <phoneticPr fontId="1" type="noConversion"/>
  </si>
  <si>
    <t>현재 추가로 잡아야 하는 금액</t>
    <phoneticPr fontId="1" type="noConversion"/>
  </si>
  <si>
    <t>14년말에 쌓지 않은 이유 파악(크라이슬러)</t>
    <phoneticPr fontId="1" type="noConversion"/>
  </si>
  <si>
    <t>추가인식액</t>
    <phoneticPr fontId="1" type="noConversion"/>
  </si>
  <si>
    <t>■ 2014년12월 무석법인 매출채권 대손설정내역</t>
  </si>
  <si>
    <t>1. 전체</t>
  </si>
  <si>
    <t>(단위:RMB)</t>
  </si>
  <si>
    <t>금액</t>
  </si>
  <si>
    <t>설정비율</t>
  </si>
  <si>
    <t>설정후금액</t>
  </si>
  <si>
    <t>비고</t>
  </si>
  <si>
    <t>1. 2014년12월말 채권잔액 2014.12应收账款余额</t>
  </si>
  <si>
    <t>2. 개별평가손상인식</t>
  </si>
  <si>
    <t>2-1. 사고채권(부도채권)  坏账</t>
  </si>
  <si>
    <t>2-2. 연체채권 逾期应收</t>
  </si>
  <si>
    <t>2-2-1. 181일이상(50%)180天以上（应收账款）</t>
  </si>
  <si>
    <t>2-2-2. 365일이상(100%)1年以上</t>
  </si>
  <si>
    <t>업체명</t>
  </si>
  <si>
    <t>3. 집합평가손상인식</t>
  </si>
  <si>
    <t>3-1. 집합평가대상채권</t>
  </si>
  <si>
    <t xml:space="preserve">     대손설정대상채권 应收账款中扣除关联方的部分</t>
  </si>
  <si>
    <t>본사,청도,인도채권 제외</t>
  </si>
  <si>
    <t>3-2. 집합평가손상인식금액</t>
  </si>
  <si>
    <t xml:space="preserve">     대손경험율 坏账计提准备金率</t>
  </si>
  <si>
    <t>(사고채권+연체채권) / 전년도  BS채권 잔액</t>
    <phoneticPr fontId="1" type="noConversion"/>
  </si>
  <si>
    <t>4. 매출채권 대손충당금</t>
  </si>
  <si>
    <t>1. 2013년 12월말 채권잔액 2013.12应收账款余额</t>
  </si>
  <si>
    <t>4월말 법인 계상 대손 충당금</t>
  </si>
  <si>
    <t>차이분(추가 설정 필요)</t>
  </si>
  <si>
    <t>고객</t>
    <phoneticPr fontId="1" type="noConversion"/>
  </si>
  <si>
    <t>금액</t>
    <phoneticPr fontId="1" type="noConversion"/>
  </si>
  <si>
    <t>채권발생월</t>
    <phoneticPr fontId="1" type="noConversion"/>
  </si>
  <si>
    <t>사유</t>
    <phoneticPr fontId="1" type="noConversion"/>
  </si>
  <si>
    <t>10111   宁波安特电器</t>
    <phoneticPr fontId="1" type="noConversion"/>
  </si>
  <si>
    <t>12.08</t>
    <phoneticPr fontId="1" type="noConversion"/>
  </si>
  <si>
    <t>업체 부도</t>
    <phoneticPr fontId="1" type="noConversion"/>
  </si>
  <si>
    <t>2-2. 연체채권 逾期应收</t>
    <phoneticPr fontId="15" type="noConversion"/>
  </si>
  <si>
    <t>上海方科汽车部件有限公司</t>
  </si>
  <si>
    <t>客户向我公司索赔，但是又不肯开发票给我公司，客户未付款。</t>
    <phoneticPr fontId="1" type="noConversion"/>
  </si>
  <si>
    <t>BWI North America In</t>
  </si>
  <si>
    <t>因为是RMB结算，客户几次付款都没有支付成功</t>
    <phoneticPr fontId="1" type="noConversion"/>
  </si>
  <si>
    <t>이름</t>
    <phoneticPr fontId="1" type="noConversion"/>
  </si>
  <si>
    <t>德尔福中央电气系统有限公司</t>
  </si>
  <si>
    <t>GM Lordstown c/o Com</t>
  </si>
  <si>
    <t>安徽江淮汽车股份有限公司轿车分公司</t>
  </si>
  <si>
    <t>东风悦达起亚(有)</t>
  </si>
  <si>
    <t>奥托立夫(中国)电子有限公司</t>
  </si>
  <si>
    <t>延锋伟世通金桥汽车饰件系统(有)沈阳分公</t>
  </si>
  <si>
    <t>武汉捷隆汽车电动转向系统有限公司</t>
  </si>
  <si>
    <t>上海通用五菱汽车股份(有)</t>
  </si>
  <si>
    <t>江苏韩一模塑有限公司</t>
  </si>
  <si>
    <t>GM Korea Company</t>
  </si>
  <si>
    <t>GM Orion Assembly</t>
  </si>
  <si>
    <t>江苏MOBIS汽车零部件(有)</t>
  </si>
  <si>
    <t>合肥万隆汽车饰件有限公司</t>
  </si>
  <si>
    <t>东风乘用车有限公司</t>
  </si>
  <si>
    <t>上海通用汽车(有)北盛分公司</t>
  </si>
  <si>
    <t>京西重工(上海)有限公司</t>
  </si>
  <si>
    <t>北京德尔福万源发动机管理系统有限公司</t>
  </si>
  <si>
    <t>上海鹰击汽车部件有限公司</t>
  </si>
  <si>
    <t>延锋伟世通金桥汽车饰件系统(有)</t>
  </si>
  <si>
    <t>上海通用汽车有限公司武汉分公司</t>
  </si>
  <si>
    <t>上海通用东岳汽车(有)</t>
  </si>
  <si>
    <t>上汽通用五菱汽车股份有限公司青岛分公司</t>
  </si>
  <si>
    <t>苏州恒达塑料工业有限公司</t>
  </si>
  <si>
    <t>General Motors Espan</t>
  </si>
  <si>
    <t>延锋伟世通金桥汽车饰件系统(有)烟台分公</t>
  </si>
  <si>
    <t>Sazeh Pouyesh Compan</t>
  </si>
  <si>
    <t>GM Holden .,Ltd.</t>
  </si>
  <si>
    <t>GM de Mexico S.de R.</t>
  </si>
  <si>
    <t>上海汽车商用车有限公司无锡分公司</t>
  </si>
  <si>
    <t>上海通用东岳动力总成有限公司</t>
  </si>
  <si>
    <t>天合汽车零部件（上海）有限公司</t>
  </si>
  <si>
    <t>盐城新岩汽车配件有限公司</t>
  </si>
  <si>
    <t>无锡鼎盛塑料电器有限公司</t>
  </si>
  <si>
    <t>合肥新昌汽车部件有限公司(大一)</t>
  </si>
  <si>
    <t>TRW Automotive US,LL</t>
  </si>
  <si>
    <t>安徽江淮汽车股份有限公司商务车分公司</t>
  </si>
  <si>
    <t>延锋伟世通汽车饰件系统(有)</t>
  </si>
  <si>
    <t>Renault S.A.S</t>
  </si>
  <si>
    <t>广汽吉奥汽车有限公司东营分公司</t>
  </si>
  <si>
    <t>德尔福(上海)动力推进系统有限公司</t>
  </si>
  <si>
    <t>General Motors do Br</t>
  </si>
  <si>
    <t>Daesung Electric CO.</t>
  </si>
  <si>
    <t>RENAULT SAMSUNG MOTO</t>
  </si>
  <si>
    <t>上海德尔福派克电气系统有限公司</t>
  </si>
  <si>
    <t>GENERAL MOTORS UZBEK</t>
  </si>
  <si>
    <t>安徽江淮松芝空调有限公司</t>
  </si>
  <si>
    <t>上汽通用汽车销售有限公司</t>
  </si>
  <si>
    <t>VE Commercial Vehicl</t>
  </si>
  <si>
    <t>湖北三环汽车电器有限公司</t>
  </si>
  <si>
    <t>Hansan Co..Ltd</t>
  </si>
  <si>
    <t>WOO KYUNG M.I.T</t>
  </si>
  <si>
    <t>杭州人人集团有限公司</t>
  </si>
  <si>
    <t>苏州傲尔林格塑料有限公司</t>
  </si>
  <si>
    <t>BMW GROUP</t>
  </si>
  <si>
    <t>苏州神洲化纤塑料装潢有限公司</t>
  </si>
  <si>
    <t>上海名盛汽车饰件有限公司</t>
  </si>
  <si>
    <t>广汽三菱汽车有限公司</t>
  </si>
  <si>
    <t>东沃（杭州）卡车有限公司</t>
  </si>
  <si>
    <t>南京汽车集团股份有限公司</t>
  </si>
  <si>
    <t>Renault Argentina S.</t>
  </si>
  <si>
    <t>盐城强星汽车配件有限公司</t>
  </si>
  <si>
    <t>德尔福贸易(上海)有限公司</t>
  </si>
  <si>
    <t>安徽江淮汽车股份有限公司</t>
  </si>
  <si>
    <t>DAESUNG ELECTRIC IND</t>
  </si>
  <si>
    <t>GM Service and Parts</t>
  </si>
  <si>
    <t>宁波安特电器有限公司</t>
  </si>
  <si>
    <t>无锡奇恩科技有限公司</t>
  </si>
  <si>
    <t>GENERAL MOTORS (THAI</t>
  </si>
  <si>
    <t>Thai-Swedish Assembl</t>
  </si>
  <si>
    <t>上海汽车商用车有限公司</t>
  </si>
  <si>
    <t>沃尔沃配件(上海)有限公司</t>
  </si>
  <si>
    <t>湖北三环汽车工程塑料有限公司</t>
  </si>
  <si>
    <t>매출원가</t>
    <phoneticPr fontId="1" type="noConversion"/>
  </si>
  <si>
    <t>%</t>
    <phoneticPr fontId="1" type="noConversion"/>
  </si>
  <si>
    <t xml:space="preserve">재료비 </t>
    <phoneticPr fontId="1" type="noConversion"/>
  </si>
  <si>
    <t>원재료비</t>
    <phoneticPr fontId="1" type="noConversion"/>
  </si>
  <si>
    <t>부재료비</t>
    <phoneticPr fontId="1" type="noConversion"/>
  </si>
  <si>
    <t>부품</t>
    <phoneticPr fontId="1" type="noConversion"/>
  </si>
  <si>
    <t>기타재료비</t>
    <phoneticPr fontId="1" type="noConversion"/>
  </si>
  <si>
    <t>제조경비</t>
    <phoneticPr fontId="1" type="noConversion"/>
  </si>
  <si>
    <t>제조공통비</t>
    <phoneticPr fontId="1" type="noConversion"/>
  </si>
  <si>
    <t>외주조립비</t>
    <phoneticPr fontId="1" type="noConversion"/>
  </si>
  <si>
    <t>수입물류비</t>
    <phoneticPr fontId="1" type="noConversion"/>
  </si>
  <si>
    <t>원자재</t>
    <phoneticPr fontId="1" type="noConversion"/>
  </si>
  <si>
    <t>부자재</t>
    <phoneticPr fontId="1" type="noConversion"/>
  </si>
  <si>
    <t>기타원가</t>
    <phoneticPr fontId="1" type="noConversion"/>
  </si>
  <si>
    <t>재료비 합계</t>
    <phoneticPr fontId="1" type="noConversion"/>
  </si>
  <si>
    <t>직접인건비</t>
    <phoneticPr fontId="1" type="noConversion"/>
  </si>
  <si>
    <t>간접인건비</t>
    <phoneticPr fontId="1" type="noConversion"/>
  </si>
  <si>
    <t>usd</t>
    <phoneticPr fontId="1" type="noConversion"/>
  </si>
  <si>
    <t>인건비합계</t>
    <phoneticPr fontId="1" type="noConversion"/>
  </si>
  <si>
    <t>외주가공비</t>
    <phoneticPr fontId="1" type="noConversion"/>
  </si>
  <si>
    <t>기타제조원가</t>
    <phoneticPr fontId="1" type="noConversion"/>
  </si>
  <si>
    <t>설비상각비</t>
    <phoneticPr fontId="1" type="noConversion"/>
  </si>
  <si>
    <t>금형상각비</t>
    <phoneticPr fontId="1" type="noConversion"/>
  </si>
  <si>
    <t>연구개발비</t>
    <phoneticPr fontId="1" type="noConversion"/>
  </si>
  <si>
    <t>제조원가합계</t>
    <phoneticPr fontId="1" type="noConversion"/>
  </si>
  <si>
    <t>제품매출원가</t>
    <phoneticPr fontId="1" type="noConversion"/>
  </si>
  <si>
    <t>상품매출원가</t>
    <phoneticPr fontId="1" type="noConversion"/>
  </si>
  <si>
    <t>매출원가합</t>
    <phoneticPr fontId="1" type="noConversion"/>
  </si>
  <si>
    <t>인건비합계</t>
  </si>
  <si>
    <t>제조원가합계</t>
  </si>
  <si>
    <t>상품 재료비</t>
    <phoneticPr fontId="1" type="noConversion"/>
  </si>
  <si>
    <t>제품 매출원가</t>
    <phoneticPr fontId="1" type="noConversion"/>
  </si>
  <si>
    <t>FDD_78_무석 변고정비 구분</t>
  </si>
  <si>
    <t>[무석법인 연도별 변동비, 고정비 내역 ]</t>
    <phoneticPr fontId="1" type="noConversion"/>
  </si>
  <si>
    <t>(단위:천RMB)</t>
    <phoneticPr fontId="186" type="noConversion"/>
  </si>
  <si>
    <t>BEP 매출</t>
    <phoneticPr fontId="186" type="noConversion"/>
  </si>
  <si>
    <t>종 합</t>
    <phoneticPr fontId="186" type="noConversion"/>
  </si>
  <si>
    <t>2012년</t>
    <phoneticPr fontId="186" type="noConversion"/>
  </si>
  <si>
    <t>2013년</t>
    <phoneticPr fontId="186" type="noConversion"/>
  </si>
  <si>
    <t>2014년</t>
    <phoneticPr fontId="186" type="noConversion"/>
  </si>
  <si>
    <t>2015년 상반기</t>
    <phoneticPr fontId="186" type="noConversion"/>
  </si>
  <si>
    <t>금액</t>
    <phoneticPr fontId="186" type="noConversion"/>
  </si>
  <si>
    <t>%</t>
    <phoneticPr fontId="186" type="noConversion"/>
  </si>
  <si>
    <t xml:space="preserve"> 매 출 액</t>
  </si>
  <si>
    <t>Local</t>
  </si>
  <si>
    <t>Export</t>
  </si>
  <si>
    <t>일시불 금형</t>
    <phoneticPr fontId="186" type="noConversion"/>
  </si>
  <si>
    <t>상품</t>
    <phoneticPr fontId="186" type="noConversion"/>
  </si>
  <si>
    <t xml:space="preserve"> 재 료 비</t>
    <phoneticPr fontId="186" type="noConversion"/>
  </si>
  <si>
    <t>변동비</t>
    <phoneticPr fontId="186" type="noConversion"/>
  </si>
  <si>
    <t>제품</t>
    <phoneticPr fontId="186" type="noConversion"/>
  </si>
  <si>
    <t xml:space="preserve"> 노 무 비</t>
    <phoneticPr fontId="186" type="noConversion"/>
  </si>
  <si>
    <t>고정비</t>
    <phoneticPr fontId="186" type="noConversion"/>
  </si>
  <si>
    <t>직접인건비</t>
    <phoneticPr fontId="186" type="noConversion"/>
  </si>
  <si>
    <t>간접인건비</t>
    <phoneticPr fontId="186" type="noConversion"/>
  </si>
  <si>
    <t xml:space="preserve"> 외주조립비</t>
    <phoneticPr fontId="186" type="noConversion"/>
  </si>
  <si>
    <t xml:space="preserve"> 제조경비</t>
    <phoneticPr fontId="186" type="noConversion"/>
  </si>
  <si>
    <t>감가상각비</t>
    <phoneticPr fontId="186" type="noConversion"/>
  </si>
  <si>
    <t>수입물류비</t>
    <phoneticPr fontId="186" type="noConversion"/>
  </si>
  <si>
    <t>제조공통비</t>
  </si>
  <si>
    <t xml:space="preserve"> 매출원가</t>
  </si>
  <si>
    <t xml:space="preserve"> 매출총이익</t>
  </si>
  <si>
    <t xml:space="preserve"> 판매관리비</t>
    <phoneticPr fontId="186" type="noConversion"/>
  </si>
  <si>
    <t>판매부대비</t>
  </si>
  <si>
    <t>Royalty</t>
    <phoneticPr fontId="186" type="noConversion"/>
  </si>
  <si>
    <t>기타경비</t>
  </si>
  <si>
    <t>유상사급손익</t>
    <phoneticPr fontId="186" type="noConversion"/>
  </si>
  <si>
    <t xml:space="preserve"> 영업이익 </t>
  </si>
  <si>
    <t xml:space="preserve">  기타영업손익</t>
    <phoneticPr fontId="186" type="noConversion"/>
  </si>
  <si>
    <t xml:space="preserve"> 조정영업이익 </t>
  </si>
  <si>
    <t>한계이익율</t>
    <phoneticPr fontId="186" type="noConversion"/>
  </si>
  <si>
    <t>총인건비</t>
    <phoneticPr fontId="1" type="noConversion"/>
  </si>
  <si>
    <t>판관비 비중</t>
    <phoneticPr fontId="1" type="noConversion"/>
  </si>
  <si>
    <t>제조원가</t>
    <phoneticPr fontId="1" type="noConversion"/>
  </si>
  <si>
    <t>평균인원</t>
    <phoneticPr fontId="1" type="noConversion"/>
  </si>
  <si>
    <t>평균인건비</t>
    <phoneticPr fontId="1" type="noConversion"/>
  </si>
  <si>
    <t>판매관리비</t>
  </si>
  <si>
    <t>급료</t>
    <phoneticPr fontId="1" type="noConversion"/>
  </si>
  <si>
    <t>(단위:RMB)</t>
    <phoneticPr fontId="294" type="noConversion"/>
  </si>
  <si>
    <t>연도</t>
    <phoneticPr fontId="294" type="noConversion"/>
  </si>
  <si>
    <t>평균급여</t>
    <phoneticPr fontId="294" type="noConversion"/>
  </si>
  <si>
    <t>평균인원</t>
    <phoneticPr fontId="294" type="noConversion"/>
  </si>
  <si>
    <t>인당평균급여</t>
    <phoneticPr fontId="294" type="noConversion"/>
  </si>
  <si>
    <t>2012년</t>
    <phoneticPr fontId="294" type="noConversion"/>
  </si>
  <si>
    <t>2013년</t>
    <phoneticPr fontId="294" type="noConversion"/>
  </si>
  <si>
    <t>2014년</t>
    <phoneticPr fontId="294" type="noConversion"/>
  </si>
  <si>
    <t>2015년</t>
    <phoneticPr fontId="294" type="noConversion"/>
  </si>
  <si>
    <t>비고：</t>
    <phoneticPr fontId="294" type="noConversion"/>
  </si>
  <si>
    <t>평균급여=연도별 급여지불총액/12</t>
    <phoneticPr fontId="294" type="noConversion"/>
  </si>
  <si>
    <t>지불급여=총급여+추가금액항목-차감금액항목</t>
    <phoneticPr fontId="294" type="noConversion"/>
  </si>
  <si>
    <t>총급여=기본급여+고정잔업비+개근상+직무수당+실적평가 상여금+특수수당+전문수당</t>
    <phoneticPr fontId="294" type="noConversion"/>
  </si>
  <si>
    <t>추가금액항목=(유동실적평가+)+연말 보너스 혹은 기타 상여금+(차이+)+기타+잔업비</t>
    <phoneticPr fontId="294" type="noConversion"/>
  </si>
  <si>
    <t>차감금액항목=징벌금액+근태차감+(유동실적평가-)+개근차감+(차이-)+식비차감+생산대기급여</t>
    <phoneticPr fontId="294" type="noConversion"/>
  </si>
  <si>
    <t>품질충당부채전입액</t>
    <phoneticPr fontId="1" type="noConversion"/>
  </si>
  <si>
    <t>A/S비</t>
    <phoneticPr fontId="1" type="noConversion"/>
  </si>
  <si>
    <t>매출액</t>
    <phoneticPr fontId="1" type="noConversion"/>
  </si>
  <si>
    <t>구분-1</t>
    <phoneticPr fontId="1" type="noConversion"/>
  </si>
  <si>
    <t>계정</t>
    <phoneticPr fontId="1" type="noConversion"/>
  </si>
  <si>
    <t>WC</t>
    <phoneticPr fontId="1" type="noConversion"/>
  </si>
  <si>
    <t>2011년</t>
    <phoneticPr fontId="1" type="noConversion"/>
  </si>
  <si>
    <t>11월31일</t>
    <phoneticPr fontId="1" type="noConversion"/>
  </si>
  <si>
    <t>선급금</t>
    <phoneticPr fontId="1" type="noConversion"/>
  </si>
  <si>
    <t>회전기일</t>
    <phoneticPr fontId="1" type="noConversion"/>
  </si>
  <si>
    <t>피아트, 크라이슬러 120일 지급기일</t>
    <phoneticPr fontId="1" type="noConversion"/>
  </si>
  <si>
    <t>source: 계정명세서</t>
    <phoneticPr fontId="1" type="noConversion"/>
  </si>
  <si>
    <t>부품 많이 줄이고 제품 많이 늘리는 정책</t>
    <phoneticPr fontId="1" type="noConversion"/>
  </si>
  <si>
    <t xml:space="preserve">실제 고객에게 하는 납입율, </t>
    <phoneticPr fontId="1" type="noConversion"/>
  </si>
  <si>
    <t>기타 매출 제외(기타 매출 금형의 일시적 매출)</t>
    <phoneticPr fontId="1" type="noConversion"/>
  </si>
  <si>
    <t>매입액</t>
    <phoneticPr fontId="1" type="noConversion"/>
  </si>
  <si>
    <t>평균매출채권</t>
    <phoneticPr fontId="1" type="noConversion"/>
  </si>
  <si>
    <t>회전율</t>
    <phoneticPr fontId="1" type="noConversion"/>
  </si>
  <si>
    <t>매출액 비중 평균 회수기일</t>
    <phoneticPr fontId="1" type="noConversion"/>
  </si>
  <si>
    <t>평균 재고자산</t>
    <phoneticPr fontId="1" type="noConversion"/>
  </si>
  <si>
    <t xml:space="preserve">감소 추세, 이유? </t>
    <phoneticPr fontId="1" type="noConversion"/>
  </si>
  <si>
    <t>평균 매입채무</t>
    <phoneticPr fontId="1" type="noConversion"/>
  </si>
  <si>
    <t>매입액 비중 평균 지급기일</t>
    <phoneticPr fontId="1" type="noConversion"/>
  </si>
  <si>
    <t>원재료별 매입액</t>
    <phoneticPr fontId="1" type="noConversion"/>
  </si>
  <si>
    <t>사출 매입처</t>
    <phoneticPr fontId="1" type="noConversion"/>
  </si>
  <si>
    <t>사출 매입처 단가</t>
    <phoneticPr fontId="1" type="noConversion"/>
  </si>
  <si>
    <t>注塑(사출)</t>
    <phoneticPr fontId="1" type="noConversion"/>
  </si>
  <si>
    <t>苏州甲乙电子有限公司</t>
  </si>
  <si>
    <t>지속적으로 상승</t>
    <phoneticPr fontId="1" type="noConversion"/>
  </si>
  <si>
    <t xml:space="preserve">PASS-ON </t>
    <phoneticPr fontId="1" type="noConversion"/>
  </si>
  <si>
    <t>德尔福中央电气(上海)有限公司</t>
  </si>
  <si>
    <t>德尔福中央电气(上海)有限公司</t>
    <phoneticPr fontId="1" type="noConversion"/>
  </si>
  <si>
    <t>구매계약서 판가랑 연동되어 있음.</t>
    <phoneticPr fontId="1" type="noConversion"/>
  </si>
  <si>
    <t>본사매입</t>
    <phoneticPr fontId="1" type="noConversion"/>
  </si>
  <si>
    <t>구매가를 다운 시키는 경우도 있음.</t>
    <phoneticPr fontId="1" type="noConversion"/>
  </si>
  <si>
    <t>冲压(스탬핑)</t>
    <phoneticPr fontId="1" type="noConversion"/>
  </si>
  <si>
    <t>江阴道达汽车饰件有限公司</t>
  </si>
  <si>
    <t>PCB</t>
  </si>
  <si>
    <t>苏州威凯精密模具有限公司</t>
  </si>
  <si>
    <t>电子料(전자재료)</t>
    <phoneticPr fontId="1" type="noConversion"/>
  </si>
  <si>
    <t>英泰特科技无锡有限公司</t>
  </si>
  <si>
    <t>MRO</t>
  </si>
  <si>
    <t>标准件(표준 규격품)</t>
    <phoneticPr fontId="1" type="noConversion"/>
  </si>
  <si>
    <t>outsourcing</t>
  </si>
  <si>
    <t>橡胶(고무)</t>
    <phoneticPr fontId="1" type="noConversion"/>
  </si>
  <si>
    <t>매입처별 매입액</t>
    <phoneticPr fontId="1" type="noConversion"/>
  </si>
  <si>
    <t>苏州甲乙电子</t>
    <phoneticPr fontId="1" type="noConversion"/>
  </si>
  <si>
    <t>德尔福中央电气(上海)</t>
    <phoneticPr fontId="1" type="noConversion"/>
  </si>
  <si>
    <t>贵宇金属制品滨海有限公司</t>
    <phoneticPr fontId="1" type="noConversion"/>
  </si>
  <si>
    <t>韩国大星电机株式会社</t>
    <phoneticPr fontId="1" type="noConversion"/>
  </si>
  <si>
    <t>青岛大星电子有限公司</t>
  </si>
  <si>
    <t>苏州神洲化纤塑料装潢</t>
    <phoneticPr fontId="1" type="noConversion"/>
  </si>
  <si>
    <t>泰州市博泰电子</t>
    <phoneticPr fontId="1" type="noConversion"/>
  </si>
  <si>
    <t>합계 : Spend(2012)</t>
  </si>
  <si>
    <t>합계 : Spend(2013)</t>
  </si>
  <si>
    <t>합계 : Spend(2014)</t>
  </si>
  <si>
    <t>합계 : Spend(2015)</t>
  </si>
  <si>
    <t>注塑</t>
  </si>
  <si>
    <t>본사</t>
    <phoneticPr fontId="1" type="noConversion"/>
  </si>
  <si>
    <r>
      <t>冲</t>
    </r>
    <r>
      <rPr>
        <sz val="8"/>
        <color theme="1"/>
        <rFont val="맑은 고딕"/>
        <family val="2"/>
        <charset val="129"/>
        <scheme val="minor"/>
      </rPr>
      <t>压</t>
    </r>
  </si>
  <si>
    <r>
      <rPr>
        <sz val="8"/>
        <color theme="1"/>
        <rFont val="맑은 고딕"/>
        <family val="2"/>
        <charset val="129"/>
        <scheme val="minor"/>
      </rPr>
      <t>电</t>
    </r>
    <r>
      <rPr>
        <sz val="8"/>
        <color theme="1"/>
        <rFont val="맑은 고딕"/>
        <family val="3"/>
        <charset val="129"/>
        <scheme val="minor"/>
      </rPr>
      <t>子料</t>
    </r>
  </si>
  <si>
    <r>
      <rPr>
        <sz val="8"/>
        <color theme="1"/>
        <rFont val="맑은 고딕"/>
        <family val="2"/>
        <charset val="129"/>
        <scheme val="minor"/>
      </rPr>
      <t>标</t>
    </r>
    <r>
      <rPr>
        <sz val="8"/>
        <color theme="1"/>
        <rFont val="맑은 고딕"/>
        <family val="3"/>
        <charset val="129"/>
        <scheme val="minor"/>
      </rPr>
      <t>准件</t>
    </r>
  </si>
  <si>
    <r>
      <t>橡</t>
    </r>
    <r>
      <rPr>
        <sz val="8"/>
        <color theme="1"/>
        <rFont val="맑은 고딕"/>
        <family val="2"/>
        <charset val="129"/>
        <scheme val="minor"/>
      </rPr>
      <t>胶</t>
    </r>
  </si>
  <si>
    <t>합계 : Qty(2012)</t>
  </si>
  <si>
    <t>합계 : Qty(2013)</t>
  </si>
  <si>
    <t>합계 : Qty(2014)</t>
  </si>
  <si>
    <t>합계 : Qty(2015)</t>
  </si>
  <si>
    <t>DI Co.,Ltd</t>
  </si>
  <si>
    <t>Gebrüder Hahn GmbH</t>
  </si>
  <si>
    <t>HK METALCRAFT MFG CORP/LO</t>
  </si>
  <si>
    <t>K&amp;K Screw Products</t>
  </si>
  <si>
    <t>PRYM Inovan GmbH &amp; Co.KG</t>
  </si>
  <si>
    <t>WITHUS TECH</t>
  </si>
  <si>
    <t>江苏迪飞达电子有限公司</t>
  </si>
  <si>
    <t>健鼎(无锡)电子有限公司</t>
  </si>
  <si>
    <t>极东贸易(上海)有限公司</t>
  </si>
  <si>
    <t>昆山金成功电子有限公司</t>
  </si>
  <si>
    <t>昆山柏特电子有限公司</t>
  </si>
  <si>
    <t>昆山上阳电子工业有限公司</t>
  </si>
  <si>
    <t>昆山市华升电路板有限公司</t>
  </si>
  <si>
    <t>昆山华卓电子科技有限公司</t>
  </si>
  <si>
    <t>国泰精密机件(无锡)有限公司</t>
  </si>
  <si>
    <t>贵宇金属制品滨海有限公司</t>
  </si>
  <si>
    <t>奇得特种纸业(上海)有限公司</t>
  </si>
  <si>
    <t>吉林博信汽车电器有限公司</t>
  </si>
  <si>
    <t>南京聚隆科技股份有限公司</t>
  </si>
  <si>
    <t>南通万德科技有限公司</t>
  </si>
  <si>
    <t>南通威尔精密螺丝有限公司</t>
  </si>
  <si>
    <t>奈式杜特润贸易（上海）有限公司</t>
  </si>
  <si>
    <t>唐纳森（无锡）过滤器有限公司</t>
  </si>
  <si>
    <t>东方蓝浦（苏州）科技有限公司</t>
  </si>
  <si>
    <t>马肯依玛士(上海)标码技术有限公司</t>
  </si>
  <si>
    <t>无锡百得包装材料有限公司</t>
  </si>
  <si>
    <t>无锡普罗福包装材料有限公司</t>
  </si>
  <si>
    <t>无锡市古德电子有限公司</t>
  </si>
  <si>
    <t>无锡市锡山区安镇联创电器厂</t>
  </si>
  <si>
    <t>无锡依玛五金机械有限公司</t>
  </si>
  <si>
    <t>无锡齐恩科技有限公司</t>
  </si>
  <si>
    <t>普莱默电子（无锡）有限公司</t>
  </si>
  <si>
    <t>丰山（连云港）新材料有限公司</t>
  </si>
  <si>
    <t>史派洛工业固定器国际贸易（上海）有限公司</t>
  </si>
  <si>
    <t>常熟市泰晶贸易有限公司</t>
  </si>
  <si>
    <t>常州欧意焊接材料有限公司</t>
  </si>
  <si>
    <t>常州市双进电子有限公司</t>
  </si>
  <si>
    <t>常州特耐万利达电子有限公司</t>
  </si>
  <si>
    <t>上海凯耐特电子材料有限公司</t>
  </si>
  <si>
    <t>上海科禾精密模具有限公司</t>
  </si>
  <si>
    <t>上海宏发电声有限公司</t>
  </si>
  <si>
    <t>上海硅亚贸易有限公司</t>
  </si>
  <si>
    <t>上海锦湖日丽塑料有限公司</t>
  </si>
  <si>
    <t>上海金亭汽车线束有限公司</t>
  </si>
  <si>
    <t>上海徕木电子股份有限公司</t>
  </si>
  <si>
    <t>上海铭成锦商贸有限公司</t>
  </si>
  <si>
    <t>上海斯坦雷电气有限公司</t>
  </si>
  <si>
    <t>上海上涛电子科技有限公司</t>
  </si>
  <si>
    <t>上海瑞尔实业有限公司</t>
  </si>
  <si>
    <t>上海松川精密电子有限公司</t>
  </si>
  <si>
    <t>上海雅创电子零件有限公司</t>
  </si>
  <si>
    <t>上海苑科电子有限公司</t>
  </si>
  <si>
    <t>上海裕佳塑料有限公司</t>
  </si>
  <si>
    <t>上海日顺电子器材有限公司</t>
  </si>
  <si>
    <t>上海日之升新技术发展有限公司</t>
  </si>
  <si>
    <t>上海兆吉实业有限公司</t>
  </si>
  <si>
    <t>上海智洲电子有限公司</t>
  </si>
  <si>
    <t>上海创美凯威奇涂料商贸有限公司</t>
  </si>
  <si>
    <t>上海品柏国际贸易有限公司</t>
  </si>
  <si>
    <t>徐州吴越化工科技有限公司</t>
  </si>
  <si>
    <t>世洋伟业树脂（北京）有限公司</t>
  </si>
  <si>
    <t>苏州昆承工业设备有限公司</t>
  </si>
  <si>
    <t>苏州欧迪斯电子科技有限公司</t>
  </si>
  <si>
    <t>苏州丰安机电有限公司</t>
  </si>
  <si>
    <t>苏州市安创电子科技有限公司</t>
  </si>
  <si>
    <t>苏州傲尔林格塑胶有限公司</t>
  </si>
  <si>
    <t>苏州银山电子有限公司</t>
  </si>
  <si>
    <t>苏州集浩电子有限公司</t>
  </si>
  <si>
    <t>苏州台信达电子有限公司</t>
  </si>
  <si>
    <t>苏州特耐王利岚包装有限公司</t>
  </si>
  <si>
    <t>苏州品科电子有限公司</t>
  </si>
  <si>
    <t>信越聚合物(上海)有限公司</t>
  </si>
  <si>
    <t>深圳市京信通科技有限公司</t>
  </si>
  <si>
    <t>深圳市新佳世佳焊锡有限公司</t>
  </si>
  <si>
    <t>深圳市威柏德电子有限公司</t>
  </si>
  <si>
    <t>阿克苏诺贝尔涂料（嘉兴）有限公司</t>
  </si>
  <si>
    <t>亚帝欧光电科技（吴江）有限公司</t>
  </si>
  <si>
    <t>乐星电缆(天津)有限公司</t>
  </si>
  <si>
    <t>乐采商贸（南京）有限公司</t>
  </si>
  <si>
    <t>乐清市宇辉电子有限公司</t>
  </si>
  <si>
    <t>埃赛克斯电磁线（苏州）有限公司</t>
  </si>
  <si>
    <t>广州群英精密橡塑有限公司</t>
  </si>
  <si>
    <t>盈邦兴业国际贸易（天津）有限公司</t>
  </si>
  <si>
    <t>锐科（无锡）科技有限公司</t>
  </si>
  <si>
    <t>温州三环橡塑制品有限公司</t>
  </si>
  <si>
    <t>威雅利电子(上海)有限公司</t>
  </si>
  <si>
    <t>依美(上海)电子制品有限公司</t>
  </si>
  <si>
    <t>益盟电子元器件（常州）有限公司</t>
  </si>
  <si>
    <t>张家港东部高新金属制品有限公司</t>
  </si>
  <si>
    <t>创迈精密金属成型（苏州）有限公司</t>
  </si>
  <si>
    <t>沧州市伟业电子制板有限公司</t>
  </si>
  <si>
    <t>天津金云科技有限公司</t>
  </si>
  <si>
    <t>天津世利可电子有限公司</t>
  </si>
  <si>
    <t>天津市松原电子有限公司</t>
  </si>
  <si>
    <t>青岛高进电子有限公司</t>
  </si>
  <si>
    <t>青岛得元五金制品有限公司</t>
  </si>
  <si>
    <t>青岛邦德包装有限公司</t>
  </si>
  <si>
    <t>青岛诚顺电子有限公司</t>
  </si>
  <si>
    <t>青岛亿思特电子有限公司</t>
  </si>
  <si>
    <t>青岛润德精密工业有限公司</t>
  </si>
  <si>
    <t>青岛长弓塑模有限公司</t>
  </si>
  <si>
    <t>青岛精工川崎电子有限公司</t>
  </si>
  <si>
    <t>青岛智容电子有限公司</t>
  </si>
  <si>
    <t>青岛韩中化工有限公司</t>
  </si>
  <si>
    <t>青岛海瑞德塑胶制品有限公司</t>
  </si>
  <si>
    <t>泰州赛星电子有限公司</t>
  </si>
  <si>
    <t>泰州市博泰电子有限公司</t>
  </si>
  <si>
    <t>巴斯夫（中国）有限公司</t>
  </si>
  <si>
    <t>佩特化工(上海)有限公司</t>
  </si>
  <si>
    <t>韩国大星电机株式会社(LOCAL)</t>
  </si>
  <si>
    <t>杭州益利素勒精线有限公司</t>
  </si>
  <si>
    <t>弘辉电子材料（苏州）有限公司</t>
  </si>
  <si>
    <t>喜星金属（天津）有限公司</t>
  </si>
  <si>
    <t>Supplier</t>
  </si>
  <si>
    <t>Commodity</t>
    <phoneticPr fontId="1" type="noConversion"/>
  </si>
  <si>
    <t>Spend(2012)</t>
    <phoneticPr fontId="294" type="noConversion"/>
  </si>
  <si>
    <t>Qty(2012)</t>
    <phoneticPr fontId="294" type="noConversion"/>
  </si>
  <si>
    <t>unit price(2012)</t>
    <phoneticPr fontId="294" type="noConversion"/>
  </si>
  <si>
    <t>Spend(2013)</t>
    <phoneticPr fontId="294" type="noConversion"/>
  </si>
  <si>
    <t>Qty(2013)</t>
    <phoneticPr fontId="294" type="noConversion"/>
  </si>
  <si>
    <t>unit price(2013)</t>
    <phoneticPr fontId="294" type="noConversion"/>
  </si>
  <si>
    <t>Spend(2014)</t>
    <phoneticPr fontId="294" type="noConversion"/>
  </si>
  <si>
    <t>Qty(2014)</t>
    <phoneticPr fontId="294" type="noConversion"/>
  </si>
  <si>
    <t>unit price(2014)</t>
    <phoneticPr fontId="294" type="noConversion"/>
  </si>
  <si>
    <t>Spend(2015)</t>
    <phoneticPr fontId="294" type="noConversion"/>
  </si>
  <si>
    <t>Qty(2015)</t>
    <phoneticPr fontId="294" type="noConversion"/>
  </si>
  <si>
    <t>unit price(2015)</t>
    <phoneticPr fontId="294" type="noConversion"/>
  </si>
  <si>
    <t>苏州甲乙电子有限公司</t>
    <phoneticPr fontId="1" type="noConversion"/>
  </si>
  <si>
    <t>FDD_79_무석 평균인원, 급여</t>
    <phoneticPr fontId="1" type="noConversion"/>
  </si>
  <si>
    <t>FDD_85_무석 소송 등</t>
    <phoneticPr fontId="1" type="noConversion"/>
  </si>
  <si>
    <t>#</t>
    <phoneticPr fontId="1" type="noConversion"/>
  </si>
  <si>
    <t>구분항목</t>
    <phoneticPr fontId="1" type="noConversion"/>
  </si>
  <si>
    <t>Data Request</t>
    <phoneticPr fontId="1" type="noConversion"/>
  </si>
  <si>
    <t>중요도(H,M)</t>
    <phoneticPr fontId="1" type="noConversion"/>
  </si>
  <si>
    <t>요청일</t>
    <phoneticPr fontId="1" type="noConversion"/>
  </si>
  <si>
    <t>작성부서</t>
    <phoneticPr fontId="1" type="noConversion"/>
  </si>
  <si>
    <t>비고</t>
    <phoneticPr fontId="1" type="noConversion"/>
  </si>
  <si>
    <t>종속 회사(Entity 별)</t>
    <phoneticPr fontId="1" type="noConversion"/>
  </si>
  <si>
    <t>1) 기준일 현재 계류중인 소송중인 사건 또는 규제기관 및 기타 공공기관에 의해 조사중인 사건과 기준일 이후 진행상황(승소, 패소 등)
2) 기준일 이후 신규 소송사건 및 공공기관 조사 사건의 해당여부 및 해당시 관련 내역
3) 기준일 현재 장부에 부채로 계상되지 않은 최종 판결된 소송 및 최종 결과 통지를 받은 조사 내역이 있다면 관련 사항과 최종 결정 금액(소송가액, 과징금 등)</t>
    <phoneticPr fontId="1" type="noConversion"/>
  </si>
  <si>
    <t>H</t>
    <phoneticPr fontId="1" type="noConversion"/>
  </si>
  <si>
    <t>총무팀</t>
    <phoneticPr fontId="1" type="noConversion"/>
  </si>
  <si>
    <t>① 무석대성2015년6월15일에 석산구소방대대에서 《중화인민공화국소방법》제六十조제一항제一조“소방시설、기재 혹은 소방안전 표지의 배치 및 설치가 국가표준,업종기준에 부합되지 않음”에 위반되였다는 통보로 벌금 RMB3만 부과.2015년12월내로 요구에 따라 개조안되면 벌금 추가하여 부과됨.                                                  ② 2015년8월19일 무석대성에서 무석태호경발전유한회사에 &lt;회원권 판매계약&gt;해제로 RMB58만 골프권금액 반환 소송에 관련하여 재산보전 신청을 제출，19일에 무석법원에 소송비등 RMB18.82만 지불완료. 현재 법원재판 통보 대기중임.</t>
    <phoneticPr fontId="22" type="noConversion"/>
  </si>
  <si>
    <t>답변</t>
    <phoneticPr fontId="1" type="noConversion"/>
  </si>
  <si>
    <t>2014년10월22일에 소방개조 설계계약 체결,해당 설계방안은 이미 무석시소방대 심사통과 되였음.
2015년4월에 1층복도 배연시스템 설치 완료하였고 생산라인 여과,배연,경보시스템에 대하여 평가 완료후 설치예정. 
소방국은 2015년12월31일까지 개선완료 및 검수완료할것을 요구하나
공장 전체 소방시설 설치는 일정상 어려움을 피력하고 창고(제품,부품)지역 먼저 진행하기로함</t>
    <phoneticPr fontId="1" type="noConversion"/>
  </si>
  <si>
    <t>CAPEX</t>
    <phoneticPr fontId="1" type="noConversion"/>
  </si>
  <si>
    <t>기계설비</t>
    <phoneticPr fontId="1" type="noConversion"/>
  </si>
  <si>
    <t>전자장비</t>
    <phoneticPr fontId="1" type="noConversion"/>
  </si>
  <si>
    <t>금형</t>
    <phoneticPr fontId="1" type="noConversion"/>
  </si>
  <si>
    <t>주택및건축물</t>
    <phoneticPr fontId="1" type="noConversion"/>
  </si>
  <si>
    <t>전자설비</t>
    <phoneticPr fontId="1" type="noConversion"/>
  </si>
  <si>
    <t>기타설비</t>
    <phoneticPr fontId="1" type="noConversion"/>
  </si>
  <si>
    <t>교통수단</t>
    <phoneticPr fontId="1" type="noConversion"/>
  </si>
  <si>
    <t>공구기구</t>
    <phoneticPr fontId="1" type="noConversion"/>
  </si>
  <si>
    <t>가구집기</t>
    <phoneticPr fontId="1" type="noConversion"/>
  </si>
  <si>
    <t>固定资产树木</t>
  </si>
  <si>
    <t>감사보고서상</t>
    <phoneticPr fontId="1" type="noConversion"/>
  </si>
  <si>
    <t>순CAPEX</t>
    <phoneticPr fontId="1" type="noConversion"/>
  </si>
  <si>
    <t>처분이익</t>
    <phoneticPr fontId="1" type="noConversion"/>
  </si>
  <si>
    <t>처분손실</t>
    <phoneticPr fontId="1" type="noConversion"/>
  </si>
  <si>
    <t>폐기손실</t>
    <phoneticPr fontId="1" type="noConversion"/>
  </si>
  <si>
    <t>무석</t>
  </si>
  <si>
    <t>고자매각</t>
  </si>
  <si>
    <t>매입</t>
  </si>
  <si>
    <t>매출/매입</t>
  </si>
  <si>
    <t>로열티비용</t>
    <phoneticPr fontId="1" type="noConversion"/>
  </si>
  <si>
    <t>우리는 기타매출 / 무석은 건설중자산(12171801)</t>
  </si>
  <si>
    <t>수익</t>
  </si>
  <si>
    <t>기타영업수익(기타)</t>
  </si>
  <si>
    <t>우리는 기타영업수익 / 무석은 경상개발비,기타영업비용</t>
  </si>
  <si>
    <t>채권</t>
  </si>
  <si>
    <t>채무</t>
  </si>
  <si>
    <t>외상매출/매입금</t>
  </si>
  <si>
    <t>미수/미지급금</t>
  </si>
  <si>
    <t>매출 / 매입</t>
  </si>
  <si>
    <t>미실현</t>
  </si>
  <si>
    <t>금형매출</t>
  </si>
  <si>
    <t>기계장치매출</t>
  </si>
  <si>
    <t>용역매출</t>
  </si>
  <si>
    <t>대성 기타영업수익 / 무석 경상개발비</t>
  </si>
  <si>
    <t>대성 기타영업수익 / 무석 건설중 자산</t>
  </si>
  <si>
    <t>건설중인 자산은 금형이나 다른 것으로 봐야됨</t>
    <phoneticPr fontId="1" type="noConversion"/>
  </si>
  <si>
    <t>외상매입금 / 외상매출금</t>
  </si>
  <si>
    <t>미지급금 / 미수금</t>
  </si>
  <si>
    <t>제품매출 / 제품매입</t>
  </si>
  <si>
    <t>미실현 손익 제거</t>
  </si>
  <si>
    <t>비용</t>
  </si>
  <si>
    <t>기타영업비용(기타)</t>
  </si>
  <si>
    <t>무석 기타영업수익 / 대성 기타영업비용</t>
  </si>
  <si>
    <t>기타영업수익(기타)_로열티</t>
  </si>
  <si>
    <t>기타영업외수익_지급보증</t>
  </si>
  <si>
    <t>대성 기타영업수익 / 무석 지급수수료</t>
  </si>
  <si>
    <t>기타매출_로열티</t>
  </si>
  <si>
    <t>대성 기타매출 / 무석 경상개발비</t>
  </si>
  <si>
    <t>배당금</t>
  </si>
  <si>
    <t>미수금_배당</t>
  </si>
  <si>
    <t>(유동성)미지급배당금 / 미수금</t>
  </si>
  <si>
    <t>TradingGoods</t>
  </si>
  <si>
    <t>(비어 있음)</t>
  </si>
  <si>
    <t>연도</t>
  </si>
  <si>
    <t>연월</t>
  </si>
  <si>
    <t>제품군</t>
  </si>
  <si>
    <t>매출수량</t>
  </si>
  <si>
    <t>제품매출액</t>
  </si>
  <si>
    <t>상품매출액</t>
  </si>
  <si>
    <t>매출액 합계</t>
  </si>
  <si>
    <t>원자재</t>
  </si>
  <si>
    <t>부자재</t>
  </si>
  <si>
    <t>부품</t>
  </si>
  <si>
    <t>기타원가차이</t>
  </si>
  <si>
    <t>재료비 합계</t>
  </si>
  <si>
    <t>%</t>
  </si>
  <si>
    <t>직접인건비</t>
  </si>
  <si>
    <t>간접인건비</t>
  </si>
  <si>
    <t>인건비 합계</t>
  </si>
  <si>
    <t>기타제조원가</t>
  </si>
  <si>
    <t>설비상각비</t>
  </si>
  <si>
    <t>금형상각비</t>
  </si>
  <si>
    <t>연구개발비</t>
  </si>
  <si>
    <t>제조원가 합계</t>
  </si>
  <si>
    <t>매출원가 합계</t>
  </si>
  <si>
    <t>Relay</t>
  </si>
  <si>
    <t>합계 : 매출액 합계</t>
  </si>
  <si>
    <t>No.</t>
  </si>
  <si>
    <t>CODE</t>
  </si>
  <si>
    <r>
      <rPr>
        <sz val="8"/>
        <color theme="1"/>
        <rFont val="맑은 고딕"/>
        <family val="2"/>
        <charset val="134"/>
        <scheme val="minor"/>
      </rPr>
      <t>苏</t>
    </r>
    <r>
      <rPr>
        <sz val="8"/>
        <color theme="1"/>
        <rFont val="맑은 고딕"/>
        <family val="3"/>
        <charset val="129"/>
        <scheme val="minor"/>
      </rPr>
      <t>州甲乙</t>
    </r>
    <r>
      <rPr>
        <sz val="8"/>
        <color theme="1"/>
        <rFont val="맑은 고딕"/>
        <family val="2"/>
        <charset val="134"/>
        <scheme val="minor"/>
      </rPr>
      <t>电</t>
    </r>
    <r>
      <rPr>
        <sz val="8"/>
        <color theme="1"/>
        <rFont val="맑은 고딕"/>
        <family val="3"/>
        <charset val="129"/>
        <scheme val="minor"/>
      </rPr>
      <t>子有限公司</t>
    </r>
  </si>
  <si>
    <t>60天</t>
  </si>
  <si>
    <t>框架合同</t>
    <phoneticPr fontId="294" type="noConversion"/>
  </si>
  <si>
    <t>60</t>
  </si>
  <si>
    <r>
      <t>德尔福中央</t>
    </r>
    <r>
      <rPr>
        <sz val="8"/>
        <color theme="1"/>
        <rFont val="맑은 고딕"/>
        <family val="2"/>
        <charset val="134"/>
        <scheme val="minor"/>
      </rPr>
      <t>电气</t>
    </r>
    <r>
      <rPr>
        <sz val="8"/>
        <color theme="1"/>
        <rFont val="맑은 고딕"/>
        <family val="3"/>
        <charset val="129"/>
        <scheme val="minor"/>
      </rPr>
      <t>(上海)有限公司</t>
    </r>
  </si>
  <si>
    <r>
      <rPr>
        <sz val="8"/>
        <color theme="1"/>
        <rFont val="맑은 고딕"/>
        <family val="2"/>
        <charset val="134"/>
        <scheme val="minor"/>
      </rPr>
      <t>贵</t>
    </r>
    <r>
      <rPr>
        <sz val="8"/>
        <color theme="1"/>
        <rFont val="맑은 고딕"/>
        <family val="3"/>
        <charset val="129"/>
        <scheme val="minor"/>
      </rPr>
      <t>宇金</t>
    </r>
    <r>
      <rPr>
        <sz val="8"/>
        <color theme="1"/>
        <rFont val="맑은 고딕"/>
        <family val="2"/>
        <charset val="134"/>
        <scheme val="minor"/>
      </rPr>
      <t>属</t>
    </r>
    <r>
      <rPr>
        <sz val="8"/>
        <color theme="1"/>
        <rFont val="맑은 고딕"/>
        <family val="3"/>
        <charset val="129"/>
        <scheme val="minor"/>
      </rPr>
      <t>制品</t>
    </r>
    <r>
      <rPr>
        <sz val="8"/>
        <color theme="1"/>
        <rFont val="맑은 고딕"/>
        <family val="2"/>
        <charset val="134"/>
        <scheme val="minor"/>
      </rPr>
      <t>滨</t>
    </r>
    <r>
      <rPr>
        <sz val="8"/>
        <color theme="1"/>
        <rFont val="맑은 고딕"/>
        <family val="3"/>
        <charset val="129"/>
        <scheme val="minor"/>
      </rPr>
      <t>海有限公司</t>
    </r>
  </si>
  <si>
    <r>
      <t>冲</t>
    </r>
    <r>
      <rPr>
        <sz val="8"/>
        <color theme="1"/>
        <rFont val="맑은 고딕"/>
        <family val="2"/>
        <charset val="134"/>
        <scheme val="minor"/>
      </rPr>
      <t>压</t>
    </r>
  </si>
  <si>
    <r>
      <rPr>
        <sz val="8"/>
        <color theme="1"/>
        <rFont val="맑은 고딕"/>
        <family val="2"/>
        <charset val="134"/>
        <scheme val="minor"/>
      </rPr>
      <t>韩国</t>
    </r>
    <r>
      <rPr>
        <sz val="8"/>
        <color theme="1"/>
        <rFont val="맑은 고딕"/>
        <family val="3"/>
        <charset val="129"/>
        <scheme val="minor"/>
      </rPr>
      <t>大星</t>
    </r>
    <r>
      <rPr>
        <sz val="8"/>
        <color theme="1"/>
        <rFont val="맑은 고딕"/>
        <family val="2"/>
        <charset val="134"/>
        <scheme val="minor"/>
      </rPr>
      <t>电</t>
    </r>
    <r>
      <rPr>
        <sz val="8"/>
        <color theme="1"/>
        <rFont val="맑은 고딕"/>
        <family val="3"/>
        <charset val="129"/>
        <scheme val="minor"/>
      </rPr>
      <t>机株式</t>
    </r>
    <r>
      <rPr>
        <sz val="8"/>
        <color theme="1"/>
        <rFont val="맑은 고딕"/>
        <family val="2"/>
        <charset val="134"/>
        <scheme val="minor"/>
      </rPr>
      <t>会</t>
    </r>
    <r>
      <rPr>
        <sz val="8"/>
        <color theme="1"/>
        <rFont val="맑은 고딕"/>
        <family val="3"/>
        <charset val="129"/>
        <scheme val="minor"/>
      </rPr>
      <t>社(LOCAL)</t>
    </r>
  </si>
  <si>
    <t>本社</t>
  </si>
  <si>
    <r>
      <rPr>
        <sz val="8"/>
        <color theme="1"/>
        <rFont val="맑은 고딕"/>
        <family val="2"/>
        <charset val="134"/>
        <scheme val="minor"/>
      </rPr>
      <t>青岛</t>
    </r>
    <r>
      <rPr>
        <sz val="8"/>
        <color theme="1"/>
        <rFont val="맑은 고딕"/>
        <family val="3"/>
        <charset val="129"/>
        <scheme val="minor"/>
      </rPr>
      <t>大星</t>
    </r>
    <r>
      <rPr>
        <sz val="8"/>
        <color theme="1"/>
        <rFont val="맑은 고딕"/>
        <family val="2"/>
        <charset val="134"/>
        <scheme val="minor"/>
      </rPr>
      <t>电</t>
    </r>
    <r>
      <rPr>
        <sz val="8"/>
        <color theme="1"/>
        <rFont val="맑은 고딕"/>
        <family val="3"/>
        <charset val="129"/>
        <scheme val="minor"/>
      </rPr>
      <t>子有限公司</t>
    </r>
    <phoneticPr fontId="1" type="noConversion"/>
  </si>
  <si>
    <r>
      <rPr>
        <sz val="8"/>
        <color theme="1"/>
        <rFont val="맑은 고딕"/>
        <family val="2"/>
        <charset val="134"/>
        <scheme val="minor"/>
      </rPr>
      <t>苏</t>
    </r>
    <r>
      <rPr>
        <sz val="8"/>
        <color theme="1"/>
        <rFont val="맑은 고딕"/>
        <family val="3"/>
        <charset val="129"/>
        <scheme val="minor"/>
      </rPr>
      <t>州神洲化</t>
    </r>
    <r>
      <rPr>
        <sz val="8"/>
        <color theme="1"/>
        <rFont val="맑은 고딕"/>
        <family val="2"/>
        <charset val="134"/>
        <scheme val="minor"/>
      </rPr>
      <t>纤</t>
    </r>
    <r>
      <rPr>
        <sz val="8"/>
        <color theme="1"/>
        <rFont val="맑은 고딕"/>
        <family val="3"/>
        <charset val="129"/>
        <scheme val="minor"/>
      </rPr>
      <t>塑料装潢有限公司</t>
    </r>
  </si>
  <si>
    <t>30天</t>
  </si>
  <si>
    <t>30</t>
  </si>
  <si>
    <r>
      <t>泰州市博泰</t>
    </r>
    <r>
      <rPr>
        <sz val="8"/>
        <color theme="1"/>
        <rFont val="맑은 고딕"/>
        <family val="2"/>
        <charset val="134"/>
        <scheme val="minor"/>
      </rPr>
      <t>电</t>
    </r>
    <r>
      <rPr>
        <sz val="8"/>
        <color theme="1"/>
        <rFont val="맑은 고딕"/>
        <family val="3"/>
        <charset val="129"/>
        <scheme val="minor"/>
      </rPr>
      <t>子有限公司</t>
    </r>
  </si>
  <si>
    <r>
      <t>江</t>
    </r>
    <r>
      <rPr>
        <sz val="8"/>
        <color theme="1"/>
        <rFont val="맑은 고딕"/>
        <family val="2"/>
        <charset val="134"/>
        <scheme val="minor"/>
      </rPr>
      <t>阴</t>
    </r>
    <r>
      <rPr>
        <sz val="8"/>
        <color theme="1"/>
        <rFont val="맑은 고딕"/>
        <family val="3"/>
        <charset val="129"/>
        <scheme val="minor"/>
      </rPr>
      <t>道</t>
    </r>
    <r>
      <rPr>
        <sz val="8"/>
        <color theme="1"/>
        <rFont val="맑은 고딕"/>
        <family val="2"/>
        <charset val="134"/>
        <scheme val="minor"/>
      </rPr>
      <t>达</t>
    </r>
    <r>
      <rPr>
        <sz val="8"/>
        <color theme="1"/>
        <rFont val="맑은 고딕"/>
        <family val="3"/>
        <charset val="129"/>
        <scheme val="minor"/>
      </rPr>
      <t>汽</t>
    </r>
    <r>
      <rPr>
        <sz val="8"/>
        <color theme="1"/>
        <rFont val="맑은 고딕"/>
        <family val="2"/>
        <charset val="134"/>
        <scheme val="minor"/>
      </rPr>
      <t>车饰</t>
    </r>
    <r>
      <rPr>
        <sz val="8"/>
        <color theme="1"/>
        <rFont val="맑은 고딕"/>
        <family val="3"/>
        <charset val="129"/>
        <scheme val="minor"/>
      </rPr>
      <t>件有限公司</t>
    </r>
  </si>
  <si>
    <r>
      <rPr>
        <sz val="8"/>
        <color theme="1"/>
        <rFont val="맑은 고딕"/>
        <family val="2"/>
        <charset val="134"/>
        <scheme val="minor"/>
      </rPr>
      <t>创迈</t>
    </r>
    <r>
      <rPr>
        <sz val="8"/>
        <color theme="1"/>
        <rFont val="맑은 고딕"/>
        <family val="3"/>
        <charset val="129"/>
        <scheme val="minor"/>
      </rPr>
      <t>精密金</t>
    </r>
    <r>
      <rPr>
        <sz val="8"/>
        <color theme="1"/>
        <rFont val="맑은 고딕"/>
        <family val="2"/>
        <charset val="134"/>
        <scheme val="minor"/>
      </rPr>
      <t>属</t>
    </r>
    <r>
      <rPr>
        <sz val="8"/>
        <color theme="1"/>
        <rFont val="맑은 고딕"/>
        <family val="3"/>
        <charset val="129"/>
        <scheme val="minor"/>
      </rPr>
      <t>成型（</t>
    </r>
    <r>
      <rPr>
        <sz val="8"/>
        <color theme="1"/>
        <rFont val="맑은 고딕"/>
        <family val="2"/>
        <charset val="134"/>
        <scheme val="minor"/>
      </rPr>
      <t>苏</t>
    </r>
    <r>
      <rPr>
        <sz val="8"/>
        <color theme="1"/>
        <rFont val="맑은 고딕"/>
        <family val="3"/>
        <charset val="129"/>
        <scheme val="minor"/>
      </rPr>
      <t>州）有限公司</t>
    </r>
  </si>
  <si>
    <r>
      <rPr>
        <sz val="8"/>
        <color theme="1"/>
        <rFont val="맑은 고딕"/>
        <family val="2"/>
        <charset val="134"/>
        <scheme val="minor"/>
      </rPr>
      <t>苏</t>
    </r>
    <r>
      <rPr>
        <sz val="8"/>
        <color theme="1"/>
        <rFont val="맑은 고딕"/>
        <family val="3"/>
        <charset val="129"/>
        <scheme val="minor"/>
      </rPr>
      <t>州威</t>
    </r>
    <r>
      <rPr>
        <sz val="8"/>
        <color theme="1"/>
        <rFont val="맑은 고딕"/>
        <family val="2"/>
        <charset val="134"/>
        <scheme val="minor"/>
      </rPr>
      <t>凯</t>
    </r>
    <r>
      <rPr>
        <sz val="8"/>
        <color theme="1"/>
        <rFont val="맑은 고딕"/>
        <family val="3"/>
        <charset val="129"/>
        <scheme val="minor"/>
      </rPr>
      <t>精密模具有限公司</t>
    </r>
  </si>
  <si>
    <r>
      <t>丰山（</t>
    </r>
    <r>
      <rPr>
        <sz val="8"/>
        <color theme="1"/>
        <rFont val="맑은 고딕"/>
        <family val="2"/>
        <charset val="134"/>
        <scheme val="minor"/>
      </rPr>
      <t>连</t>
    </r>
    <r>
      <rPr>
        <sz val="8"/>
        <color theme="1"/>
        <rFont val="맑은 고딕"/>
        <family val="3"/>
        <charset val="129"/>
        <scheme val="minor"/>
      </rPr>
      <t>云港）新材料有限公司</t>
    </r>
  </si>
  <si>
    <t>原材料</t>
    <phoneticPr fontId="294" type="noConversion"/>
  </si>
  <si>
    <r>
      <rPr>
        <sz val="8"/>
        <color theme="1"/>
        <rFont val="맑은 고딕"/>
        <family val="2"/>
        <charset val="134"/>
        <scheme val="minor"/>
      </rPr>
      <t>乐</t>
    </r>
    <r>
      <rPr>
        <sz val="8"/>
        <color theme="1"/>
        <rFont val="맑은 고딕"/>
        <family val="3"/>
        <charset val="129"/>
        <scheme val="minor"/>
      </rPr>
      <t>星</t>
    </r>
    <r>
      <rPr>
        <sz val="8"/>
        <color theme="1"/>
        <rFont val="맑은 고딕"/>
        <family val="2"/>
        <charset val="134"/>
        <scheme val="minor"/>
      </rPr>
      <t>电缆</t>
    </r>
    <r>
      <rPr>
        <sz val="8"/>
        <color theme="1"/>
        <rFont val="맑은 고딕"/>
        <family val="3"/>
        <charset val="129"/>
        <scheme val="minor"/>
      </rPr>
      <t>(天津)有限公司</t>
    </r>
  </si>
  <si>
    <r>
      <t>英泰特科技无</t>
    </r>
    <r>
      <rPr>
        <sz val="8"/>
        <color theme="1"/>
        <rFont val="맑은 고딕"/>
        <family val="2"/>
        <charset val="134"/>
        <scheme val="minor"/>
      </rPr>
      <t>锡</t>
    </r>
    <r>
      <rPr>
        <sz val="8"/>
        <color theme="1"/>
        <rFont val="맑은 고딕"/>
        <family val="3"/>
        <charset val="129"/>
        <scheme val="minor"/>
      </rPr>
      <t>有限公司</t>
    </r>
  </si>
  <si>
    <t>60天</t>
    <phoneticPr fontId="294" type="noConversion"/>
  </si>
  <si>
    <r>
      <rPr>
        <sz val="8"/>
        <color theme="1"/>
        <rFont val="맑은 고딕"/>
        <family val="2"/>
        <charset val="134"/>
        <scheme val="minor"/>
      </rPr>
      <t>苏</t>
    </r>
    <r>
      <rPr>
        <sz val="8"/>
        <color theme="1"/>
        <rFont val="맑은 고딕"/>
        <family val="3"/>
        <charset val="129"/>
        <scheme val="minor"/>
      </rPr>
      <t>州</t>
    </r>
    <r>
      <rPr>
        <sz val="8"/>
        <color theme="1"/>
        <rFont val="맑은 고딕"/>
        <family val="2"/>
        <charset val="134"/>
        <scheme val="minor"/>
      </rPr>
      <t>银</t>
    </r>
    <r>
      <rPr>
        <sz val="8"/>
        <color theme="1"/>
        <rFont val="맑은 고딕"/>
        <family val="3"/>
        <charset val="129"/>
        <scheme val="minor"/>
      </rPr>
      <t>山</t>
    </r>
    <r>
      <rPr>
        <sz val="8"/>
        <color theme="1"/>
        <rFont val="맑은 고딕"/>
        <family val="2"/>
        <charset val="134"/>
        <scheme val="minor"/>
      </rPr>
      <t>电</t>
    </r>
    <r>
      <rPr>
        <sz val="8"/>
        <color theme="1"/>
        <rFont val="맑은 고딕"/>
        <family val="3"/>
        <charset val="129"/>
        <scheme val="minor"/>
      </rPr>
      <t>子有限公司</t>
    </r>
  </si>
  <si>
    <r>
      <t>昆山市</t>
    </r>
    <r>
      <rPr>
        <sz val="8"/>
        <color theme="1"/>
        <rFont val="맑은 고딕"/>
        <family val="2"/>
        <charset val="134"/>
        <scheme val="minor"/>
      </rPr>
      <t>华</t>
    </r>
    <r>
      <rPr>
        <sz val="8"/>
        <color theme="1"/>
        <rFont val="맑은 고딕"/>
        <family val="3"/>
        <charset val="129"/>
        <scheme val="minor"/>
      </rPr>
      <t>升</t>
    </r>
    <r>
      <rPr>
        <sz val="8"/>
        <color theme="1"/>
        <rFont val="맑은 고딕"/>
        <family val="2"/>
        <charset val="134"/>
        <scheme val="minor"/>
      </rPr>
      <t>电</t>
    </r>
    <r>
      <rPr>
        <sz val="8"/>
        <color theme="1"/>
        <rFont val="맑은 고딕"/>
        <family val="3"/>
        <charset val="129"/>
        <scheme val="minor"/>
      </rPr>
      <t>路板有限公司</t>
    </r>
  </si>
  <si>
    <r>
      <rPr>
        <sz val="8"/>
        <color theme="1"/>
        <rFont val="맑은 고딕"/>
        <family val="2"/>
        <charset val="134"/>
        <scheme val="minor"/>
      </rPr>
      <t>苏</t>
    </r>
    <r>
      <rPr>
        <sz val="8"/>
        <color theme="1"/>
        <rFont val="맑은 고딕"/>
        <family val="3"/>
        <charset val="129"/>
        <scheme val="minor"/>
      </rPr>
      <t>州丰安机</t>
    </r>
    <r>
      <rPr>
        <sz val="8"/>
        <color theme="1"/>
        <rFont val="맑은 고딕"/>
        <family val="2"/>
        <charset val="134"/>
        <scheme val="minor"/>
      </rPr>
      <t>电</t>
    </r>
    <r>
      <rPr>
        <sz val="8"/>
        <color theme="1"/>
        <rFont val="맑은 고딕"/>
        <family val="3"/>
        <charset val="129"/>
        <scheme val="minor"/>
      </rPr>
      <t>有限公司</t>
    </r>
  </si>
  <si>
    <r>
      <t>上海雅</t>
    </r>
    <r>
      <rPr>
        <sz val="8"/>
        <color theme="1"/>
        <rFont val="맑은 고딕"/>
        <family val="2"/>
        <charset val="134"/>
        <scheme val="minor"/>
      </rPr>
      <t>创电</t>
    </r>
    <r>
      <rPr>
        <sz val="8"/>
        <color theme="1"/>
        <rFont val="맑은 고딕"/>
        <family val="3"/>
        <charset val="129"/>
        <scheme val="minor"/>
      </rPr>
      <t>子零件有限公司</t>
    </r>
  </si>
  <si>
    <r>
      <rPr>
        <sz val="8"/>
        <color theme="1"/>
        <rFont val="맑은 고딕"/>
        <family val="2"/>
        <charset val="134"/>
        <scheme val="minor"/>
      </rPr>
      <t>电</t>
    </r>
    <r>
      <rPr>
        <sz val="8"/>
        <color theme="1"/>
        <rFont val="맑은 고딕"/>
        <family val="3"/>
        <charset val="129"/>
        <scheme val="minor"/>
      </rPr>
      <t>子料</t>
    </r>
  </si>
  <si>
    <r>
      <t>上海上</t>
    </r>
    <r>
      <rPr>
        <sz val="8"/>
        <color theme="1"/>
        <rFont val="맑은 고딕"/>
        <family val="2"/>
        <charset val="134"/>
        <scheme val="minor"/>
      </rPr>
      <t>涛电</t>
    </r>
    <r>
      <rPr>
        <sz val="8"/>
        <color theme="1"/>
        <rFont val="맑은 고딕"/>
        <family val="3"/>
        <charset val="129"/>
        <scheme val="minor"/>
      </rPr>
      <t>子科技有限公司</t>
    </r>
  </si>
  <si>
    <r>
      <rPr>
        <sz val="8"/>
        <color theme="1"/>
        <rFont val="맑은 고딕"/>
        <family val="2"/>
        <charset val="134"/>
        <scheme val="minor"/>
      </rPr>
      <t>极东贸</t>
    </r>
    <r>
      <rPr>
        <sz val="8"/>
        <color theme="1"/>
        <rFont val="맑은 고딕"/>
        <family val="3"/>
        <charset val="129"/>
        <scheme val="minor"/>
      </rPr>
      <t>易(上海)有限公司</t>
    </r>
  </si>
  <si>
    <r>
      <t>昆山</t>
    </r>
    <r>
      <rPr>
        <sz val="8"/>
        <color theme="1"/>
        <rFont val="맑은 고딕"/>
        <family val="2"/>
        <charset val="134"/>
        <scheme val="minor"/>
      </rPr>
      <t>华</t>
    </r>
    <r>
      <rPr>
        <sz val="8"/>
        <color theme="1"/>
        <rFont val="맑은 고딕"/>
        <family val="3"/>
        <charset val="129"/>
        <scheme val="minor"/>
      </rPr>
      <t>卓</t>
    </r>
    <r>
      <rPr>
        <sz val="8"/>
        <color theme="1"/>
        <rFont val="맑은 고딕"/>
        <family val="2"/>
        <charset val="134"/>
        <scheme val="minor"/>
      </rPr>
      <t>电</t>
    </r>
    <r>
      <rPr>
        <sz val="8"/>
        <color theme="1"/>
        <rFont val="맑은 고딕"/>
        <family val="3"/>
        <charset val="129"/>
        <scheme val="minor"/>
      </rPr>
      <t>子科技有限公司</t>
    </r>
  </si>
  <si>
    <r>
      <rPr>
        <sz val="8"/>
        <color theme="1"/>
        <rFont val="맑은 고딕"/>
        <family val="2"/>
        <charset val="129"/>
        <scheme val="minor"/>
      </rPr>
      <t>预</t>
    </r>
    <r>
      <rPr>
        <sz val="8"/>
        <color theme="1"/>
        <rFont val="맑은 고딕"/>
        <family val="3"/>
        <charset val="129"/>
        <scheme val="minor"/>
      </rPr>
      <t>付款</t>
    </r>
  </si>
  <si>
    <r>
      <t>上海品柏</t>
    </r>
    <r>
      <rPr>
        <sz val="8"/>
        <color theme="1"/>
        <rFont val="맑은 고딕"/>
        <family val="2"/>
        <charset val="134"/>
        <scheme val="minor"/>
      </rPr>
      <t>国际贸</t>
    </r>
    <r>
      <rPr>
        <sz val="8"/>
        <color theme="1"/>
        <rFont val="맑은 고딕"/>
        <family val="3"/>
        <charset val="129"/>
        <scheme val="minor"/>
      </rPr>
      <t>易有限公司</t>
    </r>
  </si>
  <si>
    <r>
      <rPr>
        <sz val="8"/>
        <color theme="1"/>
        <rFont val="맑은 고딕"/>
        <family val="2"/>
        <charset val="134"/>
        <scheme val="minor"/>
      </rPr>
      <t>乐</t>
    </r>
    <r>
      <rPr>
        <sz val="8"/>
        <color theme="1"/>
        <rFont val="맑은 고딕"/>
        <family val="3"/>
        <charset val="129"/>
        <scheme val="minor"/>
      </rPr>
      <t>采商</t>
    </r>
    <r>
      <rPr>
        <sz val="8"/>
        <color theme="1"/>
        <rFont val="맑은 고딕"/>
        <family val="2"/>
        <charset val="134"/>
        <scheme val="minor"/>
      </rPr>
      <t>贸</t>
    </r>
    <r>
      <rPr>
        <sz val="8"/>
        <color theme="1"/>
        <rFont val="맑은 고딕"/>
        <family val="3"/>
        <charset val="129"/>
        <scheme val="minor"/>
      </rPr>
      <t>（南京）有限公司</t>
    </r>
  </si>
  <si>
    <r>
      <t>上海瑞尔</t>
    </r>
    <r>
      <rPr>
        <sz val="8"/>
        <color theme="1"/>
        <rFont val="맑은 고딕"/>
        <family val="2"/>
        <charset val="134"/>
        <scheme val="minor"/>
      </rPr>
      <t>实业</t>
    </r>
    <r>
      <rPr>
        <sz val="8"/>
        <color theme="1"/>
        <rFont val="맑은 고딕"/>
        <family val="3"/>
        <charset val="129"/>
        <scheme val="minor"/>
      </rPr>
      <t>有限公司</t>
    </r>
  </si>
  <si>
    <r>
      <t>安徽江淮汽</t>
    </r>
    <r>
      <rPr>
        <sz val="8"/>
        <color theme="1"/>
        <rFont val="맑은 고딕"/>
        <family val="2"/>
        <charset val="134"/>
        <scheme val="minor"/>
      </rPr>
      <t>车</t>
    </r>
    <r>
      <rPr>
        <sz val="8"/>
        <color theme="1"/>
        <rFont val="맑은 고딕"/>
        <family val="3"/>
        <charset val="129"/>
        <scheme val="minor"/>
      </rPr>
      <t>股</t>
    </r>
    <r>
      <rPr>
        <sz val="8"/>
        <color theme="1"/>
        <rFont val="맑은 고딕"/>
        <family val="2"/>
        <charset val="134"/>
        <scheme val="minor"/>
      </rPr>
      <t>份</t>
    </r>
    <r>
      <rPr>
        <sz val="8"/>
        <color theme="1"/>
        <rFont val="맑은 고딕"/>
        <family val="3"/>
        <charset val="129"/>
        <scheme val="minor"/>
      </rPr>
      <t>有限公司</t>
    </r>
    <r>
      <rPr>
        <sz val="8"/>
        <color theme="1"/>
        <rFont val="맑은 고딕"/>
        <family val="2"/>
        <charset val="134"/>
        <scheme val="minor"/>
      </rPr>
      <t>轿车</t>
    </r>
    <r>
      <rPr>
        <sz val="8"/>
        <color theme="1"/>
        <rFont val="맑은 고딕"/>
        <family val="3"/>
        <charset val="129"/>
        <scheme val="minor"/>
      </rPr>
      <t>分公司</t>
    </r>
  </si>
  <si>
    <r>
      <t>泰州</t>
    </r>
    <r>
      <rPr>
        <sz val="8"/>
        <color theme="1"/>
        <rFont val="맑은 고딕"/>
        <family val="2"/>
        <charset val="134"/>
        <scheme val="minor"/>
      </rPr>
      <t>赛</t>
    </r>
    <r>
      <rPr>
        <sz val="8"/>
        <color theme="1"/>
        <rFont val="맑은 고딕"/>
        <family val="3"/>
        <charset val="129"/>
        <scheme val="minor"/>
      </rPr>
      <t>星</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</si>
  <si>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34"/>
        <scheme val="minor"/>
      </rPr>
      <t>标</t>
    </r>
    <r>
      <rPr>
        <sz val="8"/>
        <color theme="1"/>
        <rFont val="맑은 고딕"/>
        <family val="3"/>
        <charset val="129"/>
        <scheme val="minor"/>
      </rPr>
      <t>准件</t>
    </r>
  </si>
  <si>
    <r>
      <rPr>
        <sz val="8"/>
        <color theme="1"/>
        <rFont val="맑은 고딕"/>
        <family val="2"/>
        <charset val="134"/>
        <scheme val="minor"/>
      </rPr>
      <t>乐清</t>
    </r>
    <r>
      <rPr>
        <sz val="8"/>
        <color theme="1"/>
        <rFont val="맑은 고딕"/>
        <family val="3"/>
        <charset val="129"/>
        <scheme val="minor"/>
      </rPr>
      <t>市宇</t>
    </r>
    <r>
      <rPr>
        <sz val="8"/>
        <color theme="1"/>
        <rFont val="맑은 고딕"/>
        <family val="2"/>
        <charset val="134"/>
        <scheme val="minor"/>
      </rPr>
      <t>辉电</t>
    </r>
    <r>
      <rPr>
        <sz val="8"/>
        <color theme="1"/>
        <rFont val="맑은 고딕"/>
        <family val="3"/>
        <charset val="129"/>
        <scheme val="minor"/>
      </rPr>
      <t>子有限公司</t>
    </r>
  </si>
  <si>
    <r>
      <t>上海苑科</t>
    </r>
    <r>
      <rPr>
        <sz val="8"/>
        <color theme="1"/>
        <rFont val="맑은 고딕"/>
        <family val="2"/>
        <charset val="134"/>
        <scheme val="minor"/>
      </rPr>
      <t>电</t>
    </r>
    <r>
      <rPr>
        <sz val="8"/>
        <color theme="1"/>
        <rFont val="맑은 고딕"/>
        <family val="3"/>
        <charset val="129"/>
        <scheme val="minor"/>
      </rPr>
      <t>子有限公司</t>
    </r>
  </si>
  <si>
    <t>90天</t>
  </si>
  <si>
    <t>90</t>
  </si>
  <si>
    <r>
      <t>杭州益利素勒精</t>
    </r>
    <r>
      <rPr>
        <sz val="8"/>
        <color theme="1"/>
        <rFont val="맑은 고딕"/>
        <family val="2"/>
        <charset val="134"/>
        <scheme val="minor"/>
      </rPr>
      <t>线</t>
    </r>
    <r>
      <rPr>
        <sz val="8"/>
        <color theme="1"/>
        <rFont val="맑은 고딕"/>
        <family val="3"/>
        <charset val="129"/>
        <scheme val="minor"/>
      </rPr>
      <t>有限公司</t>
    </r>
  </si>
  <si>
    <r>
      <t>无</t>
    </r>
    <r>
      <rPr>
        <sz val="8"/>
        <color theme="1"/>
        <rFont val="맑은 고딕"/>
        <family val="2"/>
        <charset val="134"/>
        <scheme val="minor"/>
      </rPr>
      <t>锡</t>
    </r>
    <r>
      <rPr>
        <sz val="8"/>
        <color theme="1"/>
        <rFont val="맑은 고딕"/>
        <family val="3"/>
        <charset val="129"/>
        <scheme val="minor"/>
      </rPr>
      <t>市</t>
    </r>
    <r>
      <rPr>
        <sz val="8"/>
        <color theme="1"/>
        <rFont val="맑은 고딕"/>
        <family val="2"/>
        <charset val="134"/>
        <scheme val="minor"/>
      </rPr>
      <t>锡</t>
    </r>
    <r>
      <rPr>
        <sz val="8"/>
        <color theme="1"/>
        <rFont val="맑은 고딕"/>
        <family val="3"/>
        <charset val="129"/>
        <scheme val="minor"/>
      </rPr>
      <t>山</t>
    </r>
    <r>
      <rPr>
        <sz val="8"/>
        <color theme="1"/>
        <rFont val="맑은 고딕"/>
        <family val="2"/>
        <charset val="134"/>
        <scheme val="minor"/>
      </rPr>
      <t>区</t>
    </r>
    <r>
      <rPr>
        <sz val="8"/>
        <color theme="1"/>
        <rFont val="맑은 고딕"/>
        <family val="3"/>
        <charset val="129"/>
        <scheme val="minor"/>
      </rPr>
      <t>安</t>
    </r>
    <r>
      <rPr>
        <sz val="8"/>
        <color theme="1"/>
        <rFont val="맑은 고딕"/>
        <family val="2"/>
        <charset val="134"/>
        <scheme val="minor"/>
      </rPr>
      <t>镇联创电</t>
    </r>
    <r>
      <rPr>
        <sz val="8"/>
        <color theme="1"/>
        <rFont val="맑은 고딕"/>
        <family val="3"/>
        <charset val="129"/>
        <scheme val="minor"/>
      </rPr>
      <t>器</t>
    </r>
    <r>
      <rPr>
        <sz val="8"/>
        <color theme="1"/>
        <rFont val="맑은 고딕"/>
        <family val="2"/>
        <charset val="134"/>
        <scheme val="minor"/>
      </rPr>
      <t>厂</t>
    </r>
  </si>
  <si>
    <r>
      <t>徐州</t>
    </r>
    <r>
      <rPr>
        <sz val="8"/>
        <color theme="1"/>
        <rFont val="맑은 고딕"/>
        <family val="2"/>
        <charset val="134"/>
        <scheme val="minor"/>
      </rPr>
      <t>吴</t>
    </r>
    <r>
      <rPr>
        <sz val="8"/>
        <color theme="1"/>
        <rFont val="맑은 고딕"/>
        <family val="3"/>
        <charset val="129"/>
        <scheme val="minor"/>
      </rPr>
      <t>越化工科技有限公司</t>
    </r>
  </si>
  <si>
    <r>
      <t>盈邦</t>
    </r>
    <r>
      <rPr>
        <sz val="8"/>
        <color theme="1"/>
        <rFont val="맑은 고딕"/>
        <family val="2"/>
        <charset val="134"/>
        <scheme val="minor"/>
      </rPr>
      <t>兴业国际贸</t>
    </r>
    <r>
      <rPr>
        <sz val="8"/>
        <color theme="1"/>
        <rFont val="맑은 고딕"/>
        <family val="3"/>
        <charset val="129"/>
        <scheme val="minor"/>
      </rPr>
      <t>易（天津）有限公司</t>
    </r>
  </si>
  <si>
    <r>
      <t>深</t>
    </r>
    <r>
      <rPr>
        <sz val="8"/>
        <color theme="1"/>
        <rFont val="맑은 고딕"/>
        <family val="2"/>
        <charset val="134"/>
        <scheme val="minor"/>
      </rPr>
      <t>圳</t>
    </r>
    <r>
      <rPr>
        <sz val="8"/>
        <color theme="1"/>
        <rFont val="맑은 고딕"/>
        <family val="3"/>
        <charset val="129"/>
        <scheme val="minor"/>
      </rPr>
      <t>市新佳世佳</t>
    </r>
    <r>
      <rPr>
        <sz val="8"/>
        <color theme="1"/>
        <rFont val="맑은 고딕"/>
        <family val="2"/>
        <charset val="134"/>
        <scheme val="minor"/>
      </rPr>
      <t>焊锡</t>
    </r>
    <r>
      <rPr>
        <sz val="8"/>
        <color theme="1"/>
        <rFont val="맑은 고딕"/>
        <family val="3"/>
        <charset val="129"/>
        <scheme val="minor"/>
      </rPr>
      <t>有限公司</t>
    </r>
  </si>
  <si>
    <r>
      <rPr>
        <sz val="8"/>
        <color theme="1"/>
        <rFont val="맑은 고딕"/>
        <family val="2"/>
        <charset val="134"/>
        <scheme val="minor"/>
      </rPr>
      <t>国</t>
    </r>
    <r>
      <rPr>
        <sz val="8"/>
        <color theme="1"/>
        <rFont val="맑은 고딕"/>
        <family val="3"/>
        <charset val="129"/>
        <scheme val="minor"/>
      </rPr>
      <t>泰精密机件(无</t>
    </r>
    <r>
      <rPr>
        <sz val="8"/>
        <color theme="1"/>
        <rFont val="맑은 고딕"/>
        <family val="2"/>
        <charset val="134"/>
        <scheme val="minor"/>
      </rPr>
      <t>锡</t>
    </r>
    <r>
      <rPr>
        <sz val="8"/>
        <color theme="1"/>
        <rFont val="맑은 고딕"/>
        <family val="3"/>
        <charset val="129"/>
        <scheme val="minor"/>
      </rPr>
      <t>)有限公司</t>
    </r>
  </si>
  <si>
    <r>
      <t>埃</t>
    </r>
    <r>
      <rPr>
        <sz val="8"/>
        <color theme="1"/>
        <rFont val="맑은 고딕"/>
        <family val="2"/>
        <charset val="134"/>
        <scheme val="minor"/>
      </rPr>
      <t>赛</t>
    </r>
    <r>
      <rPr>
        <sz val="8"/>
        <color theme="1"/>
        <rFont val="맑은 고딕"/>
        <family val="3"/>
        <charset val="129"/>
        <scheme val="minor"/>
      </rPr>
      <t>克斯</t>
    </r>
    <r>
      <rPr>
        <sz val="8"/>
        <color theme="1"/>
        <rFont val="맑은 고딕"/>
        <family val="2"/>
        <charset val="134"/>
        <scheme val="minor"/>
      </rPr>
      <t>电</t>
    </r>
    <r>
      <rPr>
        <sz val="8"/>
        <color theme="1"/>
        <rFont val="맑은 고딕"/>
        <family val="3"/>
        <charset val="129"/>
        <scheme val="minor"/>
      </rPr>
      <t>磁</t>
    </r>
    <r>
      <rPr>
        <sz val="8"/>
        <color theme="1"/>
        <rFont val="맑은 고딕"/>
        <family val="2"/>
        <charset val="134"/>
        <scheme val="minor"/>
      </rPr>
      <t>线</t>
    </r>
    <r>
      <rPr>
        <sz val="8"/>
        <color theme="1"/>
        <rFont val="맑은 고딕"/>
        <family val="3"/>
        <charset val="129"/>
        <scheme val="minor"/>
      </rPr>
      <t>（</t>
    </r>
    <r>
      <rPr>
        <sz val="8"/>
        <color theme="1"/>
        <rFont val="맑은 고딕"/>
        <family val="2"/>
        <charset val="134"/>
        <scheme val="minor"/>
      </rPr>
      <t>苏</t>
    </r>
    <r>
      <rPr>
        <sz val="8"/>
        <color theme="1"/>
        <rFont val="맑은 고딕"/>
        <family val="3"/>
        <charset val="129"/>
        <scheme val="minor"/>
      </rPr>
      <t>州）有限公司</t>
    </r>
  </si>
  <si>
    <r>
      <t>益盟</t>
    </r>
    <r>
      <rPr>
        <sz val="8"/>
        <color theme="1"/>
        <rFont val="맑은 고딕"/>
        <family val="2"/>
        <charset val="134"/>
        <scheme val="minor"/>
      </rPr>
      <t>电</t>
    </r>
    <r>
      <rPr>
        <sz val="8"/>
        <color theme="1"/>
        <rFont val="맑은 고딕"/>
        <family val="3"/>
        <charset val="129"/>
        <scheme val="minor"/>
      </rPr>
      <t>子元器件（常州）有限公司</t>
    </r>
  </si>
  <si>
    <r>
      <rPr>
        <sz val="8"/>
        <color theme="1"/>
        <rFont val="맑은 고딕"/>
        <family val="2"/>
        <charset val="129"/>
        <scheme val="minor"/>
      </rPr>
      <t>货</t>
    </r>
    <r>
      <rPr>
        <sz val="8"/>
        <color theme="1"/>
        <rFont val="맑은 고딕"/>
        <family val="3"/>
        <charset val="129"/>
        <scheme val="minor"/>
      </rPr>
      <t>到30天</t>
    </r>
  </si>
  <si>
    <r>
      <t>阿克</t>
    </r>
    <r>
      <rPr>
        <sz val="8"/>
        <color theme="1"/>
        <rFont val="맑은 고딕"/>
        <family val="2"/>
        <charset val="134"/>
        <scheme val="minor"/>
      </rPr>
      <t>苏诺贝</t>
    </r>
    <r>
      <rPr>
        <sz val="8"/>
        <color theme="1"/>
        <rFont val="맑은 고딕"/>
        <family val="3"/>
        <charset val="129"/>
        <scheme val="minor"/>
      </rPr>
      <t>尔涂料（嘉</t>
    </r>
    <r>
      <rPr>
        <sz val="8"/>
        <color theme="1"/>
        <rFont val="맑은 고딕"/>
        <family val="2"/>
        <charset val="134"/>
        <scheme val="minor"/>
      </rPr>
      <t>兴</t>
    </r>
    <r>
      <rPr>
        <sz val="8"/>
        <color theme="1"/>
        <rFont val="맑은 고딕"/>
        <family val="3"/>
        <charset val="129"/>
        <scheme val="minor"/>
      </rPr>
      <t>）有限公司</t>
    </r>
  </si>
  <si>
    <r>
      <t>上海</t>
    </r>
    <r>
      <rPr>
        <sz val="8"/>
        <color theme="1"/>
        <rFont val="맑은 고딕"/>
        <family val="2"/>
        <charset val="134"/>
        <scheme val="minor"/>
      </rPr>
      <t>创</t>
    </r>
    <r>
      <rPr>
        <sz val="8"/>
        <color theme="1"/>
        <rFont val="맑은 고딕"/>
        <family val="3"/>
        <charset val="129"/>
        <scheme val="minor"/>
      </rPr>
      <t>美</t>
    </r>
    <r>
      <rPr>
        <sz val="8"/>
        <color theme="1"/>
        <rFont val="맑은 고딕"/>
        <family val="2"/>
        <charset val="134"/>
        <scheme val="minor"/>
      </rPr>
      <t>凯</t>
    </r>
    <r>
      <rPr>
        <sz val="8"/>
        <color theme="1"/>
        <rFont val="맑은 고딕"/>
        <family val="3"/>
        <charset val="129"/>
        <scheme val="minor"/>
      </rPr>
      <t>威奇涂料商</t>
    </r>
    <r>
      <rPr>
        <sz val="8"/>
        <color theme="1"/>
        <rFont val="맑은 고딕"/>
        <family val="2"/>
        <charset val="134"/>
        <scheme val="minor"/>
      </rPr>
      <t>贸</t>
    </r>
    <r>
      <rPr>
        <sz val="8"/>
        <color theme="1"/>
        <rFont val="맑은 고딕"/>
        <family val="3"/>
        <charset val="129"/>
        <scheme val="minor"/>
      </rPr>
      <t>有限公司</t>
    </r>
  </si>
  <si>
    <r>
      <rPr>
        <sz val="8"/>
        <color theme="1"/>
        <rFont val="맑은 고딕"/>
        <family val="2"/>
        <charset val="134"/>
        <scheme val="minor"/>
      </rPr>
      <t>青岛</t>
    </r>
    <r>
      <rPr>
        <sz val="8"/>
        <color theme="1"/>
        <rFont val="맑은 고딕"/>
        <family val="3"/>
        <charset val="129"/>
        <scheme val="minor"/>
      </rPr>
      <t>高</t>
    </r>
    <r>
      <rPr>
        <sz val="8"/>
        <color theme="1"/>
        <rFont val="맑은 고딕"/>
        <family val="2"/>
        <charset val="134"/>
        <scheme val="minor"/>
      </rPr>
      <t>进电</t>
    </r>
    <r>
      <rPr>
        <sz val="8"/>
        <color theme="1"/>
        <rFont val="맑은 고딕"/>
        <family val="3"/>
        <charset val="129"/>
        <scheme val="minor"/>
      </rPr>
      <t>子有限公司</t>
    </r>
  </si>
  <si>
    <r>
      <t>橡</t>
    </r>
    <r>
      <rPr>
        <sz val="8"/>
        <color theme="1"/>
        <rFont val="맑은 고딕"/>
        <family val="2"/>
        <charset val="134"/>
        <scheme val="minor"/>
      </rPr>
      <t>胶</t>
    </r>
  </si>
  <si>
    <t>票到30天</t>
  </si>
  <si>
    <r>
      <t>健鼎(无</t>
    </r>
    <r>
      <rPr>
        <sz val="8"/>
        <color theme="1"/>
        <rFont val="맑은 고딕"/>
        <family val="2"/>
        <charset val="134"/>
        <scheme val="minor"/>
      </rPr>
      <t>锡</t>
    </r>
    <r>
      <rPr>
        <sz val="8"/>
        <color theme="1"/>
        <rFont val="맑은 고딕"/>
        <family val="3"/>
        <charset val="129"/>
        <scheme val="minor"/>
      </rPr>
      <t>)</t>
    </r>
    <r>
      <rPr>
        <sz val="8"/>
        <color theme="1"/>
        <rFont val="맑은 고딕"/>
        <family val="2"/>
        <charset val="134"/>
        <scheme val="minor"/>
      </rPr>
      <t>电</t>
    </r>
    <r>
      <rPr>
        <sz val="8"/>
        <color theme="1"/>
        <rFont val="맑은 고딕"/>
        <family val="3"/>
        <charset val="129"/>
        <scheme val="minor"/>
      </rPr>
      <t>子有限公司</t>
    </r>
  </si>
  <si>
    <r>
      <t>昆山金成功</t>
    </r>
    <r>
      <rPr>
        <sz val="8"/>
        <color theme="1"/>
        <rFont val="맑은 고딕"/>
        <family val="2"/>
        <charset val="134"/>
        <scheme val="minor"/>
      </rPr>
      <t>电</t>
    </r>
    <r>
      <rPr>
        <sz val="8"/>
        <color theme="1"/>
        <rFont val="맑은 고딕"/>
        <family val="3"/>
        <charset val="129"/>
        <scheme val="minor"/>
      </rPr>
      <t>子有限公司</t>
    </r>
  </si>
  <si>
    <r>
      <t>上海</t>
    </r>
    <r>
      <rPr>
        <sz val="8"/>
        <color theme="1"/>
        <rFont val="맑은 고딕"/>
        <family val="2"/>
        <charset val="134"/>
        <scheme val="minor"/>
      </rPr>
      <t>铭</t>
    </r>
    <r>
      <rPr>
        <sz val="8"/>
        <color theme="1"/>
        <rFont val="맑은 고딕"/>
        <family val="3"/>
        <charset val="129"/>
        <scheme val="minor"/>
      </rPr>
      <t>成</t>
    </r>
    <r>
      <rPr>
        <sz val="8"/>
        <color theme="1"/>
        <rFont val="맑은 고딕"/>
        <family val="2"/>
        <charset val="134"/>
        <scheme val="minor"/>
      </rPr>
      <t>锦</t>
    </r>
    <r>
      <rPr>
        <sz val="8"/>
        <color theme="1"/>
        <rFont val="맑은 고딕"/>
        <family val="3"/>
        <charset val="129"/>
        <scheme val="minor"/>
      </rPr>
      <t>商</t>
    </r>
    <r>
      <rPr>
        <sz val="8"/>
        <color theme="1"/>
        <rFont val="맑은 고딕"/>
        <family val="2"/>
        <charset val="134"/>
        <scheme val="minor"/>
      </rPr>
      <t>贸</t>
    </r>
    <r>
      <rPr>
        <sz val="8"/>
        <color theme="1"/>
        <rFont val="맑은 고딕"/>
        <family val="3"/>
        <charset val="129"/>
        <scheme val="minor"/>
      </rPr>
      <t>有限公司</t>
    </r>
  </si>
  <si>
    <r>
      <rPr>
        <sz val="8"/>
        <color theme="1"/>
        <rFont val="맑은 고딕"/>
        <family val="2"/>
        <charset val="134"/>
        <scheme val="minor"/>
      </rPr>
      <t>青岛</t>
    </r>
    <r>
      <rPr>
        <sz val="8"/>
        <color theme="1"/>
        <rFont val="맑은 고딕"/>
        <family val="3"/>
        <charset val="129"/>
        <scheme val="minor"/>
      </rPr>
      <t>智容</t>
    </r>
    <r>
      <rPr>
        <sz val="8"/>
        <color theme="1"/>
        <rFont val="맑은 고딕"/>
        <family val="2"/>
        <charset val="134"/>
        <scheme val="minor"/>
      </rPr>
      <t>电</t>
    </r>
    <r>
      <rPr>
        <sz val="8"/>
        <color theme="1"/>
        <rFont val="맑은 고딕"/>
        <family val="3"/>
        <charset val="129"/>
        <scheme val="minor"/>
      </rPr>
      <t>子有限公司</t>
    </r>
  </si>
  <si>
    <r>
      <t>江</t>
    </r>
    <r>
      <rPr>
        <sz val="8"/>
        <color theme="1"/>
        <rFont val="맑은 고딕"/>
        <family val="2"/>
        <charset val="134"/>
        <scheme val="minor"/>
      </rPr>
      <t>苏</t>
    </r>
    <r>
      <rPr>
        <sz val="8"/>
        <color theme="1"/>
        <rFont val="맑은 고딕"/>
        <family val="3"/>
        <charset val="129"/>
        <scheme val="minor"/>
      </rPr>
      <t>迪</t>
    </r>
    <r>
      <rPr>
        <sz val="8"/>
        <color theme="1"/>
        <rFont val="맑은 고딕"/>
        <family val="2"/>
        <charset val="134"/>
        <scheme val="minor"/>
      </rPr>
      <t>飞达电</t>
    </r>
    <r>
      <rPr>
        <sz val="8"/>
        <color theme="1"/>
        <rFont val="맑은 고딕"/>
        <family val="3"/>
        <charset val="129"/>
        <scheme val="minor"/>
      </rPr>
      <t>子有限公司</t>
    </r>
  </si>
  <si>
    <r>
      <rPr>
        <sz val="8"/>
        <color theme="1"/>
        <rFont val="맑은 고딕"/>
        <family val="2"/>
        <charset val="134"/>
        <scheme val="minor"/>
      </rPr>
      <t>青岛亿</t>
    </r>
    <r>
      <rPr>
        <sz val="8"/>
        <color theme="1"/>
        <rFont val="맑은 고딕"/>
        <family val="3"/>
        <charset val="129"/>
        <scheme val="minor"/>
      </rPr>
      <t>思特</t>
    </r>
    <r>
      <rPr>
        <sz val="8"/>
        <color theme="1"/>
        <rFont val="맑은 고딕"/>
        <family val="2"/>
        <charset val="134"/>
        <scheme val="minor"/>
      </rPr>
      <t>电</t>
    </r>
    <r>
      <rPr>
        <sz val="8"/>
        <color theme="1"/>
        <rFont val="맑은 고딕"/>
        <family val="3"/>
        <charset val="129"/>
        <scheme val="minor"/>
      </rPr>
      <t>子有限公司</t>
    </r>
  </si>
  <si>
    <r>
      <t>巴斯夫（中</t>
    </r>
    <r>
      <rPr>
        <sz val="8"/>
        <color theme="1"/>
        <rFont val="맑은 고딕"/>
        <family val="2"/>
        <charset val="134"/>
        <scheme val="minor"/>
      </rPr>
      <t>国</t>
    </r>
    <r>
      <rPr>
        <sz val="8"/>
        <color theme="1"/>
        <rFont val="맑은 고딕"/>
        <family val="3"/>
        <charset val="129"/>
        <scheme val="minor"/>
      </rPr>
      <t>）有限公司</t>
    </r>
  </si>
  <si>
    <r>
      <t>深</t>
    </r>
    <r>
      <rPr>
        <sz val="8"/>
        <color theme="1"/>
        <rFont val="맑은 고딕"/>
        <family val="2"/>
        <charset val="134"/>
        <scheme val="minor"/>
      </rPr>
      <t>圳</t>
    </r>
    <r>
      <rPr>
        <sz val="8"/>
        <color theme="1"/>
        <rFont val="맑은 고딕"/>
        <family val="3"/>
        <charset val="129"/>
        <scheme val="minor"/>
      </rPr>
      <t>市京信通科技有限公司</t>
    </r>
  </si>
  <si>
    <t>30天</t>
    <phoneticPr fontId="294" type="noConversion"/>
  </si>
  <si>
    <r>
      <t>上海智洲</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</si>
  <si>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29"/>
        <scheme val="minor"/>
      </rPr>
      <t>预</t>
    </r>
    <r>
      <rPr>
        <sz val="8"/>
        <color theme="1"/>
        <rFont val="맑은 고딕"/>
        <family val="3"/>
        <charset val="129"/>
        <scheme val="minor"/>
      </rPr>
      <t>付款</t>
    </r>
    <phoneticPr fontId="294" type="noConversion"/>
  </si>
  <si>
    <r>
      <rPr>
        <sz val="8"/>
        <color theme="1"/>
        <rFont val="맑은 고딕"/>
        <family val="2"/>
        <charset val="134"/>
        <scheme val="minor"/>
      </rPr>
      <t>苏</t>
    </r>
    <r>
      <rPr>
        <sz val="8"/>
        <color theme="1"/>
        <rFont val="맑은 고딕"/>
        <family val="3"/>
        <charset val="129"/>
        <scheme val="minor"/>
      </rPr>
      <t>州傲尔林格塑</t>
    </r>
    <r>
      <rPr>
        <sz val="8"/>
        <color theme="1"/>
        <rFont val="맑은 고딕"/>
        <family val="2"/>
        <charset val="134"/>
        <scheme val="minor"/>
      </rPr>
      <t>胶</t>
    </r>
    <r>
      <rPr>
        <sz val="8"/>
        <color theme="1"/>
        <rFont val="맑은 고딕"/>
        <family val="3"/>
        <charset val="129"/>
        <scheme val="minor"/>
      </rPr>
      <t>有限公司</t>
    </r>
  </si>
  <si>
    <t>注塑</t>
    <phoneticPr fontId="294" type="noConversion"/>
  </si>
  <si>
    <r>
      <rPr>
        <sz val="8"/>
        <color theme="1"/>
        <rFont val="맑은 고딕"/>
        <family val="2"/>
        <charset val="129"/>
        <scheme val="minor"/>
      </rPr>
      <t>终</t>
    </r>
    <r>
      <rPr>
        <sz val="8"/>
        <color theme="1"/>
        <rFont val="맑은 고딕"/>
        <family val="3"/>
        <charset val="129"/>
        <scheme val="minor"/>
      </rPr>
      <t>止合作</t>
    </r>
    <phoneticPr fontId="294" type="noConversion"/>
  </si>
  <si>
    <r>
      <t>常州市</t>
    </r>
    <r>
      <rPr>
        <sz val="8"/>
        <color theme="1"/>
        <rFont val="맑은 고딕"/>
        <family val="2"/>
        <charset val="134"/>
        <scheme val="minor"/>
      </rPr>
      <t>双进电</t>
    </r>
    <r>
      <rPr>
        <sz val="8"/>
        <color theme="1"/>
        <rFont val="맑은 고딕"/>
        <family val="3"/>
        <charset val="129"/>
        <scheme val="minor"/>
      </rPr>
      <t>子有限公司</t>
    </r>
  </si>
  <si>
    <r>
      <t>上海斯坦雷</t>
    </r>
    <r>
      <rPr>
        <sz val="8"/>
        <color theme="1"/>
        <rFont val="맑은 고딕"/>
        <family val="2"/>
        <charset val="134"/>
        <scheme val="minor"/>
      </rPr>
      <t>电气</t>
    </r>
    <r>
      <rPr>
        <sz val="8"/>
        <color theme="1"/>
        <rFont val="맑은 고딕"/>
        <family val="3"/>
        <charset val="129"/>
        <scheme val="minor"/>
      </rPr>
      <t>有限公司</t>
    </r>
  </si>
  <si>
    <r>
      <rPr>
        <sz val="8"/>
        <color theme="1"/>
        <rFont val="맑은 고딕"/>
        <family val="2"/>
        <charset val="134"/>
        <scheme val="minor"/>
      </rPr>
      <t>苏</t>
    </r>
    <r>
      <rPr>
        <sz val="8"/>
        <color theme="1"/>
        <rFont val="맑은 고딕"/>
        <family val="3"/>
        <charset val="129"/>
        <scheme val="minor"/>
      </rPr>
      <t>州品科</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</si>
  <si>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34"/>
        <scheme val="minor"/>
      </rPr>
      <t>苏</t>
    </r>
    <r>
      <rPr>
        <sz val="8"/>
        <color theme="1"/>
        <rFont val="맑은 고딕"/>
        <family val="3"/>
        <charset val="129"/>
        <scheme val="minor"/>
      </rPr>
      <t>州台信</t>
    </r>
    <r>
      <rPr>
        <sz val="8"/>
        <color theme="1"/>
        <rFont val="맑은 고딕"/>
        <family val="2"/>
        <charset val="134"/>
        <scheme val="minor"/>
      </rPr>
      <t>达电</t>
    </r>
    <r>
      <rPr>
        <sz val="8"/>
        <color theme="1"/>
        <rFont val="맑은 고딕"/>
        <family val="3"/>
        <charset val="129"/>
        <scheme val="minor"/>
      </rPr>
      <t>子有限公司</t>
    </r>
  </si>
  <si>
    <r>
      <t>上海</t>
    </r>
    <r>
      <rPr>
        <sz val="8"/>
        <color theme="1"/>
        <rFont val="맑은 고딕"/>
        <family val="2"/>
        <charset val="134"/>
        <scheme val="minor"/>
      </rPr>
      <t>徕</t>
    </r>
    <r>
      <rPr>
        <sz val="8"/>
        <color theme="1"/>
        <rFont val="맑은 고딕"/>
        <family val="3"/>
        <charset val="129"/>
        <scheme val="minor"/>
      </rPr>
      <t>木</t>
    </r>
    <r>
      <rPr>
        <sz val="8"/>
        <color theme="1"/>
        <rFont val="맑은 고딕"/>
        <family val="2"/>
        <charset val="134"/>
        <scheme val="minor"/>
      </rPr>
      <t>电</t>
    </r>
    <r>
      <rPr>
        <sz val="8"/>
        <color theme="1"/>
        <rFont val="맑은 고딕"/>
        <family val="3"/>
        <charset val="129"/>
        <scheme val="minor"/>
      </rPr>
      <t>子股</t>
    </r>
    <r>
      <rPr>
        <sz val="8"/>
        <color theme="1"/>
        <rFont val="맑은 고딕"/>
        <family val="2"/>
        <charset val="134"/>
        <scheme val="minor"/>
      </rPr>
      <t>份</t>
    </r>
    <r>
      <rPr>
        <sz val="8"/>
        <color theme="1"/>
        <rFont val="맑은 고딕"/>
        <family val="3"/>
        <charset val="129"/>
        <scheme val="minor"/>
      </rPr>
      <t>有限公司</t>
    </r>
  </si>
  <si>
    <r>
      <rPr>
        <sz val="8"/>
        <color theme="1"/>
        <rFont val="맑은 고딕"/>
        <family val="2"/>
        <charset val="134"/>
        <scheme val="minor"/>
      </rPr>
      <t>亚</t>
    </r>
    <r>
      <rPr>
        <sz val="8"/>
        <color theme="1"/>
        <rFont val="맑은 고딕"/>
        <family val="3"/>
        <charset val="129"/>
        <scheme val="minor"/>
      </rPr>
      <t>帝</t>
    </r>
    <r>
      <rPr>
        <sz val="8"/>
        <color theme="1"/>
        <rFont val="맑은 고딕"/>
        <family val="2"/>
        <charset val="134"/>
        <scheme val="minor"/>
      </rPr>
      <t>欧</t>
    </r>
    <r>
      <rPr>
        <sz val="8"/>
        <color theme="1"/>
        <rFont val="맑은 고딕"/>
        <family val="3"/>
        <charset val="129"/>
        <scheme val="minor"/>
      </rPr>
      <t>光</t>
    </r>
    <r>
      <rPr>
        <sz val="8"/>
        <color theme="1"/>
        <rFont val="맑은 고딕"/>
        <family val="2"/>
        <charset val="134"/>
        <scheme val="minor"/>
      </rPr>
      <t>电</t>
    </r>
    <r>
      <rPr>
        <sz val="8"/>
        <color theme="1"/>
        <rFont val="맑은 고딕"/>
        <family val="3"/>
        <charset val="129"/>
        <scheme val="minor"/>
      </rPr>
      <t>科技（</t>
    </r>
    <r>
      <rPr>
        <sz val="8"/>
        <color theme="1"/>
        <rFont val="맑은 고딕"/>
        <family val="2"/>
        <charset val="134"/>
        <scheme val="minor"/>
      </rPr>
      <t>吴</t>
    </r>
    <r>
      <rPr>
        <sz val="8"/>
        <color theme="1"/>
        <rFont val="맑은 고딕"/>
        <family val="3"/>
        <charset val="129"/>
        <scheme val="minor"/>
      </rPr>
      <t>江）有限公司</t>
    </r>
  </si>
  <si>
    <r>
      <t>常熟市泰晶</t>
    </r>
    <r>
      <rPr>
        <sz val="8"/>
        <color theme="1"/>
        <rFont val="맑은 고딕"/>
        <family val="2"/>
        <charset val="134"/>
        <scheme val="minor"/>
      </rPr>
      <t>贸</t>
    </r>
    <r>
      <rPr>
        <sz val="8"/>
        <color theme="1"/>
        <rFont val="맑은 고딕"/>
        <family val="3"/>
        <charset val="129"/>
        <scheme val="minor"/>
      </rPr>
      <t>易有限公司</t>
    </r>
  </si>
  <si>
    <r>
      <t>奈式杜特</t>
    </r>
    <r>
      <rPr>
        <sz val="8"/>
        <color theme="1"/>
        <rFont val="맑은 고딕"/>
        <family val="2"/>
        <charset val="134"/>
        <scheme val="minor"/>
      </rPr>
      <t>润贸</t>
    </r>
    <r>
      <rPr>
        <sz val="8"/>
        <color theme="1"/>
        <rFont val="맑은 고딕"/>
        <family val="3"/>
        <charset val="129"/>
        <scheme val="minor"/>
      </rPr>
      <t>易（上海）有限公司</t>
    </r>
  </si>
  <si>
    <r>
      <rPr>
        <sz val="8"/>
        <color theme="1"/>
        <rFont val="맑은 고딕"/>
        <family val="2"/>
        <charset val="134"/>
        <scheme val="minor"/>
      </rPr>
      <t>青岛韩</t>
    </r>
    <r>
      <rPr>
        <sz val="8"/>
        <color theme="1"/>
        <rFont val="맑은 고딕"/>
        <family val="3"/>
        <charset val="129"/>
        <scheme val="minor"/>
      </rPr>
      <t>中化工有限公司</t>
    </r>
  </si>
  <si>
    <r>
      <t>喜星金</t>
    </r>
    <r>
      <rPr>
        <sz val="8"/>
        <color theme="1"/>
        <rFont val="맑은 고딕"/>
        <family val="2"/>
        <charset val="134"/>
        <scheme val="minor"/>
      </rPr>
      <t>属</t>
    </r>
    <r>
      <rPr>
        <sz val="8"/>
        <color theme="1"/>
        <rFont val="맑은 고딕"/>
        <family val="3"/>
        <charset val="129"/>
        <scheme val="minor"/>
      </rPr>
      <t>（天津）有限公司</t>
    </r>
  </si>
  <si>
    <r>
      <t>南通威尔精密螺</t>
    </r>
    <r>
      <rPr>
        <sz val="8"/>
        <color theme="1"/>
        <rFont val="맑은 고딕"/>
        <family val="2"/>
        <charset val="134"/>
        <scheme val="minor"/>
      </rPr>
      <t>丝</t>
    </r>
    <r>
      <rPr>
        <sz val="8"/>
        <color theme="1"/>
        <rFont val="맑은 고딕"/>
        <family val="3"/>
        <charset val="129"/>
        <scheme val="minor"/>
      </rPr>
      <t>有限公司</t>
    </r>
  </si>
  <si>
    <r>
      <t>无</t>
    </r>
    <r>
      <rPr>
        <sz val="8"/>
        <color theme="1"/>
        <rFont val="맑은 고딕"/>
        <family val="2"/>
        <charset val="134"/>
        <scheme val="minor"/>
      </rPr>
      <t>锡</t>
    </r>
    <r>
      <rPr>
        <sz val="8"/>
        <color theme="1"/>
        <rFont val="맑은 고딕"/>
        <family val="3"/>
        <charset val="129"/>
        <scheme val="minor"/>
      </rPr>
      <t>百得包装材料有限公司</t>
    </r>
  </si>
  <si>
    <r>
      <t>无</t>
    </r>
    <r>
      <rPr>
        <sz val="8"/>
        <color theme="1"/>
        <rFont val="맑은 고딕"/>
        <family val="2"/>
        <charset val="134"/>
        <scheme val="minor"/>
      </rPr>
      <t>锡齐</t>
    </r>
    <r>
      <rPr>
        <sz val="8"/>
        <color theme="1"/>
        <rFont val="맑은 고딕"/>
        <family val="3"/>
        <charset val="129"/>
        <scheme val="minor"/>
      </rPr>
      <t>恩科技有限公司</t>
    </r>
  </si>
  <si>
    <r>
      <t>上海硅</t>
    </r>
    <r>
      <rPr>
        <sz val="8"/>
        <color theme="1"/>
        <rFont val="맑은 고딕"/>
        <family val="2"/>
        <charset val="134"/>
        <scheme val="minor"/>
      </rPr>
      <t>亚贸</t>
    </r>
    <r>
      <rPr>
        <sz val="8"/>
        <color theme="1"/>
        <rFont val="맑은 고딕"/>
        <family val="3"/>
        <charset val="129"/>
        <scheme val="minor"/>
      </rPr>
      <t>易有限公司</t>
    </r>
  </si>
  <si>
    <r>
      <rPr>
        <sz val="8"/>
        <color theme="1"/>
        <rFont val="맑은 고딕"/>
        <family val="2"/>
        <charset val="134"/>
        <scheme val="minor"/>
      </rPr>
      <t>苏</t>
    </r>
    <r>
      <rPr>
        <sz val="8"/>
        <color theme="1"/>
        <rFont val="맑은 고딕"/>
        <family val="3"/>
        <charset val="129"/>
        <scheme val="minor"/>
      </rPr>
      <t>州昆承工</t>
    </r>
    <r>
      <rPr>
        <sz val="8"/>
        <color theme="1"/>
        <rFont val="맑은 고딕"/>
        <family val="2"/>
        <charset val="134"/>
        <scheme val="minor"/>
      </rPr>
      <t>业设备</t>
    </r>
    <r>
      <rPr>
        <sz val="8"/>
        <color theme="1"/>
        <rFont val="맑은 고딕"/>
        <family val="3"/>
        <charset val="129"/>
        <scheme val="minor"/>
      </rPr>
      <t>有限公司</t>
    </r>
  </si>
  <si>
    <t>MRO</t>
    <phoneticPr fontId="294" type="noConversion"/>
  </si>
  <si>
    <r>
      <t>天津世利可</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</si>
  <si>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34"/>
        <scheme val="minor"/>
      </rPr>
      <t>张</t>
    </r>
    <r>
      <rPr>
        <sz val="8"/>
        <color theme="1"/>
        <rFont val="맑은 고딕"/>
        <family val="3"/>
        <charset val="129"/>
        <scheme val="minor"/>
      </rPr>
      <t>家港</t>
    </r>
    <r>
      <rPr>
        <sz val="8"/>
        <color theme="1"/>
        <rFont val="맑은 고딕"/>
        <family val="2"/>
        <charset val="134"/>
        <scheme val="minor"/>
      </rPr>
      <t>东</t>
    </r>
    <r>
      <rPr>
        <sz val="8"/>
        <color theme="1"/>
        <rFont val="맑은 고딕"/>
        <family val="3"/>
        <charset val="129"/>
        <scheme val="minor"/>
      </rPr>
      <t>部高新金</t>
    </r>
    <r>
      <rPr>
        <sz val="8"/>
        <color theme="1"/>
        <rFont val="맑은 고딕"/>
        <family val="2"/>
        <charset val="134"/>
        <scheme val="minor"/>
      </rPr>
      <t>属</t>
    </r>
    <r>
      <rPr>
        <sz val="8"/>
        <color theme="1"/>
        <rFont val="맑은 고딕"/>
        <family val="3"/>
        <charset val="129"/>
        <scheme val="minor"/>
      </rPr>
      <t>制品有限公司</t>
    </r>
  </si>
  <si>
    <r>
      <t>无</t>
    </r>
    <r>
      <rPr>
        <sz val="8"/>
        <color theme="1"/>
        <rFont val="맑은 고딕"/>
        <family val="2"/>
        <charset val="134"/>
        <scheme val="minor"/>
      </rPr>
      <t>锡</t>
    </r>
    <r>
      <rPr>
        <sz val="8"/>
        <color theme="1"/>
        <rFont val="맑은 고딕"/>
        <family val="3"/>
        <charset val="129"/>
        <scheme val="minor"/>
      </rPr>
      <t>市古德</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</si>
  <si>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34"/>
        <scheme val="minor"/>
      </rPr>
      <t>青岛长</t>
    </r>
    <r>
      <rPr>
        <sz val="8"/>
        <color theme="1"/>
        <rFont val="맑은 고딕"/>
        <family val="3"/>
        <charset val="129"/>
        <scheme val="minor"/>
      </rPr>
      <t>弓塑模有限公司</t>
    </r>
  </si>
  <si>
    <r>
      <rPr>
        <sz val="8"/>
        <color theme="1"/>
        <rFont val="맑은 고딕"/>
        <family val="2"/>
        <charset val="134"/>
        <scheme val="minor"/>
      </rPr>
      <t>青岛润</t>
    </r>
    <r>
      <rPr>
        <sz val="8"/>
        <color theme="1"/>
        <rFont val="맑은 고딕"/>
        <family val="3"/>
        <charset val="129"/>
        <scheme val="minor"/>
      </rPr>
      <t>德精密工</t>
    </r>
    <r>
      <rPr>
        <sz val="8"/>
        <color theme="1"/>
        <rFont val="맑은 고딕"/>
        <family val="2"/>
        <charset val="134"/>
        <scheme val="minor"/>
      </rPr>
      <t>业</t>
    </r>
    <r>
      <rPr>
        <sz val="8"/>
        <color theme="1"/>
        <rFont val="맑은 고딕"/>
        <family val="3"/>
        <charset val="129"/>
        <scheme val="minor"/>
      </rPr>
      <t>有限公司</t>
    </r>
  </si>
  <si>
    <r>
      <t>深</t>
    </r>
    <r>
      <rPr>
        <sz val="8"/>
        <color theme="1"/>
        <rFont val="맑은 고딕"/>
        <family val="2"/>
        <charset val="134"/>
        <scheme val="minor"/>
      </rPr>
      <t>圳</t>
    </r>
    <r>
      <rPr>
        <sz val="8"/>
        <color theme="1"/>
        <rFont val="맑은 고딕"/>
        <family val="3"/>
        <charset val="129"/>
        <scheme val="minor"/>
      </rPr>
      <t>市威柏德</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</si>
  <si>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34"/>
        <scheme val="minor"/>
      </rPr>
      <t>电</t>
    </r>
    <r>
      <rPr>
        <sz val="8"/>
        <color theme="1"/>
        <rFont val="맑은 고딕"/>
        <family val="3"/>
        <charset val="129"/>
        <scheme val="minor"/>
      </rPr>
      <t>子料</t>
    </r>
    <phoneticPr fontId="294" type="noConversion"/>
  </si>
  <si>
    <r>
      <t>常州特耐万利</t>
    </r>
    <r>
      <rPr>
        <sz val="8"/>
        <color theme="1"/>
        <rFont val="맑은 고딕"/>
        <family val="2"/>
        <charset val="134"/>
        <scheme val="minor"/>
      </rPr>
      <t>达电</t>
    </r>
    <r>
      <rPr>
        <sz val="8"/>
        <color theme="1"/>
        <rFont val="맑은 고딕"/>
        <family val="3"/>
        <charset val="129"/>
        <scheme val="minor"/>
      </rPr>
      <t>子有限公司</t>
    </r>
  </si>
  <si>
    <r>
      <t>普</t>
    </r>
    <r>
      <rPr>
        <sz val="8"/>
        <color theme="1"/>
        <rFont val="맑은 고딕"/>
        <family val="2"/>
        <charset val="134"/>
        <scheme val="minor"/>
      </rPr>
      <t>莱</t>
    </r>
    <r>
      <rPr>
        <sz val="8"/>
        <color theme="1"/>
        <rFont val="맑은 고딕"/>
        <family val="3"/>
        <charset val="129"/>
        <scheme val="minor"/>
      </rPr>
      <t>默</t>
    </r>
    <r>
      <rPr>
        <sz val="8"/>
        <color theme="1"/>
        <rFont val="맑은 고딕"/>
        <family val="2"/>
        <charset val="134"/>
        <scheme val="minor"/>
      </rPr>
      <t>电</t>
    </r>
    <r>
      <rPr>
        <sz val="8"/>
        <color theme="1"/>
        <rFont val="맑은 고딕"/>
        <family val="3"/>
        <charset val="129"/>
        <scheme val="minor"/>
      </rPr>
      <t>子（无</t>
    </r>
    <r>
      <rPr>
        <sz val="8"/>
        <color theme="1"/>
        <rFont val="맑은 고딕"/>
        <family val="2"/>
        <charset val="134"/>
        <scheme val="minor"/>
      </rPr>
      <t>锡</t>
    </r>
    <r>
      <rPr>
        <sz val="8"/>
        <color theme="1"/>
        <rFont val="맑은 고딕"/>
        <family val="3"/>
        <charset val="129"/>
        <scheme val="minor"/>
      </rPr>
      <t>）有限公司</t>
    </r>
  </si>
  <si>
    <r>
      <t>唐</t>
    </r>
    <r>
      <rPr>
        <sz val="8"/>
        <color theme="1"/>
        <rFont val="맑은 고딕"/>
        <family val="2"/>
        <charset val="134"/>
        <scheme val="minor"/>
      </rPr>
      <t>纳</t>
    </r>
    <r>
      <rPr>
        <sz val="8"/>
        <color theme="1"/>
        <rFont val="맑은 고딕"/>
        <family val="3"/>
        <charset val="129"/>
        <scheme val="minor"/>
      </rPr>
      <t>森（无</t>
    </r>
    <r>
      <rPr>
        <sz val="8"/>
        <color theme="1"/>
        <rFont val="맑은 고딕"/>
        <family val="2"/>
        <charset val="134"/>
        <scheme val="minor"/>
      </rPr>
      <t>锡</t>
    </r>
    <r>
      <rPr>
        <sz val="8"/>
        <color theme="1"/>
        <rFont val="맑은 고딕"/>
        <family val="3"/>
        <charset val="129"/>
        <scheme val="minor"/>
      </rPr>
      <t>）</t>
    </r>
    <r>
      <rPr>
        <sz val="8"/>
        <color theme="1"/>
        <rFont val="맑은 고딕"/>
        <family val="2"/>
        <charset val="134"/>
        <scheme val="minor"/>
      </rPr>
      <t>过滤</t>
    </r>
    <r>
      <rPr>
        <sz val="8"/>
        <color theme="1"/>
        <rFont val="맑은 고딕"/>
        <family val="3"/>
        <charset val="129"/>
        <scheme val="minor"/>
      </rPr>
      <t>器有限公司</t>
    </r>
  </si>
  <si>
    <r>
      <t>上海兆吉</t>
    </r>
    <r>
      <rPr>
        <sz val="8"/>
        <color theme="1"/>
        <rFont val="맑은 고딕"/>
        <family val="2"/>
        <charset val="134"/>
        <scheme val="minor"/>
      </rPr>
      <t>实业</t>
    </r>
    <r>
      <rPr>
        <sz val="8"/>
        <color theme="1"/>
        <rFont val="맑은 고딕"/>
        <family val="3"/>
        <charset val="129"/>
        <scheme val="minor"/>
      </rPr>
      <t>有限公司</t>
    </r>
  </si>
  <si>
    <r>
      <t>上海松川精密</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</si>
  <si>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34"/>
        <scheme val="minor"/>
      </rPr>
      <t>东</t>
    </r>
    <r>
      <rPr>
        <sz val="8"/>
        <color theme="1"/>
        <rFont val="맑은 고딕"/>
        <family val="3"/>
        <charset val="129"/>
        <scheme val="minor"/>
      </rPr>
      <t>方</t>
    </r>
    <r>
      <rPr>
        <sz val="8"/>
        <color theme="1"/>
        <rFont val="맑은 고딕"/>
        <family val="2"/>
        <charset val="134"/>
        <scheme val="minor"/>
      </rPr>
      <t>蓝</t>
    </r>
    <r>
      <rPr>
        <sz val="8"/>
        <color theme="1"/>
        <rFont val="맑은 고딕"/>
        <family val="3"/>
        <charset val="129"/>
        <scheme val="minor"/>
      </rPr>
      <t>浦（</t>
    </r>
    <r>
      <rPr>
        <sz val="8"/>
        <color theme="1"/>
        <rFont val="맑은 고딕"/>
        <family val="2"/>
        <charset val="134"/>
        <scheme val="minor"/>
      </rPr>
      <t>苏</t>
    </r>
    <r>
      <rPr>
        <sz val="8"/>
        <color theme="1"/>
        <rFont val="맑은 고딕"/>
        <family val="3"/>
        <charset val="129"/>
        <scheme val="minor"/>
      </rPr>
      <t>州）科技有限公司</t>
    </r>
  </si>
  <si>
    <r>
      <t>威雅利</t>
    </r>
    <r>
      <rPr>
        <sz val="8"/>
        <color theme="1"/>
        <rFont val="맑은 고딕"/>
        <family val="2"/>
        <charset val="134"/>
        <scheme val="minor"/>
      </rPr>
      <t>电</t>
    </r>
    <r>
      <rPr>
        <sz val="8"/>
        <color theme="1"/>
        <rFont val="맑은 고딕"/>
        <family val="3"/>
        <charset val="129"/>
        <scheme val="minor"/>
      </rPr>
      <t>子(上海)有限公司</t>
    </r>
  </si>
  <si>
    <r>
      <t>世洋</t>
    </r>
    <r>
      <rPr>
        <sz val="8"/>
        <color theme="1"/>
        <rFont val="맑은 고딕"/>
        <family val="2"/>
        <charset val="134"/>
        <scheme val="minor"/>
      </rPr>
      <t>伟业树</t>
    </r>
    <r>
      <rPr>
        <sz val="8"/>
        <color theme="1"/>
        <rFont val="맑은 고딕"/>
        <family val="3"/>
        <charset val="129"/>
        <scheme val="minor"/>
      </rPr>
      <t>脂（北京）有限公司</t>
    </r>
  </si>
  <si>
    <r>
      <t>史派洛工</t>
    </r>
    <r>
      <rPr>
        <sz val="8"/>
        <color theme="1"/>
        <rFont val="맑은 고딕"/>
        <family val="2"/>
        <charset val="134"/>
        <scheme val="minor"/>
      </rPr>
      <t>业</t>
    </r>
    <r>
      <rPr>
        <sz val="8"/>
        <color theme="1"/>
        <rFont val="맑은 고딕"/>
        <family val="3"/>
        <charset val="129"/>
        <scheme val="minor"/>
      </rPr>
      <t>固定器</t>
    </r>
    <r>
      <rPr>
        <sz val="8"/>
        <color theme="1"/>
        <rFont val="맑은 고딕"/>
        <family val="2"/>
        <charset val="134"/>
        <scheme val="minor"/>
      </rPr>
      <t>国际贸</t>
    </r>
    <r>
      <rPr>
        <sz val="8"/>
        <color theme="1"/>
        <rFont val="맑은 고딕"/>
        <family val="3"/>
        <charset val="129"/>
        <scheme val="minor"/>
      </rPr>
      <t>易（上海）有限公司</t>
    </r>
  </si>
  <si>
    <r>
      <t>上海宏</t>
    </r>
    <r>
      <rPr>
        <sz val="8"/>
        <color theme="1"/>
        <rFont val="맑은 고딕"/>
        <family val="2"/>
        <charset val="134"/>
        <scheme val="minor"/>
      </rPr>
      <t>发电声</t>
    </r>
    <r>
      <rPr>
        <sz val="8"/>
        <color theme="1"/>
        <rFont val="맑은 고딕"/>
        <family val="3"/>
        <charset val="129"/>
        <scheme val="minor"/>
      </rPr>
      <t>有限公司</t>
    </r>
  </si>
  <si>
    <r>
      <rPr>
        <sz val="8"/>
        <color theme="1"/>
        <rFont val="맑은 고딕"/>
        <family val="2"/>
        <charset val="134"/>
        <scheme val="minor"/>
      </rPr>
      <t>锐</t>
    </r>
    <r>
      <rPr>
        <sz val="8"/>
        <color theme="1"/>
        <rFont val="맑은 고딕"/>
        <family val="3"/>
        <charset val="129"/>
        <scheme val="minor"/>
      </rPr>
      <t>科（无</t>
    </r>
    <r>
      <rPr>
        <sz val="8"/>
        <color theme="1"/>
        <rFont val="맑은 고딕"/>
        <family val="2"/>
        <charset val="134"/>
        <scheme val="minor"/>
      </rPr>
      <t>锡</t>
    </r>
    <r>
      <rPr>
        <sz val="8"/>
        <color theme="1"/>
        <rFont val="맑은 고딕"/>
        <family val="3"/>
        <charset val="129"/>
        <scheme val="minor"/>
      </rPr>
      <t>）科技有限公司</t>
    </r>
  </si>
  <si>
    <r>
      <rPr>
        <sz val="8"/>
        <color theme="1"/>
        <rFont val="맑은 고딕"/>
        <family val="2"/>
        <charset val="134"/>
        <scheme val="minor"/>
      </rPr>
      <t>苏</t>
    </r>
    <r>
      <rPr>
        <sz val="8"/>
        <color theme="1"/>
        <rFont val="맑은 고딕"/>
        <family val="3"/>
        <charset val="129"/>
        <scheme val="minor"/>
      </rPr>
      <t>州</t>
    </r>
    <r>
      <rPr>
        <sz val="8"/>
        <color theme="1"/>
        <rFont val="맑은 고딕"/>
        <family val="2"/>
        <charset val="134"/>
        <scheme val="minor"/>
      </rPr>
      <t>欧</t>
    </r>
    <r>
      <rPr>
        <sz val="8"/>
        <color theme="1"/>
        <rFont val="맑은 고딕"/>
        <family val="3"/>
        <charset val="129"/>
        <scheme val="minor"/>
      </rPr>
      <t>迪斯</t>
    </r>
    <r>
      <rPr>
        <sz val="8"/>
        <color theme="1"/>
        <rFont val="맑은 고딕"/>
        <family val="2"/>
        <charset val="134"/>
        <scheme val="minor"/>
      </rPr>
      <t>电</t>
    </r>
    <r>
      <rPr>
        <sz val="8"/>
        <color theme="1"/>
        <rFont val="맑은 고딕"/>
        <family val="3"/>
        <charset val="129"/>
        <scheme val="minor"/>
      </rPr>
      <t>子科技有限公司</t>
    </r>
  </si>
  <si>
    <r>
      <rPr>
        <sz val="8"/>
        <color theme="1"/>
        <rFont val="맑은 고딕"/>
        <family val="2"/>
        <charset val="134"/>
        <scheme val="minor"/>
      </rPr>
      <t>青岛诚顺电</t>
    </r>
    <r>
      <rPr>
        <sz val="8"/>
        <color theme="1"/>
        <rFont val="맑은 고딕"/>
        <family val="3"/>
        <charset val="129"/>
        <scheme val="minor"/>
      </rPr>
      <t>子有限公司</t>
    </r>
  </si>
  <si>
    <r>
      <t>上海日</t>
    </r>
    <r>
      <rPr>
        <sz val="8"/>
        <color theme="1"/>
        <rFont val="맑은 고딕"/>
        <family val="2"/>
        <charset val="134"/>
        <scheme val="minor"/>
      </rPr>
      <t>顺电</t>
    </r>
    <r>
      <rPr>
        <sz val="8"/>
        <color theme="1"/>
        <rFont val="맑은 고딕"/>
        <family val="3"/>
        <charset val="129"/>
        <scheme val="minor"/>
      </rPr>
      <t>子器材有限公司</t>
    </r>
  </si>
  <si>
    <r>
      <t>依美(上海)</t>
    </r>
    <r>
      <rPr>
        <sz val="8"/>
        <color theme="1"/>
        <rFont val="맑은 고딕"/>
        <family val="2"/>
        <charset val="134"/>
        <scheme val="minor"/>
      </rPr>
      <t>电</t>
    </r>
    <r>
      <rPr>
        <sz val="8"/>
        <color theme="1"/>
        <rFont val="맑은 고딕"/>
        <family val="3"/>
        <charset val="129"/>
        <scheme val="minor"/>
      </rPr>
      <t>子制品有限公司</t>
    </r>
  </si>
  <si>
    <r>
      <t>南京聚隆科技股</t>
    </r>
    <r>
      <rPr>
        <sz val="8"/>
        <color theme="1"/>
        <rFont val="맑은 고딕"/>
        <family val="2"/>
        <charset val="134"/>
        <scheme val="minor"/>
      </rPr>
      <t>份</t>
    </r>
    <r>
      <rPr>
        <sz val="8"/>
        <color theme="1"/>
        <rFont val="맑은 고딕"/>
        <family val="3"/>
        <charset val="129"/>
        <scheme val="minor"/>
      </rPr>
      <t>有限公司</t>
    </r>
  </si>
  <si>
    <r>
      <t>无</t>
    </r>
    <r>
      <rPr>
        <sz val="8"/>
        <color theme="1"/>
        <rFont val="맑은 고딕"/>
        <family val="2"/>
        <charset val="134"/>
        <scheme val="minor"/>
      </rPr>
      <t>锡</t>
    </r>
    <r>
      <rPr>
        <sz val="8"/>
        <color theme="1"/>
        <rFont val="맑은 고딕"/>
        <family val="3"/>
        <charset val="129"/>
        <scheme val="minor"/>
      </rPr>
      <t>普</t>
    </r>
    <r>
      <rPr>
        <sz val="8"/>
        <color theme="1"/>
        <rFont val="맑은 고딕"/>
        <family val="2"/>
        <charset val="134"/>
        <scheme val="minor"/>
      </rPr>
      <t>罗</t>
    </r>
    <r>
      <rPr>
        <sz val="8"/>
        <color theme="1"/>
        <rFont val="맑은 고딕"/>
        <family val="3"/>
        <charset val="129"/>
        <scheme val="minor"/>
      </rPr>
      <t>福包装材料有限公司</t>
    </r>
  </si>
  <si>
    <r>
      <t>昆山上</t>
    </r>
    <r>
      <rPr>
        <sz val="8"/>
        <color theme="1"/>
        <rFont val="맑은 고딕"/>
        <family val="2"/>
        <charset val="134"/>
        <scheme val="minor"/>
      </rPr>
      <t>阳电</t>
    </r>
    <r>
      <rPr>
        <sz val="8"/>
        <color theme="1"/>
        <rFont val="맑은 고딕"/>
        <family val="3"/>
        <charset val="129"/>
        <scheme val="minor"/>
      </rPr>
      <t>子工</t>
    </r>
    <r>
      <rPr>
        <sz val="8"/>
        <color theme="1"/>
        <rFont val="맑은 고딕"/>
        <family val="2"/>
        <charset val="134"/>
        <scheme val="minor"/>
      </rPr>
      <t>业</t>
    </r>
    <r>
      <rPr>
        <sz val="8"/>
        <color theme="1"/>
        <rFont val="맑은 고딕"/>
        <family val="3"/>
        <charset val="129"/>
        <scheme val="minor"/>
      </rPr>
      <t>有限公司</t>
    </r>
  </si>
  <si>
    <r>
      <t>常州</t>
    </r>
    <r>
      <rPr>
        <sz val="8"/>
        <color theme="1"/>
        <rFont val="맑은 고딕"/>
        <family val="2"/>
        <charset val="134"/>
        <scheme val="minor"/>
      </rPr>
      <t>欧</t>
    </r>
    <r>
      <rPr>
        <sz val="8"/>
        <color theme="1"/>
        <rFont val="맑은 고딕"/>
        <family val="3"/>
        <charset val="129"/>
        <scheme val="minor"/>
      </rPr>
      <t>意</t>
    </r>
    <r>
      <rPr>
        <sz val="8"/>
        <color theme="1"/>
        <rFont val="맑은 고딕"/>
        <family val="2"/>
        <charset val="134"/>
        <scheme val="minor"/>
      </rPr>
      <t>焊</t>
    </r>
    <r>
      <rPr>
        <sz val="8"/>
        <color theme="1"/>
        <rFont val="맑은 고딕"/>
        <family val="3"/>
        <charset val="129"/>
        <scheme val="minor"/>
      </rPr>
      <t>接材料有限公司</t>
    </r>
  </si>
  <si>
    <r>
      <t>上海日之升新技</t>
    </r>
    <r>
      <rPr>
        <sz val="8"/>
        <color theme="1"/>
        <rFont val="맑은 고딕"/>
        <family val="2"/>
        <charset val="134"/>
        <scheme val="minor"/>
      </rPr>
      <t>术发</t>
    </r>
    <r>
      <rPr>
        <sz val="8"/>
        <color theme="1"/>
        <rFont val="맑은 고딕"/>
        <family val="3"/>
        <charset val="129"/>
        <scheme val="minor"/>
      </rPr>
      <t>展有限公司</t>
    </r>
  </si>
  <si>
    <r>
      <rPr>
        <sz val="8"/>
        <color theme="1"/>
        <rFont val="맑은 고딕"/>
        <family val="2"/>
        <charset val="134"/>
        <scheme val="minor"/>
      </rPr>
      <t>温</t>
    </r>
    <r>
      <rPr>
        <sz val="8"/>
        <color theme="1"/>
        <rFont val="맑은 고딕"/>
        <family val="3"/>
        <charset val="129"/>
        <scheme val="minor"/>
      </rPr>
      <t>州三</t>
    </r>
    <r>
      <rPr>
        <sz val="8"/>
        <color theme="1"/>
        <rFont val="맑은 고딕"/>
        <family val="2"/>
        <charset val="134"/>
        <scheme val="minor"/>
      </rPr>
      <t>环</t>
    </r>
    <r>
      <rPr>
        <sz val="8"/>
        <color theme="1"/>
        <rFont val="맑은 고딕"/>
        <family val="3"/>
        <charset val="129"/>
        <scheme val="minor"/>
      </rPr>
      <t>橡塑制品有限公司</t>
    </r>
  </si>
  <si>
    <r>
      <t>昆山柏特</t>
    </r>
    <r>
      <rPr>
        <sz val="8"/>
        <color theme="1"/>
        <rFont val="맑은 고딕"/>
        <family val="2"/>
        <charset val="134"/>
        <scheme val="minor"/>
      </rPr>
      <t>电</t>
    </r>
    <r>
      <rPr>
        <sz val="8"/>
        <color theme="1"/>
        <rFont val="맑은 고딕"/>
        <family val="3"/>
        <charset val="129"/>
        <scheme val="minor"/>
      </rPr>
      <t>子有限公司</t>
    </r>
  </si>
  <si>
    <r>
      <t>上海</t>
    </r>
    <r>
      <rPr>
        <sz val="8"/>
        <color theme="1"/>
        <rFont val="맑은 고딕"/>
        <family val="2"/>
        <charset val="134"/>
        <scheme val="minor"/>
      </rPr>
      <t>锦</t>
    </r>
    <r>
      <rPr>
        <sz val="8"/>
        <color theme="1"/>
        <rFont val="맑은 고딕"/>
        <family val="3"/>
        <charset val="129"/>
        <scheme val="minor"/>
      </rPr>
      <t>湖日</t>
    </r>
    <r>
      <rPr>
        <sz val="8"/>
        <color theme="1"/>
        <rFont val="맑은 고딕"/>
        <family val="2"/>
        <charset val="134"/>
        <scheme val="minor"/>
      </rPr>
      <t>丽</t>
    </r>
    <r>
      <rPr>
        <sz val="8"/>
        <color theme="1"/>
        <rFont val="맑은 고딕"/>
        <family val="3"/>
        <charset val="129"/>
        <scheme val="minor"/>
      </rPr>
      <t>塑料有限公司</t>
    </r>
  </si>
  <si>
    <r>
      <rPr>
        <sz val="8"/>
        <color theme="1"/>
        <rFont val="맑은 고딕"/>
        <family val="2"/>
        <charset val="134"/>
        <scheme val="minor"/>
      </rPr>
      <t>苏</t>
    </r>
    <r>
      <rPr>
        <sz val="8"/>
        <color theme="1"/>
        <rFont val="맑은 고딕"/>
        <family val="3"/>
        <charset val="129"/>
        <scheme val="minor"/>
      </rPr>
      <t>州市安</t>
    </r>
    <r>
      <rPr>
        <sz val="8"/>
        <color theme="1"/>
        <rFont val="맑은 고딕"/>
        <family val="2"/>
        <charset val="134"/>
        <scheme val="minor"/>
      </rPr>
      <t>创电</t>
    </r>
    <r>
      <rPr>
        <sz val="8"/>
        <color theme="1"/>
        <rFont val="맑은 고딕"/>
        <family val="3"/>
        <charset val="129"/>
        <scheme val="minor"/>
      </rPr>
      <t>子科技有限公司</t>
    </r>
  </si>
  <si>
    <r>
      <rPr>
        <sz val="8"/>
        <color theme="1"/>
        <rFont val="맑은 고딕"/>
        <family val="2"/>
        <charset val="134"/>
        <scheme val="minor"/>
      </rPr>
      <t>青岛</t>
    </r>
    <r>
      <rPr>
        <sz val="8"/>
        <color theme="1"/>
        <rFont val="맑은 고딕"/>
        <family val="3"/>
        <charset val="129"/>
        <scheme val="minor"/>
      </rPr>
      <t>邦德包装有限公司</t>
    </r>
  </si>
  <si>
    <r>
      <t>吉林博信汽</t>
    </r>
    <r>
      <rPr>
        <sz val="8"/>
        <color theme="1"/>
        <rFont val="맑은 고딕"/>
        <family val="2"/>
        <charset val="134"/>
        <scheme val="minor"/>
      </rPr>
      <t>车电</t>
    </r>
    <r>
      <rPr>
        <sz val="8"/>
        <color theme="1"/>
        <rFont val="맑은 고딕"/>
        <family val="3"/>
        <charset val="129"/>
        <scheme val="minor"/>
      </rPr>
      <t>器有限公司</t>
    </r>
  </si>
  <si>
    <r>
      <rPr>
        <sz val="8"/>
        <color theme="1"/>
        <rFont val="맑은 고딕"/>
        <family val="2"/>
        <charset val="134"/>
        <scheme val="minor"/>
      </rPr>
      <t>马</t>
    </r>
    <r>
      <rPr>
        <sz val="8"/>
        <color theme="1"/>
        <rFont val="맑은 고딕"/>
        <family val="3"/>
        <charset val="129"/>
        <scheme val="minor"/>
      </rPr>
      <t>肯依</t>
    </r>
    <r>
      <rPr>
        <sz val="8"/>
        <color theme="1"/>
        <rFont val="맑은 고딕"/>
        <family val="2"/>
        <charset val="134"/>
        <scheme val="minor"/>
      </rPr>
      <t>玛</t>
    </r>
    <r>
      <rPr>
        <sz val="8"/>
        <color theme="1"/>
        <rFont val="맑은 고딕"/>
        <family val="3"/>
        <charset val="129"/>
        <scheme val="minor"/>
      </rPr>
      <t>士(上海)</t>
    </r>
    <r>
      <rPr>
        <sz val="8"/>
        <color theme="1"/>
        <rFont val="맑은 고딕"/>
        <family val="2"/>
        <charset val="134"/>
        <scheme val="minor"/>
      </rPr>
      <t>标码</t>
    </r>
    <r>
      <rPr>
        <sz val="8"/>
        <color theme="1"/>
        <rFont val="맑은 고딕"/>
        <family val="3"/>
        <charset val="129"/>
        <scheme val="minor"/>
      </rPr>
      <t>技</t>
    </r>
    <r>
      <rPr>
        <sz val="8"/>
        <color theme="1"/>
        <rFont val="맑은 고딕"/>
        <family val="2"/>
        <charset val="134"/>
        <scheme val="minor"/>
      </rPr>
      <t>术</t>
    </r>
    <r>
      <rPr>
        <sz val="8"/>
        <color theme="1"/>
        <rFont val="맑은 고딕"/>
        <family val="3"/>
        <charset val="129"/>
        <scheme val="minor"/>
      </rPr>
      <t>有限公司</t>
    </r>
  </si>
  <si>
    <r>
      <t>上海</t>
    </r>
    <r>
      <rPr>
        <sz val="8"/>
        <color theme="1"/>
        <rFont val="맑은 고딕"/>
        <family val="2"/>
        <charset val="134"/>
        <scheme val="minor"/>
      </rPr>
      <t>凯</t>
    </r>
    <r>
      <rPr>
        <sz val="8"/>
        <color theme="1"/>
        <rFont val="맑은 고딕"/>
        <family val="3"/>
        <charset val="129"/>
        <scheme val="minor"/>
      </rPr>
      <t>耐特</t>
    </r>
    <r>
      <rPr>
        <sz val="8"/>
        <color theme="1"/>
        <rFont val="맑은 고딕"/>
        <family val="2"/>
        <charset val="134"/>
        <scheme val="minor"/>
      </rPr>
      <t>电</t>
    </r>
    <r>
      <rPr>
        <sz val="8"/>
        <color theme="1"/>
        <rFont val="맑은 고딕"/>
        <family val="3"/>
        <charset val="129"/>
        <scheme val="minor"/>
      </rPr>
      <t>子材料有限公司</t>
    </r>
  </si>
  <si>
    <r>
      <t>无</t>
    </r>
    <r>
      <rPr>
        <sz val="8"/>
        <color theme="1"/>
        <rFont val="맑은 고딕"/>
        <family val="2"/>
        <charset val="134"/>
        <scheme val="minor"/>
      </rPr>
      <t>锡</t>
    </r>
    <r>
      <rPr>
        <sz val="8"/>
        <color theme="1"/>
        <rFont val="맑은 고딕"/>
        <family val="3"/>
        <charset val="129"/>
        <scheme val="minor"/>
      </rPr>
      <t>依</t>
    </r>
    <r>
      <rPr>
        <sz val="8"/>
        <color theme="1"/>
        <rFont val="맑은 고딕"/>
        <family val="2"/>
        <charset val="134"/>
        <scheme val="minor"/>
      </rPr>
      <t>玛</t>
    </r>
    <r>
      <rPr>
        <sz val="8"/>
        <color theme="1"/>
        <rFont val="맑은 고딕"/>
        <family val="3"/>
        <charset val="129"/>
        <scheme val="minor"/>
      </rPr>
      <t>五金机械有限公司</t>
    </r>
  </si>
  <si>
    <r>
      <t>上海金亭汽</t>
    </r>
    <r>
      <rPr>
        <sz val="8"/>
        <color theme="1"/>
        <rFont val="맑은 고딕"/>
        <family val="2"/>
        <charset val="134"/>
        <scheme val="minor"/>
      </rPr>
      <t>车线</t>
    </r>
    <r>
      <rPr>
        <sz val="8"/>
        <color theme="1"/>
        <rFont val="맑은 고딕"/>
        <family val="3"/>
        <charset val="129"/>
        <scheme val="minor"/>
      </rPr>
      <t>束有限公司</t>
    </r>
  </si>
  <si>
    <r>
      <rPr>
        <sz val="8"/>
        <color theme="1"/>
        <rFont val="맑은 고딕"/>
        <family val="2"/>
        <charset val="134"/>
        <scheme val="minor"/>
      </rPr>
      <t>苏</t>
    </r>
    <r>
      <rPr>
        <sz val="8"/>
        <color theme="1"/>
        <rFont val="맑은 고딕"/>
        <family val="3"/>
        <charset val="129"/>
        <scheme val="minor"/>
      </rPr>
      <t>州集浩</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</si>
  <si>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34"/>
        <scheme val="minor"/>
      </rPr>
      <t>标</t>
    </r>
    <r>
      <rPr>
        <sz val="8"/>
        <color theme="1"/>
        <rFont val="맑은 고딕"/>
        <family val="3"/>
        <charset val="129"/>
        <scheme val="minor"/>
      </rPr>
      <t>准件</t>
    </r>
    <phoneticPr fontId="294" type="noConversion"/>
  </si>
  <si>
    <r>
      <t>天津市松原</t>
    </r>
    <r>
      <rPr>
        <sz val="8"/>
        <color theme="1"/>
        <rFont val="맑은 고딕"/>
        <family val="2"/>
        <charset val="134"/>
        <scheme val="minor"/>
      </rPr>
      <t>电</t>
    </r>
    <r>
      <rPr>
        <sz val="8"/>
        <color theme="1"/>
        <rFont val="맑은 고딕"/>
        <family val="3"/>
        <charset val="129"/>
        <scheme val="minor"/>
      </rPr>
      <t>子有限公司</t>
    </r>
  </si>
  <si>
    <r>
      <rPr>
        <sz val="8"/>
        <color theme="1"/>
        <rFont val="맑은 고딕"/>
        <family val="2"/>
        <charset val="134"/>
        <scheme val="minor"/>
      </rPr>
      <t>青岛</t>
    </r>
    <r>
      <rPr>
        <sz val="8"/>
        <color theme="1"/>
        <rFont val="맑은 고딕"/>
        <family val="3"/>
        <charset val="129"/>
        <scheme val="minor"/>
      </rPr>
      <t>海瑞德塑</t>
    </r>
    <r>
      <rPr>
        <sz val="8"/>
        <color theme="1"/>
        <rFont val="맑은 고딕"/>
        <family val="2"/>
        <charset val="134"/>
        <scheme val="minor"/>
      </rPr>
      <t>胶</t>
    </r>
    <r>
      <rPr>
        <sz val="8"/>
        <color theme="1"/>
        <rFont val="맑은 고딕"/>
        <family val="3"/>
        <charset val="129"/>
        <scheme val="minor"/>
      </rPr>
      <t>制品有限公司</t>
    </r>
  </si>
  <si>
    <t>注塑</t>
    <phoneticPr fontId="1" type="noConversion"/>
  </si>
  <si>
    <r>
      <rPr>
        <sz val="8"/>
        <color theme="1"/>
        <rFont val="맑은 고딕"/>
        <family val="2"/>
        <charset val="134"/>
        <scheme val="minor"/>
      </rPr>
      <t>苏</t>
    </r>
    <r>
      <rPr>
        <sz val="8"/>
        <color theme="1"/>
        <rFont val="맑은 고딕"/>
        <family val="3"/>
        <charset val="129"/>
        <scheme val="minor"/>
      </rPr>
      <t>州特耐王利</t>
    </r>
    <r>
      <rPr>
        <sz val="8"/>
        <color theme="1"/>
        <rFont val="맑은 고딕"/>
        <family val="2"/>
        <charset val="134"/>
        <scheme val="minor"/>
      </rPr>
      <t>岚</t>
    </r>
    <r>
      <rPr>
        <sz val="8"/>
        <color theme="1"/>
        <rFont val="맑은 고딕"/>
        <family val="3"/>
        <charset val="129"/>
        <scheme val="minor"/>
      </rPr>
      <t>包装有限公司</t>
    </r>
  </si>
  <si>
    <r>
      <rPr>
        <sz val="8"/>
        <color theme="1"/>
        <rFont val="맑은 고딕"/>
        <family val="2"/>
        <charset val="134"/>
        <scheme val="minor"/>
      </rPr>
      <t>青岛</t>
    </r>
    <r>
      <rPr>
        <sz val="8"/>
        <color theme="1"/>
        <rFont val="맑은 고딕"/>
        <family val="3"/>
        <charset val="129"/>
        <scheme val="minor"/>
      </rPr>
      <t>精工川崎</t>
    </r>
    <r>
      <rPr>
        <sz val="8"/>
        <color theme="1"/>
        <rFont val="맑은 고딕"/>
        <family val="2"/>
        <charset val="134"/>
        <scheme val="minor"/>
      </rPr>
      <t>电</t>
    </r>
    <r>
      <rPr>
        <sz val="8"/>
        <color theme="1"/>
        <rFont val="맑은 고딕"/>
        <family val="3"/>
        <charset val="129"/>
        <scheme val="minor"/>
      </rPr>
      <t>子有限公司</t>
    </r>
  </si>
  <si>
    <r>
      <t>弘</t>
    </r>
    <r>
      <rPr>
        <sz val="8"/>
        <color theme="1"/>
        <rFont val="맑은 고딕"/>
        <family val="2"/>
        <charset val="134"/>
        <scheme val="minor"/>
      </rPr>
      <t>辉电</t>
    </r>
    <r>
      <rPr>
        <sz val="8"/>
        <color theme="1"/>
        <rFont val="맑은 고딕"/>
        <family val="3"/>
        <charset val="129"/>
        <scheme val="minor"/>
      </rPr>
      <t>子材料（</t>
    </r>
    <r>
      <rPr>
        <sz val="8"/>
        <color theme="1"/>
        <rFont val="맑은 고딕"/>
        <family val="2"/>
        <charset val="134"/>
        <scheme val="minor"/>
      </rPr>
      <t>苏</t>
    </r>
    <r>
      <rPr>
        <sz val="8"/>
        <color theme="1"/>
        <rFont val="맑은 고딕"/>
        <family val="3"/>
        <charset val="129"/>
        <scheme val="minor"/>
      </rPr>
      <t>州）有限公司</t>
    </r>
  </si>
  <si>
    <r>
      <rPr>
        <sz val="8"/>
        <color theme="1"/>
        <rFont val="맑은 고딕"/>
        <family val="2"/>
        <charset val="134"/>
        <scheme val="minor"/>
      </rPr>
      <t>沧</t>
    </r>
    <r>
      <rPr>
        <sz val="8"/>
        <color theme="1"/>
        <rFont val="맑은 고딕"/>
        <family val="3"/>
        <charset val="129"/>
        <scheme val="minor"/>
      </rPr>
      <t>州市</t>
    </r>
    <r>
      <rPr>
        <sz val="8"/>
        <color theme="1"/>
        <rFont val="맑은 고딕"/>
        <family val="2"/>
        <charset val="134"/>
        <scheme val="minor"/>
      </rPr>
      <t>伟业电</t>
    </r>
    <r>
      <rPr>
        <sz val="8"/>
        <color theme="1"/>
        <rFont val="맑은 고딕"/>
        <family val="3"/>
        <charset val="129"/>
        <scheme val="minor"/>
      </rPr>
      <t>子制板有限公司</t>
    </r>
  </si>
  <si>
    <t>PCB</t>
    <phoneticPr fontId="294" type="noConversion"/>
  </si>
  <si>
    <r>
      <rPr>
        <sz val="8"/>
        <color theme="1"/>
        <rFont val="맑은 고딕"/>
        <family val="2"/>
        <charset val="134"/>
        <scheme val="minor"/>
      </rPr>
      <t>青岛</t>
    </r>
    <r>
      <rPr>
        <sz val="8"/>
        <color theme="1"/>
        <rFont val="맑은 고딕"/>
        <family val="3"/>
        <charset val="129"/>
        <scheme val="minor"/>
      </rPr>
      <t>得元五金制品有限公司</t>
    </r>
  </si>
  <si>
    <r>
      <t>奇得特</t>
    </r>
    <r>
      <rPr>
        <sz val="8"/>
        <color theme="1"/>
        <rFont val="맑은 고딕"/>
        <family val="2"/>
        <charset val="134"/>
        <scheme val="minor"/>
      </rPr>
      <t>种纸业</t>
    </r>
    <r>
      <rPr>
        <sz val="8"/>
        <color theme="1"/>
        <rFont val="맑은 고딕"/>
        <family val="3"/>
        <charset val="129"/>
        <scheme val="minor"/>
      </rPr>
      <t>(上海)有限公司</t>
    </r>
  </si>
  <si>
    <t>▣ 외상매출금 Aging 내역</t>
    <phoneticPr fontId="1" type="noConversion"/>
  </si>
  <si>
    <t>외상매출금 충당금</t>
    <phoneticPr fontId="1" type="noConversion"/>
  </si>
  <si>
    <r>
      <rPr>
        <sz val="8"/>
        <color theme="1"/>
        <rFont val="맑은 고딕"/>
        <family val="2"/>
        <charset val="129"/>
        <scheme val="minor"/>
      </rPr>
      <t>应</t>
    </r>
    <r>
      <rPr>
        <sz val="8"/>
        <color theme="1"/>
        <rFont val="맑은 고딕"/>
        <family val="3"/>
        <charset val="129"/>
        <scheme val="minor"/>
      </rPr>
      <t>收</t>
    </r>
    <r>
      <rPr>
        <sz val="8"/>
        <color theme="1"/>
        <rFont val="맑은 고딕"/>
        <family val="2"/>
        <charset val="129"/>
        <scheme val="minor"/>
      </rPr>
      <t>帐</t>
    </r>
    <r>
      <rPr>
        <sz val="8"/>
        <color theme="1"/>
        <rFont val="맑은 고딕"/>
        <family val="3"/>
        <charset val="129"/>
        <scheme val="minor"/>
      </rPr>
      <t>款_</t>
    </r>
    <r>
      <rPr>
        <sz val="8"/>
        <color theme="1"/>
        <rFont val="맑은 고딕"/>
        <family val="2"/>
        <charset val="129"/>
        <scheme val="minor"/>
      </rPr>
      <t>国内</t>
    </r>
  </si>
  <si>
    <r>
      <rPr>
        <sz val="8"/>
        <color theme="1"/>
        <rFont val="맑은 고딕"/>
        <family val="2"/>
        <charset val="129"/>
        <scheme val="minor"/>
      </rPr>
      <t>应</t>
    </r>
    <r>
      <rPr>
        <sz val="8"/>
        <color theme="1"/>
        <rFont val="맑은 고딕"/>
        <family val="3"/>
        <charset val="129"/>
        <scheme val="minor"/>
      </rPr>
      <t>收</t>
    </r>
    <r>
      <rPr>
        <sz val="8"/>
        <color theme="1"/>
        <rFont val="맑은 고딕"/>
        <family val="2"/>
        <charset val="129"/>
        <scheme val="minor"/>
      </rPr>
      <t>帐</t>
    </r>
    <r>
      <rPr>
        <sz val="8"/>
        <color theme="1"/>
        <rFont val="맑은 고딕"/>
        <family val="3"/>
        <charset val="129"/>
        <scheme val="minor"/>
      </rPr>
      <t>款_出口</t>
    </r>
  </si>
  <si>
    <r>
      <rPr>
        <sz val="8"/>
        <color theme="1"/>
        <rFont val="맑은 고딕"/>
        <family val="2"/>
        <charset val="129"/>
        <scheme val="minor"/>
      </rPr>
      <t>应</t>
    </r>
    <r>
      <rPr>
        <sz val="8"/>
        <color theme="1"/>
        <rFont val="맑은 고딕"/>
        <family val="3"/>
        <charset val="129"/>
        <scheme val="minor"/>
      </rPr>
      <t>收</t>
    </r>
    <r>
      <rPr>
        <sz val="8"/>
        <color theme="1"/>
        <rFont val="맑은 고딕"/>
        <family val="2"/>
        <charset val="129"/>
        <scheme val="minor"/>
      </rPr>
      <t>帐</t>
    </r>
    <r>
      <rPr>
        <sz val="8"/>
        <color theme="1"/>
        <rFont val="맑은 고딕"/>
        <family val="3"/>
        <charset val="129"/>
        <scheme val="minor"/>
      </rPr>
      <t>款_外</t>
    </r>
    <r>
      <rPr>
        <sz val="8"/>
        <color theme="1"/>
        <rFont val="맑은 고딕"/>
        <family val="2"/>
        <charset val="129"/>
        <scheme val="minor"/>
      </rPr>
      <t>币调汇</t>
    </r>
    <r>
      <rPr>
        <sz val="8"/>
        <color theme="1"/>
        <rFont val="맑은 고딕"/>
        <family val="3"/>
        <charset val="129"/>
        <scheme val="minor"/>
      </rPr>
      <t>（出口）</t>
    </r>
  </si>
  <si>
    <t>6월말 잔액</t>
    <phoneticPr fontId="1" type="noConversion"/>
  </si>
  <si>
    <t>1개월（30天）</t>
    <phoneticPr fontId="1" type="noConversion"/>
  </si>
  <si>
    <t>2개월（60天）</t>
    <phoneticPr fontId="294" type="noConversion"/>
  </si>
  <si>
    <t>3개월（90天）</t>
    <phoneticPr fontId="294" type="noConversion"/>
  </si>
  <si>
    <t>4개월（120天）</t>
    <phoneticPr fontId="294" type="noConversion"/>
  </si>
  <si>
    <t>5개월（150天）</t>
    <phoneticPr fontId="294" type="noConversion"/>
  </si>
  <si>
    <t>6개월（180天）</t>
    <phoneticPr fontId="294" type="noConversion"/>
  </si>
  <si>
    <t>7개월（210天）</t>
    <phoneticPr fontId="294" type="noConversion"/>
  </si>
  <si>
    <t>8개월</t>
  </si>
  <si>
    <t>9개월</t>
  </si>
  <si>
    <t>10개월</t>
  </si>
  <si>
    <t>11개월</t>
  </si>
  <si>
    <t>고객명</t>
    <phoneticPr fontId="1" type="noConversion"/>
  </si>
  <si>
    <r>
      <t>회수기일
(收款天</t>
    </r>
    <r>
      <rPr>
        <sz val="8"/>
        <color theme="1"/>
        <rFont val="맑은 고딕"/>
        <family val="3"/>
        <charset val="128"/>
        <scheme val="minor"/>
      </rPr>
      <t>数</t>
    </r>
    <r>
      <rPr>
        <sz val="8"/>
        <color theme="1"/>
        <rFont val="맑은 고딕"/>
        <family val="3"/>
        <charset val="129"/>
        <scheme val="minor"/>
      </rPr>
      <t>)</t>
    </r>
    <phoneticPr fontId="1" type="noConversion"/>
  </si>
  <si>
    <t>운송기간</t>
    <phoneticPr fontId="1" type="noConversion"/>
  </si>
  <si>
    <t>실회수기일</t>
    <phoneticPr fontId="1" type="noConversion"/>
  </si>
  <si>
    <t>기일내(日期内）</t>
    <phoneticPr fontId="1" type="noConversion"/>
  </si>
  <si>
    <t>기일초과 계
(A+B+C)</t>
    <phoneticPr fontId="1" type="noConversion"/>
  </si>
  <si>
    <t>1~6개월
주의 : ( A )</t>
    <phoneticPr fontId="1" type="noConversion"/>
  </si>
  <si>
    <t>7~12개월
경고 : ( B )</t>
    <phoneticPr fontId="1" type="noConversion"/>
  </si>
  <si>
    <t>12개월 이상
심각 : ( C )</t>
    <phoneticPr fontId="1" type="noConversion"/>
  </si>
  <si>
    <t>2015년6월</t>
  </si>
  <si>
    <t>2015년5월</t>
  </si>
  <si>
    <t>2015년4월</t>
  </si>
  <si>
    <t>2015년3월</t>
  </si>
  <si>
    <t>2015년2월</t>
    <phoneticPr fontId="294" type="noConversion"/>
  </si>
  <si>
    <t>2015년1월</t>
    <phoneticPr fontId="294" type="noConversion"/>
  </si>
  <si>
    <t>2014년12월</t>
  </si>
  <si>
    <t>2014년11월</t>
  </si>
  <si>
    <t>2014년10월</t>
  </si>
  <si>
    <t>2014년9월</t>
  </si>
  <si>
    <t>2014년8월</t>
    <phoneticPr fontId="294" type="noConversion"/>
  </si>
  <si>
    <t>2014년7월</t>
  </si>
  <si>
    <t>2014년6월</t>
  </si>
  <si>
    <t>2014년5월</t>
  </si>
  <si>
    <t>2014년4월</t>
  </si>
  <si>
    <t>2014년3월</t>
  </si>
  <si>
    <t>2014년2월</t>
    <phoneticPr fontId="294" type="noConversion"/>
  </si>
  <si>
    <t>2014년1월</t>
    <phoneticPr fontId="294" type="noConversion"/>
  </si>
  <si>
    <t>2013년12월</t>
  </si>
  <si>
    <t>2013년11월</t>
    <phoneticPr fontId="1" type="noConversion"/>
  </si>
  <si>
    <t>2013년10월</t>
    <phoneticPr fontId="1" type="noConversion"/>
  </si>
  <si>
    <t>2013년09월</t>
    <phoneticPr fontId="1" type="noConversion"/>
  </si>
  <si>
    <t>2013년08월</t>
    <phoneticPr fontId="1" type="noConversion"/>
  </si>
  <si>
    <t>2013년07월</t>
    <phoneticPr fontId="1" type="noConversion"/>
  </si>
  <si>
    <t>2013년06월</t>
    <phoneticPr fontId="1" type="noConversion"/>
  </si>
  <si>
    <t>2013년05월</t>
    <phoneticPr fontId="1" type="noConversion"/>
  </si>
  <si>
    <t>2013년04월</t>
  </si>
  <si>
    <t>2013년03월</t>
  </si>
  <si>
    <t>2013년02월</t>
  </si>
  <si>
    <t>2013년01월</t>
  </si>
  <si>
    <t>2012년12월</t>
    <phoneticPr fontId="1" type="noConversion"/>
  </si>
  <si>
    <t>2012년11월</t>
    <phoneticPr fontId="1" type="noConversion"/>
  </si>
  <si>
    <t>2012년10월</t>
  </si>
  <si>
    <t>2012년9월</t>
  </si>
  <si>
    <t>2012년8월</t>
  </si>
  <si>
    <t>2012년7월</t>
  </si>
  <si>
    <t>2012년6월</t>
  </si>
  <si>
    <t>2012년5월</t>
  </si>
  <si>
    <t>2012년4월</t>
  </si>
  <si>
    <r>
      <t>2012년3월</t>
    </r>
    <r>
      <rPr>
        <sz val="11"/>
        <color theme="1"/>
        <rFont val="맑은 고딕"/>
        <family val="2"/>
        <charset val="129"/>
        <scheme val="minor"/>
      </rPr>
      <t/>
    </r>
  </si>
  <si>
    <t>2012년2월</t>
  </si>
  <si>
    <r>
      <t>2012년1월</t>
    </r>
    <r>
      <rPr>
        <sz val="11"/>
        <color theme="1"/>
        <rFont val="맑은 고딕"/>
        <family val="2"/>
        <charset val="129"/>
        <scheme val="minor"/>
      </rPr>
      <t/>
    </r>
  </si>
  <si>
    <t>2011년12월</t>
    <phoneticPr fontId="1" type="noConversion"/>
  </si>
  <si>
    <r>
      <t>2011년11월</t>
    </r>
    <r>
      <rPr>
        <sz val="11"/>
        <color theme="1"/>
        <rFont val="맑은 고딕"/>
        <family val="2"/>
        <charset val="129"/>
        <scheme val="minor"/>
      </rPr>
      <t/>
    </r>
    <phoneticPr fontId="1" type="noConversion"/>
  </si>
  <si>
    <t>2011년10월</t>
  </si>
  <si>
    <t>2011년9월</t>
  </si>
  <si>
    <t>2011년8월</t>
  </si>
  <si>
    <t>2011년7월</t>
  </si>
  <si>
    <t>2011년6월</t>
  </si>
  <si>
    <t>2011년5월</t>
  </si>
  <si>
    <t>2011년4월</t>
  </si>
  <si>
    <t>2011년3월</t>
  </si>
  <si>
    <t>2011년2월</t>
  </si>
  <si>
    <t>2011년1월</t>
  </si>
  <si>
    <t>CHRYSLER COMPANY LLC</t>
    <phoneticPr fontId="1" type="noConversion"/>
  </si>
  <si>
    <r>
      <t>精博</t>
    </r>
    <r>
      <rPr>
        <sz val="8"/>
        <color theme="1"/>
        <rFont val="맑은 고딕"/>
        <family val="2"/>
        <charset val="129"/>
        <scheme val="minor"/>
      </rPr>
      <t>电</t>
    </r>
    <r>
      <rPr>
        <sz val="8"/>
        <color theme="1"/>
        <rFont val="맑은 고딕"/>
        <family val="3"/>
        <charset val="129"/>
        <scheme val="minor"/>
      </rPr>
      <t>子(南京)有限公司</t>
    </r>
    <phoneticPr fontId="1" type="noConversion"/>
  </si>
  <si>
    <r>
      <t>延</t>
    </r>
    <r>
      <rPr>
        <sz val="8"/>
        <color theme="1"/>
        <rFont val="맑은 고딕"/>
        <family val="2"/>
        <charset val="129"/>
        <scheme val="minor"/>
      </rPr>
      <t>锋</t>
    </r>
    <r>
      <rPr>
        <sz val="8"/>
        <color theme="1"/>
        <rFont val="맑은 고딕"/>
        <family val="3"/>
        <charset val="129"/>
        <scheme val="minor"/>
      </rPr>
      <t>汽</t>
    </r>
    <r>
      <rPr>
        <sz val="8"/>
        <color theme="1"/>
        <rFont val="맑은 고딕"/>
        <family val="2"/>
        <charset val="129"/>
        <scheme val="minor"/>
      </rPr>
      <t>车饰</t>
    </r>
    <r>
      <rPr>
        <sz val="8"/>
        <color theme="1"/>
        <rFont val="맑은 고딕"/>
        <family val="3"/>
        <charset val="129"/>
        <scheme val="minor"/>
      </rPr>
      <t>件系</t>
    </r>
    <r>
      <rPr>
        <sz val="8"/>
        <color theme="1"/>
        <rFont val="맑은 고딕"/>
        <family val="2"/>
        <charset val="129"/>
        <scheme val="minor"/>
      </rPr>
      <t>统</t>
    </r>
    <r>
      <rPr>
        <sz val="8"/>
        <color theme="1"/>
        <rFont val="맑은 고딕"/>
        <family val="3"/>
        <charset val="129"/>
        <scheme val="minor"/>
      </rPr>
      <t>（合肥）有限公司</t>
    </r>
    <phoneticPr fontId="1" type="noConversion"/>
  </si>
  <si>
    <r>
      <t>(장화이 자동차)安徽江淮汽</t>
    </r>
    <r>
      <rPr>
        <sz val="8"/>
        <color theme="1"/>
        <rFont val="맑은 고딕"/>
        <family val="2"/>
        <charset val="129"/>
        <scheme val="minor"/>
      </rPr>
      <t>车</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有限公司</t>
    </r>
    <r>
      <rPr>
        <sz val="8"/>
        <color theme="1"/>
        <rFont val="맑은 고딕"/>
        <family val="2"/>
        <charset val="129"/>
        <scheme val="minor"/>
      </rPr>
      <t>轿车</t>
    </r>
    <r>
      <rPr>
        <sz val="8"/>
        <color theme="1"/>
        <rFont val="맑은 고딕"/>
        <family val="3"/>
        <charset val="129"/>
        <scheme val="minor"/>
      </rPr>
      <t>分公司</t>
    </r>
    <phoneticPr fontId="1" type="noConversion"/>
  </si>
  <si>
    <r>
      <t>广州汽</t>
    </r>
    <r>
      <rPr>
        <sz val="8"/>
        <color theme="1"/>
        <rFont val="맑은 고딕"/>
        <family val="2"/>
        <charset val="129"/>
        <scheme val="minor"/>
      </rPr>
      <t>车</t>
    </r>
    <r>
      <rPr>
        <sz val="8"/>
        <color theme="1"/>
        <rFont val="맑은 고딕"/>
        <family val="3"/>
        <charset val="129"/>
        <scheme val="minor"/>
      </rPr>
      <t>集</t>
    </r>
    <r>
      <rPr>
        <sz val="8"/>
        <color theme="1"/>
        <rFont val="맑은 고딕"/>
        <family val="2"/>
        <charset val="129"/>
        <scheme val="minor"/>
      </rPr>
      <t>团</t>
    </r>
    <r>
      <rPr>
        <sz val="8"/>
        <color theme="1"/>
        <rFont val="맑은 고딕"/>
        <family val="3"/>
        <charset val="129"/>
        <scheme val="minor"/>
      </rPr>
      <t>乘用</t>
    </r>
    <r>
      <rPr>
        <sz val="8"/>
        <color theme="1"/>
        <rFont val="맑은 고딕"/>
        <family val="2"/>
        <charset val="129"/>
        <scheme val="minor"/>
      </rPr>
      <t>车</t>
    </r>
    <r>
      <rPr>
        <sz val="8"/>
        <color theme="1"/>
        <rFont val="맑은 고딕"/>
        <family val="3"/>
        <charset val="129"/>
        <scheme val="minor"/>
      </rPr>
      <t>有限公司</t>
    </r>
  </si>
  <si>
    <r>
      <rPr>
        <sz val="8"/>
        <color theme="1"/>
        <rFont val="맑은 고딕"/>
        <family val="2"/>
        <charset val="129"/>
        <scheme val="minor"/>
      </rPr>
      <t>(기아)东风</t>
    </r>
    <r>
      <rPr>
        <sz val="8"/>
        <color theme="1"/>
        <rFont val="맑은 고딕"/>
        <family val="3"/>
        <charset val="129"/>
        <scheme val="minor"/>
      </rPr>
      <t>汽</t>
    </r>
    <r>
      <rPr>
        <sz val="8"/>
        <color theme="1"/>
        <rFont val="맑은 고딕"/>
        <family val="2"/>
        <charset val="129"/>
        <scheme val="minor"/>
      </rPr>
      <t>车</t>
    </r>
    <r>
      <rPr>
        <sz val="8"/>
        <color theme="1"/>
        <rFont val="맑은 고딕"/>
        <family val="3"/>
        <charset val="129"/>
        <scheme val="minor"/>
      </rPr>
      <t>集</t>
    </r>
    <r>
      <rPr>
        <sz val="8"/>
        <color theme="1"/>
        <rFont val="맑은 고딕"/>
        <family val="2"/>
        <charset val="129"/>
        <scheme val="minor"/>
      </rPr>
      <t>团</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有限公司乘用</t>
    </r>
    <r>
      <rPr>
        <sz val="8"/>
        <color theme="1"/>
        <rFont val="맑은 고딕"/>
        <family val="2"/>
        <charset val="129"/>
        <scheme val="minor"/>
      </rPr>
      <t>车</t>
    </r>
    <r>
      <rPr>
        <sz val="8"/>
        <color theme="1"/>
        <rFont val="맑은 고딕"/>
        <family val="3"/>
        <charset val="129"/>
        <scheme val="minor"/>
      </rPr>
      <t>公司</t>
    </r>
    <phoneticPr fontId="1" type="noConversion"/>
  </si>
  <si>
    <r>
      <t>北京海</t>
    </r>
    <r>
      <rPr>
        <sz val="8"/>
        <color theme="1"/>
        <rFont val="맑은 고딕"/>
        <family val="2"/>
        <charset val="129"/>
        <scheme val="minor"/>
      </rPr>
      <t>纳</t>
    </r>
    <r>
      <rPr>
        <sz val="8"/>
        <color theme="1"/>
        <rFont val="맑은 고딕"/>
        <family val="3"/>
        <charset val="129"/>
        <scheme val="minor"/>
      </rPr>
      <t>川延</t>
    </r>
    <r>
      <rPr>
        <sz val="8"/>
        <color theme="1"/>
        <rFont val="맑은 고딕"/>
        <family val="2"/>
        <charset val="129"/>
        <scheme val="minor"/>
      </rPr>
      <t>锋</t>
    </r>
    <r>
      <rPr>
        <sz val="8"/>
        <color theme="1"/>
        <rFont val="맑은 고딕"/>
        <family val="3"/>
        <charset val="129"/>
        <scheme val="minor"/>
      </rPr>
      <t>汽</t>
    </r>
    <r>
      <rPr>
        <sz val="8"/>
        <color theme="1"/>
        <rFont val="맑은 고딕"/>
        <family val="2"/>
        <charset val="129"/>
        <scheme val="minor"/>
      </rPr>
      <t>车</t>
    </r>
    <r>
      <rPr>
        <sz val="8"/>
        <color theme="1"/>
        <rFont val="맑은 고딕"/>
        <family val="3"/>
        <charset val="129"/>
        <scheme val="minor"/>
      </rPr>
      <t>模</t>
    </r>
    <r>
      <rPr>
        <sz val="8"/>
        <color theme="1"/>
        <rFont val="맑은 고딕"/>
        <family val="2"/>
        <charset val="129"/>
        <scheme val="minor"/>
      </rPr>
      <t>块</t>
    </r>
    <r>
      <rPr>
        <sz val="8"/>
        <color theme="1"/>
        <rFont val="맑은 고딕"/>
        <family val="3"/>
        <charset val="129"/>
        <scheme val="minor"/>
      </rPr>
      <t>系</t>
    </r>
    <r>
      <rPr>
        <sz val="8"/>
        <color theme="1"/>
        <rFont val="맑은 고딕"/>
        <family val="2"/>
        <charset val="129"/>
        <scheme val="minor"/>
      </rPr>
      <t>统</t>
    </r>
    <r>
      <rPr>
        <sz val="8"/>
        <color theme="1"/>
        <rFont val="맑은 고딕"/>
        <family val="3"/>
        <charset val="129"/>
        <scheme val="minor"/>
      </rPr>
      <t>有限公司广州分</t>
    </r>
    <phoneticPr fontId="1" type="noConversion"/>
  </si>
  <si>
    <t>FIAT AUTOMOVEIS LTDA</t>
  </si>
  <si>
    <r>
      <t>德尔福中央</t>
    </r>
    <r>
      <rPr>
        <sz val="8"/>
        <color theme="1"/>
        <rFont val="맑은 고딕"/>
        <family val="2"/>
        <charset val="129"/>
        <scheme val="minor"/>
      </rPr>
      <t>电气</t>
    </r>
    <r>
      <rPr>
        <sz val="8"/>
        <color theme="1"/>
        <rFont val="맑은 고딕"/>
        <family val="3"/>
        <charset val="129"/>
        <scheme val="minor"/>
      </rPr>
      <t>系</t>
    </r>
    <r>
      <rPr>
        <sz val="8"/>
        <color theme="1"/>
        <rFont val="맑은 고딕"/>
        <family val="2"/>
        <charset val="129"/>
        <scheme val="minor"/>
      </rPr>
      <t>统</t>
    </r>
    <r>
      <rPr>
        <sz val="8"/>
        <color theme="1"/>
        <rFont val="맑은 고딕"/>
        <family val="3"/>
        <charset val="129"/>
        <scheme val="minor"/>
      </rPr>
      <t>有限公司</t>
    </r>
  </si>
  <si>
    <r>
      <t>上海通用汽</t>
    </r>
    <r>
      <rPr>
        <sz val="8"/>
        <color theme="1"/>
        <rFont val="맑은 고딕"/>
        <family val="2"/>
        <charset val="129"/>
        <scheme val="minor"/>
      </rPr>
      <t>车</t>
    </r>
    <r>
      <rPr>
        <sz val="8"/>
        <color theme="1"/>
        <rFont val="맑은 고딕"/>
        <family val="3"/>
        <charset val="129"/>
        <scheme val="minor"/>
      </rPr>
      <t>(有)</t>
    </r>
  </si>
  <si>
    <r>
      <rPr>
        <sz val="8"/>
        <color theme="1"/>
        <rFont val="맑은 고딕"/>
        <family val="2"/>
        <charset val="129"/>
        <scheme val="minor"/>
      </rPr>
      <t>东风悦达</t>
    </r>
    <r>
      <rPr>
        <sz val="8"/>
        <color theme="1"/>
        <rFont val="맑은 고딕"/>
        <family val="3"/>
        <charset val="129"/>
        <scheme val="minor"/>
      </rPr>
      <t>起</t>
    </r>
    <r>
      <rPr>
        <sz val="8"/>
        <color theme="1"/>
        <rFont val="맑은 고딕"/>
        <family val="2"/>
        <charset val="129"/>
        <scheme val="minor"/>
      </rPr>
      <t>亚</t>
    </r>
    <r>
      <rPr>
        <sz val="8"/>
        <color theme="1"/>
        <rFont val="맑은 고딕"/>
        <family val="3"/>
        <charset val="129"/>
        <scheme val="minor"/>
      </rPr>
      <t>(有)</t>
    </r>
  </si>
  <si>
    <r>
      <t>上海通用五菱汽</t>
    </r>
    <r>
      <rPr>
        <sz val="8"/>
        <color theme="1"/>
        <rFont val="맑은 고딕"/>
        <family val="2"/>
        <charset val="129"/>
        <scheme val="minor"/>
      </rPr>
      <t>车</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t>
    </r>
  </si>
  <si>
    <r>
      <rPr>
        <sz val="8"/>
        <color theme="1"/>
        <rFont val="맑은 고딕"/>
        <family val="2"/>
        <charset val="129"/>
        <scheme val="minor"/>
      </rPr>
      <t>苏</t>
    </r>
    <r>
      <rPr>
        <sz val="8"/>
        <color theme="1"/>
        <rFont val="맑은 고딕"/>
        <family val="3"/>
        <charset val="129"/>
        <scheme val="minor"/>
      </rPr>
      <t>州恒</t>
    </r>
    <r>
      <rPr>
        <sz val="8"/>
        <color theme="1"/>
        <rFont val="맑은 고딕"/>
        <family val="2"/>
        <charset val="129"/>
        <scheme val="minor"/>
      </rPr>
      <t>达</t>
    </r>
    <r>
      <rPr>
        <sz val="8"/>
        <color theme="1"/>
        <rFont val="맑은 고딕"/>
        <family val="3"/>
        <charset val="129"/>
        <scheme val="minor"/>
      </rPr>
      <t>塑料工</t>
    </r>
    <r>
      <rPr>
        <sz val="8"/>
        <color theme="1"/>
        <rFont val="맑은 고딕"/>
        <family val="2"/>
        <charset val="129"/>
        <scheme val="minor"/>
      </rPr>
      <t>业</t>
    </r>
    <r>
      <rPr>
        <sz val="8"/>
        <color theme="1"/>
        <rFont val="맑은 고딕"/>
        <family val="3"/>
        <charset val="129"/>
        <scheme val="minor"/>
      </rPr>
      <t>有限公司</t>
    </r>
  </si>
  <si>
    <r>
      <t>合肥万隆汽</t>
    </r>
    <r>
      <rPr>
        <sz val="8"/>
        <color theme="1"/>
        <rFont val="맑은 고딕"/>
        <family val="2"/>
        <charset val="129"/>
        <scheme val="minor"/>
      </rPr>
      <t>车饰</t>
    </r>
    <r>
      <rPr>
        <sz val="8"/>
        <color theme="1"/>
        <rFont val="맑은 고딕"/>
        <family val="3"/>
        <charset val="129"/>
        <scheme val="minor"/>
      </rPr>
      <t>件有限公司</t>
    </r>
  </si>
  <si>
    <r>
      <t>延</t>
    </r>
    <r>
      <rPr>
        <sz val="8"/>
        <color theme="1"/>
        <rFont val="맑은 고딕"/>
        <family val="2"/>
        <charset val="129"/>
        <scheme val="minor"/>
      </rPr>
      <t>锋伟</t>
    </r>
    <r>
      <rPr>
        <sz val="8"/>
        <color theme="1"/>
        <rFont val="맑은 고딕"/>
        <family val="3"/>
        <charset val="129"/>
        <scheme val="minor"/>
      </rPr>
      <t>世通金</t>
    </r>
    <r>
      <rPr>
        <sz val="8"/>
        <color theme="1"/>
        <rFont val="맑은 고딕"/>
        <family val="2"/>
        <charset val="129"/>
        <scheme val="minor"/>
      </rPr>
      <t>桥</t>
    </r>
    <r>
      <rPr>
        <sz val="8"/>
        <color theme="1"/>
        <rFont val="맑은 고딕"/>
        <family val="3"/>
        <charset val="129"/>
        <scheme val="minor"/>
      </rPr>
      <t>汽</t>
    </r>
    <r>
      <rPr>
        <sz val="8"/>
        <color theme="1"/>
        <rFont val="맑은 고딕"/>
        <family val="2"/>
        <charset val="129"/>
        <scheme val="minor"/>
      </rPr>
      <t>车饰</t>
    </r>
    <r>
      <rPr>
        <sz val="8"/>
        <color theme="1"/>
        <rFont val="맑은 고딕"/>
        <family val="3"/>
        <charset val="129"/>
        <scheme val="minor"/>
      </rPr>
      <t>件系</t>
    </r>
    <r>
      <rPr>
        <sz val="8"/>
        <color theme="1"/>
        <rFont val="맑은 고딕"/>
        <family val="2"/>
        <charset val="129"/>
        <scheme val="minor"/>
      </rPr>
      <t>统</t>
    </r>
    <r>
      <rPr>
        <sz val="8"/>
        <color theme="1"/>
        <rFont val="맑은 고딕"/>
        <family val="3"/>
        <charset val="129"/>
        <scheme val="minor"/>
      </rPr>
      <t>(有)沈</t>
    </r>
    <r>
      <rPr>
        <sz val="8"/>
        <color theme="1"/>
        <rFont val="맑은 고딕"/>
        <family val="2"/>
        <charset val="129"/>
        <scheme val="minor"/>
      </rPr>
      <t>阳</t>
    </r>
    <r>
      <rPr>
        <sz val="8"/>
        <color theme="1"/>
        <rFont val="맑은 고딕"/>
        <family val="3"/>
        <charset val="129"/>
        <scheme val="minor"/>
      </rPr>
      <t>分公</t>
    </r>
  </si>
  <si>
    <t>65</t>
  </si>
  <si>
    <t>92</t>
  </si>
  <si>
    <r>
      <t>武</t>
    </r>
    <r>
      <rPr>
        <sz val="8"/>
        <color theme="1"/>
        <rFont val="맑은 고딕"/>
        <family val="2"/>
        <charset val="129"/>
        <scheme val="minor"/>
      </rPr>
      <t>汉</t>
    </r>
    <r>
      <rPr>
        <sz val="8"/>
        <color theme="1"/>
        <rFont val="맑은 고딕"/>
        <family val="3"/>
        <charset val="129"/>
        <scheme val="minor"/>
      </rPr>
      <t>捷隆汽</t>
    </r>
    <r>
      <rPr>
        <sz val="8"/>
        <color theme="1"/>
        <rFont val="맑은 고딕"/>
        <family val="2"/>
        <charset val="129"/>
        <scheme val="minor"/>
      </rPr>
      <t>车电动转</t>
    </r>
    <r>
      <rPr>
        <sz val="8"/>
        <color theme="1"/>
        <rFont val="맑은 고딕"/>
        <family val="3"/>
        <charset val="129"/>
        <scheme val="minor"/>
      </rPr>
      <t>向系</t>
    </r>
    <r>
      <rPr>
        <sz val="8"/>
        <color theme="1"/>
        <rFont val="맑은 고딕"/>
        <family val="2"/>
        <charset val="129"/>
        <scheme val="minor"/>
      </rPr>
      <t>统</t>
    </r>
    <r>
      <rPr>
        <sz val="8"/>
        <color theme="1"/>
        <rFont val="맑은 고딕"/>
        <family val="3"/>
        <charset val="129"/>
        <scheme val="minor"/>
      </rPr>
      <t>有限公司</t>
    </r>
  </si>
  <si>
    <t>47</t>
  </si>
  <si>
    <t>77</t>
  </si>
  <si>
    <r>
      <t>江</t>
    </r>
    <r>
      <rPr>
        <sz val="8"/>
        <color theme="1"/>
        <rFont val="맑은 고딕"/>
        <family val="2"/>
        <charset val="129"/>
        <scheme val="minor"/>
      </rPr>
      <t>苏</t>
    </r>
    <r>
      <rPr>
        <sz val="8"/>
        <color theme="1"/>
        <rFont val="맑은 고딕"/>
        <family val="3"/>
        <charset val="129"/>
        <scheme val="minor"/>
      </rPr>
      <t>MOBIS汽</t>
    </r>
    <r>
      <rPr>
        <sz val="8"/>
        <color theme="1"/>
        <rFont val="맑은 고딕"/>
        <family val="2"/>
        <charset val="129"/>
        <scheme val="minor"/>
      </rPr>
      <t>车</t>
    </r>
    <r>
      <rPr>
        <sz val="8"/>
        <color theme="1"/>
        <rFont val="맑은 고딕"/>
        <family val="3"/>
        <charset val="129"/>
        <scheme val="minor"/>
      </rPr>
      <t>零部件(有)</t>
    </r>
  </si>
  <si>
    <r>
      <t>北京德尔福万源</t>
    </r>
    <r>
      <rPr>
        <sz val="8"/>
        <color theme="1"/>
        <rFont val="맑은 고딕"/>
        <family val="2"/>
        <charset val="129"/>
        <scheme val="minor"/>
      </rPr>
      <t>发动</t>
    </r>
    <r>
      <rPr>
        <sz val="8"/>
        <color theme="1"/>
        <rFont val="맑은 고딕"/>
        <family val="3"/>
        <charset val="129"/>
        <scheme val="minor"/>
      </rPr>
      <t>机管理系</t>
    </r>
    <r>
      <rPr>
        <sz val="8"/>
        <color theme="1"/>
        <rFont val="맑은 고딕"/>
        <family val="2"/>
        <charset val="129"/>
        <scheme val="minor"/>
      </rPr>
      <t>统</t>
    </r>
    <r>
      <rPr>
        <sz val="8"/>
        <color theme="1"/>
        <rFont val="맑은 고딕"/>
        <family val="3"/>
        <charset val="129"/>
        <scheme val="minor"/>
      </rPr>
      <t>有限公司</t>
    </r>
  </si>
  <si>
    <r>
      <t>江</t>
    </r>
    <r>
      <rPr>
        <sz val="8"/>
        <color theme="1"/>
        <rFont val="맑은 고딕"/>
        <family val="2"/>
        <charset val="129"/>
        <scheme val="minor"/>
      </rPr>
      <t>苏韩</t>
    </r>
    <r>
      <rPr>
        <sz val="8"/>
        <color theme="1"/>
        <rFont val="맑은 고딕"/>
        <family val="3"/>
        <charset val="129"/>
        <scheme val="minor"/>
      </rPr>
      <t>一模塑有限公司</t>
    </r>
  </si>
  <si>
    <r>
      <rPr>
        <sz val="8"/>
        <color theme="1"/>
        <rFont val="맑은 고딕"/>
        <family val="2"/>
        <charset val="129"/>
        <scheme val="minor"/>
      </rPr>
      <t>奥</t>
    </r>
    <r>
      <rPr>
        <sz val="8"/>
        <color theme="1"/>
        <rFont val="맑은 고딕"/>
        <family val="3"/>
        <charset val="129"/>
        <scheme val="minor"/>
      </rPr>
      <t>托立夫(中</t>
    </r>
    <r>
      <rPr>
        <sz val="8"/>
        <color theme="1"/>
        <rFont val="맑은 고딕"/>
        <family val="2"/>
        <charset val="129"/>
        <scheme val="minor"/>
      </rPr>
      <t>国</t>
    </r>
    <r>
      <rPr>
        <sz val="8"/>
        <color theme="1"/>
        <rFont val="맑은 고딕"/>
        <family val="3"/>
        <charset val="129"/>
        <scheme val="minor"/>
      </rPr>
      <t>)</t>
    </r>
    <r>
      <rPr>
        <sz val="8"/>
        <color theme="1"/>
        <rFont val="맑은 고딕"/>
        <family val="2"/>
        <charset val="129"/>
        <scheme val="minor"/>
      </rPr>
      <t>电</t>
    </r>
    <r>
      <rPr>
        <sz val="8"/>
        <color theme="1"/>
        <rFont val="맑은 고딕"/>
        <family val="3"/>
        <charset val="129"/>
        <scheme val="minor"/>
      </rPr>
      <t>子有限公司</t>
    </r>
  </si>
  <si>
    <r>
      <t>上海通用</t>
    </r>
    <r>
      <rPr>
        <sz val="8"/>
        <color theme="1"/>
        <rFont val="맑은 고딕"/>
        <family val="2"/>
        <charset val="129"/>
        <scheme val="minor"/>
      </rPr>
      <t>东</t>
    </r>
    <r>
      <rPr>
        <sz val="8"/>
        <color theme="1"/>
        <rFont val="맑은 고딕"/>
        <family val="3"/>
        <charset val="129"/>
        <scheme val="minor"/>
      </rPr>
      <t>岳</t>
    </r>
    <r>
      <rPr>
        <sz val="8"/>
        <color theme="1"/>
        <rFont val="맑은 고딕"/>
        <family val="2"/>
        <charset val="129"/>
        <scheme val="minor"/>
      </rPr>
      <t>动</t>
    </r>
    <r>
      <rPr>
        <sz val="8"/>
        <color theme="1"/>
        <rFont val="맑은 고딕"/>
        <family val="3"/>
        <charset val="129"/>
        <scheme val="minor"/>
      </rPr>
      <t>力</t>
    </r>
    <r>
      <rPr>
        <sz val="8"/>
        <color theme="1"/>
        <rFont val="맑은 고딕"/>
        <family val="2"/>
        <charset val="129"/>
        <scheme val="minor"/>
      </rPr>
      <t>总</t>
    </r>
    <r>
      <rPr>
        <sz val="8"/>
        <color theme="1"/>
        <rFont val="맑은 고딕"/>
        <family val="3"/>
        <charset val="129"/>
        <scheme val="minor"/>
      </rPr>
      <t>成有限公司</t>
    </r>
  </si>
  <si>
    <t>40</t>
  </si>
  <si>
    <r>
      <t>上海通用</t>
    </r>
    <r>
      <rPr>
        <sz val="8"/>
        <color theme="1"/>
        <rFont val="맑은 고딕"/>
        <family val="2"/>
        <charset val="129"/>
        <scheme val="minor"/>
      </rPr>
      <t>东</t>
    </r>
    <r>
      <rPr>
        <sz val="8"/>
        <color theme="1"/>
        <rFont val="맑은 고딕"/>
        <family val="3"/>
        <charset val="129"/>
        <scheme val="minor"/>
      </rPr>
      <t>岳汽</t>
    </r>
    <r>
      <rPr>
        <sz val="8"/>
        <color theme="1"/>
        <rFont val="맑은 고딕"/>
        <family val="2"/>
        <charset val="129"/>
        <scheme val="minor"/>
      </rPr>
      <t>车</t>
    </r>
    <r>
      <rPr>
        <sz val="8"/>
        <color theme="1"/>
        <rFont val="맑은 고딕"/>
        <family val="3"/>
        <charset val="129"/>
        <scheme val="minor"/>
      </rPr>
      <t>(有)</t>
    </r>
  </si>
  <si>
    <r>
      <rPr>
        <sz val="8"/>
        <color theme="1"/>
        <rFont val="맑은 고딕"/>
        <family val="2"/>
        <charset val="129"/>
        <scheme val="minor"/>
      </rPr>
      <t>扬</t>
    </r>
    <r>
      <rPr>
        <sz val="8"/>
        <color theme="1"/>
        <rFont val="맑은 고딕"/>
        <family val="3"/>
        <charset val="129"/>
        <scheme val="minor"/>
      </rPr>
      <t>州江淮</t>
    </r>
    <r>
      <rPr>
        <sz val="8"/>
        <color theme="1"/>
        <rFont val="맑은 고딕"/>
        <family val="2"/>
        <charset val="129"/>
        <scheme val="minor"/>
      </rPr>
      <t>轻</t>
    </r>
    <r>
      <rPr>
        <sz val="8"/>
        <color theme="1"/>
        <rFont val="맑은 고딕"/>
        <family val="3"/>
        <charset val="129"/>
        <scheme val="minor"/>
      </rPr>
      <t>型汽</t>
    </r>
    <r>
      <rPr>
        <sz val="8"/>
        <color theme="1"/>
        <rFont val="맑은 고딕"/>
        <family val="2"/>
        <charset val="129"/>
        <scheme val="minor"/>
      </rPr>
      <t>车</t>
    </r>
    <r>
      <rPr>
        <sz val="8"/>
        <color theme="1"/>
        <rFont val="맑은 고딕"/>
        <family val="3"/>
        <charset val="129"/>
        <scheme val="minor"/>
      </rPr>
      <t>有限公司</t>
    </r>
  </si>
  <si>
    <t>前TT预付款</t>
  </si>
  <si>
    <r>
      <t>上海方科汽</t>
    </r>
    <r>
      <rPr>
        <sz val="8"/>
        <color theme="1"/>
        <rFont val="맑은 고딕"/>
        <family val="2"/>
        <charset val="129"/>
        <scheme val="minor"/>
      </rPr>
      <t>车</t>
    </r>
    <r>
      <rPr>
        <sz val="8"/>
        <color theme="1"/>
        <rFont val="맑은 고딕"/>
        <family val="3"/>
        <charset val="129"/>
        <scheme val="minor"/>
      </rPr>
      <t>部件有限公司</t>
    </r>
  </si>
  <si>
    <r>
      <t>延</t>
    </r>
    <r>
      <rPr>
        <sz val="8"/>
        <color theme="1"/>
        <rFont val="맑은 고딕"/>
        <family val="2"/>
        <charset val="129"/>
        <scheme val="minor"/>
      </rPr>
      <t>锋伟</t>
    </r>
    <r>
      <rPr>
        <sz val="8"/>
        <color theme="1"/>
        <rFont val="맑은 고딕"/>
        <family val="3"/>
        <charset val="129"/>
        <scheme val="minor"/>
      </rPr>
      <t>世通金</t>
    </r>
    <r>
      <rPr>
        <sz val="8"/>
        <color theme="1"/>
        <rFont val="맑은 고딕"/>
        <family val="2"/>
        <charset val="129"/>
        <scheme val="minor"/>
      </rPr>
      <t>桥</t>
    </r>
    <r>
      <rPr>
        <sz val="8"/>
        <color theme="1"/>
        <rFont val="맑은 고딕"/>
        <family val="3"/>
        <charset val="129"/>
        <scheme val="minor"/>
      </rPr>
      <t>汽</t>
    </r>
    <r>
      <rPr>
        <sz val="8"/>
        <color theme="1"/>
        <rFont val="맑은 고딕"/>
        <family val="2"/>
        <charset val="129"/>
        <scheme val="minor"/>
      </rPr>
      <t>车饰</t>
    </r>
    <r>
      <rPr>
        <sz val="8"/>
        <color theme="1"/>
        <rFont val="맑은 고딕"/>
        <family val="3"/>
        <charset val="129"/>
        <scheme val="minor"/>
      </rPr>
      <t>件系</t>
    </r>
    <r>
      <rPr>
        <sz val="8"/>
        <color theme="1"/>
        <rFont val="맑은 고딕"/>
        <family val="2"/>
        <charset val="129"/>
        <scheme val="minor"/>
      </rPr>
      <t>统</t>
    </r>
    <r>
      <rPr>
        <sz val="8"/>
        <color theme="1"/>
        <rFont val="맑은 고딕"/>
        <family val="3"/>
        <charset val="129"/>
        <scheme val="minor"/>
      </rPr>
      <t>(有)</t>
    </r>
  </si>
  <si>
    <r>
      <t>安徽江淮安</t>
    </r>
    <r>
      <rPr>
        <sz val="8"/>
        <color theme="1"/>
        <rFont val="맑은 고딕"/>
        <family val="2"/>
        <charset val="129"/>
        <scheme val="minor"/>
      </rPr>
      <t>驰</t>
    </r>
    <r>
      <rPr>
        <sz val="8"/>
        <color theme="1"/>
        <rFont val="맑은 고딕"/>
        <family val="3"/>
        <charset val="129"/>
        <scheme val="minor"/>
      </rPr>
      <t>汽</t>
    </r>
    <r>
      <rPr>
        <sz val="8"/>
        <color theme="1"/>
        <rFont val="맑은 고딕"/>
        <family val="2"/>
        <charset val="129"/>
        <scheme val="minor"/>
      </rPr>
      <t>车</t>
    </r>
    <r>
      <rPr>
        <sz val="8"/>
        <color theme="1"/>
        <rFont val="맑은 고딕"/>
        <family val="3"/>
        <charset val="129"/>
        <scheme val="minor"/>
      </rPr>
      <t>有限公司</t>
    </r>
  </si>
  <si>
    <r>
      <t>上海通用汽</t>
    </r>
    <r>
      <rPr>
        <sz val="8"/>
        <color theme="1"/>
        <rFont val="맑은 고딕"/>
        <family val="2"/>
        <charset val="129"/>
        <scheme val="minor"/>
      </rPr>
      <t>车</t>
    </r>
    <r>
      <rPr>
        <sz val="8"/>
        <color theme="1"/>
        <rFont val="맑은 고딕"/>
        <family val="3"/>
        <charset val="129"/>
        <scheme val="minor"/>
      </rPr>
      <t>(有)北盛分公司</t>
    </r>
  </si>
  <si>
    <r>
      <t>安徽江淮汽</t>
    </r>
    <r>
      <rPr>
        <sz val="8"/>
        <color theme="1"/>
        <rFont val="맑은 고딕"/>
        <family val="2"/>
        <charset val="129"/>
        <scheme val="minor"/>
      </rPr>
      <t>车</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有限公司商</t>
    </r>
    <r>
      <rPr>
        <sz val="8"/>
        <color theme="1"/>
        <rFont val="맑은 고딕"/>
        <family val="2"/>
        <charset val="129"/>
        <scheme val="minor"/>
      </rPr>
      <t>务车</t>
    </r>
    <r>
      <rPr>
        <sz val="8"/>
        <color theme="1"/>
        <rFont val="맑은 고딕"/>
        <family val="3"/>
        <charset val="129"/>
        <scheme val="minor"/>
      </rPr>
      <t>分公司</t>
    </r>
  </si>
  <si>
    <r>
      <t>上海汽</t>
    </r>
    <r>
      <rPr>
        <sz val="8"/>
        <color theme="1"/>
        <rFont val="맑은 고딕"/>
        <family val="2"/>
        <charset val="129"/>
        <scheme val="minor"/>
      </rPr>
      <t>车</t>
    </r>
    <r>
      <rPr>
        <sz val="8"/>
        <color theme="1"/>
        <rFont val="맑은 고딕"/>
        <family val="3"/>
        <charset val="129"/>
        <scheme val="minor"/>
      </rPr>
      <t>商用</t>
    </r>
    <r>
      <rPr>
        <sz val="8"/>
        <color theme="1"/>
        <rFont val="맑은 고딕"/>
        <family val="2"/>
        <charset val="129"/>
        <scheme val="minor"/>
      </rPr>
      <t>车</t>
    </r>
    <r>
      <rPr>
        <sz val="8"/>
        <color theme="1"/>
        <rFont val="맑은 고딕"/>
        <family val="3"/>
        <charset val="129"/>
        <scheme val="minor"/>
      </rPr>
      <t>有限公司无</t>
    </r>
    <r>
      <rPr>
        <sz val="8"/>
        <color theme="1"/>
        <rFont val="맑은 고딕"/>
        <family val="2"/>
        <charset val="129"/>
        <scheme val="minor"/>
      </rPr>
      <t>锡</t>
    </r>
    <r>
      <rPr>
        <sz val="8"/>
        <color theme="1"/>
        <rFont val="맑은 고딕"/>
        <family val="3"/>
        <charset val="129"/>
        <scheme val="minor"/>
      </rPr>
      <t>分公司</t>
    </r>
  </si>
  <si>
    <r>
      <t>上海</t>
    </r>
    <r>
      <rPr>
        <sz val="8"/>
        <color theme="1"/>
        <rFont val="맑은 고딕"/>
        <family val="2"/>
        <charset val="129"/>
        <scheme val="minor"/>
      </rPr>
      <t>鹰击</t>
    </r>
    <r>
      <rPr>
        <sz val="8"/>
        <color theme="1"/>
        <rFont val="맑은 고딕"/>
        <family val="3"/>
        <charset val="129"/>
        <scheme val="minor"/>
      </rPr>
      <t>汽</t>
    </r>
    <r>
      <rPr>
        <sz val="8"/>
        <color theme="1"/>
        <rFont val="맑은 고딕"/>
        <family val="2"/>
        <charset val="129"/>
        <scheme val="minor"/>
      </rPr>
      <t>车</t>
    </r>
    <r>
      <rPr>
        <sz val="8"/>
        <color theme="1"/>
        <rFont val="맑은 고딕"/>
        <family val="3"/>
        <charset val="129"/>
        <scheme val="minor"/>
      </rPr>
      <t>部件有限公司</t>
    </r>
  </si>
  <si>
    <r>
      <t>延</t>
    </r>
    <r>
      <rPr>
        <sz val="8"/>
        <color theme="1"/>
        <rFont val="맑은 고딕"/>
        <family val="2"/>
        <charset val="129"/>
        <scheme val="minor"/>
      </rPr>
      <t>锋伟</t>
    </r>
    <r>
      <rPr>
        <sz val="8"/>
        <color theme="1"/>
        <rFont val="맑은 고딕"/>
        <family val="3"/>
        <charset val="129"/>
        <scheme val="minor"/>
      </rPr>
      <t>世通金</t>
    </r>
    <r>
      <rPr>
        <sz val="8"/>
        <color theme="1"/>
        <rFont val="맑은 고딕"/>
        <family val="2"/>
        <charset val="129"/>
        <scheme val="minor"/>
      </rPr>
      <t>桥</t>
    </r>
    <r>
      <rPr>
        <sz val="8"/>
        <color theme="1"/>
        <rFont val="맑은 고딕"/>
        <family val="3"/>
        <charset val="129"/>
        <scheme val="minor"/>
      </rPr>
      <t>汽</t>
    </r>
    <r>
      <rPr>
        <sz val="8"/>
        <color theme="1"/>
        <rFont val="맑은 고딕"/>
        <family val="2"/>
        <charset val="129"/>
        <scheme val="minor"/>
      </rPr>
      <t>车饰</t>
    </r>
    <r>
      <rPr>
        <sz val="8"/>
        <color theme="1"/>
        <rFont val="맑은 고딕"/>
        <family val="3"/>
        <charset val="129"/>
        <scheme val="minor"/>
      </rPr>
      <t>件系</t>
    </r>
    <r>
      <rPr>
        <sz val="8"/>
        <color theme="1"/>
        <rFont val="맑은 고딕"/>
        <family val="2"/>
        <charset val="129"/>
        <scheme val="minor"/>
      </rPr>
      <t>统</t>
    </r>
    <r>
      <rPr>
        <sz val="8"/>
        <color theme="1"/>
        <rFont val="맑은 고딕"/>
        <family val="3"/>
        <charset val="129"/>
        <scheme val="minor"/>
      </rPr>
      <t>(有)烟台分公</t>
    </r>
  </si>
  <si>
    <t xml:space="preserve"> MNS2</t>
  </si>
  <si>
    <r>
      <t>广汽吉</t>
    </r>
    <r>
      <rPr>
        <sz val="8"/>
        <color theme="1"/>
        <rFont val="맑은 고딕"/>
        <family val="2"/>
        <charset val="129"/>
        <scheme val="minor"/>
      </rPr>
      <t>奥</t>
    </r>
    <r>
      <rPr>
        <sz val="8"/>
        <color theme="1"/>
        <rFont val="맑은 고딕"/>
        <family val="3"/>
        <charset val="129"/>
        <scheme val="minor"/>
      </rPr>
      <t>汽</t>
    </r>
    <r>
      <rPr>
        <sz val="8"/>
        <color theme="1"/>
        <rFont val="맑은 고딕"/>
        <family val="2"/>
        <charset val="129"/>
        <scheme val="minor"/>
      </rPr>
      <t>车</t>
    </r>
    <r>
      <rPr>
        <sz val="8"/>
        <color theme="1"/>
        <rFont val="맑은 고딕"/>
        <family val="3"/>
        <charset val="129"/>
        <scheme val="minor"/>
      </rPr>
      <t>有限公司</t>
    </r>
    <r>
      <rPr>
        <sz val="8"/>
        <color theme="1"/>
        <rFont val="맑은 고딕"/>
        <family val="2"/>
        <charset val="129"/>
        <scheme val="minor"/>
      </rPr>
      <t>东营</t>
    </r>
    <r>
      <rPr>
        <sz val="8"/>
        <color theme="1"/>
        <rFont val="맑은 고딕"/>
        <family val="3"/>
        <charset val="129"/>
        <scheme val="minor"/>
      </rPr>
      <t>分公司</t>
    </r>
  </si>
  <si>
    <t>41 天</t>
  </si>
  <si>
    <t>42 天</t>
  </si>
  <si>
    <t>43 天</t>
  </si>
  <si>
    <r>
      <t>天合汽</t>
    </r>
    <r>
      <rPr>
        <sz val="8"/>
        <color theme="1"/>
        <rFont val="맑은 고딕"/>
        <family val="2"/>
        <charset val="129"/>
        <scheme val="minor"/>
      </rPr>
      <t>车</t>
    </r>
    <r>
      <rPr>
        <sz val="8"/>
        <color theme="1"/>
        <rFont val="맑은 고딕"/>
        <family val="3"/>
        <charset val="129"/>
        <scheme val="minor"/>
      </rPr>
      <t>零部件（上海）有限公司</t>
    </r>
  </si>
  <si>
    <r>
      <t>湖北三</t>
    </r>
    <r>
      <rPr>
        <sz val="8"/>
        <color theme="1"/>
        <rFont val="맑은 고딕"/>
        <family val="2"/>
        <charset val="129"/>
        <scheme val="minor"/>
      </rPr>
      <t>环</t>
    </r>
    <r>
      <rPr>
        <sz val="8"/>
        <color theme="1"/>
        <rFont val="맑은 고딕"/>
        <family val="3"/>
        <charset val="129"/>
        <scheme val="minor"/>
      </rPr>
      <t>汽</t>
    </r>
    <r>
      <rPr>
        <sz val="8"/>
        <color theme="1"/>
        <rFont val="맑은 고딕"/>
        <family val="2"/>
        <charset val="129"/>
        <scheme val="minor"/>
      </rPr>
      <t>车电</t>
    </r>
    <r>
      <rPr>
        <sz val="8"/>
        <color theme="1"/>
        <rFont val="맑은 고딕"/>
        <family val="3"/>
        <charset val="129"/>
        <scheme val="minor"/>
      </rPr>
      <t>器有限公司</t>
    </r>
  </si>
  <si>
    <r>
      <t>延</t>
    </r>
    <r>
      <rPr>
        <sz val="8"/>
        <color theme="1"/>
        <rFont val="맑은 고딕"/>
        <family val="2"/>
        <charset val="129"/>
        <scheme val="minor"/>
      </rPr>
      <t>锋伟</t>
    </r>
    <r>
      <rPr>
        <sz val="8"/>
        <color theme="1"/>
        <rFont val="맑은 고딕"/>
        <family val="3"/>
        <charset val="129"/>
        <scheme val="minor"/>
      </rPr>
      <t>世通汽</t>
    </r>
    <r>
      <rPr>
        <sz val="8"/>
        <color theme="1"/>
        <rFont val="맑은 고딕"/>
        <family val="2"/>
        <charset val="129"/>
        <scheme val="minor"/>
      </rPr>
      <t>车饰</t>
    </r>
    <r>
      <rPr>
        <sz val="8"/>
        <color theme="1"/>
        <rFont val="맑은 고딕"/>
        <family val="3"/>
        <charset val="129"/>
        <scheme val="minor"/>
      </rPr>
      <t>件系</t>
    </r>
    <r>
      <rPr>
        <sz val="8"/>
        <color theme="1"/>
        <rFont val="맑은 고딕"/>
        <family val="2"/>
        <charset val="129"/>
        <scheme val="minor"/>
      </rPr>
      <t>统</t>
    </r>
    <r>
      <rPr>
        <sz val="8"/>
        <color theme="1"/>
        <rFont val="맑은 고딕"/>
        <family val="3"/>
        <charset val="129"/>
        <scheme val="minor"/>
      </rPr>
      <t>(有)</t>
    </r>
  </si>
  <si>
    <r>
      <t>上汽通用汽</t>
    </r>
    <r>
      <rPr>
        <sz val="8"/>
        <color theme="1"/>
        <rFont val="맑은 고딕"/>
        <family val="2"/>
        <charset val="129"/>
        <scheme val="minor"/>
      </rPr>
      <t>车销</t>
    </r>
    <r>
      <rPr>
        <sz val="8"/>
        <color theme="1"/>
        <rFont val="맑은 고딕"/>
        <family val="3"/>
        <charset val="129"/>
        <scheme val="minor"/>
      </rPr>
      <t>售有限公司</t>
    </r>
  </si>
  <si>
    <r>
      <t>合肥新昌汽</t>
    </r>
    <r>
      <rPr>
        <sz val="8"/>
        <color theme="1"/>
        <rFont val="맑은 고딕"/>
        <family val="2"/>
        <charset val="129"/>
        <scheme val="minor"/>
      </rPr>
      <t>车</t>
    </r>
    <r>
      <rPr>
        <sz val="8"/>
        <color theme="1"/>
        <rFont val="맑은 고딕"/>
        <family val="3"/>
        <charset val="129"/>
        <scheme val="minor"/>
      </rPr>
      <t>部件有限公司(大一)</t>
    </r>
  </si>
  <si>
    <r>
      <t>安徽江淮汽</t>
    </r>
    <r>
      <rPr>
        <sz val="8"/>
        <color theme="1"/>
        <rFont val="맑은 고딕"/>
        <family val="2"/>
        <charset val="129"/>
        <scheme val="minor"/>
      </rPr>
      <t>车</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有限公司</t>
    </r>
  </si>
  <si>
    <r>
      <rPr>
        <sz val="8"/>
        <color theme="1"/>
        <rFont val="맑은 고딕"/>
        <family val="2"/>
        <charset val="129"/>
        <scheme val="minor"/>
      </rPr>
      <t>盐</t>
    </r>
    <r>
      <rPr>
        <sz val="8"/>
        <color theme="1"/>
        <rFont val="맑은 고딕"/>
        <family val="3"/>
        <charset val="129"/>
        <scheme val="minor"/>
      </rPr>
      <t>城新岩汽</t>
    </r>
    <r>
      <rPr>
        <sz val="8"/>
        <color theme="1"/>
        <rFont val="맑은 고딕"/>
        <family val="2"/>
        <charset val="129"/>
        <scheme val="minor"/>
      </rPr>
      <t>车</t>
    </r>
    <r>
      <rPr>
        <sz val="8"/>
        <color theme="1"/>
        <rFont val="맑은 고딕"/>
        <family val="3"/>
        <charset val="129"/>
        <scheme val="minor"/>
      </rPr>
      <t>配件有限公司</t>
    </r>
  </si>
  <si>
    <r>
      <t>上海德尔福派克</t>
    </r>
    <r>
      <rPr>
        <sz val="8"/>
        <color theme="1"/>
        <rFont val="맑은 고딕"/>
        <family val="2"/>
        <charset val="129"/>
        <scheme val="minor"/>
      </rPr>
      <t>电气</t>
    </r>
    <r>
      <rPr>
        <sz val="8"/>
        <color theme="1"/>
        <rFont val="맑은 고딕"/>
        <family val="3"/>
        <charset val="129"/>
        <scheme val="minor"/>
      </rPr>
      <t>系</t>
    </r>
    <r>
      <rPr>
        <sz val="8"/>
        <color theme="1"/>
        <rFont val="맑은 고딕"/>
        <family val="2"/>
        <charset val="129"/>
        <scheme val="minor"/>
      </rPr>
      <t>统</t>
    </r>
    <r>
      <rPr>
        <sz val="8"/>
        <color theme="1"/>
        <rFont val="맑은 고딕"/>
        <family val="3"/>
        <charset val="129"/>
        <scheme val="minor"/>
      </rPr>
      <t>有限公司</t>
    </r>
  </si>
  <si>
    <r>
      <t>杭州人人集</t>
    </r>
    <r>
      <rPr>
        <sz val="8"/>
        <color theme="1"/>
        <rFont val="맑은 고딕"/>
        <family val="2"/>
        <charset val="129"/>
        <scheme val="minor"/>
      </rPr>
      <t>团</t>
    </r>
    <r>
      <rPr>
        <sz val="8"/>
        <color theme="1"/>
        <rFont val="맑은 고딕"/>
        <family val="3"/>
        <charset val="129"/>
        <scheme val="minor"/>
      </rPr>
      <t>有限公司</t>
    </r>
  </si>
  <si>
    <r>
      <t>安徽江淮松芝空</t>
    </r>
    <r>
      <rPr>
        <sz val="8"/>
        <color theme="1"/>
        <rFont val="맑은 고딕"/>
        <family val="2"/>
        <charset val="129"/>
        <scheme val="minor"/>
      </rPr>
      <t>调</t>
    </r>
    <r>
      <rPr>
        <sz val="8"/>
        <color theme="1"/>
        <rFont val="맑은 고딕"/>
        <family val="3"/>
        <charset val="129"/>
        <scheme val="minor"/>
      </rPr>
      <t>有限公司</t>
    </r>
  </si>
  <si>
    <t>FIAT Group Automobil</t>
  </si>
  <si>
    <r>
      <t>无</t>
    </r>
    <r>
      <rPr>
        <sz val="8"/>
        <color theme="1"/>
        <rFont val="맑은 고딕"/>
        <family val="2"/>
        <charset val="129"/>
        <scheme val="minor"/>
      </rPr>
      <t>锡</t>
    </r>
    <r>
      <rPr>
        <sz val="8"/>
        <color theme="1"/>
        <rFont val="맑은 고딕"/>
        <family val="3"/>
        <charset val="129"/>
        <scheme val="minor"/>
      </rPr>
      <t>市美中美再生物</t>
    </r>
    <r>
      <rPr>
        <sz val="8"/>
        <color theme="1"/>
        <rFont val="맑은 고딕"/>
        <family val="2"/>
        <charset val="129"/>
        <scheme val="minor"/>
      </rPr>
      <t>资</t>
    </r>
    <r>
      <rPr>
        <sz val="8"/>
        <color theme="1"/>
        <rFont val="맑은 고딕"/>
        <family val="3"/>
        <charset val="129"/>
        <scheme val="minor"/>
      </rPr>
      <t>回收有限公司</t>
    </r>
  </si>
  <si>
    <r>
      <t>上汽通用五菱汽</t>
    </r>
    <r>
      <rPr>
        <sz val="8"/>
        <color theme="1"/>
        <rFont val="맑은 고딕"/>
        <family val="2"/>
        <charset val="129"/>
        <scheme val="minor"/>
      </rPr>
      <t>车</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有限公司</t>
    </r>
    <r>
      <rPr>
        <sz val="8"/>
        <color theme="1"/>
        <rFont val="맑은 고딕"/>
        <family val="2"/>
        <charset val="129"/>
        <scheme val="minor"/>
      </rPr>
      <t>青岛</t>
    </r>
    <r>
      <rPr>
        <sz val="8"/>
        <color theme="1"/>
        <rFont val="맑은 고딕"/>
        <family val="3"/>
        <charset val="129"/>
        <scheme val="minor"/>
      </rPr>
      <t>分公司</t>
    </r>
  </si>
  <si>
    <r>
      <rPr>
        <sz val="8"/>
        <color theme="1"/>
        <rFont val="맑은 고딕"/>
        <family val="2"/>
        <charset val="129"/>
        <scheme val="minor"/>
      </rPr>
      <t>盐</t>
    </r>
    <r>
      <rPr>
        <sz val="8"/>
        <color theme="1"/>
        <rFont val="맑은 고딕"/>
        <family val="3"/>
        <charset val="129"/>
        <scheme val="minor"/>
      </rPr>
      <t>城强星汽</t>
    </r>
    <r>
      <rPr>
        <sz val="8"/>
        <color theme="1"/>
        <rFont val="맑은 고딕"/>
        <family val="2"/>
        <charset val="129"/>
        <scheme val="minor"/>
      </rPr>
      <t>车</t>
    </r>
    <r>
      <rPr>
        <sz val="8"/>
        <color theme="1"/>
        <rFont val="맑은 고딕"/>
        <family val="3"/>
        <charset val="129"/>
        <scheme val="minor"/>
      </rPr>
      <t>配件有限公司</t>
    </r>
  </si>
  <si>
    <r>
      <t>上海通用汽</t>
    </r>
    <r>
      <rPr>
        <sz val="8"/>
        <color theme="1"/>
        <rFont val="맑은 고딕"/>
        <family val="2"/>
        <charset val="129"/>
        <scheme val="minor"/>
      </rPr>
      <t>车</t>
    </r>
    <r>
      <rPr>
        <sz val="8"/>
        <color theme="1"/>
        <rFont val="맑은 고딕"/>
        <family val="3"/>
        <charset val="129"/>
        <scheme val="minor"/>
      </rPr>
      <t>有限公司武</t>
    </r>
    <r>
      <rPr>
        <sz val="8"/>
        <color theme="1"/>
        <rFont val="맑은 고딕"/>
        <family val="2"/>
        <charset val="129"/>
        <scheme val="minor"/>
      </rPr>
      <t>汉</t>
    </r>
    <r>
      <rPr>
        <sz val="8"/>
        <color theme="1"/>
        <rFont val="맑은 고딕"/>
        <family val="3"/>
        <charset val="129"/>
        <scheme val="minor"/>
      </rPr>
      <t>分公司</t>
    </r>
  </si>
  <si>
    <r>
      <rPr>
        <sz val="8"/>
        <color theme="1"/>
        <rFont val="맑은 고딕"/>
        <family val="2"/>
        <charset val="129"/>
        <scheme val="minor"/>
      </rPr>
      <t>东</t>
    </r>
    <r>
      <rPr>
        <sz val="8"/>
        <color theme="1"/>
        <rFont val="맑은 고딕"/>
        <family val="3"/>
        <charset val="129"/>
        <scheme val="minor"/>
      </rPr>
      <t>沃（杭州）卡</t>
    </r>
    <r>
      <rPr>
        <sz val="8"/>
        <color theme="1"/>
        <rFont val="맑은 고딕"/>
        <family val="2"/>
        <charset val="129"/>
        <scheme val="minor"/>
      </rPr>
      <t>车</t>
    </r>
    <r>
      <rPr>
        <sz val="8"/>
        <color theme="1"/>
        <rFont val="맑은 고딕"/>
        <family val="3"/>
        <charset val="129"/>
        <scheme val="minor"/>
      </rPr>
      <t>有限公司</t>
    </r>
  </si>
  <si>
    <r>
      <t>南京汽</t>
    </r>
    <r>
      <rPr>
        <sz val="8"/>
        <color theme="1"/>
        <rFont val="맑은 고딕"/>
        <family val="2"/>
        <charset val="129"/>
        <scheme val="minor"/>
      </rPr>
      <t>车</t>
    </r>
    <r>
      <rPr>
        <sz val="8"/>
        <color theme="1"/>
        <rFont val="맑은 고딕"/>
        <family val="3"/>
        <charset val="129"/>
        <scheme val="minor"/>
      </rPr>
      <t>集</t>
    </r>
    <r>
      <rPr>
        <sz val="8"/>
        <color theme="1"/>
        <rFont val="맑은 고딕"/>
        <family val="2"/>
        <charset val="129"/>
        <scheme val="minor"/>
      </rPr>
      <t>团</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有限公司</t>
    </r>
  </si>
  <si>
    <r>
      <t>上海汽</t>
    </r>
    <r>
      <rPr>
        <sz val="8"/>
        <color theme="1"/>
        <rFont val="맑은 고딕"/>
        <family val="2"/>
        <charset val="129"/>
        <scheme val="minor"/>
      </rPr>
      <t>车</t>
    </r>
    <r>
      <rPr>
        <sz val="8"/>
        <color theme="1"/>
        <rFont val="맑은 고딕"/>
        <family val="3"/>
        <charset val="129"/>
        <scheme val="minor"/>
      </rPr>
      <t>集</t>
    </r>
    <r>
      <rPr>
        <sz val="8"/>
        <color theme="1"/>
        <rFont val="맑은 고딕"/>
        <family val="2"/>
        <charset val="129"/>
        <scheme val="minor"/>
      </rPr>
      <t>团</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有限公司</t>
    </r>
  </si>
  <si>
    <r>
      <t>广汽三菱汽</t>
    </r>
    <r>
      <rPr>
        <sz val="8"/>
        <color theme="1"/>
        <rFont val="맑은 고딕"/>
        <family val="2"/>
        <charset val="129"/>
        <scheme val="minor"/>
      </rPr>
      <t>车</t>
    </r>
    <r>
      <rPr>
        <sz val="8"/>
        <color theme="1"/>
        <rFont val="맑은 고딕"/>
        <family val="3"/>
        <charset val="129"/>
        <scheme val="minor"/>
      </rPr>
      <t>有限公司</t>
    </r>
  </si>
  <si>
    <r>
      <t>江</t>
    </r>
    <r>
      <rPr>
        <sz val="8"/>
        <color theme="1"/>
        <rFont val="맑은 고딕"/>
        <family val="2"/>
        <charset val="129"/>
        <scheme val="minor"/>
      </rPr>
      <t>苏</t>
    </r>
    <r>
      <rPr>
        <sz val="8"/>
        <color theme="1"/>
        <rFont val="맑은 고딕"/>
        <family val="3"/>
        <charset val="129"/>
        <scheme val="minor"/>
      </rPr>
      <t>新昌汽</t>
    </r>
    <r>
      <rPr>
        <sz val="8"/>
        <color theme="1"/>
        <rFont val="맑은 고딕"/>
        <family val="2"/>
        <charset val="129"/>
        <scheme val="minor"/>
      </rPr>
      <t>车</t>
    </r>
    <r>
      <rPr>
        <sz val="8"/>
        <color theme="1"/>
        <rFont val="맑은 고딕"/>
        <family val="3"/>
        <charset val="129"/>
        <scheme val="minor"/>
      </rPr>
      <t>部件有限公司</t>
    </r>
  </si>
  <si>
    <t>75</t>
  </si>
  <si>
    <r>
      <t>江</t>
    </r>
    <r>
      <rPr>
        <sz val="8"/>
        <color theme="1"/>
        <rFont val="맑은 고딕"/>
        <family val="2"/>
        <charset val="129"/>
        <scheme val="minor"/>
      </rPr>
      <t>苏悦达</t>
    </r>
    <r>
      <rPr>
        <sz val="8"/>
        <color theme="1"/>
        <rFont val="맑은 고딕"/>
        <family val="3"/>
        <charset val="129"/>
        <scheme val="minor"/>
      </rPr>
      <t>摩比斯</t>
    </r>
    <r>
      <rPr>
        <sz val="8"/>
        <color theme="1"/>
        <rFont val="맑은 고딕"/>
        <family val="2"/>
        <charset val="129"/>
        <scheme val="minor"/>
      </rPr>
      <t>贸</t>
    </r>
    <r>
      <rPr>
        <sz val="8"/>
        <color theme="1"/>
        <rFont val="맑은 고딕"/>
        <family val="3"/>
        <charset val="129"/>
        <scheme val="minor"/>
      </rPr>
      <t>易(有)</t>
    </r>
  </si>
  <si>
    <r>
      <t xml:space="preserve">(           </t>
    </r>
    <r>
      <rPr>
        <b/>
        <sz val="8"/>
        <rFont val="맑은 고딕"/>
        <family val="3"/>
        <charset val="134"/>
        <scheme val="major"/>
      </rPr>
      <t>应</t>
    </r>
    <r>
      <rPr>
        <b/>
        <sz val="8"/>
        <rFont val="맑은 고딕"/>
        <family val="3"/>
        <charset val="129"/>
        <scheme val="major"/>
      </rPr>
      <t xml:space="preserve">    付    </t>
    </r>
    <r>
      <rPr>
        <b/>
        <sz val="8"/>
        <rFont val="맑은 고딕"/>
        <family val="3"/>
        <charset val="134"/>
        <scheme val="major"/>
      </rPr>
      <t>帐</t>
    </r>
    <r>
      <rPr>
        <b/>
        <sz val="8"/>
        <rFont val="맑은 고딕"/>
        <family val="3"/>
        <charset val="129"/>
        <scheme val="major"/>
      </rPr>
      <t xml:space="preserve">    款          ) 殘額明細書</t>
    </r>
    <phoneticPr fontId="315" type="noConversion"/>
  </si>
  <si>
    <t>(2015年06月30日現在)</t>
    <phoneticPr fontId="315" type="noConversion"/>
  </si>
  <si>
    <t>발생일자</t>
    <phoneticPr fontId="315" type="noConversion"/>
  </si>
  <si>
    <r>
      <t>凭</t>
    </r>
    <r>
      <rPr>
        <b/>
        <sz val="8"/>
        <rFont val="맑은 고딕"/>
        <family val="3"/>
        <charset val="134"/>
        <scheme val="major"/>
      </rPr>
      <t>证编号</t>
    </r>
    <phoneticPr fontId="316" type="noConversion"/>
  </si>
  <si>
    <r>
      <t>供</t>
    </r>
    <r>
      <rPr>
        <b/>
        <sz val="8"/>
        <rFont val="맑은 고딕"/>
        <family val="3"/>
        <charset val="134"/>
        <scheme val="major"/>
      </rPr>
      <t>应</t>
    </r>
    <r>
      <rPr>
        <b/>
        <sz val="8"/>
        <rFont val="맑은 고딕"/>
        <family val="3"/>
        <charset val="129"/>
        <scheme val="major"/>
      </rPr>
      <t>商</t>
    </r>
    <r>
      <rPr>
        <b/>
        <sz val="8"/>
        <rFont val="맑은 고딕"/>
        <family val="3"/>
        <charset val="134"/>
        <scheme val="major"/>
      </rPr>
      <t>编号</t>
    </r>
    <phoneticPr fontId="316" type="noConversion"/>
  </si>
  <si>
    <t>거래처</t>
    <phoneticPr fontId="316" type="noConversion"/>
  </si>
  <si>
    <t>적요</t>
    <phoneticPr fontId="315" type="noConversion"/>
  </si>
  <si>
    <t>외화금액</t>
    <phoneticPr fontId="315" type="noConversion"/>
  </si>
  <si>
    <t>RMB</t>
    <phoneticPr fontId="315" type="noConversion"/>
  </si>
  <si>
    <t>2015.06.30</t>
  </si>
  <si>
    <r>
      <rPr>
        <sz val="8"/>
        <color theme="1"/>
        <rFont val="맑은 고딕"/>
        <family val="3"/>
        <charset val="134"/>
        <scheme val="major"/>
      </rPr>
      <t>苏</t>
    </r>
    <r>
      <rPr>
        <sz val="8"/>
        <color theme="1"/>
        <rFont val="맑은 고딕"/>
        <family val="3"/>
        <charset val="129"/>
        <scheme val="major"/>
      </rPr>
      <t>州甲乙</t>
    </r>
    <r>
      <rPr>
        <sz val="8"/>
        <color theme="1"/>
        <rFont val="맑은 고딕"/>
        <family val="3"/>
        <charset val="134"/>
        <scheme val="major"/>
      </rPr>
      <t>电</t>
    </r>
    <r>
      <rPr>
        <sz val="8"/>
        <color theme="1"/>
        <rFont val="맑은 고딕"/>
        <family val="3"/>
        <charset val="129"/>
        <scheme val="major"/>
      </rPr>
      <t>子有限公司</t>
    </r>
  </si>
  <si>
    <r>
      <t>NO22063291-2采</t>
    </r>
    <r>
      <rPr>
        <sz val="8"/>
        <rFont val="맑은 고딕"/>
        <family val="3"/>
        <charset val="134"/>
        <scheme val="major"/>
      </rPr>
      <t>购</t>
    </r>
    <r>
      <rPr>
        <sz val="8"/>
        <rFont val="맑은 고딕"/>
        <family val="3"/>
        <charset val="129"/>
        <scheme val="major"/>
      </rPr>
      <t>甲乙部品</t>
    </r>
  </si>
  <si>
    <t>위안화매입</t>
    <phoneticPr fontId="1" type="noConversion"/>
  </si>
  <si>
    <t>2015.05.30</t>
  </si>
  <si>
    <r>
      <t>NO22063260-1采</t>
    </r>
    <r>
      <rPr>
        <sz val="8"/>
        <rFont val="맑은 고딕"/>
        <family val="3"/>
        <charset val="134"/>
        <scheme val="major"/>
      </rPr>
      <t>购</t>
    </r>
    <r>
      <rPr>
        <sz val="8"/>
        <rFont val="맑은 고딕"/>
        <family val="3"/>
        <charset val="129"/>
        <scheme val="major"/>
      </rPr>
      <t>甲乙部品</t>
    </r>
  </si>
  <si>
    <r>
      <rPr>
        <sz val="8"/>
        <color theme="1"/>
        <rFont val="맑은 고딕"/>
        <family val="3"/>
        <charset val="134"/>
        <scheme val="major"/>
      </rPr>
      <t>贵</t>
    </r>
    <r>
      <rPr>
        <sz val="8"/>
        <color theme="1"/>
        <rFont val="맑은 고딕"/>
        <family val="3"/>
        <charset val="129"/>
        <scheme val="major"/>
      </rPr>
      <t>宇金</t>
    </r>
    <r>
      <rPr>
        <sz val="8"/>
        <color theme="1"/>
        <rFont val="맑은 고딕"/>
        <family val="3"/>
        <charset val="134"/>
        <scheme val="major"/>
      </rPr>
      <t>属</t>
    </r>
    <r>
      <rPr>
        <sz val="8"/>
        <color theme="1"/>
        <rFont val="맑은 고딕"/>
        <family val="3"/>
        <charset val="129"/>
        <scheme val="major"/>
      </rPr>
      <t>制品</t>
    </r>
    <r>
      <rPr>
        <sz val="8"/>
        <color theme="1"/>
        <rFont val="맑은 고딕"/>
        <family val="3"/>
        <charset val="134"/>
        <scheme val="major"/>
      </rPr>
      <t>滨</t>
    </r>
    <r>
      <rPr>
        <sz val="8"/>
        <color theme="1"/>
        <rFont val="맑은 고딕"/>
        <family val="3"/>
        <charset val="129"/>
        <scheme val="major"/>
      </rPr>
      <t>海有限公司</t>
    </r>
  </si>
  <si>
    <r>
      <t>NO11941140-51采</t>
    </r>
    <r>
      <rPr>
        <sz val="8"/>
        <rFont val="맑은 고딕"/>
        <family val="3"/>
        <charset val="134"/>
        <scheme val="major"/>
      </rPr>
      <t>购贵</t>
    </r>
    <r>
      <rPr>
        <sz val="8"/>
        <rFont val="맑은 고딕"/>
        <family val="3"/>
        <charset val="129"/>
        <scheme val="major"/>
      </rPr>
      <t>宇部品</t>
    </r>
  </si>
  <si>
    <t>2015.04.30</t>
  </si>
  <si>
    <r>
      <t>NO14245432-4采</t>
    </r>
    <r>
      <rPr>
        <sz val="8"/>
        <rFont val="맑은 고딕"/>
        <family val="3"/>
        <charset val="134"/>
        <scheme val="major"/>
      </rPr>
      <t>购</t>
    </r>
    <r>
      <rPr>
        <sz val="8"/>
        <rFont val="맑은 고딕"/>
        <family val="3"/>
        <charset val="129"/>
        <scheme val="major"/>
      </rPr>
      <t>甲乙部品</t>
    </r>
  </si>
  <si>
    <t>2015.03.16</t>
  </si>
  <si>
    <t>DSWBEC150202一般贸易</t>
  </si>
  <si>
    <t>외화매입금</t>
    <phoneticPr fontId="1" type="noConversion"/>
  </si>
  <si>
    <r>
      <rPr>
        <sz val="8"/>
        <color theme="1"/>
        <rFont val="맑은 고딕"/>
        <family val="3"/>
        <charset val="134"/>
        <scheme val="major"/>
      </rPr>
      <t>创迈</t>
    </r>
    <r>
      <rPr>
        <sz val="8"/>
        <color theme="1"/>
        <rFont val="맑은 고딕"/>
        <family val="3"/>
        <charset val="129"/>
        <scheme val="major"/>
      </rPr>
      <t>精密金</t>
    </r>
    <r>
      <rPr>
        <sz val="8"/>
        <color theme="1"/>
        <rFont val="맑은 고딕"/>
        <family val="3"/>
        <charset val="134"/>
        <scheme val="major"/>
      </rPr>
      <t>属</t>
    </r>
    <r>
      <rPr>
        <sz val="8"/>
        <color theme="1"/>
        <rFont val="맑은 고딕"/>
        <family val="3"/>
        <charset val="129"/>
        <scheme val="major"/>
      </rPr>
      <t>成型（</t>
    </r>
    <r>
      <rPr>
        <sz val="8"/>
        <color theme="1"/>
        <rFont val="맑은 고딕"/>
        <family val="3"/>
        <charset val="134"/>
        <scheme val="major"/>
      </rPr>
      <t>苏</t>
    </r>
    <r>
      <rPr>
        <sz val="8"/>
        <color theme="1"/>
        <rFont val="맑은 고딕"/>
        <family val="3"/>
        <charset val="129"/>
        <scheme val="major"/>
      </rPr>
      <t>州）有限公司</t>
    </r>
  </si>
  <si>
    <r>
      <t>NO1680516采</t>
    </r>
    <r>
      <rPr>
        <sz val="8"/>
        <rFont val="맑은 고딕"/>
        <family val="3"/>
        <charset val="134"/>
        <scheme val="major"/>
      </rPr>
      <t>购创迈</t>
    </r>
    <r>
      <rPr>
        <sz val="8"/>
        <rFont val="맑은 고딕"/>
        <family val="3"/>
        <charset val="129"/>
        <scheme val="major"/>
      </rPr>
      <t>部品</t>
    </r>
  </si>
  <si>
    <t>2015.06.27</t>
  </si>
  <si>
    <r>
      <t>泰州市博泰</t>
    </r>
    <r>
      <rPr>
        <sz val="8"/>
        <color theme="1"/>
        <rFont val="맑은 고딕"/>
        <family val="3"/>
        <charset val="134"/>
        <scheme val="major"/>
      </rPr>
      <t>电</t>
    </r>
    <r>
      <rPr>
        <sz val="8"/>
        <color theme="1"/>
        <rFont val="맑은 고딕"/>
        <family val="3"/>
        <charset val="129"/>
        <scheme val="major"/>
      </rPr>
      <t>子有限公司</t>
    </r>
  </si>
  <si>
    <r>
      <t>NO01444645/46</t>
    </r>
    <r>
      <rPr>
        <sz val="8"/>
        <rFont val="맑은 고딕"/>
        <family val="3"/>
        <charset val="134"/>
        <scheme val="major"/>
      </rPr>
      <t>购买</t>
    </r>
    <r>
      <rPr>
        <sz val="8"/>
        <rFont val="맑은 고딕"/>
        <family val="3"/>
        <charset val="129"/>
        <scheme val="major"/>
      </rPr>
      <t>博泰PCB</t>
    </r>
  </si>
  <si>
    <t>2015.06.23</t>
  </si>
  <si>
    <r>
      <t>德尔福中央</t>
    </r>
    <r>
      <rPr>
        <sz val="8"/>
        <color theme="1"/>
        <rFont val="맑은 고딕"/>
        <family val="3"/>
        <charset val="134"/>
        <scheme val="major"/>
      </rPr>
      <t>电气</t>
    </r>
    <r>
      <rPr>
        <sz val="8"/>
        <color theme="1"/>
        <rFont val="맑은 고딕"/>
        <family val="3"/>
        <charset val="129"/>
        <scheme val="major"/>
      </rPr>
      <t>(上海)有限公司</t>
    </r>
  </si>
  <si>
    <r>
      <t>NO44448883 DEC 2015 年5月</t>
    </r>
    <r>
      <rPr>
        <sz val="8"/>
        <rFont val="맑은 고딕"/>
        <family val="3"/>
        <charset val="134"/>
        <scheme val="major"/>
      </rPr>
      <t>份</t>
    </r>
    <r>
      <rPr>
        <sz val="8"/>
        <rFont val="맑은 고딕"/>
        <family val="3"/>
        <charset val="129"/>
        <scheme val="major"/>
      </rPr>
      <t>KMC</t>
    </r>
    <r>
      <rPr>
        <sz val="8"/>
        <rFont val="맑은 고딕"/>
        <family val="3"/>
        <charset val="134"/>
        <scheme val="major"/>
      </rPr>
      <t>货</t>
    </r>
    <r>
      <rPr>
        <sz val="8"/>
        <rFont val="맑은 고딕"/>
        <family val="3"/>
        <charset val="129"/>
        <scheme val="major"/>
      </rPr>
      <t>款</t>
    </r>
  </si>
  <si>
    <t>2015.06.29</t>
  </si>
  <si>
    <r>
      <rPr>
        <sz val="8"/>
        <color theme="1"/>
        <rFont val="맑은 고딕"/>
        <family val="3"/>
        <charset val="134"/>
        <scheme val="major"/>
      </rPr>
      <t>乐</t>
    </r>
    <r>
      <rPr>
        <sz val="8"/>
        <color theme="1"/>
        <rFont val="맑은 고딕"/>
        <family val="3"/>
        <charset val="129"/>
        <scheme val="major"/>
      </rPr>
      <t>星</t>
    </r>
    <r>
      <rPr>
        <sz val="8"/>
        <color theme="1"/>
        <rFont val="맑은 고딕"/>
        <family val="3"/>
        <charset val="134"/>
        <scheme val="major"/>
      </rPr>
      <t>电缆</t>
    </r>
    <r>
      <rPr>
        <sz val="8"/>
        <color theme="1"/>
        <rFont val="맑은 고딕"/>
        <family val="3"/>
        <charset val="129"/>
        <scheme val="major"/>
      </rPr>
      <t>(天津)有限公司</t>
    </r>
  </si>
  <si>
    <r>
      <t>NO.07346017</t>
    </r>
    <r>
      <rPr>
        <sz val="8"/>
        <rFont val="맑은 고딕"/>
        <family val="3"/>
        <charset val="134"/>
        <scheme val="major"/>
      </rPr>
      <t>购买乐</t>
    </r>
    <r>
      <rPr>
        <sz val="8"/>
        <rFont val="맑은 고딕"/>
        <family val="3"/>
        <charset val="129"/>
        <scheme val="major"/>
      </rPr>
      <t>星漆包</t>
    </r>
    <r>
      <rPr>
        <sz val="8"/>
        <rFont val="맑은 고딕"/>
        <family val="3"/>
        <charset val="134"/>
        <scheme val="major"/>
      </rPr>
      <t>线</t>
    </r>
    <r>
      <rPr>
        <sz val="8"/>
        <rFont val="맑은 고딕"/>
        <family val="3"/>
        <charset val="129"/>
        <scheme val="major"/>
      </rPr>
      <t>（6月）</t>
    </r>
  </si>
  <si>
    <r>
      <t>NO11999079-90采</t>
    </r>
    <r>
      <rPr>
        <sz val="8"/>
        <rFont val="맑은 고딕"/>
        <family val="3"/>
        <charset val="134"/>
        <scheme val="major"/>
      </rPr>
      <t>购贵</t>
    </r>
    <r>
      <rPr>
        <sz val="8"/>
        <rFont val="맑은 고딕"/>
        <family val="3"/>
        <charset val="129"/>
        <scheme val="major"/>
      </rPr>
      <t>宇部品</t>
    </r>
  </si>
  <si>
    <r>
      <rPr>
        <sz val="8"/>
        <color theme="1"/>
        <rFont val="맑은 고딕"/>
        <family val="3"/>
        <charset val="134"/>
        <scheme val="major"/>
      </rPr>
      <t>苏</t>
    </r>
    <r>
      <rPr>
        <sz val="8"/>
        <color theme="1"/>
        <rFont val="맑은 고딕"/>
        <family val="3"/>
        <charset val="129"/>
        <scheme val="major"/>
      </rPr>
      <t>州神洲化</t>
    </r>
    <r>
      <rPr>
        <sz val="8"/>
        <color theme="1"/>
        <rFont val="맑은 고딕"/>
        <family val="3"/>
        <charset val="134"/>
        <scheme val="major"/>
      </rPr>
      <t>纤</t>
    </r>
    <r>
      <rPr>
        <sz val="8"/>
        <color theme="1"/>
        <rFont val="맑은 고딕"/>
        <family val="3"/>
        <charset val="129"/>
        <scheme val="major"/>
      </rPr>
      <t>塑料装潢有限公司</t>
    </r>
  </si>
  <si>
    <r>
      <t>NO20320989-97采</t>
    </r>
    <r>
      <rPr>
        <sz val="8"/>
        <rFont val="맑은 고딕"/>
        <family val="3"/>
        <charset val="134"/>
        <scheme val="major"/>
      </rPr>
      <t>购</t>
    </r>
    <r>
      <rPr>
        <sz val="8"/>
        <rFont val="맑은 고딕"/>
        <family val="3"/>
        <charset val="129"/>
        <scheme val="major"/>
      </rPr>
      <t>神洲部品</t>
    </r>
  </si>
  <si>
    <t>2015.01.23</t>
  </si>
  <si>
    <t>DSWBEC150103一般贸易</t>
  </si>
  <si>
    <t>2015.06.25</t>
  </si>
  <si>
    <r>
      <t>江</t>
    </r>
    <r>
      <rPr>
        <sz val="8"/>
        <color theme="1"/>
        <rFont val="맑은 고딕"/>
        <family val="3"/>
        <charset val="134"/>
        <scheme val="major"/>
      </rPr>
      <t>阴</t>
    </r>
    <r>
      <rPr>
        <sz val="8"/>
        <color theme="1"/>
        <rFont val="맑은 고딕"/>
        <family val="3"/>
        <charset val="129"/>
        <scheme val="major"/>
      </rPr>
      <t>道</t>
    </r>
    <r>
      <rPr>
        <sz val="8"/>
        <color theme="1"/>
        <rFont val="맑은 고딕"/>
        <family val="3"/>
        <charset val="134"/>
        <scheme val="major"/>
      </rPr>
      <t>达</t>
    </r>
    <r>
      <rPr>
        <sz val="8"/>
        <color theme="1"/>
        <rFont val="맑은 고딕"/>
        <family val="3"/>
        <charset val="129"/>
        <scheme val="major"/>
      </rPr>
      <t>汽</t>
    </r>
    <r>
      <rPr>
        <sz val="8"/>
        <color theme="1"/>
        <rFont val="맑은 고딕"/>
        <family val="3"/>
        <charset val="134"/>
        <scheme val="major"/>
      </rPr>
      <t>车饰</t>
    </r>
    <r>
      <rPr>
        <sz val="8"/>
        <color theme="1"/>
        <rFont val="맑은 고딕"/>
        <family val="3"/>
        <charset val="129"/>
        <scheme val="major"/>
      </rPr>
      <t>件有限公司</t>
    </r>
  </si>
  <si>
    <r>
      <t>NO.06505651 江</t>
    </r>
    <r>
      <rPr>
        <sz val="8"/>
        <color theme="1"/>
        <rFont val="맑은 고딕"/>
        <family val="3"/>
        <charset val="134"/>
        <scheme val="major"/>
      </rPr>
      <t>阴</t>
    </r>
    <r>
      <rPr>
        <sz val="8"/>
        <color theme="1"/>
        <rFont val="맑은 고딕"/>
        <family val="3"/>
        <charset val="129"/>
        <scheme val="major"/>
      </rPr>
      <t>道</t>
    </r>
    <r>
      <rPr>
        <sz val="8"/>
        <color theme="1"/>
        <rFont val="맑은 고딕"/>
        <family val="3"/>
        <charset val="134"/>
        <scheme val="major"/>
      </rPr>
      <t>达电镀</t>
    </r>
    <r>
      <rPr>
        <sz val="8"/>
        <color theme="1"/>
        <rFont val="맑은 고딕"/>
        <family val="3"/>
        <charset val="129"/>
        <scheme val="major"/>
      </rPr>
      <t>件</t>
    </r>
    <r>
      <rPr>
        <sz val="8"/>
        <color theme="1"/>
        <rFont val="맑은 고딕"/>
        <family val="3"/>
        <charset val="134"/>
        <scheme val="major"/>
      </rPr>
      <t>购买</t>
    </r>
  </si>
  <si>
    <r>
      <t>NO16171628采</t>
    </r>
    <r>
      <rPr>
        <sz val="8"/>
        <rFont val="맑은 고딕"/>
        <family val="3"/>
        <charset val="134"/>
        <scheme val="major"/>
      </rPr>
      <t>购创迈</t>
    </r>
    <r>
      <rPr>
        <sz val="8"/>
        <rFont val="맑은 고딕"/>
        <family val="3"/>
        <charset val="129"/>
        <scheme val="major"/>
      </rPr>
      <t>部品</t>
    </r>
  </si>
  <si>
    <t>2015.02.27</t>
  </si>
  <si>
    <t>DSWSCB150205一般贸易</t>
  </si>
  <si>
    <t>2015.05.26</t>
  </si>
  <si>
    <r>
      <t>丰山（</t>
    </r>
    <r>
      <rPr>
        <sz val="8"/>
        <color theme="1"/>
        <rFont val="맑은 고딕"/>
        <family val="3"/>
        <charset val="134"/>
        <scheme val="major"/>
      </rPr>
      <t>连</t>
    </r>
    <r>
      <rPr>
        <sz val="8"/>
        <color theme="1"/>
        <rFont val="맑은 고딕"/>
        <family val="3"/>
        <charset val="129"/>
        <scheme val="major"/>
      </rPr>
      <t>云港）新材料有限公司</t>
    </r>
  </si>
  <si>
    <r>
      <t>NO03542114/6/7/8采</t>
    </r>
    <r>
      <rPr>
        <sz val="8"/>
        <rFont val="맑은 고딕"/>
        <family val="3"/>
        <charset val="134"/>
        <scheme val="major"/>
      </rPr>
      <t>购</t>
    </r>
    <r>
      <rPr>
        <sz val="8"/>
        <rFont val="맑은 고딕"/>
        <family val="3"/>
        <charset val="129"/>
        <scheme val="major"/>
      </rPr>
      <t>丰山（</t>
    </r>
    <r>
      <rPr>
        <sz val="8"/>
        <rFont val="맑은 고딕"/>
        <family val="3"/>
        <charset val="134"/>
        <scheme val="major"/>
      </rPr>
      <t>连</t>
    </r>
    <r>
      <rPr>
        <sz val="8"/>
        <rFont val="맑은 고딕"/>
        <family val="3"/>
        <charset val="129"/>
        <scheme val="major"/>
      </rPr>
      <t>云港）</t>
    </r>
    <r>
      <rPr>
        <sz val="8"/>
        <rFont val="맑은 고딕"/>
        <family val="3"/>
        <charset val="134"/>
        <scheme val="major"/>
      </rPr>
      <t>铜</t>
    </r>
    <r>
      <rPr>
        <sz val="8"/>
        <rFont val="맑은 고딕"/>
        <family val="3"/>
        <charset val="129"/>
        <scheme val="major"/>
      </rPr>
      <t>材</t>
    </r>
  </si>
  <si>
    <r>
      <t>NO20320973-81采</t>
    </r>
    <r>
      <rPr>
        <sz val="8"/>
        <rFont val="맑은 고딕"/>
        <family val="3"/>
        <charset val="134"/>
        <scheme val="major"/>
      </rPr>
      <t>购</t>
    </r>
    <r>
      <rPr>
        <sz val="8"/>
        <rFont val="맑은 고딕"/>
        <family val="3"/>
        <charset val="129"/>
        <scheme val="major"/>
      </rPr>
      <t>神洲部品</t>
    </r>
  </si>
  <si>
    <t>2015.04.27</t>
  </si>
  <si>
    <r>
      <t>NO10116578</t>
    </r>
    <r>
      <rPr>
        <sz val="8"/>
        <rFont val="맑은 고딕"/>
        <family val="3"/>
        <charset val="134"/>
        <scheme val="major"/>
      </rPr>
      <t>购买</t>
    </r>
    <r>
      <rPr>
        <sz val="8"/>
        <rFont val="맑은 고딕"/>
        <family val="3"/>
        <charset val="129"/>
        <scheme val="major"/>
      </rPr>
      <t>博泰PCB</t>
    </r>
  </si>
  <si>
    <r>
      <t>安徽江淮汽</t>
    </r>
    <r>
      <rPr>
        <sz val="8"/>
        <color theme="1"/>
        <rFont val="맑은 고딕"/>
        <family val="3"/>
        <charset val="134"/>
        <scheme val="major"/>
      </rPr>
      <t>车</t>
    </r>
    <r>
      <rPr>
        <sz val="8"/>
        <color theme="1"/>
        <rFont val="맑은 고딕"/>
        <family val="3"/>
        <charset val="129"/>
        <scheme val="major"/>
      </rPr>
      <t>股</t>
    </r>
    <r>
      <rPr>
        <sz val="8"/>
        <color theme="1"/>
        <rFont val="맑은 고딕"/>
        <family val="3"/>
        <charset val="134"/>
        <scheme val="major"/>
      </rPr>
      <t>份</t>
    </r>
    <r>
      <rPr>
        <sz val="8"/>
        <color theme="1"/>
        <rFont val="맑은 고딕"/>
        <family val="3"/>
        <charset val="129"/>
        <scheme val="major"/>
      </rPr>
      <t>有限公司</t>
    </r>
    <r>
      <rPr>
        <sz val="8"/>
        <color theme="1"/>
        <rFont val="맑은 고딕"/>
        <family val="3"/>
        <charset val="134"/>
        <scheme val="major"/>
      </rPr>
      <t>轿车</t>
    </r>
    <r>
      <rPr>
        <sz val="8"/>
        <color theme="1"/>
        <rFont val="맑은 고딕"/>
        <family val="3"/>
        <charset val="129"/>
        <scheme val="major"/>
      </rPr>
      <t>分公司</t>
    </r>
  </si>
  <si>
    <r>
      <t>NO.00338543 江淮</t>
    </r>
    <r>
      <rPr>
        <sz val="8"/>
        <color theme="1"/>
        <rFont val="맑은 고딕"/>
        <family val="3"/>
        <charset val="134"/>
        <scheme val="major"/>
      </rPr>
      <t>调拨</t>
    </r>
    <r>
      <rPr>
        <sz val="8"/>
        <color theme="1"/>
        <rFont val="맑은 고딕"/>
        <family val="3"/>
        <charset val="129"/>
        <scheme val="major"/>
      </rPr>
      <t>料</t>
    </r>
    <r>
      <rPr>
        <sz val="8"/>
        <color theme="1"/>
        <rFont val="맑은 고딕"/>
        <family val="3"/>
        <charset val="134"/>
        <scheme val="major"/>
      </rPr>
      <t>购买</t>
    </r>
  </si>
  <si>
    <r>
      <t>NO03542061-69采</t>
    </r>
    <r>
      <rPr>
        <sz val="8"/>
        <rFont val="맑은 고딕"/>
        <family val="3"/>
        <charset val="134"/>
        <scheme val="major"/>
      </rPr>
      <t>购</t>
    </r>
    <r>
      <rPr>
        <sz val="8"/>
        <rFont val="맑은 고딕"/>
        <family val="3"/>
        <charset val="129"/>
        <scheme val="major"/>
      </rPr>
      <t>丰山（</t>
    </r>
    <r>
      <rPr>
        <sz val="8"/>
        <rFont val="맑은 고딕"/>
        <family val="3"/>
        <charset val="134"/>
        <scheme val="major"/>
      </rPr>
      <t>连</t>
    </r>
    <r>
      <rPr>
        <sz val="8"/>
        <rFont val="맑은 고딕"/>
        <family val="3"/>
        <charset val="129"/>
        <scheme val="major"/>
      </rPr>
      <t>云港）</t>
    </r>
    <r>
      <rPr>
        <sz val="8"/>
        <rFont val="맑은 고딕"/>
        <family val="3"/>
        <charset val="134"/>
        <scheme val="major"/>
      </rPr>
      <t>铜</t>
    </r>
    <r>
      <rPr>
        <sz val="8"/>
        <rFont val="맑은 고딕"/>
        <family val="3"/>
        <charset val="129"/>
        <scheme val="major"/>
      </rPr>
      <t>材</t>
    </r>
  </si>
  <si>
    <r>
      <t>NO16850468采</t>
    </r>
    <r>
      <rPr>
        <sz val="8"/>
        <rFont val="맑은 고딕"/>
        <family val="3"/>
        <charset val="134"/>
        <scheme val="major"/>
      </rPr>
      <t>购创迈</t>
    </r>
    <r>
      <rPr>
        <sz val="8"/>
        <rFont val="맑은 고딕"/>
        <family val="3"/>
        <charset val="129"/>
        <scheme val="major"/>
      </rPr>
      <t>部品</t>
    </r>
  </si>
  <si>
    <t>2015.02.10</t>
  </si>
  <si>
    <t>DSWBEC150118一般贸易</t>
  </si>
  <si>
    <r>
      <rPr>
        <sz val="8"/>
        <color theme="1"/>
        <rFont val="맑은 고딕"/>
        <family val="3"/>
        <charset val="134"/>
        <scheme val="major"/>
      </rPr>
      <t>苏</t>
    </r>
    <r>
      <rPr>
        <sz val="8"/>
        <color theme="1"/>
        <rFont val="맑은 고딕"/>
        <family val="3"/>
        <charset val="129"/>
        <scheme val="major"/>
      </rPr>
      <t>州威</t>
    </r>
    <r>
      <rPr>
        <sz val="8"/>
        <color theme="1"/>
        <rFont val="맑은 고딕"/>
        <family val="3"/>
        <charset val="134"/>
        <scheme val="major"/>
      </rPr>
      <t>凯</t>
    </r>
    <r>
      <rPr>
        <sz val="8"/>
        <color theme="1"/>
        <rFont val="맑은 고딕"/>
        <family val="3"/>
        <charset val="129"/>
        <scheme val="major"/>
      </rPr>
      <t>精密模具有限公司</t>
    </r>
  </si>
  <si>
    <r>
      <t>NO16624832-9采</t>
    </r>
    <r>
      <rPr>
        <sz val="8"/>
        <rFont val="맑은 고딕"/>
        <family val="3"/>
        <charset val="134"/>
        <scheme val="major"/>
      </rPr>
      <t>购</t>
    </r>
    <r>
      <rPr>
        <sz val="8"/>
        <rFont val="맑은 고딕"/>
        <family val="3"/>
        <charset val="129"/>
        <scheme val="major"/>
      </rPr>
      <t>威</t>
    </r>
    <r>
      <rPr>
        <sz val="8"/>
        <rFont val="맑은 고딕"/>
        <family val="3"/>
        <charset val="134"/>
        <scheme val="major"/>
      </rPr>
      <t>凯</t>
    </r>
    <r>
      <rPr>
        <sz val="8"/>
        <rFont val="맑은 고딕"/>
        <family val="3"/>
        <charset val="129"/>
        <scheme val="major"/>
      </rPr>
      <t>部品</t>
    </r>
  </si>
  <si>
    <t>2015.02.02</t>
  </si>
  <si>
    <t>DSWSCB150115一般贸易</t>
  </si>
  <si>
    <r>
      <t>NO.06423326江</t>
    </r>
    <r>
      <rPr>
        <sz val="8"/>
        <color theme="1"/>
        <rFont val="맑은 고딕"/>
        <family val="3"/>
        <charset val="134"/>
        <scheme val="major"/>
      </rPr>
      <t>阴</t>
    </r>
    <r>
      <rPr>
        <sz val="8"/>
        <color theme="1"/>
        <rFont val="맑은 고딕"/>
        <family val="3"/>
        <charset val="129"/>
        <scheme val="major"/>
      </rPr>
      <t>道</t>
    </r>
    <r>
      <rPr>
        <sz val="8"/>
        <color theme="1"/>
        <rFont val="맑은 고딕"/>
        <family val="3"/>
        <charset val="134"/>
        <scheme val="major"/>
      </rPr>
      <t>达</t>
    </r>
    <r>
      <rPr>
        <sz val="8"/>
        <color theme="1"/>
        <rFont val="맑은 고딕"/>
        <family val="3"/>
        <charset val="129"/>
        <scheme val="major"/>
      </rPr>
      <t>3-4月</t>
    </r>
    <r>
      <rPr>
        <sz val="8"/>
        <color theme="1"/>
        <rFont val="맑은 고딕"/>
        <family val="3"/>
        <charset val="134"/>
        <scheme val="major"/>
      </rPr>
      <t>电镀</t>
    </r>
    <r>
      <rPr>
        <sz val="8"/>
        <color theme="1"/>
        <rFont val="맑은 고딕"/>
        <family val="3"/>
        <charset val="129"/>
        <scheme val="major"/>
      </rPr>
      <t>件</t>
    </r>
    <r>
      <rPr>
        <sz val="8"/>
        <color theme="1"/>
        <rFont val="맑은 고딕"/>
        <family val="3"/>
        <charset val="134"/>
        <scheme val="major"/>
      </rPr>
      <t>购买</t>
    </r>
  </si>
  <si>
    <r>
      <t>NO01444549</t>
    </r>
    <r>
      <rPr>
        <sz val="8"/>
        <rFont val="맑은 고딕"/>
        <family val="3"/>
        <charset val="134"/>
        <scheme val="major"/>
      </rPr>
      <t>购买</t>
    </r>
    <r>
      <rPr>
        <sz val="8"/>
        <rFont val="맑은 고딕"/>
        <family val="3"/>
        <charset val="129"/>
        <scheme val="major"/>
      </rPr>
      <t>博泰PCB</t>
    </r>
  </si>
  <si>
    <t>2015.05.27</t>
  </si>
  <si>
    <r>
      <t>NO07345972</t>
    </r>
    <r>
      <rPr>
        <sz val="8"/>
        <rFont val="맑은 고딕"/>
        <family val="3"/>
        <charset val="134"/>
        <scheme val="major"/>
      </rPr>
      <t>购买乐</t>
    </r>
    <r>
      <rPr>
        <sz val="8"/>
        <rFont val="맑은 고딕"/>
        <family val="3"/>
        <charset val="129"/>
        <scheme val="major"/>
      </rPr>
      <t>星</t>
    </r>
    <r>
      <rPr>
        <sz val="8"/>
        <rFont val="맑은 고딕"/>
        <family val="3"/>
        <charset val="134"/>
        <scheme val="major"/>
      </rPr>
      <t>电缆</t>
    </r>
    <r>
      <rPr>
        <sz val="8"/>
        <rFont val="맑은 고딕"/>
        <family val="3"/>
        <charset val="129"/>
        <scheme val="major"/>
      </rPr>
      <t>漆包</t>
    </r>
    <r>
      <rPr>
        <sz val="8"/>
        <rFont val="맑은 고딕"/>
        <family val="3"/>
        <charset val="134"/>
        <scheme val="major"/>
      </rPr>
      <t>线</t>
    </r>
  </si>
  <si>
    <r>
      <t>NO35089109上海德尔福4月</t>
    </r>
    <r>
      <rPr>
        <sz val="8"/>
        <rFont val="맑은 고딕"/>
        <family val="3"/>
        <charset val="134"/>
        <scheme val="major"/>
      </rPr>
      <t>份</t>
    </r>
    <r>
      <rPr>
        <sz val="8"/>
        <rFont val="맑은 고딕"/>
        <family val="3"/>
        <charset val="129"/>
        <scheme val="major"/>
      </rPr>
      <t>KMC</t>
    </r>
    <r>
      <rPr>
        <sz val="8"/>
        <rFont val="맑은 고딕"/>
        <family val="3"/>
        <charset val="134"/>
        <scheme val="major"/>
      </rPr>
      <t>货</t>
    </r>
    <r>
      <rPr>
        <sz val="8"/>
        <rFont val="맑은 고딕"/>
        <family val="3"/>
        <charset val="129"/>
        <scheme val="major"/>
      </rPr>
      <t>款</t>
    </r>
  </si>
  <si>
    <t>2015.01.26</t>
  </si>
  <si>
    <t>DSWBEC150107一般贸易</t>
  </si>
  <si>
    <t>2015.05.18</t>
  </si>
  <si>
    <t>DSWSCB150418一般贸易</t>
  </si>
  <si>
    <t>2015.03.19</t>
  </si>
  <si>
    <t>DSWSCB150231一般贸易</t>
  </si>
  <si>
    <r>
      <rPr>
        <sz val="8"/>
        <color theme="1"/>
        <rFont val="맑은 고딕"/>
        <family val="3"/>
        <charset val="134"/>
        <scheme val="major"/>
      </rPr>
      <t>苏</t>
    </r>
    <r>
      <rPr>
        <sz val="8"/>
        <color theme="1"/>
        <rFont val="맑은 고딕"/>
        <family val="3"/>
        <charset val="129"/>
        <scheme val="major"/>
      </rPr>
      <t>州丰安机</t>
    </r>
    <r>
      <rPr>
        <sz val="8"/>
        <color theme="1"/>
        <rFont val="맑은 고딕"/>
        <family val="3"/>
        <charset val="134"/>
        <scheme val="major"/>
      </rPr>
      <t>电</t>
    </r>
    <r>
      <rPr>
        <sz val="8"/>
        <color theme="1"/>
        <rFont val="맑은 고딕"/>
        <family val="3"/>
        <charset val="129"/>
        <scheme val="major"/>
      </rPr>
      <t>有限公司</t>
    </r>
  </si>
  <si>
    <r>
      <t>NO.05403239</t>
    </r>
    <r>
      <rPr>
        <sz val="8"/>
        <rFont val="맑은 고딕"/>
        <family val="3"/>
        <charset val="134"/>
        <scheme val="major"/>
      </rPr>
      <t>苏</t>
    </r>
    <r>
      <rPr>
        <sz val="8"/>
        <rFont val="맑은 고딕"/>
        <family val="3"/>
        <charset val="129"/>
        <scheme val="major"/>
      </rPr>
      <t>州丰安 3-4月注塑件</t>
    </r>
    <r>
      <rPr>
        <sz val="8"/>
        <rFont val="맑은 고딕"/>
        <family val="3"/>
        <charset val="134"/>
        <scheme val="major"/>
      </rPr>
      <t>购买</t>
    </r>
  </si>
  <si>
    <t>DSWSCB150234一般贸易</t>
  </si>
  <si>
    <r>
      <t>NO.14299813德尔福1-3月注塑件</t>
    </r>
    <r>
      <rPr>
        <sz val="8"/>
        <rFont val="맑은 고딕"/>
        <family val="3"/>
        <charset val="134"/>
        <scheme val="major"/>
      </rPr>
      <t>购买</t>
    </r>
  </si>
  <si>
    <t>2015.04.22</t>
  </si>
  <si>
    <t>DSWBEC150306一般贸易</t>
  </si>
  <si>
    <t>2015.04.23</t>
  </si>
  <si>
    <r>
      <t>昆山市</t>
    </r>
    <r>
      <rPr>
        <sz val="8"/>
        <color theme="1"/>
        <rFont val="맑은 고딕"/>
        <family val="3"/>
        <charset val="134"/>
        <scheme val="major"/>
      </rPr>
      <t>华</t>
    </r>
    <r>
      <rPr>
        <sz val="8"/>
        <color theme="1"/>
        <rFont val="맑은 고딕"/>
        <family val="3"/>
        <charset val="129"/>
        <scheme val="major"/>
      </rPr>
      <t>升</t>
    </r>
    <r>
      <rPr>
        <sz val="8"/>
        <color theme="1"/>
        <rFont val="맑은 고딕"/>
        <family val="3"/>
        <charset val="134"/>
        <scheme val="major"/>
      </rPr>
      <t>电</t>
    </r>
    <r>
      <rPr>
        <sz val="8"/>
        <color theme="1"/>
        <rFont val="맑은 고딕"/>
        <family val="3"/>
        <charset val="129"/>
        <scheme val="major"/>
      </rPr>
      <t>路板有限公司</t>
    </r>
  </si>
  <si>
    <r>
      <t>NO18764341</t>
    </r>
    <r>
      <rPr>
        <sz val="8"/>
        <rFont val="맑은 고딕"/>
        <family val="3"/>
        <charset val="134"/>
        <scheme val="major"/>
      </rPr>
      <t>购买华</t>
    </r>
    <r>
      <rPr>
        <sz val="8"/>
        <rFont val="맑은 고딕"/>
        <family val="3"/>
        <charset val="129"/>
        <scheme val="major"/>
      </rPr>
      <t>升PCB</t>
    </r>
  </si>
  <si>
    <t>2015.04.25</t>
  </si>
  <si>
    <t>DSWBEC150401一般贸易</t>
  </si>
  <si>
    <t>DSWSCB150130一般贸易</t>
  </si>
  <si>
    <r>
      <t>NO.06505527 江</t>
    </r>
    <r>
      <rPr>
        <sz val="8"/>
        <color theme="1"/>
        <rFont val="맑은 고딕"/>
        <family val="3"/>
        <charset val="134"/>
        <scheme val="major"/>
      </rPr>
      <t>阴</t>
    </r>
    <r>
      <rPr>
        <sz val="8"/>
        <color theme="1"/>
        <rFont val="맑은 고딕"/>
        <family val="3"/>
        <charset val="129"/>
        <scheme val="major"/>
      </rPr>
      <t>道</t>
    </r>
    <r>
      <rPr>
        <sz val="8"/>
        <color theme="1"/>
        <rFont val="맑은 고딕"/>
        <family val="3"/>
        <charset val="134"/>
        <scheme val="major"/>
      </rPr>
      <t>达电镀</t>
    </r>
    <r>
      <rPr>
        <sz val="8"/>
        <color theme="1"/>
        <rFont val="맑은 고딕"/>
        <family val="3"/>
        <charset val="129"/>
        <scheme val="major"/>
      </rPr>
      <t>件</t>
    </r>
    <r>
      <rPr>
        <sz val="8"/>
        <color theme="1"/>
        <rFont val="맑은 고딕"/>
        <family val="3"/>
        <charset val="134"/>
        <scheme val="major"/>
      </rPr>
      <t>购买</t>
    </r>
  </si>
  <si>
    <t>2015.04.01</t>
  </si>
  <si>
    <t>DSWBEC150302一般贸易</t>
  </si>
  <si>
    <r>
      <t>NO.03542119</t>
    </r>
    <r>
      <rPr>
        <sz val="8"/>
        <rFont val="맑은 고딕"/>
        <family val="3"/>
        <charset val="134"/>
        <scheme val="major"/>
      </rPr>
      <t>购买</t>
    </r>
    <r>
      <rPr>
        <sz val="8"/>
        <rFont val="맑은 고딕"/>
        <family val="3"/>
        <charset val="129"/>
        <scheme val="major"/>
      </rPr>
      <t>丰山</t>
    </r>
    <r>
      <rPr>
        <sz val="8"/>
        <rFont val="맑은 고딕"/>
        <family val="3"/>
        <charset val="134"/>
        <scheme val="major"/>
      </rPr>
      <t>铜</t>
    </r>
    <r>
      <rPr>
        <sz val="8"/>
        <rFont val="맑은 고딕"/>
        <family val="3"/>
        <charset val="129"/>
        <scheme val="major"/>
      </rPr>
      <t>材（6月）</t>
    </r>
  </si>
  <si>
    <t>DSWBEC150209一般贸易</t>
  </si>
  <si>
    <t>2015.04.28</t>
  </si>
  <si>
    <r>
      <t>NO.06906717</t>
    </r>
    <r>
      <rPr>
        <sz val="8"/>
        <rFont val="맑은 고딕"/>
        <family val="3"/>
        <charset val="134"/>
        <scheme val="major"/>
      </rPr>
      <t>购买乐</t>
    </r>
    <r>
      <rPr>
        <sz val="8"/>
        <rFont val="맑은 고딕"/>
        <family val="3"/>
        <charset val="129"/>
        <scheme val="major"/>
      </rPr>
      <t>星</t>
    </r>
    <r>
      <rPr>
        <sz val="8"/>
        <rFont val="맑은 고딕"/>
        <family val="3"/>
        <charset val="134"/>
        <scheme val="major"/>
      </rPr>
      <t>电缆</t>
    </r>
    <r>
      <rPr>
        <sz val="8"/>
        <rFont val="맑은 고딕"/>
        <family val="3"/>
        <charset val="129"/>
        <scheme val="major"/>
      </rPr>
      <t>漆包</t>
    </r>
    <r>
      <rPr>
        <sz val="8"/>
        <rFont val="맑은 고딕"/>
        <family val="3"/>
        <charset val="134"/>
        <scheme val="major"/>
      </rPr>
      <t>线</t>
    </r>
    <r>
      <rPr>
        <sz val="8"/>
        <rFont val="맑은 고딕"/>
        <family val="3"/>
        <charset val="129"/>
        <scheme val="major"/>
      </rPr>
      <t>（4月</t>
    </r>
    <r>
      <rPr>
        <sz val="8"/>
        <rFont val="맑은 고딕"/>
        <family val="3"/>
        <charset val="134"/>
        <scheme val="major"/>
      </rPr>
      <t>份</t>
    </r>
    <r>
      <rPr>
        <sz val="8"/>
        <rFont val="맑은 고딕"/>
        <family val="3"/>
        <charset val="129"/>
        <scheme val="major"/>
      </rPr>
      <t>）</t>
    </r>
  </si>
  <si>
    <r>
      <t>英泰特科技无</t>
    </r>
    <r>
      <rPr>
        <sz val="8"/>
        <color theme="1"/>
        <rFont val="맑은 고딕"/>
        <family val="3"/>
        <charset val="134"/>
        <scheme val="major"/>
      </rPr>
      <t>锡</t>
    </r>
    <r>
      <rPr>
        <sz val="8"/>
        <color theme="1"/>
        <rFont val="맑은 고딕"/>
        <family val="3"/>
        <charset val="129"/>
        <scheme val="major"/>
      </rPr>
      <t>有限公司</t>
    </r>
  </si>
  <si>
    <r>
      <t>NO11257341-5采</t>
    </r>
    <r>
      <rPr>
        <sz val="8"/>
        <rFont val="맑은 고딕"/>
        <family val="3"/>
        <charset val="134"/>
        <scheme val="major"/>
      </rPr>
      <t>购</t>
    </r>
    <r>
      <rPr>
        <sz val="8"/>
        <rFont val="맑은 고딕"/>
        <family val="3"/>
        <charset val="129"/>
        <scheme val="major"/>
      </rPr>
      <t>英泰特部品</t>
    </r>
  </si>
  <si>
    <t>2015.04.02</t>
  </si>
  <si>
    <t>DSWSCB150314一般贸易</t>
  </si>
  <si>
    <t>2015.05.06</t>
  </si>
  <si>
    <t>DSWBEC150404一般贸易</t>
  </si>
  <si>
    <r>
      <t>NO.00338543 江淮</t>
    </r>
    <r>
      <rPr>
        <sz val="8"/>
        <color theme="1"/>
        <rFont val="맑은 고딕"/>
        <family val="3"/>
        <charset val="134"/>
        <scheme val="major"/>
      </rPr>
      <t>调拨</t>
    </r>
    <r>
      <rPr>
        <sz val="8"/>
        <color theme="1"/>
        <rFont val="맑은 고딕"/>
        <family val="3"/>
        <charset val="129"/>
        <scheme val="major"/>
      </rPr>
      <t>料</t>
    </r>
    <r>
      <rPr>
        <sz val="8"/>
        <color theme="1"/>
        <rFont val="맑은 고딕"/>
        <family val="3"/>
        <charset val="134"/>
        <scheme val="major"/>
      </rPr>
      <t>单</t>
    </r>
    <r>
      <rPr>
        <sz val="8"/>
        <color theme="1"/>
        <rFont val="맑은 고딕"/>
        <family val="3"/>
        <charset val="129"/>
        <scheme val="major"/>
      </rPr>
      <t>价</t>
    </r>
    <r>
      <rPr>
        <sz val="8"/>
        <color theme="1"/>
        <rFont val="맑은 고딕"/>
        <family val="3"/>
        <charset val="134"/>
        <scheme val="major"/>
      </rPr>
      <t>调</t>
    </r>
    <r>
      <rPr>
        <sz val="8"/>
        <color theme="1"/>
        <rFont val="맑은 고딕"/>
        <family val="3"/>
        <charset val="129"/>
        <scheme val="major"/>
      </rPr>
      <t>整1-3月</t>
    </r>
  </si>
  <si>
    <t>DSW-SC-B-1506-19部品在途</t>
  </si>
  <si>
    <t>미착품</t>
    <phoneticPr fontId="316" type="noConversion"/>
  </si>
  <si>
    <t>2015.04.13</t>
  </si>
  <si>
    <t>DSWSCB150328一般贸易</t>
  </si>
  <si>
    <t>2015.03.25</t>
  </si>
  <si>
    <r>
      <t>泰州</t>
    </r>
    <r>
      <rPr>
        <sz val="8"/>
        <color theme="1"/>
        <rFont val="맑은 고딕"/>
        <family val="3"/>
        <charset val="134"/>
        <scheme val="major"/>
      </rPr>
      <t>赛</t>
    </r>
    <r>
      <rPr>
        <sz val="8"/>
        <color theme="1"/>
        <rFont val="맑은 고딕"/>
        <family val="3"/>
        <charset val="129"/>
        <scheme val="major"/>
      </rPr>
      <t>星</t>
    </r>
    <r>
      <rPr>
        <sz val="8"/>
        <color theme="1"/>
        <rFont val="맑은 고딕"/>
        <family val="3"/>
        <charset val="134"/>
        <scheme val="major"/>
      </rPr>
      <t>电</t>
    </r>
    <r>
      <rPr>
        <sz val="8"/>
        <color theme="1"/>
        <rFont val="맑은 고딕"/>
        <family val="3"/>
        <charset val="129"/>
        <scheme val="major"/>
      </rPr>
      <t>子有限公司</t>
    </r>
  </si>
  <si>
    <r>
      <t>NO01168641-45采</t>
    </r>
    <r>
      <rPr>
        <sz val="8"/>
        <rFont val="맑은 고딕"/>
        <family val="3"/>
        <charset val="134"/>
        <scheme val="major"/>
      </rPr>
      <t>购赛</t>
    </r>
    <r>
      <rPr>
        <sz val="8"/>
        <rFont val="맑은 고딕"/>
        <family val="3"/>
        <charset val="129"/>
        <scheme val="major"/>
      </rPr>
      <t>星</t>
    </r>
    <r>
      <rPr>
        <sz val="8"/>
        <rFont val="맑은 고딕"/>
        <family val="3"/>
        <charset val="134"/>
        <scheme val="major"/>
      </rPr>
      <t>线</t>
    </r>
    <r>
      <rPr>
        <sz val="8"/>
        <rFont val="맑은 고딕"/>
        <family val="3"/>
        <charset val="129"/>
        <scheme val="major"/>
      </rPr>
      <t>束（1月-3月）</t>
    </r>
  </si>
  <si>
    <t>DSWSCB150518一般贸易</t>
  </si>
  <si>
    <r>
      <t>上海上</t>
    </r>
    <r>
      <rPr>
        <sz val="8"/>
        <color theme="1"/>
        <rFont val="맑은 고딕"/>
        <family val="3"/>
        <charset val="134"/>
        <scheme val="major"/>
      </rPr>
      <t>涛电</t>
    </r>
    <r>
      <rPr>
        <sz val="8"/>
        <color theme="1"/>
        <rFont val="맑은 고딕"/>
        <family val="3"/>
        <charset val="129"/>
        <scheme val="major"/>
      </rPr>
      <t>子科技有限公司</t>
    </r>
  </si>
  <si>
    <r>
      <t>NO21494641-5采</t>
    </r>
    <r>
      <rPr>
        <sz val="8"/>
        <rFont val="맑은 고딕"/>
        <family val="3"/>
        <charset val="134"/>
        <scheme val="major"/>
      </rPr>
      <t>购</t>
    </r>
    <r>
      <rPr>
        <sz val="8"/>
        <rFont val="맑은 고딕"/>
        <family val="3"/>
        <charset val="129"/>
        <scheme val="major"/>
      </rPr>
      <t>上</t>
    </r>
    <r>
      <rPr>
        <sz val="8"/>
        <rFont val="맑은 고딕"/>
        <family val="3"/>
        <charset val="134"/>
        <scheme val="major"/>
      </rPr>
      <t>涛</t>
    </r>
    <r>
      <rPr>
        <sz val="8"/>
        <rFont val="맑은 고딕"/>
        <family val="3"/>
        <charset val="129"/>
        <scheme val="major"/>
      </rPr>
      <t>塑料粒子</t>
    </r>
  </si>
  <si>
    <t>2015.03.04</t>
  </si>
  <si>
    <t>DSWSCB150224一般贸易</t>
  </si>
  <si>
    <r>
      <t>NO16624812-6采</t>
    </r>
    <r>
      <rPr>
        <sz val="8"/>
        <rFont val="맑은 고딕"/>
        <family val="3"/>
        <charset val="134"/>
        <scheme val="major"/>
      </rPr>
      <t>购</t>
    </r>
    <r>
      <rPr>
        <sz val="8"/>
        <rFont val="맑은 고딕"/>
        <family val="3"/>
        <charset val="129"/>
        <scheme val="major"/>
      </rPr>
      <t>威</t>
    </r>
    <r>
      <rPr>
        <sz val="8"/>
        <rFont val="맑은 고딕"/>
        <family val="3"/>
        <charset val="134"/>
        <scheme val="major"/>
      </rPr>
      <t>凯</t>
    </r>
    <r>
      <rPr>
        <sz val="8"/>
        <rFont val="맑은 고딕"/>
        <family val="3"/>
        <charset val="129"/>
        <scheme val="major"/>
      </rPr>
      <t>部品</t>
    </r>
  </si>
  <si>
    <t>2015.02.11</t>
  </si>
  <si>
    <t>DSWSCB150143一般贸易</t>
  </si>
  <si>
    <r>
      <t>上海雅</t>
    </r>
    <r>
      <rPr>
        <sz val="8"/>
        <color theme="1"/>
        <rFont val="맑은 고딕"/>
        <family val="3"/>
        <charset val="134"/>
        <scheme val="major"/>
      </rPr>
      <t>创电</t>
    </r>
    <r>
      <rPr>
        <sz val="8"/>
        <color theme="1"/>
        <rFont val="맑은 고딕"/>
        <family val="3"/>
        <charset val="129"/>
        <scheme val="major"/>
      </rPr>
      <t>子零件有限公司</t>
    </r>
  </si>
  <si>
    <r>
      <t>NO42735812/13/14/15</t>
    </r>
    <r>
      <rPr>
        <sz val="8"/>
        <rFont val="맑은 고딕"/>
        <family val="3"/>
        <charset val="134"/>
        <scheme val="major"/>
      </rPr>
      <t>购买</t>
    </r>
    <r>
      <rPr>
        <sz val="8"/>
        <rFont val="맑은 고딕"/>
        <family val="3"/>
        <charset val="129"/>
        <scheme val="major"/>
      </rPr>
      <t>雅</t>
    </r>
    <r>
      <rPr>
        <sz val="8"/>
        <rFont val="맑은 고딕"/>
        <family val="3"/>
        <charset val="134"/>
        <scheme val="major"/>
      </rPr>
      <t>创</t>
    </r>
    <r>
      <rPr>
        <sz val="8"/>
        <rFont val="맑은 고딕"/>
        <family val="3"/>
        <charset val="129"/>
        <scheme val="major"/>
      </rPr>
      <t>二</t>
    </r>
    <r>
      <rPr>
        <sz val="8"/>
        <rFont val="맑은 고딕"/>
        <family val="3"/>
        <charset val="134"/>
        <scheme val="major"/>
      </rPr>
      <t>极</t>
    </r>
    <r>
      <rPr>
        <sz val="8"/>
        <rFont val="맑은 고딕"/>
        <family val="3"/>
        <charset val="129"/>
        <scheme val="major"/>
      </rPr>
      <t>管</t>
    </r>
  </si>
  <si>
    <r>
      <rPr>
        <sz val="8"/>
        <color theme="1"/>
        <rFont val="맑은 고딕"/>
        <family val="3"/>
        <charset val="134"/>
        <scheme val="major"/>
      </rPr>
      <t>苏</t>
    </r>
    <r>
      <rPr>
        <sz val="8"/>
        <color theme="1"/>
        <rFont val="맑은 고딕"/>
        <family val="3"/>
        <charset val="129"/>
        <scheme val="major"/>
      </rPr>
      <t>州</t>
    </r>
    <r>
      <rPr>
        <sz val="8"/>
        <color theme="1"/>
        <rFont val="맑은 고딕"/>
        <family val="3"/>
        <charset val="134"/>
        <scheme val="major"/>
      </rPr>
      <t>银</t>
    </r>
    <r>
      <rPr>
        <sz val="8"/>
        <color theme="1"/>
        <rFont val="맑은 고딕"/>
        <family val="3"/>
        <charset val="129"/>
        <scheme val="major"/>
      </rPr>
      <t>山</t>
    </r>
    <r>
      <rPr>
        <sz val="8"/>
        <color theme="1"/>
        <rFont val="맑은 고딕"/>
        <family val="3"/>
        <charset val="134"/>
        <scheme val="major"/>
      </rPr>
      <t>电</t>
    </r>
    <r>
      <rPr>
        <sz val="8"/>
        <color theme="1"/>
        <rFont val="맑은 고딕"/>
        <family val="3"/>
        <charset val="129"/>
        <scheme val="major"/>
      </rPr>
      <t>子有限公司</t>
    </r>
  </si>
  <si>
    <r>
      <t>NO20191088采</t>
    </r>
    <r>
      <rPr>
        <sz val="8"/>
        <rFont val="맑은 고딕"/>
        <family val="3"/>
        <charset val="134"/>
        <scheme val="major"/>
      </rPr>
      <t>购银</t>
    </r>
    <r>
      <rPr>
        <sz val="8"/>
        <rFont val="맑은 고딕"/>
        <family val="3"/>
        <charset val="129"/>
        <scheme val="major"/>
      </rPr>
      <t>山部品</t>
    </r>
  </si>
  <si>
    <t>DSWRYB150404一般贸易</t>
  </si>
  <si>
    <r>
      <t>NO11257324-7采</t>
    </r>
    <r>
      <rPr>
        <sz val="8"/>
        <rFont val="맑은 고딕"/>
        <family val="3"/>
        <charset val="134"/>
        <scheme val="major"/>
      </rPr>
      <t>购</t>
    </r>
    <r>
      <rPr>
        <sz val="8"/>
        <rFont val="맑은 고딕"/>
        <family val="3"/>
        <charset val="129"/>
        <scheme val="major"/>
      </rPr>
      <t>英泰特部品</t>
    </r>
  </si>
  <si>
    <t>2015.05.08</t>
  </si>
  <si>
    <t>DSWSCB150412一般贸易</t>
  </si>
  <si>
    <t>DSWSCB150408一般贸易</t>
  </si>
  <si>
    <t>2015.01.29</t>
  </si>
  <si>
    <t>DSWBEC150111(1/3)一般贸易</t>
  </si>
  <si>
    <t>2015.04.03</t>
  </si>
  <si>
    <t>DSWSCB150324一般贸易</t>
  </si>
  <si>
    <r>
      <t>NO19992033-44采</t>
    </r>
    <r>
      <rPr>
        <sz val="8"/>
        <rFont val="맑은 고딕"/>
        <family val="3"/>
        <charset val="134"/>
        <scheme val="major"/>
      </rPr>
      <t>购</t>
    </r>
    <r>
      <rPr>
        <sz val="8"/>
        <rFont val="맑은 고딕"/>
        <family val="3"/>
        <charset val="129"/>
        <scheme val="major"/>
      </rPr>
      <t>神州部品</t>
    </r>
  </si>
  <si>
    <r>
      <t>上海品柏</t>
    </r>
    <r>
      <rPr>
        <sz val="8"/>
        <color theme="1"/>
        <rFont val="맑은 고딕"/>
        <family val="3"/>
        <charset val="134"/>
        <scheme val="major"/>
      </rPr>
      <t>国际贸</t>
    </r>
    <r>
      <rPr>
        <sz val="8"/>
        <color theme="1"/>
        <rFont val="맑은 고딕"/>
        <family val="3"/>
        <charset val="129"/>
        <scheme val="major"/>
      </rPr>
      <t>易有限公司</t>
    </r>
  </si>
  <si>
    <r>
      <t>NO24985122采</t>
    </r>
    <r>
      <rPr>
        <sz val="8"/>
        <rFont val="맑은 고딕"/>
        <family val="3"/>
        <charset val="134"/>
        <scheme val="major"/>
      </rPr>
      <t>购</t>
    </r>
    <r>
      <rPr>
        <sz val="8"/>
        <rFont val="맑은 고딕"/>
        <family val="3"/>
        <charset val="129"/>
        <scheme val="major"/>
      </rPr>
      <t>品柏塑料粒子</t>
    </r>
  </si>
  <si>
    <t>2015.04.15</t>
  </si>
  <si>
    <t>DSWSCB150334一般贸易</t>
  </si>
  <si>
    <r>
      <rPr>
        <sz val="8"/>
        <color theme="1"/>
        <rFont val="맑은 고딕"/>
        <family val="3"/>
        <charset val="134"/>
        <scheme val="major"/>
      </rPr>
      <t>乐清</t>
    </r>
    <r>
      <rPr>
        <sz val="8"/>
        <color theme="1"/>
        <rFont val="맑은 고딕"/>
        <family val="3"/>
        <charset val="129"/>
        <scheme val="major"/>
      </rPr>
      <t>市宇</t>
    </r>
    <r>
      <rPr>
        <sz val="8"/>
        <color theme="1"/>
        <rFont val="맑은 고딕"/>
        <family val="3"/>
        <charset val="134"/>
        <scheme val="major"/>
      </rPr>
      <t>辉电</t>
    </r>
    <r>
      <rPr>
        <sz val="8"/>
        <color theme="1"/>
        <rFont val="맑은 고딕"/>
        <family val="3"/>
        <charset val="129"/>
        <scheme val="major"/>
      </rPr>
      <t>子有限公司</t>
    </r>
  </si>
  <si>
    <r>
      <t>NO09289414-7采</t>
    </r>
    <r>
      <rPr>
        <sz val="8"/>
        <rFont val="맑은 고딕"/>
        <family val="3"/>
        <charset val="134"/>
        <scheme val="major"/>
      </rPr>
      <t>购</t>
    </r>
    <r>
      <rPr>
        <sz val="8"/>
        <rFont val="맑은 고딕"/>
        <family val="3"/>
        <charset val="129"/>
        <scheme val="major"/>
      </rPr>
      <t>宇</t>
    </r>
    <r>
      <rPr>
        <sz val="8"/>
        <rFont val="맑은 고딕"/>
        <family val="3"/>
        <charset val="134"/>
        <scheme val="major"/>
      </rPr>
      <t>辉</t>
    </r>
    <r>
      <rPr>
        <sz val="8"/>
        <rFont val="맑은 고딕"/>
        <family val="3"/>
        <charset val="129"/>
        <scheme val="major"/>
      </rPr>
      <t>部品</t>
    </r>
  </si>
  <si>
    <t>DSWSCB150223一般贸易</t>
  </si>
  <si>
    <r>
      <t xml:space="preserve">NO.06020581 </t>
    </r>
    <r>
      <rPr>
        <sz val="8"/>
        <rFont val="맑은 고딕"/>
        <family val="3"/>
        <charset val="134"/>
        <scheme val="major"/>
      </rPr>
      <t>苏</t>
    </r>
    <r>
      <rPr>
        <sz val="8"/>
        <rFont val="맑은 고딕"/>
        <family val="3"/>
        <charset val="129"/>
        <scheme val="major"/>
      </rPr>
      <t>州丰安注塑件</t>
    </r>
    <r>
      <rPr>
        <sz val="8"/>
        <rFont val="맑은 고딕"/>
        <family val="3"/>
        <charset val="134"/>
        <scheme val="major"/>
      </rPr>
      <t>购买</t>
    </r>
  </si>
  <si>
    <t>DSWBEC150508一般贸易</t>
  </si>
  <si>
    <t>2015.02.15</t>
  </si>
  <si>
    <t>DSWSCB150149一般贸易</t>
  </si>
  <si>
    <r>
      <t>NO44448882 DEC 2015 年5月</t>
    </r>
    <r>
      <rPr>
        <sz val="8"/>
        <rFont val="맑은 고딕"/>
        <family val="3"/>
        <charset val="134"/>
        <scheme val="major"/>
      </rPr>
      <t>份</t>
    </r>
    <r>
      <rPr>
        <sz val="8"/>
        <rFont val="맑은 고딕"/>
        <family val="3"/>
        <charset val="129"/>
        <scheme val="major"/>
      </rPr>
      <t>LDC</t>
    </r>
    <r>
      <rPr>
        <sz val="8"/>
        <rFont val="맑은 고딕"/>
        <family val="3"/>
        <charset val="134"/>
        <scheme val="major"/>
      </rPr>
      <t>货</t>
    </r>
    <r>
      <rPr>
        <sz val="8"/>
        <rFont val="맑은 고딕"/>
        <family val="3"/>
        <charset val="129"/>
        <scheme val="major"/>
      </rPr>
      <t>款</t>
    </r>
  </si>
  <si>
    <t>2015.04.21</t>
  </si>
  <si>
    <t>DSWSCB150342一般贸易</t>
  </si>
  <si>
    <t>DSWSCB150407一般贸易</t>
  </si>
  <si>
    <t>2015.01.17</t>
  </si>
  <si>
    <t>DSWRYB141209一般贸易</t>
  </si>
  <si>
    <r>
      <t>NO35089108上海德尔福4月</t>
    </r>
    <r>
      <rPr>
        <sz val="8"/>
        <rFont val="맑은 고딕"/>
        <family val="3"/>
        <charset val="134"/>
        <scheme val="major"/>
      </rPr>
      <t>份</t>
    </r>
    <r>
      <rPr>
        <sz val="8"/>
        <rFont val="맑은 고딕"/>
        <family val="3"/>
        <charset val="129"/>
        <scheme val="major"/>
      </rPr>
      <t>LDC</t>
    </r>
    <r>
      <rPr>
        <sz val="8"/>
        <rFont val="맑은 고딕"/>
        <family val="3"/>
        <charset val="134"/>
        <scheme val="major"/>
      </rPr>
      <t>货</t>
    </r>
    <r>
      <rPr>
        <sz val="8"/>
        <rFont val="맑은 고딕"/>
        <family val="3"/>
        <charset val="129"/>
        <scheme val="major"/>
      </rPr>
      <t>款</t>
    </r>
  </si>
  <si>
    <r>
      <t>NO24985145采</t>
    </r>
    <r>
      <rPr>
        <sz val="8"/>
        <rFont val="맑은 고딕"/>
        <family val="3"/>
        <charset val="134"/>
        <scheme val="major"/>
      </rPr>
      <t>购</t>
    </r>
    <r>
      <rPr>
        <sz val="8"/>
        <rFont val="맑은 고딕"/>
        <family val="3"/>
        <charset val="129"/>
        <scheme val="major"/>
      </rPr>
      <t>品柏塑料粒子</t>
    </r>
  </si>
  <si>
    <t>2015.01.27</t>
  </si>
  <si>
    <t>DSWRAW1501一般贸易</t>
  </si>
  <si>
    <r>
      <t>NO24985114-7采</t>
    </r>
    <r>
      <rPr>
        <sz val="8"/>
        <rFont val="맑은 고딕"/>
        <family val="3"/>
        <charset val="134"/>
        <scheme val="major"/>
      </rPr>
      <t>购</t>
    </r>
    <r>
      <rPr>
        <sz val="8"/>
        <rFont val="맑은 고딕"/>
        <family val="3"/>
        <charset val="129"/>
        <scheme val="major"/>
      </rPr>
      <t>品柏塑料粒子</t>
    </r>
  </si>
  <si>
    <r>
      <t>上海瑞尔</t>
    </r>
    <r>
      <rPr>
        <sz val="8"/>
        <color theme="1"/>
        <rFont val="맑은 고딕"/>
        <family val="3"/>
        <charset val="134"/>
        <scheme val="major"/>
      </rPr>
      <t>实业</t>
    </r>
    <r>
      <rPr>
        <sz val="8"/>
        <color theme="1"/>
        <rFont val="맑은 고딕"/>
        <family val="3"/>
        <charset val="129"/>
        <scheme val="major"/>
      </rPr>
      <t>有限公司</t>
    </r>
  </si>
  <si>
    <r>
      <t>NO.23299060上海瑞尔3-4月</t>
    </r>
    <r>
      <rPr>
        <sz val="8"/>
        <rFont val="맑은 고딕"/>
        <family val="3"/>
        <charset val="134"/>
        <scheme val="major"/>
      </rPr>
      <t>电镀</t>
    </r>
    <r>
      <rPr>
        <sz val="8"/>
        <rFont val="맑은 고딕"/>
        <family val="3"/>
        <charset val="129"/>
        <scheme val="major"/>
      </rPr>
      <t>件</t>
    </r>
    <r>
      <rPr>
        <sz val="8"/>
        <rFont val="맑은 고딕"/>
        <family val="3"/>
        <charset val="134"/>
        <scheme val="major"/>
      </rPr>
      <t>购买</t>
    </r>
  </si>
  <si>
    <r>
      <t>NO48194911-3采</t>
    </r>
    <r>
      <rPr>
        <sz val="8"/>
        <rFont val="맑은 고딕"/>
        <family val="3"/>
        <charset val="134"/>
        <scheme val="major"/>
      </rPr>
      <t>购</t>
    </r>
    <r>
      <rPr>
        <sz val="8"/>
        <rFont val="맑은 고딕"/>
        <family val="3"/>
        <charset val="129"/>
        <scheme val="major"/>
      </rPr>
      <t>科禾部品</t>
    </r>
  </si>
  <si>
    <t>DSWBEC150403一般贸易</t>
  </si>
  <si>
    <r>
      <t>昆山</t>
    </r>
    <r>
      <rPr>
        <sz val="8"/>
        <color theme="1"/>
        <rFont val="맑은 고딕"/>
        <family val="3"/>
        <charset val="134"/>
        <scheme val="major"/>
      </rPr>
      <t>华</t>
    </r>
    <r>
      <rPr>
        <sz val="8"/>
        <color theme="1"/>
        <rFont val="맑은 고딕"/>
        <family val="3"/>
        <charset val="129"/>
        <scheme val="major"/>
      </rPr>
      <t>卓</t>
    </r>
    <r>
      <rPr>
        <sz val="8"/>
        <color theme="1"/>
        <rFont val="맑은 고딕"/>
        <family val="3"/>
        <charset val="134"/>
        <scheme val="major"/>
      </rPr>
      <t>电</t>
    </r>
    <r>
      <rPr>
        <sz val="8"/>
        <color theme="1"/>
        <rFont val="맑은 고딕"/>
        <family val="3"/>
        <charset val="129"/>
        <scheme val="major"/>
      </rPr>
      <t>子科技有限公司</t>
    </r>
  </si>
  <si>
    <r>
      <t>NO13002020/21/22</t>
    </r>
    <r>
      <rPr>
        <sz val="8"/>
        <color theme="1"/>
        <rFont val="맑은 고딕"/>
        <family val="3"/>
        <charset val="134"/>
        <scheme val="major"/>
      </rPr>
      <t>购买华</t>
    </r>
    <r>
      <rPr>
        <sz val="8"/>
        <color theme="1"/>
        <rFont val="맑은 고딕"/>
        <family val="3"/>
        <charset val="129"/>
        <scheme val="major"/>
      </rPr>
      <t>卓SMT加工</t>
    </r>
  </si>
  <si>
    <t>DSWSCB150129一般贸易</t>
  </si>
  <si>
    <t>2015.05.25</t>
  </si>
  <si>
    <r>
      <t xml:space="preserve">NO.06020556 </t>
    </r>
    <r>
      <rPr>
        <sz val="8"/>
        <rFont val="맑은 고딕"/>
        <family val="3"/>
        <charset val="134"/>
        <scheme val="major"/>
      </rPr>
      <t>苏</t>
    </r>
    <r>
      <rPr>
        <sz val="8"/>
        <rFont val="맑은 고딕"/>
        <family val="3"/>
        <charset val="129"/>
        <scheme val="major"/>
      </rPr>
      <t>州丰安4-5月物料</t>
    </r>
    <r>
      <rPr>
        <sz val="8"/>
        <rFont val="맑은 고딕"/>
        <family val="3"/>
        <charset val="134"/>
        <scheme val="major"/>
      </rPr>
      <t>购买</t>
    </r>
  </si>
  <si>
    <t>DSWRAW1503一般贸易</t>
  </si>
  <si>
    <t>2015.03.11</t>
  </si>
  <si>
    <t>DSWRAW1505一般贸易</t>
  </si>
  <si>
    <t>2015.03.12</t>
  </si>
  <si>
    <t>DSWRYB150202一般贸易</t>
  </si>
  <si>
    <t>DSWRYB150107一般贸易</t>
  </si>
  <si>
    <t>2015.05.21</t>
  </si>
  <si>
    <t>DSWRAW1512一般贸易</t>
  </si>
  <si>
    <r>
      <rPr>
        <sz val="8"/>
        <color theme="1"/>
        <rFont val="맑은 고딕"/>
        <family val="3"/>
        <charset val="134"/>
        <scheme val="major"/>
      </rPr>
      <t>极东贸</t>
    </r>
    <r>
      <rPr>
        <sz val="8"/>
        <color theme="1"/>
        <rFont val="맑은 고딕"/>
        <family val="3"/>
        <charset val="129"/>
        <scheme val="major"/>
      </rPr>
      <t>易(上海)有限公司</t>
    </r>
  </si>
  <si>
    <r>
      <t>NO39655819</t>
    </r>
    <r>
      <rPr>
        <sz val="8"/>
        <rFont val="맑은 고딕"/>
        <family val="3"/>
        <charset val="134"/>
        <scheme val="major"/>
      </rPr>
      <t>购买极东贸</t>
    </r>
    <r>
      <rPr>
        <sz val="8"/>
        <rFont val="맑은 고딕"/>
        <family val="3"/>
        <charset val="129"/>
        <scheme val="major"/>
      </rPr>
      <t>易油漆</t>
    </r>
  </si>
  <si>
    <t>2015.03.06</t>
  </si>
  <si>
    <t>DSWRAW1506一般贸易</t>
  </si>
  <si>
    <r>
      <t>NO28034858-60采</t>
    </r>
    <r>
      <rPr>
        <sz val="8"/>
        <rFont val="맑은 고딕"/>
        <family val="3"/>
        <charset val="134"/>
        <scheme val="major"/>
      </rPr>
      <t>购</t>
    </r>
    <r>
      <rPr>
        <sz val="8"/>
        <rFont val="맑은 고딕"/>
        <family val="3"/>
        <charset val="129"/>
        <scheme val="major"/>
      </rPr>
      <t>上</t>
    </r>
    <r>
      <rPr>
        <sz val="8"/>
        <rFont val="맑은 고딕"/>
        <family val="3"/>
        <charset val="134"/>
        <scheme val="major"/>
      </rPr>
      <t>涛</t>
    </r>
    <r>
      <rPr>
        <sz val="8"/>
        <rFont val="맑은 고딕"/>
        <family val="3"/>
        <charset val="129"/>
        <scheme val="major"/>
      </rPr>
      <t>塑料粒子</t>
    </r>
  </si>
  <si>
    <t>DSWSCB150315一般贸易</t>
  </si>
  <si>
    <r>
      <t>NO.44352381 德尔福物料</t>
    </r>
    <r>
      <rPr>
        <sz val="8"/>
        <rFont val="맑은 고딕"/>
        <family val="3"/>
        <charset val="134"/>
        <scheme val="major"/>
      </rPr>
      <t>购买</t>
    </r>
  </si>
  <si>
    <r>
      <rPr>
        <sz val="8"/>
        <color theme="1"/>
        <rFont val="맑은 고딕"/>
        <family val="3"/>
        <charset val="134"/>
        <scheme val="major"/>
      </rPr>
      <t>国</t>
    </r>
    <r>
      <rPr>
        <sz val="8"/>
        <color theme="1"/>
        <rFont val="맑은 고딕"/>
        <family val="3"/>
        <charset val="129"/>
        <scheme val="major"/>
      </rPr>
      <t>泰精密机件(无</t>
    </r>
    <r>
      <rPr>
        <sz val="8"/>
        <color theme="1"/>
        <rFont val="맑은 고딕"/>
        <family val="3"/>
        <charset val="134"/>
        <scheme val="major"/>
      </rPr>
      <t>锡</t>
    </r>
    <r>
      <rPr>
        <sz val="8"/>
        <color theme="1"/>
        <rFont val="맑은 고딕"/>
        <family val="3"/>
        <charset val="129"/>
        <scheme val="major"/>
      </rPr>
      <t>)有限公司</t>
    </r>
  </si>
  <si>
    <r>
      <t>NO09119683采</t>
    </r>
    <r>
      <rPr>
        <sz val="8"/>
        <rFont val="맑은 고딕"/>
        <family val="3"/>
        <charset val="134"/>
        <scheme val="major"/>
      </rPr>
      <t>购国</t>
    </r>
    <r>
      <rPr>
        <sz val="8"/>
        <rFont val="맑은 고딕"/>
        <family val="3"/>
        <charset val="129"/>
        <scheme val="major"/>
      </rPr>
      <t>泰部品</t>
    </r>
  </si>
  <si>
    <r>
      <t>埃</t>
    </r>
    <r>
      <rPr>
        <sz val="8"/>
        <color theme="1"/>
        <rFont val="맑은 고딕"/>
        <family val="3"/>
        <charset val="134"/>
        <scheme val="major"/>
      </rPr>
      <t>赛</t>
    </r>
    <r>
      <rPr>
        <sz val="8"/>
        <color theme="1"/>
        <rFont val="맑은 고딕"/>
        <family val="3"/>
        <charset val="129"/>
        <scheme val="major"/>
      </rPr>
      <t>克斯</t>
    </r>
    <r>
      <rPr>
        <sz val="8"/>
        <color theme="1"/>
        <rFont val="맑은 고딕"/>
        <family val="3"/>
        <charset val="134"/>
        <scheme val="major"/>
      </rPr>
      <t>电</t>
    </r>
    <r>
      <rPr>
        <sz val="8"/>
        <color theme="1"/>
        <rFont val="맑은 고딕"/>
        <family val="3"/>
        <charset val="129"/>
        <scheme val="major"/>
      </rPr>
      <t>磁</t>
    </r>
    <r>
      <rPr>
        <sz val="8"/>
        <color theme="1"/>
        <rFont val="맑은 고딕"/>
        <family val="3"/>
        <charset val="134"/>
        <scheme val="major"/>
      </rPr>
      <t>线</t>
    </r>
    <r>
      <rPr>
        <sz val="8"/>
        <color theme="1"/>
        <rFont val="맑은 고딕"/>
        <family val="3"/>
        <charset val="129"/>
        <scheme val="major"/>
      </rPr>
      <t>（</t>
    </r>
    <r>
      <rPr>
        <sz val="8"/>
        <color theme="1"/>
        <rFont val="맑은 고딕"/>
        <family val="3"/>
        <charset val="134"/>
        <scheme val="major"/>
      </rPr>
      <t>苏</t>
    </r>
    <r>
      <rPr>
        <sz val="8"/>
        <color theme="1"/>
        <rFont val="맑은 고딕"/>
        <family val="3"/>
        <charset val="129"/>
        <scheme val="major"/>
      </rPr>
      <t>州）有限公司</t>
    </r>
  </si>
  <si>
    <r>
      <t>NO01621907/578980采</t>
    </r>
    <r>
      <rPr>
        <sz val="8"/>
        <rFont val="맑은 고딕"/>
        <family val="3"/>
        <charset val="134"/>
        <scheme val="major"/>
      </rPr>
      <t>购</t>
    </r>
    <r>
      <rPr>
        <sz val="8"/>
        <rFont val="맑은 고딕"/>
        <family val="3"/>
        <charset val="129"/>
        <scheme val="major"/>
      </rPr>
      <t>埃</t>
    </r>
    <r>
      <rPr>
        <sz val="8"/>
        <rFont val="맑은 고딕"/>
        <family val="3"/>
        <charset val="134"/>
        <scheme val="major"/>
      </rPr>
      <t>赛</t>
    </r>
    <r>
      <rPr>
        <sz val="8"/>
        <rFont val="맑은 고딕"/>
        <family val="3"/>
        <charset val="129"/>
        <scheme val="major"/>
      </rPr>
      <t>克斯漆包</t>
    </r>
    <r>
      <rPr>
        <sz val="8"/>
        <rFont val="맑은 고딕"/>
        <family val="3"/>
        <charset val="134"/>
        <scheme val="major"/>
      </rPr>
      <t>线</t>
    </r>
  </si>
  <si>
    <t>2015.05.23</t>
  </si>
  <si>
    <r>
      <t>NO05074778</t>
    </r>
    <r>
      <rPr>
        <sz val="8"/>
        <rFont val="맑은 고딕"/>
        <family val="3"/>
        <charset val="134"/>
        <scheme val="major"/>
      </rPr>
      <t>购买华</t>
    </r>
    <r>
      <rPr>
        <sz val="8"/>
        <rFont val="맑은 고딕"/>
        <family val="3"/>
        <charset val="129"/>
        <scheme val="major"/>
      </rPr>
      <t>升PCB</t>
    </r>
  </si>
  <si>
    <t>DSWSCB150409一般贸易</t>
  </si>
  <si>
    <t>2015.03.18</t>
  </si>
  <si>
    <t>DSWSCB150227一般贸易</t>
  </si>
  <si>
    <t>2014.12.16</t>
  </si>
  <si>
    <r>
      <t>NO00014040~6457JAC</t>
    </r>
    <r>
      <rPr>
        <sz val="8"/>
        <color theme="1"/>
        <rFont val="맑은 고딕"/>
        <family val="3"/>
        <charset val="134"/>
        <scheme val="major"/>
      </rPr>
      <t>电镀</t>
    </r>
    <r>
      <rPr>
        <sz val="8"/>
        <color theme="1"/>
        <rFont val="맑은 고딕"/>
        <family val="3"/>
        <charset val="129"/>
        <scheme val="major"/>
      </rPr>
      <t>件</t>
    </r>
    <r>
      <rPr>
        <sz val="8"/>
        <color theme="1"/>
        <rFont val="맑은 고딕"/>
        <family val="3"/>
        <charset val="134"/>
        <scheme val="major"/>
      </rPr>
      <t>调拨</t>
    </r>
    <r>
      <rPr>
        <sz val="8"/>
        <color theme="1"/>
        <rFont val="맑은 고딕"/>
        <family val="3"/>
        <charset val="129"/>
        <scheme val="major"/>
      </rPr>
      <t>料11~12月（江淮汽</t>
    </r>
    <r>
      <rPr>
        <sz val="8"/>
        <color theme="1"/>
        <rFont val="맑은 고딕"/>
        <family val="3"/>
        <charset val="134"/>
        <scheme val="major"/>
      </rPr>
      <t>车</t>
    </r>
    <r>
      <rPr>
        <sz val="8"/>
        <color theme="1"/>
        <rFont val="맑은 고딕"/>
        <family val="3"/>
        <charset val="129"/>
        <scheme val="major"/>
      </rPr>
      <t>）</t>
    </r>
  </si>
  <si>
    <r>
      <t>NO10385627-29采</t>
    </r>
    <r>
      <rPr>
        <sz val="8"/>
        <rFont val="맑은 고딕"/>
        <family val="3"/>
        <charset val="134"/>
        <scheme val="major"/>
      </rPr>
      <t>购赛</t>
    </r>
    <r>
      <rPr>
        <sz val="8"/>
        <rFont val="맑은 고딕"/>
        <family val="3"/>
        <charset val="129"/>
        <scheme val="major"/>
      </rPr>
      <t>星</t>
    </r>
    <r>
      <rPr>
        <sz val="8"/>
        <rFont val="맑은 고딕"/>
        <family val="3"/>
        <charset val="134"/>
        <scheme val="major"/>
      </rPr>
      <t>线</t>
    </r>
    <r>
      <rPr>
        <sz val="8"/>
        <rFont val="맑은 고딕"/>
        <family val="3"/>
        <charset val="129"/>
        <scheme val="major"/>
      </rPr>
      <t>束（3月-4月）</t>
    </r>
  </si>
  <si>
    <t>DSWBEC141211(1/2)一般贸易</t>
  </si>
  <si>
    <t>DSWRAW1510一般贸易</t>
  </si>
  <si>
    <t>DSWSCB150137一般贸易</t>
  </si>
  <si>
    <t>2015.03.09</t>
  </si>
  <si>
    <t>DSWSCB150228一般贸易</t>
  </si>
  <si>
    <t>2015.06.26</t>
  </si>
  <si>
    <r>
      <t>杭州益利素勒精</t>
    </r>
    <r>
      <rPr>
        <sz val="8"/>
        <color theme="1"/>
        <rFont val="맑은 고딕"/>
        <family val="3"/>
        <charset val="134"/>
        <scheme val="major"/>
      </rPr>
      <t>线</t>
    </r>
    <r>
      <rPr>
        <sz val="8"/>
        <color theme="1"/>
        <rFont val="맑은 고딕"/>
        <family val="3"/>
        <charset val="129"/>
        <scheme val="major"/>
      </rPr>
      <t>有限公司</t>
    </r>
  </si>
  <si>
    <r>
      <t>NO.05094794/95/98</t>
    </r>
    <r>
      <rPr>
        <sz val="8"/>
        <rFont val="맑은 고딕"/>
        <family val="3"/>
        <charset val="134"/>
        <scheme val="major"/>
      </rPr>
      <t>购买</t>
    </r>
    <r>
      <rPr>
        <sz val="8"/>
        <rFont val="맑은 고딕"/>
        <family val="3"/>
        <charset val="129"/>
        <scheme val="major"/>
      </rPr>
      <t>利益素勒漆包</t>
    </r>
    <r>
      <rPr>
        <sz val="8"/>
        <rFont val="맑은 고딕"/>
        <family val="3"/>
        <charset val="134"/>
        <scheme val="major"/>
      </rPr>
      <t>线</t>
    </r>
    <r>
      <rPr>
        <sz val="8"/>
        <rFont val="맑은 고딕"/>
        <family val="3"/>
        <charset val="129"/>
        <scheme val="major"/>
      </rPr>
      <t>（6月）</t>
    </r>
  </si>
  <si>
    <t>DSWSCB150236一般贸易</t>
  </si>
  <si>
    <t>2015.05.04</t>
  </si>
  <si>
    <t>DSWRAW1511一般贸易</t>
  </si>
  <si>
    <t>2014.03.31</t>
  </si>
  <si>
    <r>
      <t>NO00039323</t>
    </r>
    <r>
      <rPr>
        <sz val="8"/>
        <rFont val="맑은 고딕"/>
        <family val="3"/>
        <charset val="134"/>
        <scheme val="major"/>
      </rPr>
      <t>购买</t>
    </r>
    <r>
      <rPr>
        <sz val="8"/>
        <rFont val="맑은 고딕"/>
        <family val="3"/>
        <charset val="129"/>
        <scheme val="major"/>
      </rPr>
      <t>江淮部品</t>
    </r>
  </si>
  <si>
    <t>DSWRAW1507一般贸易</t>
  </si>
  <si>
    <t>DSWRYB150203一般贸易</t>
  </si>
  <si>
    <t>2015.06.13</t>
  </si>
  <si>
    <r>
      <t>NO44352466 DEC 2014 年7-2015年2月</t>
    </r>
    <r>
      <rPr>
        <sz val="8"/>
        <rFont val="맑은 고딕"/>
        <family val="3"/>
        <charset val="134"/>
        <scheme val="major"/>
      </rPr>
      <t>份</t>
    </r>
    <r>
      <rPr>
        <sz val="8"/>
        <rFont val="맑은 고딕"/>
        <family val="3"/>
        <charset val="129"/>
        <scheme val="major"/>
      </rPr>
      <t>AS件</t>
    </r>
    <r>
      <rPr>
        <sz val="8"/>
        <rFont val="맑은 고딕"/>
        <family val="3"/>
        <charset val="134"/>
        <scheme val="major"/>
      </rPr>
      <t>结</t>
    </r>
    <r>
      <rPr>
        <sz val="8"/>
        <rFont val="맑은 고딕"/>
        <family val="3"/>
        <charset val="129"/>
        <scheme val="major"/>
      </rPr>
      <t>算</t>
    </r>
  </si>
  <si>
    <t>DSWRAW1508一般贸易</t>
  </si>
  <si>
    <t>DSW-RAW-1516部品在途</t>
  </si>
  <si>
    <t>2015.03.24</t>
  </si>
  <si>
    <r>
      <t>昆山金成功</t>
    </r>
    <r>
      <rPr>
        <sz val="8"/>
        <color theme="1"/>
        <rFont val="맑은 고딕"/>
        <family val="3"/>
        <charset val="134"/>
        <scheme val="major"/>
      </rPr>
      <t>电</t>
    </r>
    <r>
      <rPr>
        <sz val="8"/>
        <color theme="1"/>
        <rFont val="맑은 고딕"/>
        <family val="3"/>
        <charset val="129"/>
        <scheme val="major"/>
      </rPr>
      <t>子有限公司</t>
    </r>
  </si>
  <si>
    <r>
      <t>NO19076252-253采</t>
    </r>
    <r>
      <rPr>
        <sz val="8"/>
        <rFont val="맑은 고딕"/>
        <family val="3"/>
        <charset val="134"/>
        <scheme val="major"/>
      </rPr>
      <t>购</t>
    </r>
    <r>
      <rPr>
        <sz val="8"/>
        <rFont val="맑은 고딕"/>
        <family val="3"/>
        <charset val="129"/>
        <scheme val="major"/>
      </rPr>
      <t>金成功pin</t>
    </r>
    <r>
      <rPr>
        <sz val="8"/>
        <rFont val="맑은 고딕"/>
        <family val="3"/>
        <charset val="134"/>
        <scheme val="major"/>
      </rPr>
      <t>针</t>
    </r>
  </si>
  <si>
    <t>2015.05.22</t>
  </si>
  <si>
    <r>
      <t>NO0143000-2采</t>
    </r>
    <r>
      <rPr>
        <sz val="8"/>
        <rFont val="맑은 고딕"/>
        <family val="3"/>
        <charset val="134"/>
        <scheme val="major"/>
      </rPr>
      <t>购赛</t>
    </r>
    <r>
      <rPr>
        <sz val="8"/>
        <rFont val="맑은 고딕"/>
        <family val="3"/>
        <charset val="129"/>
        <scheme val="major"/>
      </rPr>
      <t>星</t>
    </r>
    <r>
      <rPr>
        <sz val="8"/>
        <rFont val="맑은 고딕"/>
        <family val="3"/>
        <charset val="134"/>
        <scheme val="major"/>
      </rPr>
      <t>线</t>
    </r>
    <r>
      <rPr>
        <sz val="8"/>
        <rFont val="맑은 고딕"/>
        <family val="3"/>
        <charset val="129"/>
        <scheme val="major"/>
      </rPr>
      <t>束（4月-5月）</t>
    </r>
  </si>
  <si>
    <t>DSWRYB150401一般贸易</t>
  </si>
  <si>
    <t>2015.06.01</t>
  </si>
  <si>
    <t>DSWBEC150507一般贸易</t>
  </si>
  <si>
    <r>
      <rPr>
        <sz val="8"/>
        <color theme="1"/>
        <rFont val="맑은 고딕"/>
        <family val="3"/>
        <charset val="134"/>
        <scheme val="major"/>
      </rPr>
      <t>乐</t>
    </r>
    <r>
      <rPr>
        <sz val="8"/>
        <color theme="1"/>
        <rFont val="맑은 고딕"/>
        <family val="3"/>
        <charset val="129"/>
        <scheme val="major"/>
      </rPr>
      <t>采商</t>
    </r>
    <r>
      <rPr>
        <sz val="8"/>
        <color theme="1"/>
        <rFont val="맑은 고딕"/>
        <family val="3"/>
        <charset val="134"/>
        <scheme val="major"/>
      </rPr>
      <t>贸</t>
    </r>
    <r>
      <rPr>
        <sz val="8"/>
        <color theme="1"/>
        <rFont val="맑은 고딕"/>
        <family val="3"/>
        <charset val="129"/>
        <scheme val="major"/>
      </rPr>
      <t>（南京）有限公司</t>
    </r>
  </si>
  <si>
    <r>
      <t>NO24581809</t>
    </r>
    <r>
      <rPr>
        <sz val="8"/>
        <rFont val="맑은 고딕"/>
        <family val="3"/>
        <charset val="134"/>
        <scheme val="major"/>
      </rPr>
      <t>购买</t>
    </r>
    <r>
      <rPr>
        <sz val="8"/>
        <rFont val="맑은 고딕"/>
        <family val="3"/>
        <charset val="129"/>
        <scheme val="major"/>
      </rPr>
      <t>南京</t>
    </r>
    <r>
      <rPr>
        <sz val="8"/>
        <rFont val="맑은 고딕"/>
        <family val="3"/>
        <charset val="134"/>
        <scheme val="major"/>
      </rPr>
      <t>乐</t>
    </r>
    <r>
      <rPr>
        <sz val="8"/>
        <rFont val="맑은 고딕"/>
        <family val="3"/>
        <charset val="129"/>
        <scheme val="major"/>
      </rPr>
      <t>采耗材</t>
    </r>
  </si>
  <si>
    <t>2015.04.09</t>
  </si>
  <si>
    <t>DSWRAW1509一般贸易</t>
  </si>
  <si>
    <t>2015.01.31</t>
  </si>
  <si>
    <t>DSWSCB150121一般贸易</t>
  </si>
  <si>
    <t>DSWSCB150405一般贸易</t>
  </si>
  <si>
    <r>
      <t>NO37553905/06</t>
    </r>
    <r>
      <rPr>
        <sz val="8"/>
        <rFont val="맑은 고딕"/>
        <family val="3"/>
        <charset val="134"/>
        <scheme val="major"/>
      </rPr>
      <t>购买</t>
    </r>
    <r>
      <rPr>
        <sz val="8"/>
        <rFont val="맑은 고딕"/>
        <family val="3"/>
        <charset val="129"/>
        <scheme val="major"/>
      </rPr>
      <t>上海科禾吸塑盒</t>
    </r>
  </si>
  <si>
    <r>
      <t>上海苑科</t>
    </r>
    <r>
      <rPr>
        <sz val="8"/>
        <color theme="1"/>
        <rFont val="맑은 고딕"/>
        <family val="3"/>
        <charset val="134"/>
        <scheme val="major"/>
      </rPr>
      <t>电</t>
    </r>
    <r>
      <rPr>
        <sz val="8"/>
        <color theme="1"/>
        <rFont val="맑은 고딕"/>
        <family val="3"/>
        <charset val="129"/>
        <scheme val="major"/>
      </rPr>
      <t>子有限公司</t>
    </r>
  </si>
  <si>
    <r>
      <t>NO34720153/54</t>
    </r>
    <r>
      <rPr>
        <sz val="8"/>
        <rFont val="맑은 고딕"/>
        <family val="3"/>
        <charset val="134"/>
        <scheme val="major"/>
      </rPr>
      <t>购买</t>
    </r>
    <r>
      <rPr>
        <sz val="8"/>
        <rFont val="맑은 고딕"/>
        <family val="3"/>
        <charset val="129"/>
        <scheme val="major"/>
      </rPr>
      <t>苑科二</t>
    </r>
    <r>
      <rPr>
        <sz val="8"/>
        <rFont val="맑은 고딕"/>
        <family val="3"/>
        <charset val="134"/>
        <scheme val="major"/>
      </rPr>
      <t>极</t>
    </r>
    <r>
      <rPr>
        <sz val="8"/>
        <rFont val="맑은 고딕"/>
        <family val="3"/>
        <charset val="129"/>
        <scheme val="major"/>
      </rPr>
      <t>管</t>
    </r>
  </si>
  <si>
    <t>2015.01.24</t>
  </si>
  <si>
    <t>DSWSCB150105一般贸易</t>
  </si>
  <si>
    <t>DSWSCB150318一般贸易</t>
  </si>
  <si>
    <r>
      <t>上海</t>
    </r>
    <r>
      <rPr>
        <sz val="8"/>
        <color theme="1"/>
        <rFont val="맑은 고딕"/>
        <family val="3"/>
        <charset val="134"/>
        <scheme val="major"/>
      </rPr>
      <t>铭</t>
    </r>
    <r>
      <rPr>
        <sz val="8"/>
        <color theme="1"/>
        <rFont val="맑은 고딕"/>
        <family val="3"/>
        <charset val="129"/>
        <scheme val="major"/>
      </rPr>
      <t>成</t>
    </r>
    <r>
      <rPr>
        <sz val="8"/>
        <color theme="1"/>
        <rFont val="맑은 고딕"/>
        <family val="3"/>
        <charset val="134"/>
        <scheme val="major"/>
      </rPr>
      <t>锦</t>
    </r>
    <r>
      <rPr>
        <sz val="8"/>
        <color theme="1"/>
        <rFont val="맑은 고딕"/>
        <family val="3"/>
        <charset val="129"/>
        <scheme val="major"/>
      </rPr>
      <t>商</t>
    </r>
    <r>
      <rPr>
        <sz val="8"/>
        <color theme="1"/>
        <rFont val="맑은 고딕"/>
        <family val="3"/>
        <charset val="134"/>
        <scheme val="major"/>
      </rPr>
      <t>贸</t>
    </r>
    <r>
      <rPr>
        <sz val="8"/>
        <color theme="1"/>
        <rFont val="맑은 고딕"/>
        <family val="3"/>
        <charset val="129"/>
        <scheme val="major"/>
      </rPr>
      <t>有限公司</t>
    </r>
  </si>
  <si>
    <r>
      <t>NO29547247</t>
    </r>
    <r>
      <rPr>
        <sz val="8"/>
        <rFont val="맑은 고딕"/>
        <family val="3"/>
        <charset val="134"/>
        <scheme val="major"/>
      </rPr>
      <t>购买铭</t>
    </r>
    <r>
      <rPr>
        <sz val="8"/>
        <rFont val="맑은 고딕"/>
        <family val="3"/>
        <charset val="129"/>
        <scheme val="major"/>
      </rPr>
      <t>成</t>
    </r>
    <r>
      <rPr>
        <sz val="8"/>
        <rFont val="맑은 고딕"/>
        <family val="3"/>
        <charset val="134"/>
        <scheme val="major"/>
      </rPr>
      <t>锦</t>
    </r>
    <r>
      <rPr>
        <sz val="8"/>
        <rFont val="맑은 고딕"/>
        <family val="3"/>
        <charset val="129"/>
        <scheme val="major"/>
      </rPr>
      <t>硅</t>
    </r>
    <r>
      <rPr>
        <sz val="8"/>
        <rFont val="맑은 고딕"/>
        <family val="3"/>
        <charset val="134"/>
        <scheme val="major"/>
      </rPr>
      <t>胶</t>
    </r>
  </si>
  <si>
    <r>
      <t>NO05247192/93</t>
    </r>
    <r>
      <rPr>
        <sz val="8"/>
        <color theme="1"/>
        <rFont val="맑은 고딕"/>
        <family val="3"/>
        <charset val="134"/>
        <scheme val="major"/>
      </rPr>
      <t>购买华</t>
    </r>
    <r>
      <rPr>
        <sz val="8"/>
        <color theme="1"/>
        <rFont val="맑은 고딕"/>
        <family val="3"/>
        <charset val="129"/>
        <scheme val="major"/>
      </rPr>
      <t>卓SMT加工</t>
    </r>
  </si>
  <si>
    <r>
      <t>NO05247177/78</t>
    </r>
    <r>
      <rPr>
        <sz val="8"/>
        <color theme="1"/>
        <rFont val="맑은 고딕"/>
        <family val="3"/>
        <charset val="134"/>
        <scheme val="major"/>
      </rPr>
      <t>购买华</t>
    </r>
    <r>
      <rPr>
        <sz val="8"/>
        <color theme="1"/>
        <rFont val="맑은 고딕"/>
        <family val="3"/>
        <charset val="129"/>
        <scheme val="major"/>
      </rPr>
      <t>卓SMT加工</t>
    </r>
  </si>
  <si>
    <t xml:space="preserve"> DSW-SC-B-1506-04</t>
  </si>
  <si>
    <r>
      <t>NO25589462</t>
    </r>
    <r>
      <rPr>
        <sz val="8"/>
        <rFont val="맑은 고딕"/>
        <family val="3"/>
        <charset val="134"/>
        <scheme val="major"/>
      </rPr>
      <t>购买乐</t>
    </r>
    <r>
      <rPr>
        <sz val="8"/>
        <rFont val="맑은 고딕"/>
        <family val="3"/>
        <charset val="129"/>
        <scheme val="major"/>
      </rPr>
      <t>采耗材</t>
    </r>
  </si>
  <si>
    <t>DSWSCB150214一般贸易</t>
  </si>
  <si>
    <t>DSWSCB150106一般贸易</t>
  </si>
  <si>
    <r>
      <t>NO34720182/83</t>
    </r>
    <r>
      <rPr>
        <sz val="8"/>
        <rFont val="맑은 고딕"/>
        <family val="3"/>
        <charset val="134"/>
        <scheme val="major"/>
      </rPr>
      <t>购买</t>
    </r>
    <r>
      <rPr>
        <sz val="8"/>
        <rFont val="맑은 고딕"/>
        <family val="3"/>
        <charset val="129"/>
        <scheme val="major"/>
      </rPr>
      <t>苑科二</t>
    </r>
    <r>
      <rPr>
        <sz val="8"/>
        <rFont val="맑은 고딕"/>
        <family val="3"/>
        <charset val="134"/>
        <scheme val="major"/>
      </rPr>
      <t>极</t>
    </r>
    <r>
      <rPr>
        <sz val="8"/>
        <rFont val="맑은 고딕"/>
        <family val="3"/>
        <charset val="129"/>
        <scheme val="major"/>
      </rPr>
      <t>管</t>
    </r>
  </si>
  <si>
    <t>DSWRYB150106一般贸易</t>
  </si>
  <si>
    <t>DSW-SC-B-1506-09部品在途</t>
  </si>
  <si>
    <r>
      <t>NO.35089043 德尔福3-4月物料</t>
    </r>
    <r>
      <rPr>
        <sz val="8"/>
        <rFont val="맑은 고딕"/>
        <family val="3"/>
        <charset val="134"/>
        <scheme val="major"/>
      </rPr>
      <t>购买</t>
    </r>
  </si>
  <si>
    <r>
      <t>NO25567916</t>
    </r>
    <r>
      <rPr>
        <sz val="8"/>
        <rFont val="맑은 고딕"/>
        <family val="3"/>
        <charset val="134"/>
        <scheme val="major"/>
      </rPr>
      <t>购买</t>
    </r>
    <r>
      <rPr>
        <sz val="8"/>
        <rFont val="맑은 고딕"/>
        <family val="3"/>
        <charset val="129"/>
        <scheme val="major"/>
      </rPr>
      <t>南京</t>
    </r>
    <r>
      <rPr>
        <sz val="8"/>
        <rFont val="맑은 고딕"/>
        <family val="3"/>
        <charset val="134"/>
        <scheme val="major"/>
      </rPr>
      <t>乐</t>
    </r>
    <r>
      <rPr>
        <sz val="8"/>
        <rFont val="맑은 고딕"/>
        <family val="3"/>
        <charset val="129"/>
        <scheme val="major"/>
      </rPr>
      <t>采耗材</t>
    </r>
  </si>
  <si>
    <t>2008.11.30</t>
  </si>
  <si>
    <r>
      <t>吉林博信汽</t>
    </r>
    <r>
      <rPr>
        <sz val="8"/>
        <color theme="1"/>
        <rFont val="맑은 고딕"/>
        <family val="3"/>
        <charset val="134"/>
        <scheme val="major"/>
      </rPr>
      <t>车电</t>
    </r>
    <r>
      <rPr>
        <sz val="8"/>
        <color theme="1"/>
        <rFont val="맑은 고딕"/>
        <family val="3"/>
        <charset val="129"/>
        <scheme val="major"/>
      </rPr>
      <t>器有限公司</t>
    </r>
  </si>
  <si>
    <r>
      <t>*收到吉林博信汽</t>
    </r>
    <r>
      <rPr>
        <sz val="8"/>
        <rFont val="맑은 고딕"/>
        <family val="3"/>
        <charset val="134"/>
        <scheme val="major"/>
      </rPr>
      <t>车</t>
    </r>
    <r>
      <rPr>
        <sz val="8"/>
        <rFont val="맑은 고딕"/>
        <family val="3"/>
        <charset val="129"/>
        <scheme val="major"/>
      </rPr>
      <t>退</t>
    </r>
    <r>
      <rPr>
        <sz val="8"/>
        <rFont val="맑은 고딕"/>
        <family val="3"/>
        <charset val="134"/>
        <scheme val="major"/>
      </rPr>
      <t>汇</t>
    </r>
    <r>
      <rPr>
        <sz val="8"/>
        <rFont val="맑은 고딕"/>
        <family val="3"/>
        <charset val="129"/>
        <scheme val="major"/>
      </rPr>
      <t>_00588169-70</t>
    </r>
  </si>
  <si>
    <t>DSWSCB141239一般贸易</t>
  </si>
  <si>
    <t>DSWSCB150229一般贸易</t>
  </si>
  <si>
    <t>DSWSCB150308一般贸易</t>
  </si>
  <si>
    <r>
      <t>徐州</t>
    </r>
    <r>
      <rPr>
        <sz val="8"/>
        <color theme="1"/>
        <rFont val="맑은 고딕"/>
        <family val="3"/>
        <charset val="134"/>
        <scheme val="major"/>
      </rPr>
      <t>吴</t>
    </r>
    <r>
      <rPr>
        <sz val="8"/>
        <color theme="1"/>
        <rFont val="맑은 고딕"/>
        <family val="3"/>
        <charset val="129"/>
        <scheme val="major"/>
      </rPr>
      <t>越化工科技有限公司</t>
    </r>
  </si>
  <si>
    <r>
      <t>NO07185738/9</t>
    </r>
    <r>
      <rPr>
        <sz val="8"/>
        <rFont val="맑은 고딕"/>
        <family val="3"/>
        <charset val="134"/>
        <scheme val="major"/>
      </rPr>
      <t>购买吴</t>
    </r>
    <r>
      <rPr>
        <sz val="8"/>
        <rFont val="맑은 고딕"/>
        <family val="3"/>
        <charset val="129"/>
        <scheme val="major"/>
      </rPr>
      <t>越</t>
    </r>
    <r>
      <rPr>
        <sz val="8"/>
        <rFont val="맑은 고딕"/>
        <family val="3"/>
        <charset val="134"/>
        <scheme val="major"/>
      </rPr>
      <t>树</t>
    </r>
    <r>
      <rPr>
        <sz val="8"/>
        <rFont val="맑은 고딕"/>
        <family val="3"/>
        <charset val="129"/>
        <scheme val="major"/>
      </rPr>
      <t>脂溶</t>
    </r>
    <r>
      <rPr>
        <sz val="8"/>
        <rFont val="맑은 고딕"/>
        <family val="3"/>
        <charset val="134"/>
        <scheme val="major"/>
      </rPr>
      <t>剂</t>
    </r>
  </si>
  <si>
    <r>
      <t>无</t>
    </r>
    <r>
      <rPr>
        <sz val="8"/>
        <color theme="1"/>
        <rFont val="맑은 고딕"/>
        <family val="3"/>
        <charset val="134"/>
        <scheme val="major"/>
      </rPr>
      <t>锡</t>
    </r>
    <r>
      <rPr>
        <sz val="8"/>
        <color theme="1"/>
        <rFont val="맑은 고딕"/>
        <family val="3"/>
        <charset val="129"/>
        <scheme val="major"/>
      </rPr>
      <t>市</t>
    </r>
    <r>
      <rPr>
        <sz val="8"/>
        <color theme="1"/>
        <rFont val="맑은 고딕"/>
        <family val="3"/>
        <charset val="134"/>
        <scheme val="major"/>
      </rPr>
      <t>锡</t>
    </r>
    <r>
      <rPr>
        <sz val="8"/>
        <color theme="1"/>
        <rFont val="맑은 고딕"/>
        <family val="3"/>
        <charset val="129"/>
        <scheme val="major"/>
      </rPr>
      <t>山</t>
    </r>
    <r>
      <rPr>
        <sz val="8"/>
        <color theme="1"/>
        <rFont val="맑은 고딕"/>
        <family val="3"/>
        <charset val="134"/>
        <scheme val="major"/>
      </rPr>
      <t>区</t>
    </r>
    <r>
      <rPr>
        <sz val="8"/>
        <color theme="1"/>
        <rFont val="맑은 고딕"/>
        <family val="3"/>
        <charset val="129"/>
        <scheme val="major"/>
      </rPr>
      <t>安</t>
    </r>
    <r>
      <rPr>
        <sz val="8"/>
        <color theme="1"/>
        <rFont val="맑은 고딕"/>
        <family val="3"/>
        <charset val="134"/>
        <scheme val="major"/>
      </rPr>
      <t>镇联创电</t>
    </r>
    <r>
      <rPr>
        <sz val="8"/>
        <color theme="1"/>
        <rFont val="맑은 고딕"/>
        <family val="3"/>
        <charset val="129"/>
        <scheme val="major"/>
      </rPr>
      <t>器</t>
    </r>
    <r>
      <rPr>
        <sz val="8"/>
        <color theme="1"/>
        <rFont val="맑은 고딕"/>
        <family val="3"/>
        <charset val="134"/>
        <scheme val="major"/>
      </rPr>
      <t>厂</t>
    </r>
  </si>
  <si>
    <r>
      <t xml:space="preserve">NO10775263/4 </t>
    </r>
    <r>
      <rPr>
        <sz val="8"/>
        <rFont val="맑은 고딕"/>
        <family val="3"/>
        <charset val="134"/>
        <scheme val="major"/>
      </rPr>
      <t>联创</t>
    </r>
    <r>
      <rPr>
        <sz val="8"/>
        <rFont val="맑은 고딕"/>
        <family val="3"/>
        <charset val="129"/>
        <scheme val="major"/>
      </rPr>
      <t>6月外</t>
    </r>
    <r>
      <rPr>
        <sz val="8"/>
        <rFont val="맑은 고딕"/>
        <family val="3"/>
        <charset val="134"/>
        <scheme val="major"/>
      </rPr>
      <t>协费</t>
    </r>
    <r>
      <rPr>
        <sz val="8"/>
        <rFont val="맑은 고딕"/>
        <family val="3"/>
        <charset val="129"/>
        <scheme val="major"/>
      </rPr>
      <t>用</t>
    </r>
  </si>
  <si>
    <t>DSWBEC150407一般贸易</t>
  </si>
  <si>
    <t>DSWBEC150413一般贸易</t>
  </si>
  <si>
    <t>DSWRAW1514一般贸易</t>
  </si>
  <si>
    <t>DSWSCB150429一般贸易</t>
  </si>
  <si>
    <t>DSWSCB150215一般贸易</t>
  </si>
  <si>
    <r>
      <t>NO04412680</t>
    </r>
    <r>
      <rPr>
        <sz val="8"/>
        <rFont val="맑은 고딕"/>
        <family val="3"/>
        <charset val="134"/>
        <scheme val="major"/>
      </rPr>
      <t>购买</t>
    </r>
    <r>
      <rPr>
        <sz val="8"/>
        <rFont val="맑은 고딕"/>
        <family val="3"/>
        <charset val="129"/>
        <scheme val="major"/>
      </rPr>
      <t>万德按</t>
    </r>
    <r>
      <rPr>
        <sz val="8"/>
        <rFont val="맑은 고딕"/>
        <family val="3"/>
        <charset val="134"/>
        <scheme val="major"/>
      </rPr>
      <t>键</t>
    </r>
  </si>
  <si>
    <r>
      <t>NO04329541采</t>
    </r>
    <r>
      <rPr>
        <sz val="8"/>
        <rFont val="맑은 고딕"/>
        <family val="3"/>
        <charset val="134"/>
        <scheme val="major"/>
      </rPr>
      <t>购</t>
    </r>
    <r>
      <rPr>
        <sz val="8"/>
        <rFont val="맑은 고딕"/>
        <family val="3"/>
        <charset val="129"/>
        <scheme val="major"/>
      </rPr>
      <t>徐州</t>
    </r>
    <r>
      <rPr>
        <sz val="8"/>
        <rFont val="맑은 고딕"/>
        <family val="3"/>
        <charset val="134"/>
        <scheme val="major"/>
      </rPr>
      <t>吴</t>
    </r>
    <r>
      <rPr>
        <sz val="8"/>
        <rFont val="맑은 고딕"/>
        <family val="3"/>
        <charset val="129"/>
        <scheme val="major"/>
      </rPr>
      <t>越化工材料</t>
    </r>
  </si>
  <si>
    <r>
      <t>NO08384469-70 4月</t>
    </r>
    <r>
      <rPr>
        <sz val="8"/>
        <rFont val="맑은 고딕"/>
        <family val="3"/>
        <charset val="134"/>
        <scheme val="major"/>
      </rPr>
      <t>联创</t>
    </r>
    <r>
      <rPr>
        <sz val="8"/>
        <rFont val="맑은 고딕"/>
        <family val="3"/>
        <charset val="129"/>
        <scheme val="major"/>
      </rPr>
      <t>外</t>
    </r>
    <r>
      <rPr>
        <sz val="8"/>
        <rFont val="맑은 고딕"/>
        <family val="3"/>
        <charset val="134"/>
        <scheme val="major"/>
      </rPr>
      <t>协费</t>
    </r>
    <r>
      <rPr>
        <sz val="8"/>
        <rFont val="맑은 고딕"/>
        <family val="3"/>
        <charset val="129"/>
        <scheme val="major"/>
      </rPr>
      <t>用</t>
    </r>
  </si>
  <si>
    <t>DSWSCB150420一般贸易</t>
  </si>
  <si>
    <t>DSWSCB150415一般贸易</t>
  </si>
  <si>
    <r>
      <rPr>
        <sz val="8"/>
        <color theme="1"/>
        <rFont val="맑은 고딕"/>
        <family val="3"/>
        <charset val="134"/>
        <scheme val="major"/>
      </rPr>
      <t>青岛</t>
    </r>
    <r>
      <rPr>
        <sz val="8"/>
        <color theme="1"/>
        <rFont val="맑은 고딕"/>
        <family val="3"/>
        <charset val="129"/>
        <scheme val="major"/>
      </rPr>
      <t>高</t>
    </r>
    <r>
      <rPr>
        <sz val="8"/>
        <color theme="1"/>
        <rFont val="맑은 고딕"/>
        <family val="3"/>
        <charset val="134"/>
        <scheme val="major"/>
      </rPr>
      <t>进电</t>
    </r>
    <r>
      <rPr>
        <sz val="8"/>
        <color theme="1"/>
        <rFont val="맑은 고딕"/>
        <family val="3"/>
        <charset val="129"/>
        <scheme val="major"/>
      </rPr>
      <t>子有限公司</t>
    </r>
  </si>
  <si>
    <r>
      <t xml:space="preserve">NO.03243600 </t>
    </r>
    <r>
      <rPr>
        <sz val="8"/>
        <rFont val="맑은 고딕"/>
        <family val="3"/>
        <charset val="134"/>
        <scheme val="major"/>
      </rPr>
      <t>青岛</t>
    </r>
    <r>
      <rPr>
        <sz val="8"/>
        <rFont val="맑은 고딕"/>
        <family val="3"/>
        <charset val="129"/>
        <scheme val="major"/>
      </rPr>
      <t>高</t>
    </r>
    <r>
      <rPr>
        <sz val="8"/>
        <rFont val="맑은 고딕"/>
        <family val="3"/>
        <charset val="134"/>
        <scheme val="major"/>
      </rPr>
      <t>进</t>
    </r>
    <r>
      <rPr>
        <sz val="8"/>
        <rFont val="맑은 고딕"/>
        <family val="3"/>
        <charset val="129"/>
        <scheme val="major"/>
      </rPr>
      <t>物料</t>
    </r>
    <r>
      <rPr>
        <sz val="8"/>
        <rFont val="맑은 고딕"/>
        <family val="3"/>
        <charset val="134"/>
        <scheme val="major"/>
      </rPr>
      <t>购买</t>
    </r>
  </si>
  <si>
    <r>
      <t>NO34720167/68</t>
    </r>
    <r>
      <rPr>
        <sz val="8"/>
        <rFont val="맑은 고딕"/>
        <family val="3"/>
        <charset val="134"/>
        <scheme val="major"/>
      </rPr>
      <t>购买</t>
    </r>
    <r>
      <rPr>
        <sz val="8"/>
        <rFont val="맑은 고딕"/>
        <family val="3"/>
        <charset val="129"/>
        <scheme val="major"/>
      </rPr>
      <t>苑科二</t>
    </r>
    <r>
      <rPr>
        <sz val="8"/>
        <rFont val="맑은 고딕"/>
        <family val="3"/>
        <charset val="134"/>
        <scheme val="major"/>
      </rPr>
      <t>极</t>
    </r>
    <r>
      <rPr>
        <sz val="8"/>
        <rFont val="맑은 고딕"/>
        <family val="3"/>
        <charset val="129"/>
        <scheme val="major"/>
      </rPr>
      <t>管</t>
    </r>
  </si>
  <si>
    <t>DSWBEC150411一般贸易</t>
  </si>
  <si>
    <r>
      <t>NO.39655997/8</t>
    </r>
    <r>
      <rPr>
        <sz val="8"/>
        <rFont val="맑은 고딕"/>
        <family val="3"/>
        <charset val="134"/>
        <scheme val="major"/>
      </rPr>
      <t>购买极东贸</t>
    </r>
    <r>
      <rPr>
        <sz val="8"/>
        <rFont val="맑은 고딕"/>
        <family val="3"/>
        <charset val="129"/>
        <scheme val="major"/>
      </rPr>
      <t>易油漆（6月）</t>
    </r>
  </si>
  <si>
    <r>
      <t>NO10775261-2 5月</t>
    </r>
    <r>
      <rPr>
        <sz val="8"/>
        <rFont val="맑은 고딕"/>
        <family val="3"/>
        <charset val="134"/>
        <scheme val="major"/>
      </rPr>
      <t>联创</t>
    </r>
    <r>
      <rPr>
        <sz val="8"/>
        <rFont val="맑은 고딕"/>
        <family val="3"/>
        <charset val="129"/>
        <scheme val="major"/>
      </rPr>
      <t>外</t>
    </r>
    <r>
      <rPr>
        <sz val="8"/>
        <rFont val="맑은 고딕"/>
        <family val="3"/>
        <charset val="134"/>
        <scheme val="major"/>
      </rPr>
      <t>协</t>
    </r>
    <r>
      <rPr>
        <sz val="8"/>
        <rFont val="맑은 고딕"/>
        <family val="3"/>
        <charset val="129"/>
        <scheme val="major"/>
      </rPr>
      <t>加工</t>
    </r>
    <r>
      <rPr>
        <sz val="8"/>
        <rFont val="맑은 고딕"/>
        <family val="3"/>
        <charset val="134"/>
        <scheme val="major"/>
      </rPr>
      <t>费</t>
    </r>
  </si>
  <si>
    <t>DSWRAW1513一般贸易</t>
  </si>
  <si>
    <r>
      <t>NO09119813采</t>
    </r>
    <r>
      <rPr>
        <sz val="8"/>
        <rFont val="맑은 고딕"/>
        <family val="3"/>
        <charset val="134"/>
        <scheme val="major"/>
      </rPr>
      <t>购国</t>
    </r>
    <r>
      <rPr>
        <sz val="8"/>
        <rFont val="맑은 고딕"/>
        <family val="3"/>
        <charset val="129"/>
        <scheme val="major"/>
      </rPr>
      <t>泰部品</t>
    </r>
  </si>
  <si>
    <t>DSWSCB150116一般贸易</t>
  </si>
  <si>
    <t>DSWBEC150307一般贸易</t>
  </si>
  <si>
    <r>
      <t>深</t>
    </r>
    <r>
      <rPr>
        <sz val="8"/>
        <color theme="1"/>
        <rFont val="맑은 고딕"/>
        <family val="3"/>
        <charset val="134"/>
        <scheme val="major"/>
      </rPr>
      <t>圳</t>
    </r>
    <r>
      <rPr>
        <sz val="8"/>
        <color theme="1"/>
        <rFont val="맑은 고딕"/>
        <family val="3"/>
        <charset val="129"/>
        <scheme val="major"/>
      </rPr>
      <t>市新佳世佳</t>
    </r>
    <r>
      <rPr>
        <sz val="8"/>
        <color theme="1"/>
        <rFont val="맑은 고딕"/>
        <family val="3"/>
        <charset val="134"/>
        <scheme val="major"/>
      </rPr>
      <t>焊锡</t>
    </r>
    <r>
      <rPr>
        <sz val="8"/>
        <color theme="1"/>
        <rFont val="맑은 고딕"/>
        <family val="3"/>
        <charset val="129"/>
        <scheme val="major"/>
      </rPr>
      <t>有限公司</t>
    </r>
  </si>
  <si>
    <r>
      <t>NO13037424-36</t>
    </r>
    <r>
      <rPr>
        <sz val="8"/>
        <rFont val="맑은 고딕"/>
        <family val="3"/>
        <charset val="134"/>
        <scheme val="major"/>
      </rPr>
      <t>购买</t>
    </r>
    <r>
      <rPr>
        <sz val="8"/>
        <rFont val="맑은 고딕"/>
        <family val="3"/>
        <charset val="129"/>
        <scheme val="major"/>
      </rPr>
      <t>新佳世佳</t>
    </r>
    <r>
      <rPr>
        <sz val="8"/>
        <rFont val="맑은 고딕"/>
        <family val="3"/>
        <charset val="134"/>
        <scheme val="major"/>
      </rPr>
      <t>焊锡条</t>
    </r>
  </si>
  <si>
    <t>DSWSCB150327一般贸易</t>
  </si>
  <si>
    <r>
      <t>NO35744102</t>
    </r>
    <r>
      <rPr>
        <sz val="8"/>
        <rFont val="맑은 고딕"/>
        <family val="3"/>
        <charset val="134"/>
        <scheme val="major"/>
      </rPr>
      <t>购买</t>
    </r>
    <r>
      <rPr>
        <sz val="8"/>
        <rFont val="맑은 고딕"/>
        <family val="3"/>
        <charset val="129"/>
        <scheme val="major"/>
      </rPr>
      <t>雅</t>
    </r>
    <r>
      <rPr>
        <sz val="8"/>
        <rFont val="맑은 고딕"/>
        <family val="3"/>
        <charset val="134"/>
        <scheme val="major"/>
      </rPr>
      <t>创</t>
    </r>
    <r>
      <rPr>
        <sz val="8"/>
        <rFont val="맑은 고딕"/>
        <family val="3"/>
        <charset val="129"/>
        <scheme val="major"/>
      </rPr>
      <t>二</t>
    </r>
    <r>
      <rPr>
        <sz val="8"/>
        <rFont val="맑은 고딕"/>
        <family val="3"/>
        <charset val="134"/>
        <scheme val="major"/>
      </rPr>
      <t>极</t>
    </r>
    <r>
      <rPr>
        <sz val="8"/>
        <rFont val="맑은 고딕"/>
        <family val="3"/>
        <charset val="129"/>
        <scheme val="major"/>
      </rPr>
      <t>管</t>
    </r>
  </si>
  <si>
    <r>
      <t>NO25589464</t>
    </r>
    <r>
      <rPr>
        <sz val="8"/>
        <rFont val="맑은 고딕"/>
        <family val="3"/>
        <charset val="134"/>
        <scheme val="major"/>
      </rPr>
      <t>购买乐</t>
    </r>
    <r>
      <rPr>
        <sz val="8"/>
        <rFont val="맑은 고딕"/>
        <family val="3"/>
        <charset val="129"/>
        <scheme val="major"/>
      </rPr>
      <t>采耗材</t>
    </r>
  </si>
  <si>
    <t>2015.02.03</t>
  </si>
  <si>
    <t>DSWBEC150121一般贸易</t>
  </si>
  <si>
    <t>2015.03.20</t>
  </si>
  <si>
    <t>DSWSCB150302一般贸易</t>
  </si>
  <si>
    <t>DSWRYB150501一般贸易</t>
  </si>
  <si>
    <t>DSWSCB150101(1/2)一般贸易</t>
  </si>
  <si>
    <r>
      <t>NO29547163/91</t>
    </r>
    <r>
      <rPr>
        <sz val="8"/>
        <rFont val="맑은 고딕"/>
        <family val="3"/>
        <charset val="134"/>
        <scheme val="major"/>
      </rPr>
      <t>购买铭</t>
    </r>
    <r>
      <rPr>
        <sz val="8"/>
        <rFont val="맑은 고딕"/>
        <family val="3"/>
        <charset val="129"/>
        <scheme val="major"/>
      </rPr>
      <t>成</t>
    </r>
    <r>
      <rPr>
        <sz val="8"/>
        <rFont val="맑은 고딕"/>
        <family val="3"/>
        <charset val="134"/>
        <scheme val="major"/>
      </rPr>
      <t>锦胶</t>
    </r>
    <r>
      <rPr>
        <sz val="8"/>
        <rFont val="맑은 고딕"/>
        <family val="3"/>
        <charset val="129"/>
        <scheme val="major"/>
      </rPr>
      <t>水</t>
    </r>
  </si>
  <si>
    <t>DSWBEC150104一般贸易</t>
  </si>
  <si>
    <t>DSWBEC150117一般贸易</t>
  </si>
  <si>
    <t>DSWBEC150210一般贸易</t>
  </si>
  <si>
    <t>DSWSCB150235一般贸易</t>
  </si>
  <si>
    <t>2014.10.15</t>
  </si>
  <si>
    <r>
      <t>NO00040546</t>
    </r>
    <r>
      <rPr>
        <sz val="8"/>
        <color theme="1"/>
        <rFont val="맑은 고딕"/>
        <family val="3"/>
        <charset val="134"/>
        <scheme val="major"/>
      </rPr>
      <t>电镀</t>
    </r>
    <r>
      <rPr>
        <sz val="8"/>
        <color theme="1"/>
        <rFont val="맑은 고딕"/>
        <family val="3"/>
        <charset val="129"/>
        <scheme val="major"/>
      </rPr>
      <t>件</t>
    </r>
    <r>
      <rPr>
        <sz val="8"/>
        <color theme="1"/>
        <rFont val="맑은 고딕"/>
        <family val="3"/>
        <charset val="134"/>
        <scheme val="major"/>
      </rPr>
      <t>购买</t>
    </r>
    <r>
      <rPr>
        <sz val="8"/>
        <color theme="1"/>
        <rFont val="맑은 고딕"/>
        <family val="3"/>
        <charset val="129"/>
        <scheme val="major"/>
      </rPr>
      <t>（8~9月）江淮</t>
    </r>
    <r>
      <rPr>
        <sz val="8"/>
        <color theme="1"/>
        <rFont val="맑은 고딕"/>
        <family val="3"/>
        <charset val="134"/>
        <scheme val="major"/>
      </rPr>
      <t>调拨</t>
    </r>
    <r>
      <rPr>
        <sz val="8"/>
        <color theme="1"/>
        <rFont val="맑은 고딕"/>
        <family val="3"/>
        <charset val="129"/>
        <scheme val="major"/>
      </rPr>
      <t>料</t>
    </r>
  </si>
  <si>
    <r>
      <t>NO.35046174  上海瑞尔</t>
    </r>
    <r>
      <rPr>
        <sz val="8"/>
        <rFont val="맑은 고딕"/>
        <family val="3"/>
        <charset val="134"/>
        <scheme val="major"/>
      </rPr>
      <t>电镀</t>
    </r>
    <r>
      <rPr>
        <sz val="8"/>
        <rFont val="맑은 고딕"/>
        <family val="3"/>
        <charset val="129"/>
        <scheme val="major"/>
      </rPr>
      <t>件</t>
    </r>
    <r>
      <rPr>
        <sz val="8"/>
        <rFont val="맑은 고딕"/>
        <family val="3"/>
        <charset val="134"/>
        <scheme val="major"/>
      </rPr>
      <t>购买</t>
    </r>
  </si>
  <si>
    <r>
      <t>NO37553907-8采</t>
    </r>
    <r>
      <rPr>
        <sz val="8"/>
        <rFont val="맑은 고딕"/>
        <family val="3"/>
        <charset val="134"/>
        <scheme val="major"/>
      </rPr>
      <t>购</t>
    </r>
    <r>
      <rPr>
        <sz val="8"/>
        <rFont val="맑은 고딕"/>
        <family val="3"/>
        <charset val="129"/>
        <scheme val="major"/>
      </rPr>
      <t>科禾部品</t>
    </r>
  </si>
  <si>
    <t>DSWRYB150201一般贸易</t>
  </si>
  <si>
    <r>
      <t>NO.44495742 上海瑞尔</t>
    </r>
    <r>
      <rPr>
        <sz val="8"/>
        <rFont val="맑은 고딕"/>
        <family val="3"/>
        <charset val="134"/>
        <scheme val="major"/>
      </rPr>
      <t>电镀</t>
    </r>
    <r>
      <rPr>
        <sz val="8"/>
        <rFont val="맑은 고딕"/>
        <family val="3"/>
        <charset val="129"/>
        <scheme val="major"/>
      </rPr>
      <t>件</t>
    </r>
    <r>
      <rPr>
        <sz val="8"/>
        <rFont val="맑은 고딕"/>
        <family val="3"/>
        <charset val="134"/>
        <scheme val="major"/>
      </rPr>
      <t>购买</t>
    </r>
  </si>
  <si>
    <t>DSWSCB150510一般贸易</t>
  </si>
  <si>
    <t>2015.04.16</t>
  </si>
  <si>
    <t>DSWSCB150337一般贸易</t>
  </si>
  <si>
    <r>
      <t>NO46540426-7采</t>
    </r>
    <r>
      <rPr>
        <sz val="8"/>
        <rFont val="맑은 고딕"/>
        <family val="3"/>
        <charset val="134"/>
        <scheme val="major"/>
      </rPr>
      <t>购</t>
    </r>
    <r>
      <rPr>
        <sz val="8"/>
        <rFont val="맑은 고딕"/>
        <family val="3"/>
        <charset val="129"/>
        <scheme val="major"/>
      </rPr>
      <t>上</t>
    </r>
    <r>
      <rPr>
        <sz val="8"/>
        <rFont val="맑은 고딕"/>
        <family val="3"/>
        <charset val="134"/>
        <scheme val="major"/>
      </rPr>
      <t>涛</t>
    </r>
    <r>
      <rPr>
        <sz val="8"/>
        <rFont val="맑은 고딕"/>
        <family val="3"/>
        <charset val="129"/>
        <scheme val="major"/>
      </rPr>
      <t>塑料粒子</t>
    </r>
  </si>
  <si>
    <r>
      <t>NO17239248-52采</t>
    </r>
    <r>
      <rPr>
        <sz val="8"/>
        <rFont val="맑은 고딕"/>
        <family val="3"/>
        <charset val="134"/>
        <scheme val="major"/>
      </rPr>
      <t>购</t>
    </r>
    <r>
      <rPr>
        <sz val="8"/>
        <rFont val="맑은 고딕"/>
        <family val="3"/>
        <charset val="129"/>
        <scheme val="major"/>
      </rPr>
      <t>英泰特部品</t>
    </r>
  </si>
  <si>
    <t>DSWRYB150108一般贸易</t>
  </si>
  <si>
    <t>2015.03.10</t>
  </si>
  <si>
    <t>DSWBEC150212一般贸易</t>
  </si>
  <si>
    <t>DSWRYB150403一般贸易</t>
  </si>
  <si>
    <r>
      <t>NO05004677</t>
    </r>
    <r>
      <rPr>
        <sz val="8"/>
        <rFont val="맑은 고딕"/>
        <family val="3"/>
        <charset val="134"/>
        <scheme val="major"/>
      </rPr>
      <t>购买华</t>
    </r>
    <r>
      <rPr>
        <sz val="8"/>
        <rFont val="맑은 고딕"/>
        <family val="3"/>
        <charset val="129"/>
        <scheme val="major"/>
      </rPr>
      <t>升PCB</t>
    </r>
  </si>
  <si>
    <t>DSWBEC150402一般贸易</t>
  </si>
  <si>
    <r>
      <t>NO.04321933</t>
    </r>
    <r>
      <rPr>
        <sz val="8"/>
        <rFont val="맑은 고딕"/>
        <family val="3"/>
        <charset val="134"/>
        <scheme val="major"/>
      </rPr>
      <t>购买</t>
    </r>
    <r>
      <rPr>
        <sz val="8"/>
        <rFont val="맑은 고딕"/>
        <family val="3"/>
        <charset val="129"/>
        <scheme val="major"/>
      </rPr>
      <t>南通万德橡</t>
    </r>
    <r>
      <rPr>
        <sz val="8"/>
        <rFont val="맑은 고딕"/>
        <family val="3"/>
        <charset val="134"/>
        <scheme val="major"/>
      </rPr>
      <t>胶</t>
    </r>
    <r>
      <rPr>
        <sz val="8"/>
        <rFont val="맑은 고딕"/>
        <family val="3"/>
        <charset val="129"/>
        <scheme val="major"/>
      </rPr>
      <t>件（6月）</t>
    </r>
  </si>
  <si>
    <t>DSWBEC150208一般贸易</t>
  </si>
  <si>
    <t>DSWBEC150505一般贸易</t>
  </si>
  <si>
    <t>DSWBEC150405一般贸易</t>
  </si>
  <si>
    <t>DSWBEC150114一般贸易</t>
  </si>
  <si>
    <t>DSWRYB150306一般贸易</t>
  </si>
  <si>
    <r>
      <t>NO05041743</t>
    </r>
    <r>
      <rPr>
        <sz val="8"/>
        <rFont val="맑은 고딕"/>
        <family val="3"/>
        <charset val="134"/>
        <scheme val="major"/>
      </rPr>
      <t>购买</t>
    </r>
    <r>
      <rPr>
        <sz val="8"/>
        <rFont val="맑은 고딕"/>
        <family val="3"/>
        <charset val="129"/>
        <scheme val="major"/>
      </rPr>
      <t>益利素勒漆包</t>
    </r>
    <r>
      <rPr>
        <sz val="8"/>
        <rFont val="맑은 고딕"/>
        <family val="3"/>
        <charset val="134"/>
        <scheme val="major"/>
      </rPr>
      <t>线</t>
    </r>
  </si>
  <si>
    <t>2015.04.29</t>
  </si>
  <si>
    <r>
      <rPr>
        <sz val="8"/>
        <color theme="1"/>
        <rFont val="맑은 고딕"/>
        <family val="3"/>
        <charset val="134"/>
        <scheme val="major"/>
      </rPr>
      <t>青岛</t>
    </r>
    <r>
      <rPr>
        <sz val="8"/>
        <color theme="1"/>
        <rFont val="맑은 고딕"/>
        <family val="3"/>
        <charset val="129"/>
        <scheme val="major"/>
      </rPr>
      <t>智容</t>
    </r>
    <r>
      <rPr>
        <sz val="8"/>
        <color theme="1"/>
        <rFont val="맑은 고딕"/>
        <family val="3"/>
        <charset val="134"/>
        <scheme val="major"/>
      </rPr>
      <t>电</t>
    </r>
    <r>
      <rPr>
        <sz val="8"/>
        <color theme="1"/>
        <rFont val="맑은 고딕"/>
        <family val="3"/>
        <charset val="129"/>
        <scheme val="major"/>
      </rPr>
      <t>子有限公司</t>
    </r>
  </si>
  <si>
    <r>
      <t>NO01515284</t>
    </r>
    <r>
      <rPr>
        <sz val="8"/>
        <rFont val="맑은 고딕"/>
        <family val="3"/>
        <charset val="134"/>
        <scheme val="major"/>
      </rPr>
      <t>购买</t>
    </r>
    <r>
      <rPr>
        <sz val="8"/>
        <rFont val="맑은 고딕"/>
        <family val="3"/>
        <charset val="129"/>
        <scheme val="major"/>
      </rPr>
      <t>智容</t>
    </r>
    <r>
      <rPr>
        <sz val="8"/>
        <rFont val="맑은 고딕"/>
        <family val="3"/>
        <charset val="134"/>
        <scheme val="major"/>
      </rPr>
      <t>线</t>
    </r>
    <r>
      <rPr>
        <sz val="8"/>
        <rFont val="맑은 고딕"/>
        <family val="3"/>
        <charset val="129"/>
        <scheme val="major"/>
      </rPr>
      <t>束及</t>
    </r>
    <r>
      <rPr>
        <sz val="8"/>
        <rFont val="맑은 고딕"/>
        <family val="3"/>
        <charset val="134"/>
        <scheme val="major"/>
      </rPr>
      <t>连</t>
    </r>
    <r>
      <rPr>
        <sz val="8"/>
        <rFont val="맑은 고딕"/>
        <family val="3"/>
        <charset val="129"/>
        <scheme val="major"/>
      </rPr>
      <t>接器</t>
    </r>
  </si>
  <si>
    <t>DSWSCB150524一般贸易</t>
  </si>
  <si>
    <t>K&amp;K SCREW PRODUCTS</t>
  </si>
  <si>
    <t>DDW-KK-1503</t>
  </si>
  <si>
    <t>DSWBEC150506一般贸易</t>
  </si>
  <si>
    <r>
      <t>NO01493085采</t>
    </r>
    <r>
      <rPr>
        <sz val="8"/>
        <rFont val="맑은 고딕"/>
        <family val="3"/>
        <charset val="134"/>
        <scheme val="major"/>
      </rPr>
      <t>购赛</t>
    </r>
    <r>
      <rPr>
        <sz val="8"/>
        <rFont val="맑은 고딕"/>
        <family val="3"/>
        <charset val="129"/>
        <scheme val="major"/>
      </rPr>
      <t>星</t>
    </r>
    <r>
      <rPr>
        <sz val="8"/>
        <rFont val="맑은 고딕"/>
        <family val="3"/>
        <charset val="134"/>
        <scheme val="major"/>
      </rPr>
      <t>线</t>
    </r>
    <r>
      <rPr>
        <sz val="8"/>
        <rFont val="맑은 고딕"/>
        <family val="3"/>
        <charset val="129"/>
        <scheme val="major"/>
      </rPr>
      <t>束（5月-6月）</t>
    </r>
  </si>
  <si>
    <t>DSWWUXI-013一般贸易</t>
  </si>
  <si>
    <t>2015.02.26</t>
  </si>
  <si>
    <t>DSWBEC150123(1/2)一般贸易</t>
  </si>
  <si>
    <t>2015.03.31</t>
  </si>
  <si>
    <t>DSWSCB150316一般贸易</t>
  </si>
  <si>
    <t>DSWSCB150523一般贸易</t>
  </si>
  <si>
    <t>2015.05.28</t>
  </si>
  <si>
    <r>
      <t>NO07185741</t>
    </r>
    <r>
      <rPr>
        <sz val="8"/>
        <rFont val="맑은 고딕"/>
        <family val="3"/>
        <charset val="134"/>
        <scheme val="major"/>
      </rPr>
      <t>购买吴</t>
    </r>
    <r>
      <rPr>
        <sz val="8"/>
        <rFont val="맑은 고딕"/>
        <family val="3"/>
        <charset val="129"/>
        <scheme val="major"/>
      </rPr>
      <t>越化工油漆</t>
    </r>
  </si>
  <si>
    <t>DSWSCB150329一般贸易</t>
  </si>
  <si>
    <t>DSWSCB150601一般贸易</t>
  </si>
  <si>
    <t>DSWSCB150309一般贸易</t>
  </si>
  <si>
    <t>DSWBEC150305一般贸易</t>
  </si>
  <si>
    <r>
      <t>健鼎(无</t>
    </r>
    <r>
      <rPr>
        <sz val="8"/>
        <color theme="1"/>
        <rFont val="맑은 고딕"/>
        <family val="3"/>
        <charset val="134"/>
        <scheme val="major"/>
      </rPr>
      <t>锡</t>
    </r>
    <r>
      <rPr>
        <sz val="8"/>
        <color theme="1"/>
        <rFont val="맑은 고딕"/>
        <family val="3"/>
        <charset val="129"/>
        <scheme val="major"/>
      </rPr>
      <t>)</t>
    </r>
    <r>
      <rPr>
        <sz val="8"/>
        <color theme="1"/>
        <rFont val="맑은 고딕"/>
        <family val="3"/>
        <charset val="134"/>
        <scheme val="major"/>
      </rPr>
      <t>电</t>
    </r>
    <r>
      <rPr>
        <sz val="8"/>
        <color theme="1"/>
        <rFont val="맑은 고딕"/>
        <family val="3"/>
        <charset val="129"/>
        <scheme val="major"/>
      </rPr>
      <t>子有限公司</t>
    </r>
  </si>
  <si>
    <r>
      <t>NO10626774</t>
    </r>
    <r>
      <rPr>
        <sz val="8"/>
        <rFont val="맑은 고딕"/>
        <family val="3"/>
        <charset val="134"/>
        <scheme val="major"/>
      </rPr>
      <t>购买</t>
    </r>
    <r>
      <rPr>
        <sz val="8"/>
        <rFont val="맑은 고딕"/>
        <family val="3"/>
        <charset val="129"/>
        <scheme val="major"/>
      </rPr>
      <t>健鼎PCB</t>
    </r>
  </si>
  <si>
    <t>DSWSCB150401一般贸易</t>
  </si>
  <si>
    <t>DSWRYB150601一般贸易</t>
  </si>
  <si>
    <t>DSWRYB150405一般贸易</t>
  </si>
  <si>
    <t>DSWSCB150512一般贸易</t>
  </si>
  <si>
    <t>2014.12.29</t>
  </si>
  <si>
    <r>
      <rPr>
        <sz val="8"/>
        <color theme="1"/>
        <rFont val="맑은 고딕"/>
        <family val="3"/>
        <charset val="134"/>
        <scheme val="major"/>
      </rPr>
      <t>盐</t>
    </r>
    <r>
      <rPr>
        <sz val="8"/>
        <color theme="1"/>
        <rFont val="맑은 고딕"/>
        <family val="3"/>
        <charset val="129"/>
        <scheme val="major"/>
      </rPr>
      <t>城强星汽</t>
    </r>
    <r>
      <rPr>
        <sz val="8"/>
        <color theme="1"/>
        <rFont val="맑은 고딕"/>
        <family val="3"/>
        <charset val="134"/>
        <scheme val="major"/>
      </rPr>
      <t>车</t>
    </r>
    <r>
      <rPr>
        <sz val="8"/>
        <color theme="1"/>
        <rFont val="맑은 고딕"/>
        <family val="3"/>
        <charset val="129"/>
        <scheme val="major"/>
      </rPr>
      <t>配件有限公司</t>
    </r>
  </si>
  <si>
    <r>
      <t>NO778798/9</t>
    </r>
    <r>
      <rPr>
        <sz val="8"/>
        <color theme="1"/>
        <rFont val="맑은 고딕"/>
        <family val="3"/>
        <charset val="134"/>
        <scheme val="major"/>
      </rPr>
      <t>盐</t>
    </r>
    <r>
      <rPr>
        <sz val="8"/>
        <color theme="1"/>
        <rFont val="맑은 고딕"/>
        <family val="3"/>
        <charset val="129"/>
        <scheme val="major"/>
      </rPr>
      <t>城强星9-10月</t>
    </r>
    <r>
      <rPr>
        <sz val="8"/>
        <color theme="1"/>
        <rFont val="맑은 고딕"/>
        <family val="3"/>
        <charset val="134"/>
        <scheme val="major"/>
      </rPr>
      <t>货</t>
    </r>
    <r>
      <rPr>
        <sz val="8"/>
        <color theme="1"/>
        <rFont val="맑은 고딕"/>
        <family val="3"/>
        <charset val="129"/>
        <scheme val="major"/>
      </rPr>
      <t>款强星物料</t>
    </r>
    <r>
      <rPr>
        <sz val="8"/>
        <color theme="1"/>
        <rFont val="맑은 고딕"/>
        <family val="3"/>
        <charset val="134"/>
        <scheme val="major"/>
      </rPr>
      <t>购买</t>
    </r>
  </si>
  <si>
    <t>DSWSCB150424一般贸易</t>
  </si>
  <si>
    <t>DSWRYB150105一般贸易</t>
  </si>
  <si>
    <t>DSWBEC150203一般贸易</t>
  </si>
  <si>
    <t>DSWSCB150519一般贸易</t>
  </si>
  <si>
    <t>DSWBEC150607部品在途</t>
  </si>
  <si>
    <t>DSWBEC150115一般贸易</t>
  </si>
  <si>
    <r>
      <rPr>
        <sz val="8"/>
        <color theme="1"/>
        <rFont val="맑은 고딕"/>
        <family val="3"/>
        <charset val="134"/>
        <scheme val="major"/>
      </rPr>
      <t>苏</t>
    </r>
    <r>
      <rPr>
        <sz val="8"/>
        <color theme="1"/>
        <rFont val="맑은 고딕"/>
        <family val="3"/>
        <charset val="129"/>
        <scheme val="major"/>
      </rPr>
      <t>州傲尔林格塑</t>
    </r>
    <r>
      <rPr>
        <sz val="8"/>
        <color theme="1"/>
        <rFont val="맑은 고딕"/>
        <family val="3"/>
        <charset val="134"/>
        <scheme val="major"/>
      </rPr>
      <t>胶</t>
    </r>
    <r>
      <rPr>
        <sz val="8"/>
        <color theme="1"/>
        <rFont val="맑은 고딕"/>
        <family val="3"/>
        <charset val="129"/>
        <scheme val="major"/>
      </rPr>
      <t>有限公司</t>
    </r>
  </si>
  <si>
    <r>
      <t>NO.05655818</t>
    </r>
    <r>
      <rPr>
        <sz val="8"/>
        <color theme="1"/>
        <rFont val="맑은 고딕"/>
        <family val="3"/>
        <charset val="134"/>
        <scheme val="major"/>
      </rPr>
      <t>购买</t>
    </r>
    <r>
      <rPr>
        <sz val="8"/>
        <color theme="1"/>
        <rFont val="맑은 고딕"/>
        <family val="3"/>
        <charset val="129"/>
        <scheme val="major"/>
      </rPr>
      <t>傲尔林格</t>
    </r>
    <r>
      <rPr>
        <sz val="8"/>
        <color theme="1"/>
        <rFont val="맑은 고딕"/>
        <family val="3"/>
        <charset val="134"/>
        <scheme val="major"/>
      </rPr>
      <t>喷</t>
    </r>
    <r>
      <rPr>
        <sz val="8"/>
        <color theme="1"/>
        <rFont val="맑은 고딕"/>
        <family val="3"/>
        <charset val="129"/>
        <scheme val="major"/>
      </rPr>
      <t>涂件（5月</t>
    </r>
    <r>
      <rPr>
        <sz val="8"/>
        <color theme="1"/>
        <rFont val="맑은 고딕"/>
        <family val="3"/>
        <charset val="134"/>
        <scheme val="major"/>
      </rPr>
      <t>份</t>
    </r>
    <r>
      <rPr>
        <sz val="8"/>
        <color theme="1"/>
        <rFont val="맑은 고딕"/>
        <family val="3"/>
        <charset val="129"/>
        <scheme val="major"/>
      </rPr>
      <t>）</t>
    </r>
  </si>
  <si>
    <t>DSWBEC150410一般贸易</t>
  </si>
  <si>
    <r>
      <t xml:space="preserve">NO.03243595 </t>
    </r>
    <r>
      <rPr>
        <sz val="8"/>
        <rFont val="맑은 고딕"/>
        <family val="3"/>
        <charset val="134"/>
        <scheme val="major"/>
      </rPr>
      <t>青岛</t>
    </r>
    <r>
      <rPr>
        <sz val="8"/>
        <rFont val="맑은 고딕"/>
        <family val="3"/>
        <charset val="129"/>
        <scheme val="major"/>
      </rPr>
      <t>高</t>
    </r>
    <r>
      <rPr>
        <sz val="8"/>
        <rFont val="맑은 고딕"/>
        <family val="3"/>
        <charset val="134"/>
        <scheme val="major"/>
      </rPr>
      <t>进</t>
    </r>
    <r>
      <rPr>
        <sz val="8"/>
        <rFont val="맑은 고딕"/>
        <family val="3"/>
        <charset val="129"/>
        <scheme val="major"/>
      </rPr>
      <t>物料</t>
    </r>
    <r>
      <rPr>
        <sz val="8"/>
        <rFont val="맑은 고딕"/>
        <family val="3"/>
        <charset val="134"/>
        <scheme val="major"/>
      </rPr>
      <t>购买</t>
    </r>
  </si>
  <si>
    <t>DSW-SC-B-1506-21部品在途</t>
  </si>
  <si>
    <t>DSW-SC-B-1506-24部品在途</t>
  </si>
  <si>
    <t>DSWBEC150211一般贸易</t>
  </si>
  <si>
    <t>DSW-SC-B-1506-06部品在途</t>
  </si>
  <si>
    <t>DSWSCB150419一般贸易</t>
  </si>
  <si>
    <t>DSWRYB141210一般贸易</t>
  </si>
  <si>
    <t>DSWSCB150203一般贸易</t>
  </si>
  <si>
    <r>
      <t>盈邦</t>
    </r>
    <r>
      <rPr>
        <sz val="8"/>
        <color theme="1"/>
        <rFont val="맑은 고딕"/>
        <family val="3"/>
        <charset val="134"/>
        <scheme val="major"/>
      </rPr>
      <t>兴业国际贸</t>
    </r>
    <r>
      <rPr>
        <sz val="8"/>
        <color theme="1"/>
        <rFont val="맑은 고딕"/>
        <family val="3"/>
        <charset val="129"/>
        <scheme val="major"/>
      </rPr>
      <t>易（天津）有限公司</t>
    </r>
  </si>
  <si>
    <r>
      <t>NO04815431采</t>
    </r>
    <r>
      <rPr>
        <sz val="8"/>
        <rFont val="맑은 고딕"/>
        <family val="3"/>
        <charset val="134"/>
        <scheme val="major"/>
      </rPr>
      <t>购</t>
    </r>
    <r>
      <rPr>
        <sz val="8"/>
        <rFont val="맑은 고딕"/>
        <family val="3"/>
        <charset val="129"/>
        <scheme val="major"/>
      </rPr>
      <t>盈邦塑料粒子</t>
    </r>
  </si>
  <si>
    <r>
      <t>NO01538614采</t>
    </r>
    <r>
      <rPr>
        <sz val="8"/>
        <rFont val="맑은 고딕"/>
        <family val="3"/>
        <charset val="134"/>
        <scheme val="major"/>
      </rPr>
      <t>购</t>
    </r>
    <r>
      <rPr>
        <sz val="8"/>
        <rFont val="맑은 고딕"/>
        <family val="3"/>
        <charset val="129"/>
        <scheme val="major"/>
      </rPr>
      <t>盈邦塑料粒子</t>
    </r>
  </si>
  <si>
    <r>
      <t>常熟市泰晶</t>
    </r>
    <r>
      <rPr>
        <sz val="8"/>
        <color theme="1"/>
        <rFont val="맑은 고딕"/>
        <family val="3"/>
        <charset val="134"/>
        <scheme val="major"/>
      </rPr>
      <t>贸</t>
    </r>
    <r>
      <rPr>
        <sz val="8"/>
        <color theme="1"/>
        <rFont val="맑은 고딕"/>
        <family val="3"/>
        <charset val="129"/>
        <scheme val="major"/>
      </rPr>
      <t>易有限公司</t>
    </r>
  </si>
  <si>
    <r>
      <t>NO07522575</t>
    </r>
    <r>
      <rPr>
        <sz val="8"/>
        <color theme="1"/>
        <rFont val="맑은 고딕"/>
        <family val="3"/>
        <charset val="134"/>
        <scheme val="major"/>
      </rPr>
      <t>购买</t>
    </r>
    <r>
      <rPr>
        <sz val="8"/>
        <color theme="1"/>
        <rFont val="맑은 고딕"/>
        <family val="3"/>
        <charset val="129"/>
        <scheme val="major"/>
      </rPr>
      <t>泰晶塑料粒子</t>
    </r>
  </si>
  <si>
    <t>2015.01.19</t>
  </si>
  <si>
    <t>DSWBEC150109一般贸易</t>
  </si>
  <si>
    <r>
      <t>NO09165268采</t>
    </r>
    <r>
      <rPr>
        <sz val="8"/>
        <rFont val="맑은 고딕"/>
        <family val="3"/>
        <charset val="134"/>
        <scheme val="major"/>
      </rPr>
      <t>购</t>
    </r>
    <r>
      <rPr>
        <sz val="8"/>
        <rFont val="맑은 고딕"/>
        <family val="3"/>
        <charset val="129"/>
        <scheme val="major"/>
      </rPr>
      <t>宇</t>
    </r>
    <r>
      <rPr>
        <sz val="8"/>
        <rFont val="맑은 고딕"/>
        <family val="3"/>
        <charset val="134"/>
        <scheme val="major"/>
      </rPr>
      <t>辉</t>
    </r>
    <r>
      <rPr>
        <sz val="8"/>
        <rFont val="맑은 고딕"/>
        <family val="3"/>
        <charset val="129"/>
        <scheme val="major"/>
      </rPr>
      <t>部品</t>
    </r>
  </si>
  <si>
    <t>DSWSCB150226一般贸易</t>
  </si>
  <si>
    <t>DSWRYB150602一般贸易</t>
  </si>
  <si>
    <r>
      <t>NO48194911</t>
    </r>
    <r>
      <rPr>
        <sz val="8"/>
        <rFont val="맑은 고딕"/>
        <family val="3"/>
        <charset val="134"/>
        <scheme val="major"/>
      </rPr>
      <t>购买</t>
    </r>
    <r>
      <rPr>
        <sz val="8"/>
        <rFont val="맑은 고딕"/>
        <family val="3"/>
        <charset val="129"/>
        <scheme val="major"/>
      </rPr>
      <t>科禾吸塑盒</t>
    </r>
  </si>
  <si>
    <t>DSWSCB150230一般贸易</t>
  </si>
  <si>
    <t>DSWBEC150304一般贸易</t>
  </si>
  <si>
    <t>DSWBEC150603一般贸易</t>
  </si>
  <si>
    <t>DSW-SC-B-1506-02部品在途</t>
  </si>
  <si>
    <t>2014.06.24</t>
  </si>
  <si>
    <r>
      <t>NO00040208 JAC</t>
    </r>
    <r>
      <rPr>
        <sz val="8"/>
        <rFont val="맑은 고딕"/>
        <family val="3"/>
        <charset val="134"/>
        <scheme val="major"/>
      </rPr>
      <t>项</t>
    </r>
    <r>
      <rPr>
        <sz val="8"/>
        <rFont val="맑은 고딕"/>
        <family val="3"/>
        <charset val="129"/>
        <scheme val="major"/>
      </rPr>
      <t>目</t>
    </r>
    <r>
      <rPr>
        <sz val="8"/>
        <rFont val="맑은 고딕"/>
        <family val="3"/>
        <charset val="134"/>
        <scheme val="major"/>
      </rPr>
      <t>电镀</t>
    </r>
    <r>
      <rPr>
        <sz val="8"/>
        <rFont val="맑은 고딕"/>
        <family val="3"/>
        <charset val="129"/>
        <scheme val="major"/>
      </rPr>
      <t>件</t>
    </r>
    <r>
      <rPr>
        <sz val="8"/>
        <rFont val="맑은 고딕"/>
        <family val="3"/>
        <charset val="134"/>
        <scheme val="major"/>
      </rPr>
      <t>购买</t>
    </r>
    <r>
      <rPr>
        <sz val="8"/>
        <rFont val="맑은 고딕"/>
        <family val="3"/>
        <charset val="129"/>
        <scheme val="major"/>
      </rPr>
      <t>（江淮</t>
    </r>
    <r>
      <rPr>
        <sz val="8"/>
        <rFont val="맑은 고딕"/>
        <family val="3"/>
        <charset val="134"/>
        <scheme val="major"/>
      </rPr>
      <t>调拨</t>
    </r>
    <r>
      <rPr>
        <sz val="8"/>
        <rFont val="맑은 고딕"/>
        <family val="3"/>
        <charset val="129"/>
        <scheme val="major"/>
      </rPr>
      <t>）</t>
    </r>
  </si>
  <si>
    <t>DSWBEC150311一般贸易</t>
  </si>
  <si>
    <t>DSWBEC150310一般贸易</t>
  </si>
  <si>
    <r>
      <t>深</t>
    </r>
    <r>
      <rPr>
        <sz val="8"/>
        <color theme="1"/>
        <rFont val="맑은 고딕"/>
        <family val="3"/>
        <charset val="134"/>
        <scheme val="major"/>
      </rPr>
      <t>圳</t>
    </r>
    <r>
      <rPr>
        <sz val="8"/>
        <color theme="1"/>
        <rFont val="맑은 고딕"/>
        <family val="3"/>
        <charset val="129"/>
        <scheme val="major"/>
      </rPr>
      <t>市京信通科技有限公司</t>
    </r>
  </si>
  <si>
    <r>
      <t>NO06323009采</t>
    </r>
    <r>
      <rPr>
        <sz val="8"/>
        <rFont val="맑은 고딕"/>
        <family val="3"/>
        <charset val="134"/>
        <scheme val="major"/>
      </rPr>
      <t>购</t>
    </r>
    <r>
      <rPr>
        <sz val="8"/>
        <rFont val="맑은 고딕"/>
        <family val="3"/>
        <charset val="129"/>
        <scheme val="major"/>
      </rPr>
      <t>京信通部品</t>
    </r>
  </si>
  <si>
    <r>
      <t>NO05769154采</t>
    </r>
    <r>
      <rPr>
        <sz val="8"/>
        <rFont val="맑은 고딕"/>
        <family val="3"/>
        <charset val="134"/>
        <scheme val="major"/>
      </rPr>
      <t>购</t>
    </r>
    <r>
      <rPr>
        <sz val="8"/>
        <rFont val="맑은 고딕"/>
        <family val="3"/>
        <charset val="129"/>
        <scheme val="major"/>
      </rPr>
      <t>金成功PIN（5月-6月）</t>
    </r>
  </si>
  <si>
    <t>DSWBEC150207一般贸易</t>
  </si>
  <si>
    <t>DSWSCB150507一般贸易</t>
  </si>
  <si>
    <t>DSW-SC-B-1506-13部品在途</t>
  </si>
  <si>
    <r>
      <t>NO20625786-7采</t>
    </r>
    <r>
      <rPr>
        <sz val="8"/>
        <rFont val="맑은 고딕"/>
        <family val="3"/>
        <charset val="134"/>
        <scheme val="major"/>
      </rPr>
      <t>购</t>
    </r>
    <r>
      <rPr>
        <sz val="8"/>
        <rFont val="맑은 고딕"/>
        <family val="3"/>
        <charset val="129"/>
        <scheme val="major"/>
      </rPr>
      <t>裕佳塑料</t>
    </r>
  </si>
  <si>
    <t>DSWSCB150320一般贸易</t>
  </si>
  <si>
    <t>DSWRYB150101一般贸易</t>
  </si>
  <si>
    <r>
      <rPr>
        <sz val="8"/>
        <color theme="1"/>
        <rFont val="맑은 고딕"/>
        <family val="3"/>
        <charset val="134"/>
        <scheme val="major"/>
      </rPr>
      <t>苏</t>
    </r>
    <r>
      <rPr>
        <sz val="8"/>
        <color theme="1"/>
        <rFont val="맑은 고딕"/>
        <family val="3"/>
        <charset val="129"/>
        <scheme val="major"/>
      </rPr>
      <t>州品科</t>
    </r>
    <r>
      <rPr>
        <sz val="8"/>
        <color theme="1"/>
        <rFont val="맑은 고딕"/>
        <family val="3"/>
        <charset val="134"/>
        <scheme val="major"/>
      </rPr>
      <t>电</t>
    </r>
    <r>
      <rPr>
        <sz val="8"/>
        <color theme="1"/>
        <rFont val="맑은 고딕"/>
        <family val="3"/>
        <charset val="129"/>
        <scheme val="major"/>
      </rPr>
      <t>子有限公司</t>
    </r>
  </si>
  <si>
    <r>
      <t>NO17317657</t>
    </r>
    <r>
      <rPr>
        <sz val="8"/>
        <rFont val="맑은 고딕"/>
        <family val="3"/>
        <charset val="134"/>
        <scheme val="major"/>
      </rPr>
      <t>购买</t>
    </r>
    <r>
      <rPr>
        <sz val="8"/>
        <rFont val="맑은 고딕"/>
        <family val="3"/>
        <charset val="129"/>
        <scheme val="major"/>
      </rPr>
      <t>品科RES</t>
    </r>
  </si>
  <si>
    <r>
      <t>NO21399694-6采</t>
    </r>
    <r>
      <rPr>
        <sz val="8"/>
        <rFont val="맑은 고딕"/>
        <family val="3"/>
        <charset val="134"/>
        <scheme val="major"/>
      </rPr>
      <t>购</t>
    </r>
    <r>
      <rPr>
        <sz val="8"/>
        <rFont val="맑은 고딕"/>
        <family val="3"/>
        <charset val="129"/>
        <scheme val="major"/>
      </rPr>
      <t>宇</t>
    </r>
    <r>
      <rPr>
        <sz val="8"/>
        <rFont val="맑은 고딕"/>
        <family val="3"/>
        <charset val="134"/>
        <scheme val="major"/>
      </rPr>
      <t>辉</t>
    </r>
    <r>
      <rPr>
        <sz val="8"/>
        <rFont val="맑은 고딕"/>
        <family val="3"/>
        <charset val="129"/>
        <scheme val="major"/>
      </rPr>
      <t>部品</t>
    </r>
  </si>
  <si>
    <r>
      <t>NO01296968采</t>
    </r>
    <r>
      <rPr>
        <sz val="8"/>
        <rFont val="맑은 고딕"/>
        <family val="3"/>
        <charset val="134"/>
        <scheme val="major"/>
      </rPr>
      <t>购</t>
    </r>
    <r>
      <rPr>
        <sz val="8"/>
        <rFont val="맑은 고딕"/>
        <family val="3"/>
        <charset val="129"/>
        <scheme val="major"/>
      </rPr>
      <t>京信通部品</t>
    </r>
  </si>
  <si>
    <t>DSWBEC150116一般贸易</t>
  </si>
  <si>
    <r>
      <rPr>
        <sz val="8"/>
        <color theme="1"/>
        <rFont val="맑은 고딕"/>
        <family val="3"/>
        <charset val="134"/>
        <scheme val="major"/>
      </rPr>
      <t>青岛韩</t>
    </r>
    <r>
      <rPr>
        <sz val="8"/>
        <color theme="1"/>
        <rFont val="맑은 고딕"/>
        <family val="3"/>
        <charset val="129"/>
        <scheme val="major"/>
      </rPr>
      <t>中化工有限公司</t>
    </r>
  </si>
  <si>
    <r>
      <t>no03194225</t>
    </r>
    <r>
      <rPr>
        <sz val="8"/>
        <rFont val="맑은 고딕"/>
        <family val="3"/>
        <charset val="134"/>
        <scheme val="major"/>
      </rPr>
      <t>购买韩</t>
    </r>
    <r>
      <rPr>
        <sz val="8"/>
        <rFont val="맑은 고딕"/>
        <family val="3"/>
        <charset val="129"/>
        <scheme val="major"/>
      </rPr>
      <t>中化工油漆</t>
    </r>
  </si>
  <si>
    <r>
      <t>上海斯坦雷</t>
    </r>
    <r>
      <rPr>
        <sz val="8"/>
        <color theme="1"/>
        <rFont val="맑은 고딕"/>
        <family val="3"/>
        <charset val="134"/>
        <scheme val="major"/>
      </rPr>
      <t>电气</t>
    </r>
    <r>
      <rPr>
        <sz val="8"/>
        <color theme="1"/>
        <rFont val="맑은 고딕"/>
        <family val="3"/>
        <charset val="129"/>
        <scheme val="major"/>
      </rPr>
      <t>有限公司</t>
    </r>
  </si>
  <si>
    <r>
      <t>NO18831921</t>
    </r>
    <r>
      <rPr>
        <sz val="8"/>
        <rFont val="맑은 고딕"/>
        <family val="3"/>
        <charset val="134"/>
        <scheme val="major"/>
      </rPr>
      <t>购买</t>
    </r>
    <r>
      <rPr>
        <sz val="8"/>
        <rFont val="맑은 고딕"/>
        <family val="3"/>
        <charset val="129"/>
        <scheme val="major"/>
      </rPr>
      <t>斯坦雷二</t>
    </r>
    <r>
      <rPr>
        <sz val="8"/>
        <rFont val="맑은 고딕"/>
        <family val="3"/>
        <charset val="134"/>
        <scheme val="major"/>
      </rPr>
      <t>极</t>
    </r>
    <r>
      <rPr>
        <sz val="8"/>
        <rFont val="맑은 고딕"/>
        <family val="3"/>
        <charset val="129"/>
        <scheme val="major"/>
      </rPr>
      <t>管</t>
    </r>
  </si>
  <si>
    <t>DSWBEC150608部品在途</t>
  </si>
  <si>
    <t>2015.04.24</t>
  </si>
  <si>
    <r>
      <t>NO23379597上海德尔福3月</t>
    </r>
    <r>
      <rPr>
        <sz val="8"/>
        <rFont val="맑은 고딕"/>
        <family val="3"/>
        <charset val="134"/>
        <scheme val="major"/>
      </rPr>
      <t>份</t>
    </r>
    <r>
      <rPr>
        <sz val="8"/>
        <rFont val="맑은 고딕"/>
        <family val="3"/>
        <charset val="129"/>
        <scheme val="major"/>
      </rPr>
      <t>KMC</t>
    </r>
    <r>
      <rPr>
        <sz val="8"/>
        <rFont val="맑은 고딕"/>
        <family val="3"/>
        <charset val="134"/>
        <scheme val="major"/>
      </rPr>
      <t>货</t>
    </r>
    <r>
      <rPr>
        <sz val="8"/>
        <rFont val="맑은 고딕"/>
        <family val="3"/>
        <charset val="129"/>
        <scheme val="major"/>
      </rPr>
      <t>款</t>
    </r>
  </si>
  <si>
    <t>DSWRYB150407一般贸易</t>
  </si>
  <si>
    <t>2014.06.26</t>
  </si>
  <si>
    <r>
      <t>NO.00039323</t>
    </r>
    <r>
      <rPr>
        <sz val="8"/>
        <rFont val="맑은 고딕"/>
        <family val="3"/>
        <charset val="134"/>
        <scheme val="major"/>
      </rPr>
      <t>购买</t>
    </r>
    <r>
      <rPr>
        <sz val="8"/>
        <rFont val="맑은 고딕"/>
        <family val="3"/>
        <charset val="129"/>
        <scheme val="major"/>
      </rPr>
      <t>江淮</t>
    </r>
    <r>
      <rPr>
        <sz val="8"/>
        <rFont val="맑은 고딕"/>
        <family val="3"/>
        <charset val="134"/>
        <scheme val="major"/>
      </rPr>
      <t>电镀</t>
    </r>
    <r>
      <rPr>
        <sz val="8"/>
        <rFont val="맑은 고딕"/>
        <family val="3"/>
        <charset val="129"/>
        <scheme val="major"/>
      </rPr>
      <t>件 (无</t>
    </r>
    <r>
      <rPr>
        <sz val="8"/>
        <rFont val="맑은 고딕"/>
        <family val="3"/>
        <charset val="134"/>
        <scheme val="major"/>
      </rPr>
      <t>偿转</t>
    </r>
    <r>
      <rPr>
        <sz val="8"/>
        <rFont val="맑은 고딕"/>
        <family val="3"/>
        <charset val="129"/>
        <scheme val="major"/>
      </rPr>
      <t>有</t>
    </r>
    <r>
      <rPr>
        <sz val="8"/>
        <rFont val="맑은 고딕"/>
        <family val="3"/>
        <charset val="134"/>
        <scheme val="major"/>
      </rPr>
      <t>偿</t>
    </r>
    <r>
      <rPr>
        <sz val="8"/>
        <rFont val="맑은 고딕"/>
        <family val="3"/>
        <charset val="129"/>
        <scheme val="major"/>
      </rPr>
      <t>6月</t>
    </r>
    <r>
      <rPr>
        <sz val="8"/>
        <rFont val="맑은 고딕"/>
        <family val="3"/>
        <charset val="134"/>
        <scheme val="major"/>
      </rPr>
      <t>份调</t>
    </r>
    <r>
      <rPr>
        <sz val="8"/>
        <rFont val="맑은 고딕"/>
        <family val="3"/>
        <charset val="129"/>
        <scheme val="major"/>
      </rPr>
      <t>整）</t>
    </r>
  </si>
  <si>
    <r>
      <t>NO.00039323</t>
    </r>
    <r>
      <rPr>
        <sz val="8"/>
        <rFont val="맑은 고딕"/>
        <family val="3"/>
        <charset val="134"/>
        <scheme val="major"/>
      </rPr>
      <t>购买</t>
    </r>
    <r>
      <rPr>
        <sz val="8"/>
        <rFont val="맑은 고딕"/>
        <family val="3"/>
        <charset val="129"/>
        <scheme val="major"/>
      </rPr>
      <t>江淮</t>
    </r>
    <r>
      <rPr>
        <sz val="8"/>
        <rFont val="맑은 고딕"/>
        <family val="3"/>
        <charset val="134"/>
        <scheme val="major"/>
      </rPr>
      <t>电镀</t>
    </r>
    <r>
      <rPr>
        <sz val="8"/>
        <rFont val="맑은 고딕"/>
        <family val="3"/>
        <charset val="129"/>
        <scheme val="major"/>
      </rPr>
      <t>件 (无</t>
    </r>
    <r>
      <rPr>
        <sz val="8"/>
        <rFont val="맑은 고딕"/>
        <family val="3"/>
        <charset val="134"/>
        <scheme val="major"/>
      </rPr>
      <t>偿转</t>
    </r>
    <r>
      <rPr>
        <sz val="8"/>
        <rFont val="맑은 고딕"/>
        <family val="3"/>
        <charset val="129"/>
        <scheme val="major"/>
      </rPr>
      <t>有</t>
    </r>
    <r>
      <rPr>
        <sz val="8"/>
        <rFont val="맑은 고딕"/>
        <family val="3"/>
        <charset val="134"/>
        <scheme val="major"/>
      </rPr>
      <t>偿调</t>
    </r>
    <r>
      <rPr>
        <sz val="8"/>
        <rFont val="맑은 고딕"/>
        <family val="3"/>
        <charset val="129"/>
        <scheme val="major"/>
      </rPr>
      <t>整）</t>
    </r>
  </si>
  <si>
    <t>2014.04.24</t>
  </si>
  <si>
    <r>
      <t>NO.00039323</t>
    </r>
    <r>
      <rPr>
        <sz val="8"/>
        <rFont val="맑은 고딕"/>
        <family val="3"/>
        <charset val="134"/>
        <scheme val="major"/>
      </rPr>
      <t>购买</t>
    </r>
    <r>
      <rPr>
        <sz val="8"/>
        <rFont val="맑은 고딕"/>
        <family val="3"/>
        <charset val="129"/>
        <scheme val="major"/>
      </rPr>
      <t>江淮</t>
    </r>
    <r>
      <rPr>
        <sz val="8"/>
        <rFont val="맑은 고딕"/>
        <family val="3"/>
        <charset val="134"/>
        <scheme val="major"/>
      </rPr>
      <t>电镀</t>
    </r>
    <r>
      <rPr>
        <sz val="8"/>
        <rFont val="맑은 고딕"/>
        <family val="3"/>
        <charset val="129"/>
        <scheme val="major"/>
      </rPr>
      <t>件 (无</t>
    </r>
    <r>
      <rPr>
        <sz val="8"/>
        <rFont val="맑은 고딕"/>
        <family val="3"/>
        <charset val="134"/>
        <scheme val="major"/>
      </rPr>
      <t>偿转</t>
    </r>
    <r>
      <rPr>
        <sz val="8"/>
        <rFont val="맑은 고딕"/>
        <family val="3"/>
        <charset val="129"/>
        <scheme val="major"/>
      </rPr>
      <t>有</t>
    </r>
    <r>
      <rPr>
        <sz val="8"/>
        <rFont val="맑은 고딕"/>
        <family val="3"/>
        <charset val="134"/>
        <scheme val="major"/>
      </rPr>
      <t>偿</t>
    </r>
    <r>
      <rPr>
        <sz val="8"/>
        <rFont val="맑은 고딕"/>
        <family val="3"/>
        <charset val="129"/>
        <scheme val="major"/>
      </rPr>
      <t>4月</t>
    </r>
    <r>
      <rPr>
        <sz val="8"/>
        <rFont val="맑은 고딕"/>
        <family val="3"/>
        <charset val="134"/>
        <scheme val="major"/>
      </rPr>
      <t>份调</t>
    </r>
    <r>
      <rPr>
        <sz val="8"/>
        <rFont val="맑은 고딕"/>
        <family val="3"/>
        <charset val="129"/>
        <scheme val="major"/>
      </rPr>
      <t>整）</t>
    </r>
  </si>
  <si>
    <t>2014.05.26</t>
  </si>
  <si>
    <r>
      <t>NO.00039323</t>
    </r>
    <r>
      <rPr>
        <sz val="8"/>
        <rFont val="맑은 고딕"/>
        <family val="3"/>
        <charset val="134"/>
        <scheme val="major"/>
      </rPr>
      <t>购买</t>
    </r>
    <r>
      <rPr>
        <sz val="8"/>
        <rFont val="맑은 고딕"/>
        <family val="3"/>
        <charset val="129"/>
        <scheme val="major"/>
      </rPr>
      <t>江淮</t>
    </r>
    <r>
      <rPr>
        <sz val="8"/>
        <rFont val="맑은 고딕"/>
        <family val="3"/>
        <charset val="134"/>
        <scheme val="major"/>
      </rPr>
      <t>电镀</t>
    </r>
    <r>
      <rPr>
        <sz val="8"/>
        <rFont val="맑은 고딕"/>
        <family val="3"/>
        <charset val="129"/>
        <scheme val="major"/>
      </rPr>
      <t>件 (无</t>
    </r>
    <r>
      <rPr>
        <sz val="8"/>
        <rFont val="맑은 고딕"/>
        <family val="3"/>
        <charset val="134"/>
        <scheme val="major"/>
      </rPr>
      <t>偿转</t>
    </r>
    <r>
      <rPr>
        <sz val="8"/>
        <rFont val="맑은 고딕"/>
        <family val="3"/>
        <charset val="129"/>
        <scheme val="major"/>
      </rPr>
      <t>有</t>
    </r>
    <r>
      <rPr>
        <sz val="8"/>
        <rFont val="맑은 고딕"/>
        <family val="3"/>
        <charset val="134"/>
        <scheme val="major"/>
      </rPr>
      <t>偿</t>
    </r>
    <r>
      <rPr>
        <sz val="8"/>
        <rFont val="맑은 고딕"/>
        <family val="3"/>
        <charset val="129"/>
        <scheme val="major"/>
      </rPr>
      <t>5月</t>
    </r>
    <r>
      <rPr>
        <sz val="8"/>
        <rFont val="맑은 고딕"/>
        <family val="3"/>
        <charset val="134"/>
        <scheme val="major"/>
      </rPr>
      <t>份调</t>
    </r>
    <r>
      <rPr>
        <sz val="8"/>
        <rFont val="맑은 고딕"/>
        <family val="3"/>
        <charset val="129"/>
        <scheme val="major"/>
      </rPr>
      <t>整）</t>
    </r>
  </si>
  <si>
    <r>
      <t>NO13037438/42/9</t>
    </r>
    <r>
      <rPr>
        <sz val="8"/>
        <rFont val="맑은 고딕"/>
        <family val="3"/>
        <charset val="134"/>
        <scheme val="major"/>
      </rPr>
      <t>购买</t>
    </r>
    <r>
      <rPr>
        <sz val="8"/>
        <rFont val="맑은 고딕"/>
        <family val="3"/>
        <charset val="129"/>
        <scheme val="major"/>
      </rPr>
      <t>新佳世佳</t>
    </r>
    <r>
      <rPr>
        <sz val="8"/>
        <rFont val="맑은 고딕"/>
        <family val="3"/>
        <charset val="134"/>
        <scheme val="major"/>
      </rPr>
      <t>焊锡丝</t>
    </r>
  </si>
  <si>
    <t>2015.06.03</t>
  </si>
  <si>
    <t>DSWSCB150505一般贸易</t>
  </si>
  <si>
    <r>
      <t>上海</t>
    </r>
    <r>
      <rPr>
        <sz val="8"/>
        <color theme="1"/>
        <rFont val="맑은 고딕"/>
        <family val="3"/>
        <charset val="134"/>
        <scheme val="major"/>
      </rPr>
      <t>创</t>
    </r>
    <r>
      <rPr>
        <sz val="8"/>
        <color theme="1"/>
        <rFont val="맑은 고딕"/>
        <family val="3"/>
        <charset val="129"/>
        <scheme val="major"/>
      </rPr>
      <t>美</t>
    </r>
    <r>
      <rPr>
        <sz val="8"/>
        <color theme="1"/>
        <rFont val="맑은 고딕"/>
        <family val="3"/>
        <charset val="134"/>
        <scheme val="major"/>
      </rPr>
      <t>凯</t>
    </r>
    <r>
      <rPr>
        <sz val="8"/>
        <color theme="1"/>
        <rFont val="맑은 고딕"/>
        <family val="3"/>
        <charset val="129"/>
        <scheme val="major"/>
      </rPr>
      <t>威奇涂料商</t>
    </r>
    <r>
      <rPr>
        <sz val="8"/>
        <color theme="1"/>
        <rFont val="맑은 고딕"/>
        <family val="3"/>
        <charset val="134"/>
        <scheme val="major"/>
      </rPr>
      <t>贸</t>
    </r>
    <r>
      <rPr>
        <sz val="8"/>
        <color theme="1"/>
        <rFont val="맑은 고딕"/>
        <family val="3"/>
        <charset val="129"/>
        <scheme val="major"/>
      </rPr>
      <t>有限公司</t>
    </r>
  </si>
  <si>
    <r>
      <t>NO.49481619/20/32</t>
    </r>
    <r>
      <rPr>
        <sz val="8"/>
        <color theme="1"/>
        <rFont val="맑은 고딕"/>
        <family val="3"/>
        <charset val="134"/>
        <scheme val="major"/>
      </rPr>
      <t>购买</t>
    </r>
    <r>
      <rPr>
        <sz val="8"/>
        <color theme="1"/>
        <rFont val="맑은 고딕"/>
        <family val="3"/>
        <charset val="129"/>
        <scheme val="major"/>
      </rPr>
      <t>美</t>
    </r>
    <r>
      <rPr>
        <sz val="8"/>
        <color theme="1"/>
        <rFont val="맑은 고딕"/>
        <family val="3"/>
        <charset val="134"/>
        <scheme val="major"/>
      </rPr>
      <t>凯</t>
    </r>
    <r>
      <rPr>
        <sz val="8"/>
        <color theme="1"/>
        <rFont val="맑은 고딕"/>
        <family val="3"/>
        <charset val="129"/>
        <scheme val="major"/>
      </rPr>
      <t>威奇油漆（6月）</t>
    </r>
  </si>
  <si>
    <t>DSWSCB150414一般贸易</t>
  </si>
  <si>
    <r>
      <rPr>
        <sz val="8"/>
        <color theme="1"/>
        <rFont val="맑은 고딕"/>
        <family val="3"/>
        <charset val="134"/>
        <scheme val="major"/>
      </rPr>
      <t>苏</t>
    </r>
    <r>
      <rPr>
        <sz val="8"/>
        <color theme="1"/>
        <rFont val="맑은 고딕"/>
        <family val="3"/>
        <charset val="129"/>
        <scheme val="major"/>
      </rPr>
      <t>州昆承工</t>
    </r>
    <r>
      <rPr>
        <sz val="8"/>
        <color theme="1"/>
        <rFont val="맑은 고딕"/>
        <family val="3"/>
        <charset val="134"/>
        <scheme val="major"/>
      </rPr>
      <t>业设备</t>
    </r>
    <r>
      <rPr>
        <sz val="8"/>
        <color theme="1"/>
        <rFont val="맑은 고딕"/>
        <family val="3"/>
        <charset val="129"/>
        <scheme val="major"/>
      </rPr>
      <t>有限公司</t>
    </r>
  </si>
  <si>
    <r>
      <t>NO.06041056</t>
    </r>
    <r>
      <rPr>
        <sz val="8"/>
        <color theme="1"/>
        <rFont val="맑은 고딕"/>
        <family val="3"/>
        <charset val="134"/>
        <scheme val="major"/>
      </rPr>
      <t>购买苏</t>
    </r>
    <r>
      <rPr>
        <sz val="8"/>
        <color theme="1"/>
        <rFont val="맑은 고딕"/>
        <family val="3"/>
        <charset val="129"/>
        <scheme val="major"/>
      </rPr>
      <t>州昆承托</t>
    </r>
    <r>
      <rPr>
        <sz val="8"/>
        <color theme="1"/>
        <rFont val="맑은 고딕"/>
        <family val="3"/>
        <charset val="134"/>
        <scheme val="major"/>
      </rPr>
      <t>盘</t>
    </r>
    <r>
      <rPr>
        <sz val="8"/>
        <color theme="1"/>
        <rFont val="맑은 고딕"/>
        <family val="3"/>
        <charset val="129"/>
        <scheme val="major"/>
      </rPr>
      <t>（5月</t>
    </r>
    <r>
      <rPr>
        <sz val="8"/>
        <color theme="1"/>
        <rFont val="맑은 고딕"/>
        <family val="3"/>
        <charset val="134"/>
        <scheme val="major"/>
      </rPr>
      <t>份</t>
    </r>
    <r>
      <rPr>
        <sz val="8"/>
        <color theme="1"/>
        <rFont val="맑은 고딕"/>
        <family val="3"/>
        <charset val="129"/>
        <scheme val="major"/>
      </rPr>
      <t>）</t>
    </r>
  </si>
  <si>
    <r>
      <t>采</t>
    </r>
    <r>
      <rPr>
        <sz val="8"/>
        <rFont val="맑은 고딕"/>
        <family val="3"/>
        <charset val="134"/>
        <scheme val="major"/>
      </rPr>
      <t>购</t>
    </r>
    <r>
      <rPr>
        <sz val="8"/>
        <rFont val="맑은 고딕"/>
        <family val="3"/>
        <charset val="129"/>
        <scheme val="major"/>
      </rPr>
      <t>金成功部品（3月-4月）</t>
    </r>
  </si>
  <si>
    <r>
      <t>江</t>
    </r>
    <r>
      <rPr>
        <sz val="8"/>
        <color theme="1"/>
        <rFont val="맑은 고딕"/>
        <family val="3"/>
        <charset val="134"/>
        <scheme val="major"/>
      </rPr>
      <t>苏</t>
    </r>
    <r>
      <rPr>
        <sz val="8"/>
        <color theme="1"/>
        <rFont val="맑은 고딕"/>
        <family val="3"/>
        <charset val="129"/>
        <scheme val="major"/>
      </rPr>
      <t>迪</t>
    </r>
    <r>
      <rPr>
        <sz val="8"/>
        <color theme="1"/>
        <rFont val="맑은 고딕"/>
        <family val="3"/>
        <charset val="134"/>
        <scheme val="major"/>
      </rPr>
      <t>飞达电</t>
    </r>
    <r>
      <rPr>
        <sz val="8"/>
        <color theme="1"/>
        <rFont val="맑은 고딕"/>
        <family val="3"/>
        <charset val="129"/>
        <scheme val="major"/>
      </rPr>
      <t>子有限公司</t>
    </r>
  </si>
  <si>
    <r>
      <t>NO02661674</t>
    </r>
    <r>
      <rPr>
        <sz val="8"/>
        <color theme="1"/>
        <rFont val="맑은 고딕"/>
        <family val="3"/>
        <charset val="134"/>
        <scheme val="major"/>
      </rPr>
      <t>购买</t>
    </r>
    <r>
      <rPr>
        <sz val="8"/>
        <color theme="1"/>
        <rFont val="맑은 고딕"/>
        <family val="3"/>
        <charset val="129"/>
        <scheme val="major"/>
      </rPr>
      <t>迪</t>
    </r>
    <r>
      <rPr>
        <sz val="8"/>
        <color theme="1"/>
        <rFont val="맑은 고딕"/>
        <family val="3"/>
        <charset val="134"/>
        <scheme val="major"/>
      </rPr>
      <t>飞达</t>
    </r>
    <r>
      <rPr>
        <sz val="8"/>
        <color theme="1"/>
        <rFont val="맑은 고딕"/>
        <family val="3"/>
        <charset val="129"/>
        <scheme val="major"/>
      </rPr>
      <t>PCB</t>
    </r>
  </si>
  <si>
    <r>
      <t>常州市</t>
    </r>
    <r>
      <rPr>
        <sz val="8"/>
        <color theme="1"/>
        <rFont val="맑은 고딕"/>
        <family val="3"/>
        <charset val="134"/>
        <scheme val="major"/>
      </rPr>
      <t>双进电</t>
    </r>
    <r>
      <rPr>
        <sz val="8"/>
        <color theme="1"/>
        <rFont val="맑은 고딕"/>
        <family val="3"/>
        <charset val="129"/>
        <scheme val="major"/>
      </rPr>
      <t>子有限公司</t>
    </r>
  </si>
  <si>
    <r>
      <t>NO02178155</t>
    </r>
    <r>
      <rPr>
        <sz val="8"/>
        <rFont val="맑은 고딕"/>
        <family val="3"/>
        <charset val="134"/>
        <scheme val="major"/>
      </rPr>
      <t>购买双进</t>
    </r>
    <r>
      <rPr>
        <sz val="8"/>
        <rFont val="맑은 고딕"/>
        <family val="3"/>
        <charset val="129"/>
        <scheme val="major"/>
      </rPr>
      <t>PCB</t>
    </r>
  </si>
  <si>
    <r>
      <t>阿克</t>
    </r>
    <r>
      <rPr>
        <sz val="8"/>
        <color theme="1"/>
        <rFont val="맑은 고딕"/>
        <family val="3"/>
        <charset val="134"/>
        <scheme val="major"/>
      </rPr>
      <t>苏诺贝</t>
    </r>
    <r>
      <rPr>
        <sz val="8"/>
        <color theme="1"/>
        <rFont val="맑은 고딕"/>
        <family val="3"/>
        <charset val="129"/>
        <scheme val="major"/>
      </rPr>
      <t>尔涂料（嘉</t>
    </r>
    <r>
      <rPr>
        <sz val="8"/>
        <color theme="1"/>
        <rFont val="맑은 고딕"/>
        <family val="3"/>
        <charset val="134"/>
        <scheme val="major"/>
      </rPr>
      <t>兴</t>
    </r>
    <r>
      <rPr>
        <sz val="8"/>
        <color theme="1"/>
        <rFont val="맑은 고딕"/>
        <family val="3"/>
        <charset val="129"/>
        <scheme val="major"/>
      </rPr>
      <t>）有限公司</t>
    </r>
  </si>
  <si>
    <r>
      <t>NO16905512/13/82采</t>
    </r>
    <r>
      <rPr>
        <sz val="8"/>
        <rFont val="맑은 고딕"/>
        <family val="3"/>
        <charset val="134"/>
        <scheme val="major"/>
      </rPr>
      <t>购</t>
    </r>
    <r>
      <rPr>
        <sz val="8"/>
        <rFont val="맑은 고딕"/>
        <family val="3"/>
        <charset val="129"/>
        <scheme val="major"/>
      </rPr>
      <t>阿克</t>
    </r>
    <r>
      <rPr>
        <sz val="8"/>
        <rFont val="맑은 고딕"/>
        <family val="3"/>
        <charset val="134"/>
        <scheme val="major"/>
      </rPr>
      <t>苏诺贝</t>
    </r>
    <r>
      <rPr>
        <sz val="8"/>
        <rFont val="맑은 고딕"/>
        <family val="3"/>
        <charset val="129"/>
        <scheme val="major"/>
      </rPr>
      <t>尔涂料</t>
    </r>
  </si>
  <si>
    <t>DSW-SC-B-1506-10部品在途</t>
  </si>
  <si>
    <t>DSWRYB150406一般贸易</t>
  </si>
  <si>
    <t>DSWSCB150325一般贸易</t>
  </si>
  <si>
    <t>2015.01.20</t>
  </si>
  <si>
    <t>DSWBEC150112一般贸易</t>
  </si>
  <si>
    <t>DSWBEC150113一般贸易</t>
  </si>
  <si>
    <t>DSWSCB150127一般贸易</t>
  </si>
  <si>
    <t>DSWSCB150312一般贸易</t>
  </si>
  <si>
    <r>
      <t>NO.08095183</t>
    </r>
    <r>
      <rPr>
        <sz val="8"/>
        <color theme="1"/>
        <rFont val="맑은 고딕"/>
        <family val="3"/>
        <charset val="134"/>
        <scheme val="major"/>
      </rPr>
      <t>购买</t>
    </r>
    <r>
      <rPr>
        <sz val="8"/>
        <color theme="1"/>
        <rFont val="맑은 고딕"/>
        <family val="3"/>
        <charset val="129"/>
        <scheme val="major"/>
      </rPr>
      <t>常熟泰晶</t>
    </r>
  </si>
  <si>
    <r>
      <t>NO04316579</t>
    </r>
    <r>
      <rPr>
        <sz val="8"/>
        <rFont val="맑은 고딕"/>
        <family val="3"/>
        <charset val="134"/>
        <scheme val="major"/>
      </rPr>
      <t>购买</t>
    </r>
    <r>
      <rPr>
        <sz val="8"/>
        <rFont val="맑은 고딕"/>
        <family val="3"/>
        <charset val="129"/>
        <scheme val="major"/>
      </rPr>
      <t>万德橡</t>
    </r>
    <r>
      <rPr>
        <sz val="8"/>
        <rFont val="맑은 고딕"/>
        <family val="3"/>
        <charset val="134"/>
        <scheme val="major"/>
      </rPr>
      <t>胶</t>
    </r>
    <r>
      <rPr>
        <sz val="8"/>
        <rFont val="맑은 고딕"/>
        <family val="3"/>
        <charset val="129"/>
        <scheme val="major"/>
      </rPr>
      <t>件</t>
    </r>
  </si>
  <si>
    <r>
      <t>NO25567917</t>
    </r>
    <r>
      <rPr>
        <sz val="8"/>
        <rFont val="맑은 고딕"/>
        <family val="3"/>
        <charset val="134"/>
        <scheme val="major"/>
      </rPr>
      <t>购买</t>
    </r>
    <r>
      <rPr>
        <sz val="8"/>
        <rFont val="맑은 고딕"/>
        <family val="3"/>
        <charset val="129"/>
        <scheme val="major"/>
      </rPr>
      <t>南京</t>
    </r>
    <r>
      <rPr>
        <sz val="8"/>
        <rFont val="맑은 고딕"/>
        <family val="3"/>
        <charset val="134"/>
        <scheme val="major"/>
      </rPr>
      <t>乐</t>
    </r>
    <r>
      <rPr>
        <sz val="8"/>
        <rFont val="맑은 고딕"/>
        <family val="3"/>
        <charset val="129"/>
        <scheme val="major"/>
      </rPr>
      <t>采耗材</t>
    </r>
  </si>
  <si>
    <t>DSWBEC150412一般贸易</t>
  </si>
  <si>
    <t>DSWBEC150120一般贸易</t>
  </si>
  <si>
    <r>
      <rPr>
        <sz val="8"/>
        <color theme="1"/>
        <rFont val="맑은 고딕"/>
        <family val="3"/>
        <charset val="134"/>
        <scheme val="major"/>
      </rPr>
      <t>青岛润</t>
    </r>
    <r>
      <rPr>
        <sz val="8"/>
        <color theme="1"/>
        <rFont val="맑은 고딕"/>
        <family val="3"/>
        <charset val="129"/>
        <scheme val="major"/>
      </rPr>
      <t>德精密工</t>
    </r>
    <r>
      <rPr>
        <sz val="8"/>
        <color theme="1"/>
        <rFont val="맑은 고딕"/>
        <family val="3"/>
        <charset val="134"/>
        <scheme val="major"/>
      </rPr>
      <t>业</t>
    </r>
    <r>
      <rPr>
        <sz val="8"/>
        <color theme="1"/>
        <rFont val="맑은 고딕"/>
        <family val="3"/>
        <charset val="129"/>
        <scheme val="major"/>
      </rPr>
      <t>有限公司</t>
    </r>
  </si>
  <si>
    <r>
      <t xml:space="preserve">NO.01535122 </t>
    </r>
    <r>
      <rPr>
        <sz val="8"/>
        <rFont val="맑은 고딕"/>
        <family val="3"/>
        <charset val="134"/>
        <scheme val="major"/>
      </rPr>
      <t>青岛润</t>
    </r>
    <r>
      <rPr>
        <sz val="8"/>
        <rFont val="맑은 고딕"/>
        <family val="3"/>
        <charset val="129"/>
        <scheme val="major"/>
      </rPr>
      <t>德2-4月物料</t>
    </r>
    <r>
      <rPr>
        <sz val="8"/>
        <rFont val="맑은 고딕"/>
        <family val="3"/>
        <charset val="134"/>
        <scheme val="major"/>
      </rPr>
      <t>购买</t>
    </r>
  </si>
  <si>
    <t>DSWRYA150501一般贸易</t>
  </si>
  <si>
    <r>
      <t>NO03094677</t>
    </r>
    <r>
      <rPr>
        <sz val="8"/>
        <rFont val="맑은 고딕"/>
        <family val="3"/>
        <charset val="134"/>
        <scheme val="major"/>
      </rPr>
      <t>购买韩</t>
    </r>
    <r>
      <rPr>
        <sz val="8"/>
        <rFont val="맑은 고딕"/>
        <family val="3"/>
        <charset val="129"/>
        <scheme val="major"/>
      </rPr>
      <t>中化工油漆</t>
    </r>
  </si>
  <si>
    <r>
      <rPr>
        <sz val="8"/>
        <color theme="1"/>
        <rFont val="맑은 고딕"/>
        <family val="3"/>
        <charset val="134"/>
        <scheme val="major"/>
      </rPr>
      <t>张</t>
    </r>
    <r>
      <rPr>
        <sz val="8"/>
        <color theme="1"/>
        <rFont val="맑은 고딕"/>
        <family val="3"/>
        <charset val="129"/>
        <scheme val="major"/>
      </rPr>
      <t>家港</t>
    </r>
    <r>
      <rPr>
        <sz val="8"/>
        <color theme="1"/>
        <rFont val="맑은 고딕"/>
        <family val="3"/>
        <charset val="134"/>
        <scheme val="major"/>
      </rPr>
      <t>东</t>
    </r>
    <r>
      <rPr>
        <sz val="8"/>
        <color theme="1"/>
        <rFont val="맑은 고딕"/>
        <family val="3"/>
        <charset val="129"/>
        <scheme val="major"/>
      </rPr>
      <t>部高新金</t>
    </r>
    <r>
      <rPr>
        <sz val="8"/>
        <color theme="1"/>
        <rFont val="맑은 고딕"/>
        <family val="3"/>
        <charset val="134"/>
        <scheme val="major"/>
      </rPr>
      <t>属</t>
    </r>
    <r>
      <rPr>
        <sz val="8"/>
        <color theme="1"/>
        <rFont val="맑은 고딕"/>
        <family val="3"/>
        <charset val="129"/>
        <scheme val="major"/>
      </rPr>
      <t>制品有限公司</t>
    </r>
  </si>
  <si>
    <r>
      <t>NO12566030</t>
    </r>
    <r>
      <rPr>
        <sz val="8"/>
        <color theme="1"/>
        <rFont val="맑은 고딕"/>
        <family val="3"/>
        <charset val="134"/>
        <scheme val="major"/>
      </rPr>
      <t>购买东</t>
    </r>
    <r>
      <rPr>
        <sz val="8"/>
        <color theme="1"/>
        <rFont val="맑은 고딕"/>
        <family val="3"/>
        <charset val="129"/>
        <scheme val="major"/>
      </rPr>
      <t>部高新</t>
    </r>
    <r>
      <rPr>
        <sz val="8"/>
        <color theme="1"/>
        <rFont val="맑은 고딕"/>
        <family val="3"/>
        <charset val="134"/>
        <scheme val="major"/>
      </rPr>
      <t>钢</t>
    </r>
    <r>
      <rPr>
        <sz val="8"/>
        <color theme="1"/>
        <rFont val="맑은 고딕"/>
        <family val="3"/>
        <charset val="129"/>
        <scheme val="major"/>
      </rPr>
      <t>材</t>
    </r>
  </si>
  <si>
    <r>
      <t>NO05081046-7采</t>
    </r>
    <r>
      <rPr>
        <sz val="8"/>
        <rFont val="맑은 고딕"/>
        <family val="3"/>
        <charset val="134"/>
        <scheme val="major"/>
      </rPr>
      <t>购</t>
    </r>
    <r>
      <rPr>
        <sz val="8"/>
        <rFont val="맑은 고딕"/>
        <family val="3"/>
        <charset val="129"/>
        <scheme val="major"/>
      </rPr>
      <t>金成功部品（4月-5月）</t>
    </r>
  </si>
  <si>
    <t>2015.06.28</t>
  </si>
  <si>
    <r>
      <t>上海硅</t>
    </r>
    <r>
      <rPr>
        <sz val="8"/>
        <color theme="1"/>
        <rFont val="맑은 고딕"/>
        <family val="3"/>
        <charset val="134"/>
        <scheme val="major"/>
      </rPr>
      <t>亚贸</t>
    </r>
    <r>
      <rPr>
        <sz val="8"/>
        <color theme="1"/>
        <rFont val="맑은 고딕"/>
        <family val="3"/>
        <charset val="129"/>
        <scheme val="major"/>
      </rPr>
      <t>易有限公司</t>
    </r>
  </si>
  <si>
    <r>
      <t>NO00047861</t>
    </r>
    <r>
      <rPr>
        <sz val="8"/>
        <rFont val="맑은 고딕"/>
        <family val="3"/>
        <charset val="134"/>
        <scheme val="major"/>
      </rPr>
      <t>购买</t>
    </r>
    <r>
      <rPr>
        <sz val="8"/>
        <rFont val="맑은 고딕"/>
        <family val="3"/>
        <charset val="129"/>
        <scheme val="major"/>
      </rPr>
      <t>硅</t>
    </r>
    <r>
      <rPr>
        <sz val="8"/>
        <rFont val="맑은 고딕"/>
        <family val="3"/>
        <charset val="134"/>
        <scheme val="major"/>
      </rPr>
      <t>亚</t>
    </r>
    <r>
      <rPr>
        <sz val="8"/>
        <rFont val="맑은 고딕"/>
        <family val="3"/>
        <charset val="129"/>
        <scheme val="major"/>
      </rPr>
      <t>硅</t>
    </r>
    <r>
      <rPr>
        <sz val="8"/>
        <rFont val="맑은 고딕"/>
        <family val="3"/>
        <charset val="134"/>
        <scheme val="major"/>
      </rPr>
      <t>胶</t>
    </r>
  </si>
  <si>
    <t>DSWSCB150119一般贸易</t>
  </si>
  <si>
    <r>
      <t>NO24581810</t>
    </r>
    <r>
      <rPr>
        <sz val="8"/>
        <rFont val="맑은 고딕"/>
        <family val="3"/>
        <charset val="134"/>
        <scheme val="major"/>
      </rPr>
      <t>购买</t>
    </r>
    <r>
      <rPr>
        <sz val="8"/>
        <rFont val="맑은 고딕"/>
        <family val="3"/>
        <charset val="129"/>
        <scheme val="major"/>
      </rPr>
      <t>南京</t>
    </r>
    <r>
      <rPr>
        <sz val="8"/>
        <rFont val="맑은 고딕"/>
        <family val="3"/>
        <charset val="134"/>
        <scheme val="major"/>
      </rPr>
      <t>乐</t>
    </r>
    <r>
      <rPr>
        <sz val="8"/>
        <rFont val="맑은 고딕"/>
        <family val="3"/>
        <charset val="129"/>
        <scheme val="major"/>
      </rPr>
      <t>采</t>
    </r>
    <r>
      <rPr>
        <sz val="8"/>
        <rFont val="맑은 고딕"/>
        <family val="3"/>
        <charset val="134"/>
        <scheme val="major"/>
      </rPr>
      <t>标签</t>
    </r>
  </si>
  <si>
    <t>DSWSCB150102一般贸易</t>
  </si>
  <si>
    <t>DSWSCB150142一般贸易</t>
  </si>
  <si>
    <r>
      <rPr>
        <sz val="8"/>
        <color theme="1"/>
        <rFont val="맑은 고딕"/>
        <family val="3"/>
        <charset val="134"/>
        <scheme val="major"/>
      </rPr>
      <t>青岛亿</t>
    </r>
    <r>
      <rPr>
        <sz val="8"/>
        <color theme="1"/>
        <rFont val="맑은 고딕"/>
        <family val="3"/>
        <charset val="129"/>
        <scheme val="major"/>
      </rPr>
      <t>思特</t>
    </r>
    <r>
      <rPr>
        <sz val="8"/>
        <color theme="1"/>
        <rFont val="맑은 고딕"/>
        <family val="3"/>
        <charset val="134"/>
        <scheme val="major"/>
      </rPr>
      <t>电</t>
    </r>
    <r>
      <rPr>
        <sz val="8"/>
        <color theme="1"/>
        <rFont val="맑은 고딕"/>
        <family val="3"/>
        <charset val="129"/>
        <scheme val="major"/>
      </rPr>
      <t>子有限公司</t>
    </r>
  </si>
  <si>
    <r>
      <t>NO04321836</t>
    </r>
    <r>
      <rPr>
        <sz val="8"/>
        <rFont val="맑은 고딕"/>
        <family val="3"/>
        <charset val="134"/>
        <scheme val="major"/>
      </rPr>
      <t>购买亿</t>
    </r>
    <r>
      <rPr>
        <sz val="8"/>
        <rFont val="맑은 고딕"/>
        <family val="3"/>
        <charset val="129"/>
        <scheme val="major"/>
      </rPr>
      <t>思特BALL</t>
    </r>
  </si>
  <si>
    <t>DSWBEC150509一般贸易</t>
  </si>
  <si>
    <t>2015.03.26</t>
  </si>
  <si>
    <r>
      <t>NO03194215后加工油漆</t>
    </r>
    <r>
      <rPr>
        <sz val="8"/>
        <rFont val="맑은 고딕"/>
        <family val="3"/>
        <charset val="134"/>
        <scheme val="major"/>
      </rPr>
      <t>购买</t>
    </r>
    <r>
      <rPr>
        <sz val="8"/>
        <rFont val="맑은 고딕"/>
        <family val="3"/>
        <charset val="129"/>
        <scheme val="major"/>
      </rPr>
      <t>（</t>
    </r>
    <r>
      <rPr>
        <sz val="8"/>
        <rFont val="맑은 고딕"/>
        <family val="3"/>
        <charset val="134"/>
        <scheme val="major"/>
      </rPr>
      <t>韩</t>
    </r>
    <r>
      <rPr>
        <sz val="8"/>
        <rFont val="맑은 고딕"/>
        <family val="3"/>
        <charset val="129"/>
        <scheme val="major"/>
      </rPr>
      <t>中化工）</t>
    </r>
  </si>
  <si>
    <t>DSWBEC150110一般贸易</t>
  </si>
  <si>
    <t>DSWBEC150501一般贸易</t>
  </si>
  <si>
    <t>DSWSCB150422一般贸易</t>
  </si>
  <si>
    <t>DSWRYB150102一般贸易</t>
  </si>
  <si>
    <r>
      <t>南通威尔精密螺</t>
    </r>
    <r>
      <rPr>
        <sz val="8"/>
        <color theme="1"/>
        <rFont val="맑은 고딕"/>
        <family val="3"/>
        <charset val="134"/>
        <scheme val="major"/>
      </rPr>
      <t>丝</t>
    </r>
    <r>
      <rPr>
        <sz val="8"/>
        <color theme="1"/>
        <rFont val="맑은 고딕"/>
        <family val="3"/>
        <charset val="129"/>
        <scheme val="major"/>
      </rPr>
      <t>有限公司</t>
    </r>
  </si>
  <si>
    <r>
      <t>NO04468662-3采</t>
    </r>
    <r>
      <rPr>
        <sz val="8"/>
        <rFont val="맑은 고딕"/>
        <family val="3"/>
        <charset val="134"/>
        <scheme val="major"/>
      </rPr>
      <t>购</t>
    </r>
    <r>
      <rPr>
        <sz val="8"/>
        <rFont val="맑은 고딕"/>
        <family val="3"/>
        <charset val="129"/>
        <scheme val="major"/>
      </rPr>
      <t>威尔部品</t>
    </r>
  </si>
  <si>
    <r>
      <rPr>
        <sz val="8"/>
        <color theme="1"/>
        <rFont val="맑은 고딕"/>
        <family val="3"/>
        <charset val="134"/>
        <scheme val="major"/>
      </rPr>
      <t>亚</t>
    </r>
    <r>
      <rPr>
        <sz val="8"/>
        <color theme="1"/>
        <rFont val="맑은 고딕"/>
        <family val="3"/>
        <charset val="129"/>
        <scheme val="major"/>
      </rPr>
      <t>帝</t>
    </r>
    <r>
      <rPr>
        <sz val="8"/>
        <color theme="1"/>
        <rFont val="맑은 고딕"/>
        <family val="3"/>
        <charset val="134"/>
        <scheme val="major"/>
      </rPr>
      <t>欧</t>
    </r>
    <r>
      <rPr>
        <sz val="8"/>
        <color theme="1"/>
        <rFont val="맑은 고딕"/>
        <family val="3"/>
        <charset val="129"/>
        <scheme val="major"/>
      </rPr>
      <t>光</t>
    </r>
    <r>
      <rPr>
        <sz val="8"/>
        <color theme="1"/>
        <rFont val="맑은 고딕"/>
        <family val="3"/>
        <charset val="134"/>
        <scheme val="major"/>
      </rPr>
      <t>电</t>
    </r>
    <r>
      <rPr>
        <sz val="8"/>
        <color theme="1"/>
        <rFont val="맑은 고딕"/>
        <family val="3"/>
        <charset val="129"/>
        <scheme val="major"/>
      </rPr>
      <t>科技（</t>
    </r>
    <r>
      <rPr>
        <sz val="8"/>
        <color theme="1"/>
        <rFont val="맑은 고딕"/>
        <family val="3"/>
        <charset val="134"/>
        <scheme val="major"/>
      </rPr>
      <t>吴</t>
    </r>
    <r>
      <rPr>
        <sz val="8"/>
        <color theme="1"/>
        <rFont val="맑은 고딕"/>
        <family val="3"/>
        <charset val="129"/>
        <scheme val="major"/>
      </rPr>
      <t>江）有限公司</t>
    </r>
  </si>
  <si>
    <r>
      <t>NO22059496采</t>
    </r>
    <r>
      <rPr>
        <sz val="8"/>
        <rFont val="맑은 고딕"/>
        <family val="3"/>
        <charset val="134"/>
        <scheme val="major"/>
      </rPr>
      <t>购亚</t>
    </r>
    <r>
      <rPr>
        <sz val="8"/>
        <rFont val="맑은 고딕"/>
        <family val="3"/>
        <charset val="129"/>
        <scheme val="major"/>
      </rPr>
      <t>帝</t>
    </r>
    <r>
      <rPr>
        <sz val="8"/>
        <rFont val="맑은 고딕"/>
        <family val="3"/>
        <charset val="134"/>
        <scheme val="major"/>
      </rPr>
      <t>欧</t>
    </r>
    <r>
      <rPr>
        <sz val="8"/>
        <rFont val="맑은 고딕"/>
        <family val="3"/>
        <charset val="129"/>
        <scheme val="major"/>
      </rPr>
      <t>部品</t>
    </r>
  </si>
  <si>
    <t>2015.06.19</t>
  </si>
  <si>
    <t>WTS-20150415-1采购WTS pin（KL用）</t>
  </si>
  <si>
    <r>
      <t>喜星金</t>
    </r>
    <r>
      <rPr>
        <sz val="8"/>
        <color theme="1"/>
        <rFont val="맑은 고딕"/>
        <family val="3"/>
        <charset val="134"/>
        <scheme val="major"/>
      </rPr>
      <t>属</t>
    </r>
    <r>
      <rPr>
        <sz val="8"/>
        <color theme="1"/>
        <rFont val="맑은 고딕"/>
        <family val="3"/>
        <charset val="129"/>
        <scheme val="major"/>
      </rPr>
      <t>（天津）有限公司</t>
    </r>
  </si>
  <si>
    <r>
      <t>NO06888515采</t>
    </r>
    <r>
      <rPr>
        <sz val="8"/>
        <rFont val="맑은 고딕"/>
        <family val="3"/>
        <charset val="134"/>
        <scheme val="major"/>
      </rPr>
      <t>购</t>
    </r>
    <r>
      <rPr>
        <sz val="8"/>
        <rFont val="맑은 고딕"/>
        <family val="3"/>
        <charset val="129"/>
        <scheme val="major"/>
      </rPr>
      <t>喜星</t>
    </r>
    <r>
      <rPr>
        <sz val="8"/>
        <rFont val="맑은 고딕"/>
        <family val="3"/>
        <charset val="134"/>
        <scheme val="major"/>
      </rPr>
      <t>触</t>
    </r>
    <r>
      <rPr>
        <sz val="8"/>
        <rFont val="맑은 고딕"/>
        <family val="3"/>
        <charset val="129"/>
        <scheme val="major"/>
      </rPr>
      <t>点（3月-4月）</t>
    </r>
  </si>
  <si>
    <r>
      <t>NO45004048</t>
    </r>
    <r>
      <rPr>
        <sz val="8"/>
        <rFont val="맑은 고딕"/>
        <family val="3"/>
        <charset val="134"/>
        <scheme val="major"/>
      </rPr>
      <t>购买铭</t>
    </r>
    <r>
      <rPr>
        <sz val="8"/>
        <rFont val="맑은 고딕"/>
        <family val="3"/>
        <charset val="129"/>
        <scheme val="major"/>
      </rPr>
      <t>成</t>
    </r>
    <r>
      <rPr>
        <sz val="8"/>
        <rFont val="맑은 고딕"/>
        <family val="3"/>
        <charset val="134"/>
        <scheme val="major"/>
      </rPr>
      <t>锦</t>
    </r>
    <r>
      <rPr>
        <sz val="8"/>
        <rFont val="맑은 고딕"/>
        <family val="3"/>
        <charset val="129"/>
        <scheme val="major"/>
      </rPr>
      <t>硅</t>
    </r>
    <r>
      <rPr>
        <sz val="8"/>
        <rFont val="맑은 고딕"/>
        <family val="3"/>
        <charset val="134"/>
        <scheme val="major"/>
      </rPr>
      <t>胶</t>
    </r>
  </si>
  <si>
    <t>DSWSCB150503一般贸易</t>
  </si>
  <si>
    <t>DSWSCB150201一般贸易</t>
  </si>
  <si>
    <t>DSW-SC-B-1506-11部品在途</t>
  </si>
  <si>
    <r>
      <t>NO35089177 DEC 2015 年3-4月</t>
    </r>
    <r>
      <rPr>
        <sz val="8"/>
        <rFont val="맑은 고딕"/>
        <family val="3"/>
        <charset val="134"/>
        <scheme val="major"/>
      </rPr>
      <t>份</t>
    </r>
    <r>
      <rPr>
        <sz val="8"/>
        <rFont val="맑은 고딕"/>
        <family val="3"/>
        <charset val="129"/>
        <scheme val="major"/>
      </rPr>
      <t>AS件</t>
    </r>
    <r>
      <rPr>
        <sz val="8"/>
        <rFont val="맑은 고딕"/>
        <family val="3"/>
        <charset val="134"/>
        <scheme val="major"/>
      </rPr>
      <t>结</t>
    </r>
    <r>
      <rPr>
        <sz val="8"/>
        <rFont val="맑은 고딕"/>
        <family val="3"/>
        <charset val="129"/>
        <scheme val="major"/>
      </rPr>
      <t>算</t>
    </r>
  </si>
  <si>
    <t>DSWSCB150221一般贸易</t>
  </si>
  <si>
    <r>
      <t>NO49768137z</t>
    </r>
    <r>
      <rPr>
        <sz val="8"/>
        <rFont val="맑은 고딕"/>
        <family val="3"/>
        <charset val="134"/>
        <scheme val="major"/>
      </rPr>
      <t>购买</t>
    </r>
    <r>
      <rPr>
        <sz val="8"/>
        <rFont val="맑은 고딕"/>
        <family val="3"/>
        <charset val="129"/>
        <scheme val="major"/>
      </rPr>
      <t>斯坦雷二</t>
    </r>
    <r>
      <rPr>
        <sz val="8"/>
        <rFont val="맑은 고딕"/>
        <family val="3"/>
        <charset val="134"/>
        <scheme val="major"/>
      </rPr>
      <t>极</t>
    </r>
    <r>
      <rPr>
        <sz val="8"/>
        <rFont val="맑은 고딕"/>
        <family val="3"/>
        <charset val="129"/>
        <scheme val="major"/>
      </rPr>
      <t>管</t>
    </r>
  </si>
  <si>
    <r>
      <t>NO00117847</t>
    </r>
    <r>
      <rPr>
        <sz val="8"/>
        <color theme="1"/>
        <rFont val="맑은 고딕"/>
        <family val="3"/>
        <charset val="134"/>
        <scheme val="major"/>
      </rPr>
      <t>购买</t>
    </r>
    <r>
      <rPr>
        <sz val="8"/>
        <color theme="1"/>
        <rFont val="맑은 고딕"/>
        <family val="3"/>
        <charset val="129"/>
        <scheme val="major"/>
      </rPr>
      <t>迪</t>
    </r>
    <r>
      <rPr>
        <sz val="8"/>
        <color theme="1"/>
        <rFont val="맑은 고딕"/>
        <family val="3"/>
        <charset val="134"/>
        <scheme val="major"/>
      </rPr>
      <t>飞达</t>
    </r>
    <r>
      <rPr>
        <sz val="8"/>
        <color theme="1"/>
        <rFont val="맑은 고딕"/>
        <family val="3"/>
        <charset val="129"/>
        <scheme val="major"/>
      </rPr>
      <t>PCB</t>
    </r>
  </si>
  <si>
    <r>
      <t>NO.23687652/55</t>
    </r>
    <r>
      <rPr>
        <sz val="8"/>
        <rFont val="맑은 고딕"/>
        <family val="3"/>
        <charset val="134"/>
        <scheme val="major"/>
      </rPr>
      <t>购买</t>
    </r>
    <r>
      <rPr>
        <sz val="8"/>
        <rFont val="맑은 고딕"/>
        <family val="3"/>
        <charset val="129"/>
        <scheme val="major"/>
      </rPr>
      <t>阿克</t>
    </r>
    <r>
      <rPr>
        <sz val="8"/>
        <rFont val="맑은 고딕"/>
        <family val="3"/>
        <charset val="134"/>
        <scheme val="major"/>
      </rPr>
      <t>苏</t>
    </r>
    <r>
      <rPr>
        <sz val="8"/>
        <rFont val="맑은 고딕"/>
        <family val="3"/>
        <charset val="129"/>
        <scheme val="major"/>
      </rPr>
      <t>油漆（6月）</t>
    </r>
  </si>
  <si>
    <t>DSWBEC150203(2/2)补差价</t>
  </si>
  <si>
    <r>
      <t>无</t>
    </r>
    <r>
      <rPr>
        <sz val="8"/>
        <color theme="1"/>
        <rFont val="맑은 고딕"/>
        <family val="3"/>
        <charset val="134"/>
        <scheme val="major"/>
      </rPr>
      <t>锡</t>
    </r>
    <r>
      <rPr>
        <sz val="8"/>
        <color theme="1"/>
        <rFont val="맑은 고딕"/>
        <family val="3"/>
        <charset val="129"/>
        <scheme val="major"/>
      </rPr>
      <t>百得包装材料有限公司</t>
    </r>
  </si>
  <si>
    <r>
      <t>NO08934843采</t>
    </r>
    <r>
      <rPr>
        <sz val="8"/>
        <rFont val="맑은 고딕"/>
        <family val="3"/>
        <charset val="134"/>
        <scheme val="major"/>
      </rPr>
      <t>购</t>
    </r>
    <r>
      <rPr>
        <sz val="8"/>
        <rFont val="맑은 고딕"/>
        <family val="3"/>
        <charset val="129"/>
        <scheme val="major"/>
      </rPr>
      <t>百得</t>
    </r>
    <r>
      <rPr>
        <sz val="8"/>
        <rFont val="맑은 고딕"/>
        <family val="3"/>
        <charset val="134"/>
        <scheme val="major"/>
      </rPr>
      <t>标签</t>
    </r>
  </si>
  <si>
    <t>DSWSCB150141一般贸易</t>
  </si>
  <si>
    <t>DSWBEC150605部品在途</t>
  </si>
  <si>
    <t>DSWSCB141241一般贸易</t>
  </si>
  <si>
    <t>2015.02.13</t>
  </si>
  <si>
    <t>DSWSCB150148一般贸易</t>
  </si>
  <si>
    <t>DSWSCB150138一般贸易</t>
  </si>
  <si>
    <t>DSWSCB150343一般贸易</t>
  </si>
  <si>
    <r>
      <t>NO16757662/797</t>
    </r>
    <r>
      <rPr>
        <sz val="8"/>
        <rFont val="맑은 고딕"/>
        <family val="3"/>
        <charset val="134"/>
        <scheme val="major"/>
      </rPr>
      <t>购买</t>
    </r>
    <r>
      <rPr>
        <sz val="8"/>
        <rFont val="맑은 고딕"/>
        <family val="3"/>
        <charset val="129"/>
        <scheme val="major"/>
      </rPr>
      <t>阿克</t>
    </r>
    <r>
      <rPr>
        <sz val="8"/>
        <rFont val="맑은 고딕"/>
        <family val="3"/>
        <charset val="134"/>
        <scheme val="major"/>
      </rPr>
      <t>苏</t>
    </r>
    <r>
      <rPr>
        <sz val="8"/>
        <rFont val="맑은 고딕"/>
        <family val="3"/>
        <charset val="129"/>
        <scheme val="major"/>
      </rPr>
      <t>油漆</t>
    </r>
  </si>
  <si>
    <r>
      <t>NO28499468</t>
    </r>
    <r>
      <rPr>
        <sz val="8"/>
        <rFont val="맑은 고딕"/>
        <family val="3"/>
        <charset val="134"/>
        <scheme val="major"/>
      </rPr>
      <t>购买</t>
    </r>
    <r>
      <rPr>
        <sz val="8"/>
        <rFont val="맑은 고딕"/>
        <family val="3"/>
        <charset val="129"/>
        <scheme val="major"/>
      </rPr>
      <t>硅</t>
    </r>
    <r>
      <rPr>
        <sz val="8"/>
        <rFont val="맑은 고딕"/>
        <family val="3"/>
        <charset val="134"/>
        <scheme val="major"/>
      </rPr>
      <t>亚胶</t>
    </r>
    <r>
      <rPr>
        <sz val="8"/>
        <rFont val="맑은 고딕"/>
        <family val="3"/>
        <charset val="129"/>
        <scheme val="major"/>
      </rPr>
      <t>水</t>
    </r>
  </si>
  <si>
    <r>
      <t>上海智洲</t>
    </r>
    <r>
      <rPr>
        <sz val="8"/>
        <color theme="1"/>
        <rFont val="맑은 고딕"/>
        <family val="3"/>
        <charset val="134"/>
        <scheme val="major"/>
      </rPr>
      <t>电</t>
    </r>
    <r>
      <rPr>
        <sz val="8"/>
        <color theme="1"/>
        <rFont val="맑은 고딕"/>
        <family val="3"/>
        <charset val="129"/>
        <scheme val="major"/>
      </rPr>
      <t>子有限公司</t>
    </r>
  </si>
  <si>
    <t>NO34843598/99//00/01</t>
  </si>
  <si>
    <t>DSWRYA150301一般贸易</t>
  </si>
  <si>
    <t>DSWSCB150212一般贸易</t>
  </si>
  <si>
    <t>DSWSCB150332一般贸易</t>
  </si>
  <si>
    <r>
      <t>上海</t>
    </r>
    <r>
      <rPr>
        <sz val="8"/>
        <color theme="1"/>
        <rFont val="맑은 고딕"/>
        <family val="3"/>
        <charset val="134"/>
        <scheme val="major"/>
      </rPr>
      <t>徕</t>
    </r>
    <r>
      <rPr>
        <sz val="8"/>
        <color theme="1"/>
        <rFont val="맑은 고딕"/>
        <family val="3"/>
        <charset val="129"/>
        <scheme val="major"/>
      </rPr>
      <t>木</t>
    </r>
    <r>
      <rPr>
        <sz val="8"/>
        <color theme="1"/>
        <rFont val="맑은 고딕"/>
        <family val="3"/>
        <charset val="134"/>
        <scheme val="major"/>
      </rPr>
      <t>电</t>
    </r>
    <r>
      <rPr>
        <sz val="8"/>
        <color theme="1"/>
        <rFont val="맑은 고딕"/>
        <family val="3"/>
        <charset val="129"/>
        <scheme val="major"/>
      </rPr>
      <t>子股</t>
    </r>
    <r>
      <rPr>
        <sz val="8"/>
        <color theme="1"/>
        <rFont val="맑은 고딕"/>
        <family val="3"/>
        <charset val="134"/>
        <scheme val="major"/>
      </rPr>
      <t>份</t>
    </r>
    <r>
      <rPr>
        <sz val="8"/>
        <color theme="1"/>
        <rFont val="맑은 고딕"/>
        <family val="3"/>
        <charset val="129"/>
        <scheme val="major"/>
      </rPr>
      <t>有限公司</t>
    </r>
  </si>
  <si>
    <r>
      <t>NO43944987</t>
    </r>
    <r>
      <rPr>
        <sz val="8"/>
        <color theme="1"/>
        <rFont val="맑은 고딕"/>
        <family val="3"/>
        <charset val="134"/>
        <scheme val="major"/>
      </rPr>
      <t>购买徕</t>
    </r>
    <r>
      <rPr>
        <sz val="8"/>
        <color theme="1"/>
        <rFont val="맑은 고딕"/>
        <family val="3"/>
        <charset val="129"/>
        <scheme val="major"/>
      </rPr>
      <t>木CONN</t>
    </r>
  </si>
  <si>
    <r>
      <t>NO08856657</t>
    </r>
    <r>
      <rPr>
        <sz val="8"/>
        <rFont val="맑은 고딕"/>
        <family val="3"/>
        <charset val="134"/>
        <scheme val="major"/>
      </rPr>
      <t>购买</t>
    </r>
    <r>
      <rPr>
        <sz val="8"/>
        <rFont val="맑은 고딕"/>
        <family val="3"/>
        <charset val="129"/>
        <scheme val="major"/>
      </rPr>
      <t>健鼎PCB</t>
    </r>
  </si>
  <si>
    <t>DI CO.,LTD</t>
  </si>
  <si>
    <t>DIOF-15-005/7 采购DI LED（5月）</t>
  </si>
  <si>
    <r>
      <t>NO09180579采</t>
    </r>
    <r>
      <rPr>
        <sz val="8"/>
        <rFont val="맑은 고딕"/>
        <family val="3"/>
        <charset val="134"/>
        <scheme val="major"/>
      </rPr>
      <t>购</t>
    </r>
    <r>
      <rPr>
        <sz val="8"/>
        <rFont val="맑은 고딕"/>
        <family val="3"/>
        <charset val="129"/>
        <scheme val="major"/>
      </rPr>
      <t>百得</t>
    </r>
    <r>
      <rPr>
        <sz val="8"/>
        <rFont val="맑은 고딕"/>
        <family val="3"/>
        <charset val="134"/>
        <scheme val="major"/>
      </rPr>
      <t>标签</t>
    </r>
  </si>
  <si>
    <r>
      <rPr>
        <sz val="8"/>
        <color theme="1"/>
        <rFont val="맑은 고딕"/>
        <family val="3"/>
        <charset val="134"/>
        <scheme val="major"/>
      </rPr>
      <t>苏</t>
    </r>
    <r>
      <rPr>
        <sz val="8"/>
        <color theme="1"/>
        <rFont val="맑은 고딕"/>
        <family val="3"/>
        <charset val="129"/>
        <scheme val="major"/>
      </rPr>
      <t>州台信</t>
    </r>
    <r>
      <rPr>
        <sz val="8"/>
        <color theme="1"/>
        <rFont val="맑은 고딕"/>
        <family val="3"/>
        <charset val="134"/>
        <scheme val="major"/>
      </rPr>
      <t>达电</t>
    </r>
    <r>
      <rPr>
        <sz val="8"/>
        <color theme="1"/>
        <rFont val="맑은 고딕"/>
        <family val="3"/>
        <charset val="129"/>
        <scheme val="major"/>
      </rPr>
      <t>子有限公司</t>
    </r>
  </si>
  <si>
    <r>
      <t>NO20863280</t>
    </r>
    <r>
      <rPr>
        <sz val="8"/>
        <rFont val="맑은 고딕"/>
        <family val="3"/>
        <charset val="134"/>
        <scheme val="major"/>
      </rPr>
      <t>购买</t>
    </r>
    <r>
      <rPr>
        <sz val="8"/>
        <rFont val="맑은 고딕"/>
        <family val="3"/>
        <charset val="129"/>
        <scheme val="major"/>
      </rPr>
      <t>台信</t>
    </r>
    <r>
      <rPr>
        <sz val="8"/>
        <rFont val="맑은 고딕"/>
        <family val="3"/>
        <charset val="134"/>
        <scheme val="major"/>
      </rPr>
      <t>达</t>
    </r>
    <r>
      <rPr>
        <sz val="8"/>
        <rFont val="맑은 고딕"/>
        <family val="3"/>
        <charset val="129"/>
        <scheme val="major"/>
      </rPr>
      <t>RES</t>
    </r>
  </si>
  <si>
    <r>
      <t>NO00864402</t>
    </r>
    <r>
      <rPr>
        <sz val="8"/>
        <rFont val="맑은 고딕"/>
        <family val="3"/>
        <charset val="134"/>
        <scheme val="major"/>
      </rPr>
      <t>购买</t>
    </r>
    <r>
      <rPr>
        <sz val="8"/>
        <rFont val="맑은 고딕"/>
        <family val="3"/>
        <charset val="129"/>
        <scheme val="major"/>
      </rPr>
      <t>品科RES</t>
    </r>
  </si>
  <si>
    <t>DSWBEC150124一般贸易</t>
  </si>
  <si>
    <t>DSWBEC150122一般贸易</t>
  </si>
  <si>
    <r>
      <rPr>
        <sz val="8"/>
        <color theme="1"/>
        <rFont val="맑은 고딕"/>
        <family val="3"/>
        <charset val="134"/>
        <scheme val="major"/>
      </rPr>
      <t>青岛长</t>
    </r>
    <r>
      <rPr>
        <sz val="8"/>
        <color theme="1"/>
        <rFont val="맑은 고딕"/>
        <family val="3"/>
        <charset val="129"/>
        <scheme val="major"/>
      </rPr>
      <t>弓塑模有限公司</t>
    </r>
  </si>
  <si>
    <r>
      <t>NO.00644142</t>
    </r>
    <r>
      <rPr>
        <sz val="8"/>
        <rFont val="맑은 고딕"/>
        <family val="3"/>
        <charset val="134"/>
        <scheme val="major"/>
      </rPr>
      <t>青岛长</t>
    </r>
    <r>
      <rPr>
        <sz val="8"/>
        <rFont val="맑은 고딕"/>
        <family val="3"/>
        <charset val="129"/>
        <scheme val="major"/>
      </rPr>
      <t>弓3-4月注塑件</t>
    </r>
    <r>
      <rPr>
        <sz val="8"/>
        <rFont val="맑은 고딕"/>
        <family val="3"/>
        <charset val="134"/>
        <scheme val="major"/>
      </rPr>
      <t>购买</t>
    </r>
  </si>
  <si>
    <r>
      <t>上海宏</t>
    </r>
    <r>
      <rPr>
        <sz val="8"/>
        <color theme="1"/>
        <rFont val="맑은 고딕"/>
        <family val="3"/>
        <charset val="134"/>
        <scheme val="major"/>
      </rPr>
      <t>发电声</t>
    </r>
    <r>
      <rPr>
        <sz val="8"/>
        <color theme="1"/>
        <rFont val="맑은 고딕"/>
        <family val="3"/>
        <charset val="129"/>
        <scheme val="major"/>
      </rPr>
      <t>有限公司</t>
    </r>
  </si>
  <si>
    <r>
      <t>NO17894707/36</t>
    </r>
    <r>
      <rPr>
        <sz val="8"/>
        <rFont val="맑은 고딕"/>
        <family val="3"/>
        <charset val="134"/>
        <scheme val="major"/>
      </rPr>
      <t>购买</t>
    </r>
    <r>
      <rPr>
        <sz val="8"/>
        <rFont val="맑은 고딕"/>
        <family val="3"/>
        <charset val="129"/>
        <scheme val="major"/>
      </rPr>
      <t>宏</t>
    </r>
    <r>
      <rPr>
        <sz val="8"/>
        <rFont val="맑은 고딕"/>
        <family val="3"/>
        <charset val="134"/>
        <scheme val="major"/>
      </rPr>
      <t>发继电</t>
    </r>
    <r>
      <rPr>
        <sz val="8"/>
        <rFont val="맑은 고딕"/>
        <family val="3"/>
        <charset val="129"/>
        <scheme val="major"/>
      </rPr>
      <t>器</t>
    </r>
  </si>
  <si>
    <t>DSWBEC150409一般贸易</t>
  </si>
  <si>
    <t>DSWSCB150108一般贸易</t>
  </si>
  <si>
    <t>DSWSCB150225一般贸易</t>
  </si>
  <si>
    <t>DSWBEC150303一般贸易</t>
  </si>
  <si>
    <r>
      <t>NO34193114</t>
    </r>
    <r>
      <rPr>
        <sz val="8"/>
        <color theme="1"/>
        <rFont val="맑은 고딕"/>
        <family val="3"/>
        <charset val="134"/>
        <scheme val="major"/>
      </rPr>
      <t>购买徕</t>
    </r>
    <r>
      <rPr>
        <sz val="8"/>
        <color theme="1"/>
        <rFont val="맑은 고딕"/>
        <family val="3"/>
        <charset val="129"/>
        <scheme val="major"/>
      </rPr>
      <t>木CONN</t>
    </r>
  </si>
  <si>
    <t>DSWSCB150413一般贸易</t>
  </si>
  <si>
    <r>
      <t>奈式杜特</t>
    </r>
    <r>
      <rPr>
        <sz val="8"/>
        <color theme="1"/>
        <rFont val="맑은 고딕"/>
        <family val="3"/>
        <charset val="134"/>
        <scheme val="major"/>
      </rPr>
      <t>润贸</t>
    </r>
    <r>
      <rPr>
        <sz val="8"/>
        <color theme="1"/>
        <rFont val="맑은 고딕"/>
        <family val="3"/>
        <charset val="129"/>
        <scheme val="major"/>
      </rPr>
      <t>易（上海）有限公司</t>
    </r>
  </si>
  <si>
    <r>
      <t>NO39491175</t>
    </r>
    <r>
      <rPr>
        <sz val="8"/>
        <rFont val="맑은 고딕"/>
        <family val="3"/>
        <charset val="134"/>
        <scheme val="major"/>
      </rPr>
      <t>购买</t>
    </r>
    <r>
      <rPr>
        <sz val="8"/>
        <rFont val="맑은 고딕"/>
        <family val="3"/>
        <charset val="129"/>
        <scheme val="major"/>
      </rPr>
      <t>杜特</t>
    </r>
    <r>
      <rPr>
        <sz val="8"/>
        <rFont val="맑은 고딕"/>
        <family val="3"/>
        <charset val="134"/>
        <scheme val="major"/>
      </rPr>
      <t>润</t>
    </r>
    <r>
      <rPr>
        <sz val="8"/>
        <rFont val="맑은 고딕"/>
        <family val="3"/>
        <charset val="129"/>
        <scheme val="major"/>
      </rPr>
      <t>油脂</t>
    </r>
  </si>
  <si>
    <r>
      <t>NO34843554/55/56</t>
    </r>
    <r>
      <rPr>
        <sz val="8"/>
        <rFont val="맑은 고딕"/>
        <family val="3"/>
        <charset val="134"/>
        <scheme val="major"/>
      </rPr>
      <t>购买</t>
    </r>
    <r>
      <rPr>
        <sz val="8"/>
        <rFont val="맑은 고딕"/>
        <family val="3"/>
        <charset val="129"/>
        <scheme val="major"/>
      </rPr>
      <t>智洲二</t>
    </r>
    <r>
      <rPr>
        <sz val="8"/>
        <rFont val="맑은 고딕"/>
        <family val="3"/>
        <charset val="134"/>
        <scheme val="major"/>
      </rPr>
      <t>极</t>
    </r>
    <r>
      <rPr>
        <sz val="8"/>
        <rFont val="맑은 고딕"/>
        <family val="3"/>
        <charset val="129"/>
        <scheme val="major"/>
      </rPr>
      <t>管</t>
    </r>
  </si>
  <si>
    <t>DSWBEC150301一般贸易</t>
  </si>
  <si>
    <t>DSWSCB150520一般贸易</t>
  </si>
  <si>
    <t>DSW-SC-B-1506-20部品在途</t>
  </si>
  <si>
    <r>
      <t>NO16306957</t>
    </r>
    <r>
      <rPr>
        <sz val="8"/>
        <rFont val="맑은 고딕"/>
        <family val="3"/>
        <charset val="134"/>
        <scheme val="major"/>
      </rPr>
      <t>购买</t>
    </r>
    <r>
      <rPr>
        <sz val="8"/>
        <rFont val="맑은 고딕"/>
        <family val="3"/>
        <charset val="129"/>
        <scheme val="major"/>
      </rPr>
      <t>台信</t>
    </r>
    <r>
      <rPr>
        <sz val="8"/>
        <rFont val="맑은 고딕"/>
        <family val="3"/>
        <charset val="134"/>
        <scheme val="major"/>
      </rPr>
      <t>达</t>
    </r>
    <r>
      <rPr>
        <sz val="8"/>
        <rFont val="맑은 고딕"/>
        <family val="3"/>
        <charset val="129"/>
        <scheme val="major"/>
      </rPr>
      <t>RES</t>
    </r>
  </si>
  <si>
    <r>
      <t xml:space="preserve">NO.00644165 </t>
    </r>
    <r>
      <rPr>
        <sz val="8"/>
        <rFont val="맑은 고딕"/>
        <family val="3"/>
        <charset val="134"/>
        <scheme val="major"/>
      </rPr>
      <t>青岛长</t>
    </r>
    <r>
      <rPr>
        <sz val="8"/>
        <rFont val="맑은 고딕"/>
        <family val="3"/>
        <charset val="129"/>
        <scheme val="major"/>
      </rPr>
      <t>弓 4-5月物料</t>
    </r>
    <r>
      <rPr>
        <sz val="8"/>
        <rFont val="맑은 고딕"/>
        <family val="3"/>
        <charset val="134"/>
        <scheme val="major"/>
      </rPr>
      <t>购买</t>
    </r>
  </si>
  <si>
    <r>
      <t>NO20863193</t>
    </r>
    <r>
      <rPr>
        <sz val="8"/>
        <rFont val="맑은 고딕"/>
        <family val="3"/>
        <charset val="134"/>
        <scheme val="major"/>
      </rPr>
      <t>购买</t>
    </r>
    <r>
      <rPr>
        <sz val="8"/>
        <rFont val="맑은 고딕"/>
        <family val="3"/>
        <charset val="129"/>
        <scheme val="major"/>
      </rPr>
      <t>台信</t>
    </r>
    <r>
      <rPr>
        <sz val="8"/>
        <rFont val="맑은 고딕"/>
        <family val="3"/>
        <charset val="134"/>
        <scheme val="major"/>
      </rPr>
      <t>达</t>
    </r>
    <r>
      <rPr>
        <sz val="8"/>
        <rFont val="맑은 고딕"/>
        <family val="3"/>
        <charset val="129"/>
        <scheme val="major"/>
      </rPr>
      <t>RES</t>
    </r>
  </si>
  <si>
    <t>DSWSCB150339一般贸易</t>
  </si>
  <si>
    <t>DSWSCB150511一般贸易</t>
  </si>
  <si>
    <r>
      <t>NO.05619252</t>
    </r>
    <r>
      <rPr>
        <sz val="8"/>
        <color theme="1"/>
        <rFont val="맑은 고딕"/>
        <family val="3"/>
        <charset val="134"/>
        <scheme val="major"/>
      </rPr>
      <t>购买</t>
    </r>
    <r>
      <rPr>
        <sz val="8"/>
        <color theme="1"/>
        <rFont val="맑은 고딕"/>
        <family val="3"/>
        <charset val="129"/>
        <scheme val="major"/>
      </rPr>
      <t>傲尔林格</t>
    </r>
    <r>
      <rPr>
        <sz val="8"/>
        <color theme="1"/>
        <rFont val="맑은 고딕"/>
        <family val="3"/>
        <charset val="134"/>
        <scheme val="major"/>
      </rPr>
      <t>喷</t>
    </r>
    <r>
      <rPr>
        <sz val="8"/>
        <color theme="1"/>
        <rFont val="맑은 고딕"/>
        <family val="3"/>
        <charset val="129"/>
        <scheme val="major"/>
      </rPr>
      <t>涂件（4月</t>
    </r>
    <r>
      <rPr>
        <sz val="8"/>
        <color theme="1"/>
        <rFont val="맑은 고딕"/>
        <family val="3"/>
        <charset val="134"/>
        <scheme val="major"/>
      </rPr>
      <t>份</t>
    </r>
    <r>
      <rPr>
        <sz val="8"/>
        <color theme="1"/>
        <rFont val="맑은 고딕"/>
        <family val="3"/>
        <charset val="129"/>
        <scheme val="major"/>
      </rPr>
      <t>）</t>
    </r>
  </si>
  <si>
    <t>DSWRYB150304一般贸易</t>
  </si>
  <si>
    <t>DSWBEC150601部品在途</t>
  </si>
  <si>
    <r>
      <t>NO22059505采</t>
    </r>
    <r>
      <rPr>
        <sz val="8"/>
        <rFont val="맑은 고딕"/>
        <family val="3"/>
        <charset val="134"/>
        <scheme val="major"/>
      </rPr>
      <t>购亚</t>
    </r>
    <r>
      <rPr>
        <sz val="8"/>
        <rFont val="맑은 고딕"/>
        <family val="3"/>
        <charset val="129"/>
        <scheme val="major"/>
      </rPr>
      <t>帝</t>
    </r>
    <r>
      <rPr>
        <sz val="8"/>
        <rFont val="맑은 고딕"/>
        <family val="3"/>
        <charset val="134"/>
        <scheme val="major"/>
      </rPr>
      <t>欧</t>
    </r>
    <r>
      <rPr>
        <sz val="8"/>
        <rFont val="맑은 고딕"/>
        <family val="3"/>
        <charset val="129"/>
        <scheme val="major"/>
      </rPr>
      <t>部品</t>
    </r>
  </si>
  <si>
    <t>DSW-SC-B-1506-05部品在途</t>
  </si>
  <si>
    <t>DSWBEC150504一般贸易</t>
  </si>
  <si>
    <t>DSWSCB150232一般贸易</t>
  </si>
  <si>
    <t>DSWSCB150425一般贸易</t>
  </si>
  <si>
    <r>
      <t>NO02178203</t>
    </r>
    <r>
      <rPr>
        <sz val="8"/>
        <rFont val="맑은 고딕"/>
        <family val="3"/>
        <charset val="134"/>
        <scheme val="major"/>
      </rPr>
      <t>购买双进</t>
    </r>
    <r>
      <rPr>
        <sz val="8"/>
        <rFont val="맑은 고딕"/>
        <family val="3"/>
        <charset val="129"/>
        <scheme val="major"/>
      </rPr>
      <t>PCB</t>
    </r>
  </si>
  <si>
    <t>DSWBEC150206一般贸易</t>
  </si>
  <si>
    <t>DSWBEC150309一般贸易</t>
  </si>
  <si>
    <r>
      <rPr>
        <sz val="8"/>
        <color theme="1"/>
        <rFont val="맑은 고딕"/>
        <family val="3"/>
        <charset val="134"/>
        <scheme val="major"/>
      </rPr>
      <t>东</t>
    </r>
    <r>
      <rPr>
        <sz val="8"/>
        <color theme="1"/>
        <rFont val="맑은 고딕"/>
        <family val="3"/>
        <charset val="129"/>
        <scheme val="major"/>
      </rPr>
      <t>方</t>
    </r>
    <r>
      <rPr>
        <sz val="8"/>
        <color theme="1"/>
        <rFont val="맑은 고딕"/>
        <family val="3"/>
        <charset val="134"/>
        <scheme val="major"/>
      </rPr>
      <t>蓝</t>
    </r>
    <r>
      <rPr>
        <sz val="8"/>
        <color theme="1"/>
        <rFont val="맑은 고딕"/>
        <family val="3"/>
        <charset val="129"/>
        <scheme val="major"/>
      </rPr>
      <t>浦（</t>
    </r>
    <r>
      <rPr>
        <sz val="8"/>
        <color theme="1"/>
        <rFont val="맑은 고딕"/>
        <family val="3"/>
        <charset val="134"/>
        <scheme val="major"/>
      </rPr>
      <t>苏</t>
    </r>
    <r>
      <rPr>
        <sz val="8"/>
        <color theme="1"/>
        <rFont val="맑은 고딕"/>
        <family val="3"/>
        <charset val="129"/>
        <scheme val="major"/>
      </rPr>
      <t>州）科技有限公司</t>
    </r>
  </si>
  <si>
    <r>
      <t>NO06292479/58</t>
    </r>
    <r>
      <rPr>
        <sz val="8"/>
        <rFont val="맑은 고딕"/>
        <family val="3"/>
        <charset val="134"/>
        <scheme val="major"/>
      </rPr>
      <t>购买蓝</t>
    </r>
    <r>
      <rPr>
        <sz val="8"/>
        <rFont val="맑은 고딕"/>
        <family val="3"/>
        <charset val="129"/>
        <scheme val="major"/>
      </rPr>
      <t>浦硅</t>
    </r>
    <r>
      <rPr>
        <sz val="8"/>
        <rFont val="맑은 고딕"/>
        <family val="3"/>
        <charset val="134"/>
        <scheme val="major"/>
      </rPr>
      <t>胶</t>
    </r>
  </si>
  <si>
    <t>2015.02.04</t>
  </si>
  <si>
    <t>DSWRYB150104一般贸易</t>
  </si>
  <si>
    <t>DSWRYB150302一般贸易</t>
  </si>
  <si>
    <r>
      <t>无</t>
    </r>
    <r>
      <rPr>
        <sz val="8"/>
        <color theme="1"/>
        <rFont val="맑은 고딕"/>
        <family val="3"/>
        <charset val="134"/>
        <scheme val="major"/>
      </rPr>
      <t>锡齐</t>
    </r>
    <r>
      <rPr>
        <sz val="8"/>
        <color theme="1"/>
        <rFont val="맑은 고딕"/>
        <family val="3"/>
        <charset val="129"/>
        <scheme val="major"/>
      </rPr>
      <t>恩科技有限公司</t>
    </r>
  </si>
  <si>
    <r>
      <t>NO.11250026 无</t>
    </r>
    <r>
      <rPr>
        <sz val="8"/>
        <color theme="1"/>
        <rFont val="맑은 고딕"/>
        <family val="3"/>
        <charset val="134"/>
        <scheme val="major"/>
      </rPr>
      <t>锡齐</t>
    </r>
    <r>
      <rPr>
        <sz val="8"/>
        <color theme="1"/>
        <rFont val="맑은 고딕"/>
        <family val="3"/>
        <charset val="129"/>
        <scheme val="major"/>
      </rPr>
      <t>恩4-5月物料</t>
    </r>
    <r>
      <rPr>
        <sz val="8"/>
        <color theme="1"/>
        <rFont val="맑은 고딕"/>
        <family val="3"/>
        <charset val="134"/>
        <scheme val="major"/>
      </rPr>
      <t>购买</t>
    </r>
  </si>
  <si>
    <r>
      <t>常州特耐万利</t>
    </r>
    <r>
      <rPr>
        <sz val="8"/>
        <color theme="1"/>
        <rFont val="맑은 고딕"/>
        <family val="3"/>
        <charset val="134"/>
        <scheme val="major"/>
      </rPr>
      <t>达电</t>
    </r>
    <r>
      <rPr>
        <sz val="8"/>
        <color theme="1"/>
        <rFont val="맑은 고딕"/>
        <family val="3"/>
        <charset val="129"/>
        <scheme val="major"/>
      </rPr>
      <t>子有限公司</t>
    </r>
  </si>
  <si>
    <r>
      <t>NO00966080采</t>
    </r>
    <r>
      <rPr>
        <sz val="8"/>
        <rFont val="맑은 고딕"/>
        <family val="3"/>
        <charset val="134"/>
        <scheme val="major"/>
      </rPr>
      <t>购</t>
    </r>
    <r>
      <rPr>
        <sz val="8"/>
        <rFont val="맑은 고딕"/>
        <family val="3"/>
        <charset val="129"/>
        <scheme val="major"/>
      </rPr>
      <t>万利</t>
    </r>
    <r>
      <rPr>
        <sz val="8"/>
        <rFont val="맑은 고딕"/>
        <family val="3"/>
        <charset val="134"/>
        <scheme val="major"/>
      </rPr>
      <t>达</t>
    </r>
    <r>
      <rPr>
        <sz val="8"/>
        <rFont val="맑은 고딕"/>
        <family val="3"/>
        <charset val="129"/>
        <scheme val="major"/>
      </rPr>
      <t>部品</t>
    </r>
  </si>
  <si>
    <t>DSWSCB150144一般贸易</t>
  </si>
  <si>
    <t>DSW-SC-B-1506-23部品在途</t>
  </si>
  <si>
    <t>DSWSCB150218一般贸易</t>
  </si>
  <si>
    <t>DSWSCB150132一般贸易</t>
  </si>
  <si>
    <r>
      <t>NO05124101</t>
    </r>
    <r>
      <rPr>
        <sz val="8"/>
        <rFont val="맑은 고딕"/>
        <family val="3"/>
        <charset val="134"/>
        <scheme val="major"/>
      </rPr>
      <t>购买双进</t>
    </r>
    <r>
      <rPr>
        <sz val="8"/>
        <rFont val="맑은 고딕"/>
        <family val="3"/>
        <charset val="129"/>
        <scheme val="major"/>
      </rPr>
      <t>PCB</t>
    </r>
  </si>
  <si>
    <t>DSWSCB150607一般贸易</t>
  </si>
  <si>
    <t>DSWSCB150426一般贸易</t>
  </si>
  <si>
    <r>
      <t>NO17317663</t>
    </r>
    <r>
      <rPr>
        <sz val="8"/>
        <rFont val="맑은 고딕"/>
        <family val="3"/>
        <charset val="134"/>
        <scheme val="major"/>
      </rPr>
      <t>购买</t>
    </r>
    <r>
      <rPr>
        <sz val="8"/>
        <rFont val="맑은 고딕"/>
        <family val="3"/>
        <charset val="129"/>
        <scheme val="major"/>
      </rPr>
      <t>品科RES</t>
    </r>
  </si>
  <si>
    <t>DSWRAW1502一般贸易</t>
  </si>
  <si>
    <t>DSWRYB150305一般贸易</t>
  </si>
  <si>
    <t>DSW-RAW-150610部品在途</t>
  </si>
  <si>
    <r>
      <t>天津世利可</t>
    </r>
    <r>
      <rPr>
        <sz val="8"/>
        <color theme="1"/>
        <rFont val="맑은 고딕"/>
        <family val="3"/>
        <charset val="134"/>
        <scheme val="major"/>
      </rPr>
      <t>电</t>
    </r>
    <r>
      <rPr>
        <sz val="8"/>
        <color theme="1"/>
        <rFont val="맑은 고딕"/>
        <family val="3"/>
        <charset val="129"/>
        <scheme val="major"/>
      </rPr>
      <t>子有限公司</t>
    </r>
  </si>
  <si>
    <r>
      <t>NO06318871</t>
    </r>
    <r>
      <rPr>
        <sz val="8"/>
        <rFont val="맑은 고딕"/>
        <family val="3"/>
        <charset val="134"/>
        <scheme val="major"/>
      </rPr>
      <t>购买</t>
    </r>
    <r>
      <rPr>
        <sz val="8"/>
        <rFont val="맑은 고딕"/>
        <family val="3"/>
        <charset val="129"/>
        <scheme val="major"/>
      </rPr>
      <t>世利可</t>
    </r>
    <r>
      <rPr>
        <sz val="8"/>
        <rFont val="맑은 고딕"/>
        <family val="3"/>
        <charset val="134"/>
        <scheme val="major"/>
      </rPr>
      <t>焊锡</t>
    </r>
    <r>
      <rPr>
        <sz val="8"/>
        <rFont val="맑은 고딕"/>
        <family val="3"/>
        <charset val="129"/>
        <scheme val="major"/>
      </rPr>
      <t>膏</t>
    </r>
  </si>
  <si>
    <r>
      <t>NO.17086365无</t>
    </r>
    <r>
      <rPr>
        <sz val="8"/>
        <color theme="1"/>
        <rFont val="맑은 고딕"/>
        <family val="3"/>
        <charset val="134"/>
        <scheme val="major"/>
      </rPr>
      <t>锡齐</t>
    </r>
    <r>
      <rPr>
        <sz val="8"/>
        <color theme="1"/>
        <rFont val="맑은 고딕"/>
        <family val="3"/>
        <charset val="129"/>
        <scheme val="major"/>
      </rPr>
      <t>恩3-4月注塑件</t>
    </r>
    <r>
      <rPr>
        <sz val="8"/>
        <color theme="1"/>
        <rFont val="맑은 고딕"/>
        <family val="3"/>
        <charset val="134"/>
        <scheme val="major"/>
      </rPr>
      <t>购买</t>
    </r>
  </si>
  <si>
    <r>
      <t>NO33834504采</t>
    </r>
    <r>
      <rPr>
        <sz val="8"/>
        <rFont val="맑은 고딕"/>
        <family val="3"/>
        <charset val="134"/>
        <scheme val="major"/>
      </rPr>
      <t>购</t>
    </r>
    <r>
      <rPr>
        <sz val="8"/>
        <rFont val="맑은 고딕"/>
        <family val="3"/>
        <charset val="129"/>
        <scheme val="major"/>
      </rPr>
      <t>信越部品</t>
    </r>
  </si>
  <si>
    <t>DSWSCB150131一般贸易</t>
  </si>
  <si>
    <r>
      <t>NO01515285</t>
    </r>
    <r>
      <rPr>
        <sz val="8"/>
        <rFont val="맑은 고딕"/>
        <family val="3"/>
        <charset val="134"/>
        <scheme val="major"/>
      </rPr>
      <t>购买</t>
    </r>
    <r>
      <rPr>
        <sz val="8"/>
        <rFont val="맑은 고딕"/>
        <family val="3"/>
        <charset val="129"/>
        <scheme val="major"/>
      </rPr>
      <t>智容</t>
    </r>
    <r>
      <rPr>
        <sz val="8"/>
        <rFont val="맑은 고딕"/>
        <family val="3"/>
        <charset val="134"/>
        <scheme val="major"/>
      </rPr>
      <t>线</t>
    </r>
    <r>
      <rPr>
        <sz val="8"/>
        <rFont val="맑은 고딕"/>
        <family val="3"/>
        <charset val="129"/>
        <scheme val="major"/>
      </rPr>
      <t>束及</t>
    </r>
    <r>
      <rPr>
        <sz val="8"/>
        <rFont val="맑은 고딕"/>
        <family val="3"/>
        <charset val="134"/>
        <scheme val="major"/>
      </rPr>
      <t>连</t>
    </r>
    <r>
      <rPr>
        <sz val="8"/>
        <rFont val="맑은 고딕"/>
        <family val="3"/>
        <charset val="129"/>
        <scheme val="major"/>
      </rPr>
      <t>接器</t>
    </r>
  </si>
  <si>
    <r>
      <t>NO04468729采</t>
    </r>
    <r>
      <rPr>
        <sz val="8"/>
        <rFont val="맑은 고딕"/>
        <family val="3"/>
        <charset val="134"/>
        <scheme val="major"/>
      </rPr>
      <t>购</t>
    </r>
    <r>
      <rPr>
        <sz val="8"/>
        <rFont val="맑은 고딕"/>
        <family val="3"/>
        <charset val="129"/>
        <scheme val="major"/>
      </rPr>
      <t>威尔部品</t>
    </r>
  </si>
  <si>
    <r>
      <t>NO00332451采</t>
    </r>
    <r>
      <rPr>
        <sz val="8"/>
        <rFont val="맑은 고딕"/>
        <family val="3"/>
        <charset val="134"/>
        <scheme val="major"/>
      </rPr>
      <t>购</t>
    </r>
    <r>
      <rPr>
        <sz val="8"/>
        <rFont val="맑은 고딕"/>
        <family val="3"/>
        <charset val="129"/>
        <scheme val="major"/>
      </rPr>
      <t>万利</t>
    </r>
    <r>
      <rPr>
        <sz val="8"/>
        <rFont val="맑은 고딕"/>
        <family val="3"/>
        <charset val="134"/>
        <scheme val="major"/>
      </rPr>
      <t>达</t>
    </r>
    <r>
      <rPr>
        <sz val="8"/>
        <rFont val="맑은 고딕"/>
        <family val="3"/>
        <charset val="129"/>
        <scheme val="major"/>
      </rPr>
      <t>部品</t>
    </r>
  </si>
  <si>
    <t>DSWBEC150108一般贸易</t>
  </si>
  <si>
    <t>DSWSCB150338一般贸易</t>
  </si>
  <si>
    <t>DSWSCB150107一般贸易</t>
  </si>
  <si>
    <r>
      <t>NO00248247采</t>
    </r>
    <r>
      <rPr>
        <sz val="8"/>
        <rFont val="맑은 고딕"/>
        <family val="3"/>
        <charset val="134"/>
        <scheme val="major"/>
      </rPr>
      <t>购</t>
    </r>
    <r>
      <rPr>
        <sz val="8"/>
        <rFont val="맑은 고딕"/>
        <family val="3"/>
        <charset val="129"/>
        <scheme val="major"/>
      </rPr>
      <t>万利</t>
    </r>
    <r>
      <rPr>
        <sz val="8"/>
        <rFont val="맑은 고딕"/>
        <family val="3"/>
        <charset val="134"/>
        <scheme val="major"/>
      </rPr>
      <t>达</t>
    </r>
    <r>
      <rPr>
        <sz val="8"/>
        <rFont val="맑은 고딕"/>
        <family val="3"/>
        <charset val="129"/>
        <scheme val="major"/>
      </rPr>
      <t>部品</t>
    </r>
  </si>
  <si>
    <t>DSWSCB150113一般贸易</t>
  </si>
  <si>
    <t>DSWSCB150411一般贸易</t>
  </si>
  <si>
    <t>DSWSCB150521一般贸易</t>
  </si>
  <si>
    <r>
      <t>NO06318863</t>
    </r>
    <r>
      <rPr>
        <sz val="8"/>
        <rFont val="맑은 고딕"/>
        <family val="3"/>
        <charset val="134"/>
        <scheme val="major"/>
      </rPr>
      <t>购买</t>
    </r>
    <r>
      <rPr>
        <sz val="8"/>
        <rFont val="맑은 고딕"/>
        <family val="3"/>
        <charset val="129"/>
        <scheme val="major"/>
      </rPr>
      <t>世利可</t>
    </r>
    <r>
      <rPr>
        <sz val="8"/>
        <rFont val="맑은 고딕"/>
        <family val="3"/>
        <charset val="134"/>
        <scheme val="major"/>
      </rPr>
      <t>焊锡</t>
    </r>
    <r>
      <rPr>
        <sz val="8"/>
        <rFont val="맑은 고딕"/>
        <family val="3"/>
        <charset val="129"/>
        <scheme val="major"/>
      </rPr>
      <t>膏</t>
    </r>
  </si>
  <si>
    <r>
      <rPr>
        <sz val="8"/>
        <color theme="1"/>
        <rFont val="맑은 고딕"/>
        <family val="3"/>
        <charset val="134"/>
        <scheme val="major"/>
      </rPr>
      <t>温</t>
    </r>
    <r>
      <rPr>
        <sz val="8"/>
        <color theme="1"/>
        <rFont val="맑은 고딕"/>
        <family val="3"/>
        <charset val="129"/>
        <scheme val="major"/>
      </rPr>
      <t>州三</t>
    </r>
    <r>
      <rPr>
        <sz val="8"/>
        <color theme="1"/>
        <rFont val="맑은 고딕"/>
        <family val="3"/>
        <charset val="134"/>
        <scheme val="major"/>
      </rPr>
      <t>环</t>
    </r>
    <r>
      <rPr>
        <sz val="8"/>
        <color theme="1"/>
        <rFont val="맑은 고딕"/>
        <family val="3"/>
        <charset val="129"/>
        <scheme val="major"/>
      </rPr>
      <t>橡塑制品有限公司</t>
    </r>
  </si>
  <si>
    <r>
      <t>NO22572751</t>
    </r>
    <r>
      <rPr>
        <sz val="8"/>
        <rFont val="맑은 고딕"/>
        <family val="3"/>
        <charset val="134"/>
        <scheme val="major"/>
      </rPr>
      <t>购买温</t>
    </r>
    <r>
      <rPr>
        <sz val="8"/>
        <rFont val="맑은 고딕"/>
        <family val="3"/>
        <charset val="129"/>
        <scheme val="major"/>
      </rPr>
      <t>州三</t>
    </r>
    <r>
      <rPr>
        <sz val="8"/>
        <rFont val="맑은 고딕"/>
        <family val="3"/>
        <charset val="134"/>
        <scheme val="major"/>
      </rPr>
      <t>环</t>
    </r>
    <r>
      <rPr>
        <sz val="8"/>
        <rFont val="맑은 고딕"/>
        <family val="3"/>
        <charset val="129"/>
        <scheme val="major"/>
      </rPr>
      <t>橡</t>
    </r>
    <r>
      <rPr>
        <sz val="8"/>
        <rFont val="맑은 고딕"/>
        <family val="3"/>
        <charset val="134"/>
        <scheme val="major"/>
      </rPr>
      <t>胶</t>
    </r>
    <r>
      <rPr>
        <sz val="8"/>
        <rFont val="맑은 고딕"/>
        <family val="3"/>
        <charset val="129"/>
        <scheme val="major"/>
      </rPr>
      <t>件</t>
    </r>
  </si>
  <si>
    <t>DSWSCB150233一般贸易</t>
  </si>
  <si>
    <t>DSWSCB150515一般贸易</t>
  </si>
  <si>
    <t>DSWBEC150204一般贸易</t>
  </si>
  <si>
    <r>
      <t>NO49955759采</t>
    </r>
    <r>
      <rPr>
        <sz val="8"/>
        <rFont val="맑은 고딕"/>
        <family val="3"/>
        <charset val="134"/>
        <scheme val="major"/>
      </rPr>
      <t>购</t>
    </r>
    <r>
      <rPr>
        <sz val="8"/>
        <rFont val="맑은 고딕"/>
        <family val="3"/>
        <charset val="129"/>
        <scheme val="major"/>
      </rPr>
      <t>信越部品</t>
    </r>
  </si>
  <si>
    <t>DSWSCB150319一般贸易</t>
  </si>
  <si>
    <r>
      <t>NO07284911采</t>
    </r>
    <r>
      <rPr>
        <sz val="8"/>
        <rFont val="맑은 고딕"/>
        <family val="3"/>
        <charset val="134"/>
        <scheme val="major"/>
      </rPr>
      <t>购</t>
    </r>
    <r>
      <rPr>
        <sz val="8"/>
        <rFont val="맑은 고딕"/>
        <family val="3"/>
        <charset val="129"/>
        <scheme val="major"/>
      </rPr>
      <t>喜星</t>
    </r>
    <r>
      <rPr>
        <sz val="8"/>
        <rFont val="맑은 고딕"/>
        <family val="3"/>
        <charset val="134"/>
        <scheme val="major"/>
      </rPr>
      <t>触</t>
    </r>
    <r>
      <rPr>
        <sz val="8"/>
        <rFont val="맑은 고딕"/>
        <family val="3"/>
        <charset val="129"/>
        <scheme val="major"/>
      </rPr>
      <t>点（4月-5月）</t>
    </r>
  </si>
  <si>
    <t>DSWSCB150112一般贸易</t>
  </si>
  <si>
    <r>
      <t>NO36159674</t>
    </r>
    <r>
      <rPr>
        <sz val="8"/>
        <rFont val="맑은 고딕"/>
        <family val="3"/>
        <charset val="134"/>
        <scheme val="major"/>
      </rPr>
      <t>购买</t>
    </r>
    <r>
      <rPr>
        <sz val="8"/>
        <rFont val="맑은 고딕"/>
        <family val="3"/>
        <charset val="129"/>
        <scheme val="major"/>
      </rPr>
      <t>硅</t>
    </r>
    <r>
      <rPr>
        <sz val="8"/>
        <rFont val="맑은 고딕"/>
        <family val="3"/>
        <charset val="134"/>
        <scheme val="major"/>
      </rPr>
      <t>亚</t>
    </r>
    <r>
      <rPr>
        <sz val="8"/>
        <rFont val="맑은 고딕"/>
        <family val="3"/>
        <charset val="129"/>
        <scheme val="major"/>
      </rPr>
      <t>硅</t>
    </r>
    <r>
      <rPr>
        <sz val="8"/>
        <rFont val="맑은 고딕"/>
        <family val="3"/>
        <charset val="134"/>
        <scheme val="major"/>
      </rPr>
      <t>胶</t>
    </r>
  </si>
  <si>
    <t>2012.09.07</t>
  </si>
  <si>
    <t>ICSUPPLI TECHNOLOGY SERVI</t>
  </si>
  <si>
    <t>DAESUNG-20120806公司向ICSUPPLI 采购 IC</t>
  </si>
  <si>
    <t>DSWRYA141203一般贸易</t>
  </si>
  <si>
    <t>DSWRYA150101一般贸易</t>
  </si>
  <si>
    <t>DSWSCB150305一般贸易</t>
  </si>
  <si>
    <r>
      <t xml:space="preserve">NO.11249941 </t>
    </r>
    <r>
      <rPr>
        <sz val="8"/>
        <color theme="1"/>
        <rFont val="맑은 고딕"/>
        <family val="3"/>
        <charset val="134"/>
        <scheme val="major"/>
      </rPr>
      <t>齐</t>
    </r>
    <r>
      <rPr>
        <sz val="8"/>
        <color theme="1"/>
        <rFont val="맑은 고딕"/>
        <family val="3"/>
        <charset val="129"/>
        <scheme val="major"/>
      </rPr>
      <t>恩 2-3月物料</t>
    </r>
    <r>
      <rPr>
        <sz val="8"/>
        <color theme="1"/>
        <rFont val="맑은 고딕"/>
        <family val="3"/>
        <charset val="134"/>
        <scheme val="major"/>
      </rPr>
      <t>购买</t>
    </r>
  </si>
  <si>
    <r>
      <t>NO.12566086</t>
    </r>
    <r>
      <rPr>
        <sz val="8"/>
        <color theme="1"/>
        <rFont val="맑은 고딕"/>
        <family val="3"/>
        <charset val="134"/>
        <scheme val="major"/>
      </rPr>
      <t>购买东</t>
    </r>
    <r>
      <rPr>
        <sz val="8"/>
        <color theme="1"/>
        <rFont val="맑은 고딕"/>
        <family val="3"/>
        <charset val="129"/>
        <scheme val="major"/>
      </rPr>
      <t>部高新</t>
    </r>
    <r>
      <rPr>
        <sz val="8"/>
        <color theme="1"/>
        <rFont val="맑은 고딕"/>
        <family val="3"/>
        <charset val="134"/>
        <scheme val="major"/>
      </rPr>
      <t>钢</t>
    </r>
    <r>
      <rPr>
        <sz val="8"/>
        <color theme="1"/>
        <rFont val="맑은 고딕"/>
        <family val="3"/>
        <charset val="129"/>
        <scheme val="major"/>
      </rPr>
      <t>材（6月）</t>
    </r>
  </si>
  <si>
    <t>DSWBEC150201一般贸易</t>
  </si>
  <si>
    <t>DSWSCB150220一般贸易</t>
  </si>
  <si>
    <t xml:space="preserve"> DSW-SC-B-1506-16部品在途</t>
  </si>
  <si>
    <t>DSWSCB150122一般贸易</t>
  </si>
  <si>
    <t>DSWSCB150513一般贸易</t>
  </si>
  <si>
    <t>DSWSCB150140一般贸易</t>
  </si>
  <si>
    <t>DSWBEC150111(3/3)一般贸易</t>
  </si>
  <si>
    <r>
      <t>NO00474829-30采</t>
    </r>
    <r>
      <rPr>
        <sz val="8"/>
        <rFont val="맑은 고딕"/>
        <family val="3"/>
        <charset val="134"/>
        <scheme val="major"/>
      </rPr>
      <t>购</t>
    </r>
    <r>
      <rPr>
        <sz val="8"/>
        <rFont val="맑은 고딕"/>
        <family val="3"/>
        <charset val="129"/>
        <scheme val="major"/>
      </rPr>
      <t>威尔部品</t>
    </r>
  </si>
  <si>
    <t>DSWRYB150502一般贸易</t>
  </si>
  <si>
    <r>
      <t>南京聚隆科技股</t>
    </r>
    <r>
      <rPr>
        <sz val="8"/>
        <color theme="1"/>
        <rFont val="맑은 고딕"/>
        <family val="3"/>
        <charset val="134"/>
        <scheme val="major"/>
      </rPr>
      <t>份</t>
    </r>
    <r>
      <rPr>
        <sz val="8"/>
        <color theme="1"/>
        <rFont val="맑은 고딕"/>
        <family val="3"/>
        <charset val="129"/>
        <scheme val="major"/>
      </rPr>
      <t>有限公司</t>
    </r>
  </si>
  <si>
    <r>
      <t>NO21571278采</t>
    </r>
    <r>
      <rPr>
        <sz val="8"/>
        <rFont val="맑은 고딕"/>
        <family val="3"/>
        <charset val="134"/>
        <scheme val="major"/>
      </rPr>
      <t>购</t>
    </r>
    <r>
      <rPr>
        <sz val="8"/>
        <rFont val="맑은 고딕"/>
        <family val="3"/>
        <charset val="129"/>
        <scheme val="major"/>
      </rPr>
      <t>聚隆塑料粒子</t>
    </r>
  </si>
  <si>
    <r>
      <t>NO07284937采</t>
    </r>
    <r>
      <rPr>
        <sz val="8"/>
        <rFont val="맑은 고딕"/>
        <family val="3"/>
        <charset val="134"/>
        <scheme val="major"/>
      </rPr>
      <t>购</t>
    </r>
    <r>
      <rPr>
        <sz val="8"/>
        <rFont val="맑은 고딕"/>
        <family val="3"/>
        <charset val="129"/>
        <scheme val="major"/>
      </rPr>
      <t>喜星</t>
    </r>
    <r>
      <rPr>
        <sz val="8"/>
        <rFont val="맑은 고딕"/>
        <family val="3"/>
        <charset val="134"/>
        <scheme val="major"/>
      </rPr>
      <t>触</t>
    </r>
    <r>
      <rPr>
        <sz val="8"/>
        <rFont val="맑은 고딕"/>
        <family val="3"/>
        <charset val="129"/>
        <scheme val="major"/>
      </rPr>
      <t>点(5月-6月）</t>
    </r>
  </si>
  <si>
    <t>DSWSCB150306一般贸易</t>
  </si>
  <si>
    <t>DSWSCB150417一般贸易</t>
  </si>
  <si>
    <t>DSWBEC150406一般贸易</t>
  </si>
  <si>
    <t>DSWBEC150502一般贸易</t>
  </si>
  <si>
    <t>DSWRYB150103一般贸易</t>
  </si>
  <si>
    <t>DSWBEC150510一般贸易</t>
  </si>
  <si>
    <t>2015.03.17</t>
  </si>
  <si>
    <t>DSWSCB150210一般贸易</t>
  </si>
  <si>
    <t>DSWSCB150103一般贸易</t>
  </si>
  <si>
    <t>DSWSCB150506一般贸易</t>
  </si>
  <si>
    <t>DSWSCB150206一般贸易</t>
  </si>
  <si>
    <r>
      <t>NO04321846</t>
    </r>
    <r>
      <rPr>
        <sz val="8"/>
        <rFont val="맑은 고딕"/>
        <family val="3"/>
        <charset val="134"/>
        <scheme val="major"/>
      </rPr>
      <t>购买亿</t>
    </r>
    <r>
      <rPr>
        <sz val="8"/>
        <rFont val="맑은 고딕"/>
        <family val="3"/>
        <charset val="129"/>
        <scheme val="major"/>
      </rPr>
      <t>思特BALL</t>
    </r>
  </si>
  <si>
    <t>DSW-SC-B-1506-03部品在途</t>
  </si>
  <si>
    <r>
      <t>NO33834525采</t>
    </r>
    <r>
      <rPr>
        <sz val="8"/>
        <rFont val="맑은 고딕"/>
        <family val="3"/>
        <charset val="134"/>
        <scheme val="major"/>
      </rPr>
      <t>购</t>
    </r>
    <r>
      <rPr>
        <sz val="8"/>
        <rFont val="맑은 고딕"/>
        <family val="3"/>
        <charset val="129"/>
        <scheme val="major"/>
      </rPr>
      <t>信越部品</t>
    </r>
  </si>
  <si>
    <r>
      <t>世洋</t>
    </r>
    <r>
      <rPr>
        <sz val="8"/>
        <color theme="1"/>
        <rFont val="맑은 고딕"/>
        <family val="3"/>
        <charset val="134"/>
        <scheme val="major"/>
      </rPr>
      <t>伟业树</t>
    </r>
    <r>
      <rPr>
        <sz val="8"/>
        <color theme="1"/>
        <rFont val="맑은 고딕"/>
        <family val="3"/>
        <charset val="129"/>
        <scheme val="major"/>
      </rPr>
      <t>脂（北京）有限公司</t>
    </r>
  </si>
  <si>
    <r>
      <t>NO00294162采</t>
    </r>
    <r>
      <rPr>
        <sz val="8"/>
        <rFont val="맑은 고딕"/>
        <family val="3"/>
        <charset val="134"/>
        <scheme val="major"/>
      </rPr>
      <t>购</t>
    </r>
    <r>
      <rPr>
        <sz val="8"/>
        <rFont val="맑은 고딕"/>
        <family val="3"/>
        <charset val="129"/>
        <scheme val="major"/>
      </rPr>
      <t>世洋塑料粒子</t>
    </r>
  </si>
  <si>
    <t>DSWSCB150222一般贸易</t>
  </si>
  <si>
    <t>DSWSCB150430一般贸易</t>
  </si>
  <si>
    <t>DSWSCB150146一般贸易</t>
  </si>
  <si>
    <r>
      <t>NO06292541</t>
    </r>
    <r>
      <rPr>
        <sz val="8"/>
        <rFont val="맑은 고딕"/>
        <family val="3"/>
        <charset val="134"/>
        <scheme val="major"/>
      </rPr>
      <t>购买蓝</t>
    </r>
    <r>
      <rPr>
        <sz val="8"/>
        <rFont val="맑은 고딕"/>
        <family val="3"/>
        <charset val="129"/>
        <scheme val="major"/>
      </rPr>
      <t>浦硅</t>
    </r>
    <r>
      <rPr>
        <sz val="8"/>
        <rFont val="맑은 고딕"/>
        <family val="3"/>
        <charset val="134"/>
        <scheme val="major"/>
      </rPr>
      <t>胶</t>
    </r>
  </si>
  <si>
    <t>DSWSCB150207一般贸易</t>
  </si>
  <si>
    <r>
      <rPr>
        <sz val="8"/>
        <color theme="1"/>
        <rFont val="맑은 고딕"/>
        <family val="3"/>
        <charset val="134"/>
        <scheme val="major"/>
      </rPr>
      <t>青岛诚顺电</t>
    </r>
    <r>
      <rPr>
        <sz val="8"/>
        <color theme="1"/>
        <rFont val="맑은 고딕"/>
        <family val="3"/>
        <charset val="129"/>
        <scheme val="major"/>
      </rPr>
      <t>子有限公司</t>
    </r>
  </si>
  <si>
    <r>
      <t>NO00769761</t>
    </r>
    <r>
      <rPr>
        <sz val="8"/>
        <rFont val="맑은 고딕"/>
        <family val="3"/>
        <charset val="134"/>
        <scheme val="major"/>
      </rPr>
      <t>购买诚顺</t>
    </r>
    <r>
      <rPr>
        <sz val="8"/>
        <rFont val="맑은 고딕"/>
        <family val="3"/>
        <charset val="129"/>
        <scheme val="major"/>
      </rPr>
      <t>IC</t>
    </r>
  </si>
  <si>
    <t>DSWRYB150402一般贸易</t>
  </si>
  <si>
    <t>DSW-RAW-1515部品在途</t>
  </si>
  <si>
    <r>
      <t>NO00040847</t>
    </r>
    <r>
      <rPr>
        <sz val="8"/>
        <color theme="1"/>
        <rFont val="맑은 고딕"/>
        <family val="3"/>
        <charset val="134"/>
        <scheme val="major"/>
      </rPr>
      <t>电镀</t>
    </r>
    <r>
      <rPr>
        <sz val="8"/>
        <color theme="1"/>
        <rFont val="맑은 고딕"/>
        <family val="3"/>
        <charset val="129"/>
        <scheme val="major"/>
      </rPr>
      <t>件</t>
    </r>
    <r>
      <rPr>
        <sz val="8"/>
        <color theme="1"/>
        <rFont val="맑은 고딕"/>
        <family val="3"/>
        <charset val="134"/>
        <scheme val="major"/>
      </rPr>
      <t>购买</t>
    </r>
    <r>
      <rPr>
        <sz val="8"/>
        <color theme="1"/>
        <rFont val="맑은 고딕"/>
        <family val="3"/>
        <charset val="129"/>
        <scheme val="major"/>
      </rPr>
      <t>（8~9月）江淮</t>
    </r>
    <r>
      <rPr>
        <sz val="8"/>
        <color theme="1"/>
        <rFont val="맑은 고딕"/>
        <family val="3"/>
        <charset val="134"/>
        <scheme val="major"/>
      </rPr>
      <t>调拨</t>
    </r>
    <r>
      <rPr>
        <sz val="8"/>
        <color theme="1"/>
        <rFont val="맑은 고딕"/>
        <family val="3"/>
        <charset val="129"/>
        <scheme val="major"/>
      </rPr>
      <t>料</t>
    </r>
  </si>
  <si>
    <r>
      <t>常州</t>
    </r>
    <r>
      <rPr>
        <sz val="8"/>
        <color theme="1"/>
        <rFont val="맑은 고딕"/>
        <family val="3"/>
        <charset val="134"/>
        <scheme val="major"/>
      </rPr>
      <t>欧</t>
    </r>
    <r>
      <rPr>
        <sz val="8"/>
        <color theme="1"/>
        <rFont val="맑은 고딕"/>
        <family val="3"/>
        <charset val="129"/>
        <scheme val="major"/>
      </rPr>
      <t>意</t>
    </r>
    <r>
      <rPr>
        <sz val="8"/>
        <color theme="1"/>
        <rFont val="맑은 고딕"/>
        <family val="3"/>
        <charset val="134"/>
        <scheme val="major"/>
      </rPr>
      <t>焊</t>
    </r>
    <r>
      <rPr>
        <sz val="8"/>
        <color theme="1"/>
        <rFont val="맑은 고딕"/>
        <family val="3"/>
        <charset val="129"/>
        <scheme val="major"/>
      </rPr>
      <t>接材料有限公司</t>
    </r>
  </si>
  <si>
    <r>
      <t>NO00807233-4采</t>
    </r>
    <r>
      <rPr>
        <sz val="8"/>
        <rFont val="맑은 고딕"/>
        <family val="3"/>
        <charset val="134"/>
        <scheme val="major"/>
      </rPr>
      <t>购欧</t>
    </r>
    <r>
      <rPr>
        <sz val="8"/>
        <rFont val="맑은 고딕"/>
        <family val="3"/>
        <charset val="129"/>
        <scheme val="major"/>
      </rPr>
      <t>意</t>
    </r>
    <r>
      <rPr>
        <sz val="8"/>
        <rFont val="맑은 고딕"/>
        <family val="3"/>
        <charset val="134"/>
        <scheme val="major"/>
      </rPr>
      <t>焊</t>
    </r>
    <r>
      <rPr>
        <sz val="8"/>
        <rFont val="맑은 고딕"/>
        <family val="3"/>
        <charset val="129"/>
        <scheme val="major"/>
      </rPr>
      <t>接材料</t>
    </r>
  </si>
  <si>
    <t>DSWSCB150114一般贸易</t>
  </si>
  <si>
    <t>DSWSCB150317一般贸易</t>
  </si>
  <si>
    <t>DSWSCB150423一般贸易</t>
  </si>
  <si>
    <t>DSWSCB150525一般贸易</t>
  </si>
  <si>
    <r>
      <t>NO17894995</t>
    </r>
    <r>
      <rPr>
        <sz val="8"/>
        <rFont val="맑은 고딕"/>
        <family val="3"/>
        <charset val="134"/>
        <scheme val="major"/>
      </rPr>
      <t>购买</t>
    </r>
    <r>
      <rPr>
        <sz val="8"/>
        <rFont val="맑은 고딕"/>
        <family val="3"/>
        <charset val="129"/>
        <scheme val="major"/>
      </rPr>
      <t>宏</t>
    </r>
    <r>
      <rPr>
        <sz val="8"/>
        <rFont val="맑은 고딕"/>
        <family val="3"/>
        <charset val="134"/>
        <scheme val="major"/>
      </rPr>
      <t>发继电</t>
    </r>
    <r>
      <rPr>
        <sz val="8"/>
        <rFont val="맑은 고딕"/>
        <family val="3"/>
        <charset val="129"/>
        <scheme val="major"/>
      </rPr>
      <t>器</t>
    </r>
  </si>
  <si>
    <t>DSWSCB150101(2/2)一般贸易</t>
  </si>
  <si>
    <t>DSWSCB150416一般贸易</t>
  </si>
  <si>
    <r>
      <rPr>
        <sz val="8"/>
        <color theme="1"/>
        <rFont val="맑은 고딕"/>
        <family val="3"/>
        <charset val="134"/>
        <scheme val="major"/>
      </rPr>
      <t>锐</t>
    </r>
    <r>
      <rPr>
        <sz val="8"/>
        <color theme="1"/>
        <rFont val="맑은 고딕"/>
        <family val="3"/>
        <charset val="129"/>
        <scheme val="major"/>
      </rPr>
      <t>科（无</t>
    </r>
    <r>
      <rPr>
        <sz val="8"/>
        <color theme="1"/>
        <rFont val="맑은 고딕"/>
        <family val="3"/>
        <charset val="134"/>
        <scheme val="major"/>
      </rPr>
      <t>锡</t>
    </r>
    <r>
      <rPr>
        <sz val="8"/>
        <color theme="1"/>
        <rFont val="맑은 고딕"/>
        <family val="3"/>
        <charset val="129"/>
        <scheme val="major"/>
      </rPr>
      <t>）科技有限公司</t>
    </r>
  </si>
  <si>
    <r>
      <t>NO18246835采</t>
    </r>
    <r>
      <rPr>
        <sz val="8"/>
        <rFont val="맑은 고딕"/>
        <family val="3"/>
        <charset val="134"/>
        <scheme val="major"/>
      </rPr>
      <t>购锐</t>
    </r>
    <r>
      <rPr>
        <sz val="8"/>
        <rFont val="맑은 고딕"/>
        <family val="3"/>
        <charset val="129"/>
        <scheme val="major"/>
      </rPr>
      <t>科部品</t>
    </r>
  </si>
  <si>
    <r>
      <t>NO18246721采</t>
    </r>
    <r>
      <rPr>
        <sz val="8"/>
        <rFont val="맑은 고딕"/>
        <family val="3"/>
        <charset val="134"/>
        <scheme val="major"/>
      </rPr>
      <t>购锐</t>
    </r>
    <r>
      <rPr>
        <sz val="8"/>
        <rFont val="맑은 고딕"/>
        <family val="3"/>
        <charset val="129"/>
        <scheme val="major"/>
      </rPr>
      <t>科部品</t>
    </r>
  </si>
  <si>
    <t>DSWSCB150304一般贸易</t>
  </si>
  <si>
    <t>DSWBEC150102一般贸易</t>
  </si>
  <si>
    <r>
      <t>依美(上海)</t>
    </r>
    <r>
      <rPr>
        <sz val="8"/>
        <color theme="1"/>
        <rFont val="맑은 고딕"/>
        <family val="3"/>
        <charset val="134"/>
        <scheme val="major"/>
      </rPr>
      <t>电</t>
    </r>
    <r>
      <rPr>
        <sz val="8"/>
        <color theme="1"/>
        <rFont val="맑은 고딕"/>
        <family val="3"/>
        <charset val="129"/>
        <scheme val="major"/>
      </rPr>
      <t>子制品有限公司</t>
    </r>
  </si>
  <si>
    <r>
      <t>NO33740521</t>
    </r>
    <r>
      <rPr>
        <sz val="8"/>
        <rFont val="맑은 고딕"/>
        <family val="3"/>
        <charset val="134"/>
        <scheme val="major"/>
      </rPr>
      <t>购买</t>
    </r>
    <r>
      <rPr>
        <sz val="8"/>
        <rFont val="맑은 고딕"/>
        <family val="3"/>
        <charset val="129"/>
        <scheme val="major"/>
      </rPr>
      <t>依美油脂</t>
    </r>
  </si>
  <si>
    <t>DSWSCB150104一般贸易</t>
  </si>
  <si>
    <t>DSW-SC-B-1506-22部品在途</t>
  </si>
  <si>
    <t>DSWBEC150604部品在途</t>
  </si>
  <si>
    <t>DSWSCB150514一般贸易</t>
  </si>
  <si>
    <t>DSWBEC150105一般贸易</t>
  </si>
  <si>
    <t>DSWSCB150612一般贸易</t>
  </si>
  <si>
    <r>
      <t>NO14219716采</t>
    </r>
    <r>
      <rPr>
        <sz val="8"/>
        <rFont val="맑은 고딕"/>
        <family val="3"/>
        <charset val="134"/>
        <scheme val="major"/>
      </rPr>
      <t>购亚</t>
    </r>
    <r>
      <rPr>
        <sz val="8"/>
        <rFont val="맑은 고딕"/>
        <family val="3"/>
        <charset val="129"/>
        <scheme val="major"/>
      </rPr>
      <t>帝</t>
    </r>
    <r>
      <rPr>
        <sz val="8"/>
        <rFont val="맑은 고딕"/>
        <family val="3"/>
        <charset val="134"/>
        <scheme val="major"/>
      </rPr>
      <t>欧</t>
    </r>
    <r>
      <rPr>
        <sz val="8"/>
        <rFont val="맑은 고딕"/>
        <family val="3"/>
        <charset val="129"/>
        <scheme val="major"/>
      </rPr>
      <t>部品</t>
    </r>
  </si>
  <si>
    <r>
      <t>普</t>
    </r>
    <r>
      <rPr>
        <sz val="8"/>
        <color theme="1"/>
        <rFont val="맑은 고딕"/>
        <family val="3"/>
        <charset val="134"/>
        <scheme val="major"/>
      </rPr>
      <t>莱</t>
    </r>
    <r>
      <rPr>
        <sz val="8"/>
        <color theme="1"/>
        <rFont val="맑은 고딕"/>
        <family val="3"/>
        <charset val="129"/>
        <scheme val="major"/>
      </rPr>
      <t>默</t>
    </r>
    <r>
      <rPr>
        <sz val="8"/>
        <color theme="1"/>
        <rFont val="맑은 고딕"/>
        <family val="3"/>
        <charset val="134"/>
        <scheme val="major"/>
      </rPr>
      <t>电</t>
    </r>
    <r>
      <rPr>
        <sz val="8"/>
        <color theme="1"/>
        <rFont val="맑은 고딕"/>
        <family val="3"/>
        <charset val="129"/>
        <scheme val="major"/>
      </rPr>
      <t>子（无</t>
    </r>
    <r>
      <rPr>
        <sz val="8"/>
        <color theme="1"/>
        <rFont val="맑은 고딕"/>
        <family val="3"/>
        <charset val="134"/>
        <scheme val="major"/>
      </rPr>
      <t>锡</t>
    </r>
    <r>
      <rPr>
        <sz val="8"/>
        <color theme="1"/>
        <rFont val="맑은 고딕"/>
        <family val="3"/>
        <charset val="129"/>
        <scheme val="major"/>
      </rPr>
      <t>）有限公司</t>
    </r>
  </si>
  <si>
    <r>
      <t>NO17626837普</t>
    </r>
    <r>
      <rPr>
        <sz val="8"/>
        <rFont val="맑은 고딕"/>
        <family val="3"/>
        <charset val="134"/>
        <scheme val="major"/>
      </rPr>
      <t>莱</t>
    </r>
    <r>
      <rPr>
        <sz val="8"/>
        <rFont val="맑은 고딕"/>
        <family val="3"/>
        <charset val="129"/>
        <scheme val="major"/>
      </rPr>
      <t>默外</t>
    </r>
    <r>
      <rPr>
        <sz val="8"/>
        <rFont val="맑은 고딕"/>
        <family val="3"/>
        <charset val="134"/>
        <scheme val="major"/>
      </rPr>
      <t>协</t>
    </r>
    <r>
      <rPr>
        <sz val="8"/>
        <rFont val="맑은 고딕"/>
        <family val="3"/>
        <charset val="129"/>
        <scheme val="major"/>
      </rPr>
      <t>加工</t>
    </r>
    <r>
      <rPr>
        <sz val="8"/>
        <rFont val="맑은 고딕"/>
        <family val="3"/>
        <charset val="134"/>
        <scheme val="major"/>
      </rPr>
      <t>费</t>
    </r>
  </si>
  <si>
    <r>
      <rPr>
        <sz val="8"/>
        <color theme="1"/>
        <rFont val="맑은 고딕"/>
        <family val="3"/>
        <charset val="134"/>
        <scheme val="major"/>
      </rPr>
      <t>苏</t>
    </r>
    <r>
      <rPr>
        <sz val="8"/>
        <color theme="1"/>
        <rFont val="맑은 고딕"/>
        <family val="3"/>
        <charset val="129"/>
        <scheme val="major"/>
      </rPr>
      <t>州集浩</t>
    </r>
    <r>
      <rPr>
        <sz val="8"/>
        <color theme="1"/>
        <rFont val="맑은 고딕"/>
        <family val="3"/>
        <charset val="134"/>
        <scheme val="major"/>
      </rPr>
      <t>电</t>
    </r>
    <r>
      <rPr>
        <sz val="8"/>
        <color theme="1"/>
        <rFont val="맑은 고딕"/>
        <family val="3"/>
        <charset val="129"/>
        <scheme val="major"/>
      </rPr>
      <t>子有限公司</t>
    </r>
  </si>
  <si>
    <r>
      <t>NO08003620采</t>
    </r>
    <r>
      <rPr>
        <sz val="8"/>
        <color theme="1"/>
        <rFont val="맑은 고딕"/>
        <family val="3"/>
        <charset val="134"/>
        <scheme val="major"/>
      </rPr>
      <t>购</t>
    </r>
    <r>
      <rPr>
        <sz val="8"/>
        <color theme="1"/>
        <rFont val="맑은 고딕"/>
        <family val="3"/>
        <charset val="129"/>
        <scheme val="major"/>
      </rPr>
      <t>集浩</t>
    </r>
    <r>
      <rPr>
        <sz val="8"/>
        <color theme="1"/>
        <rFont val="맑은 고딕"/>
        <family val="3"/>
        <charset val="134"/>
        <scheme val="major"/>
      </rPr>
      <t>线</t>
    </r>
    <r>
      <rPr>
        <sz val="8"/>
        <color theme="1"/>
        <rFont val="맑은 고딕"/>
        <family val="3"/>
        <charset val="129"/>
        <scheme val="major"/>
      </rPr>
      <t>束</t>
    </r>
  </si>
  <si>
    <t>DSWBEC150206一般贸易（2/2)补差价</t>
  </si>
  <si>
    <t>DSWSCB150145一般贸易</t>
  </si>
  <si>
    <t>DSWSCB150403一般贸易</t>
  </si>
  <si>
    <t>DSWSCB150150一般贸易</t>
  </si>
  <si>
    <r>
      <t>上海金亭汽</t>
    </r>
    <r>
      <rPr>
        <sz val="8"/>
        <color theme="1"/>
        <rFont val="맑은 고딕"/>
        <family val="3"/>
        <charset val="134"/>
        <scheme val="major"/>
      </rPr>
      <t>车线</t>
    </r>
    <r>
      <rPr>
        <sz val="8"/>
        <color theme="1"/>
        <rFont val="맑은 고딕"/>
        <family val="3"/>
        <charset val="129"/>
        <scheme val="major"/>
      </rPr>
      <t>束有限公司</t>
    </r>
  </si>
  <si>
    <r>
      <t>NO34858414上海金亭外</t>
    </r>
    <r>
      <rPr>
        <sz val="8"/>
        <rFont val="맑은 고딕"/>
        <family val="3"/>
        <charset val="134"/>
        <scheme val="major"/>
      </rPr>
      <t>协</t>
    </r>
    <r>
      <rPr>
        <sz val="8"/>
        <rFont val="맑은 고딕"/>
        <family val="3"/>
        <charset val="129"/>
        <scheme val="major"/>
      </rPr>
      <t>加工</t>
    </r>
    <r>
      <rPr>
        <sz val="8"/>
        <rFont val="맑은 고딕"/>
        <family val="3"/>
        <charset val="134"/>
        <scheme val="major"/>
      </rPr>
      <t>费</t>
    </r>
  </si>
  <si>
    <r>
      <t>NO24120445采</t>
    </r>
    <r>
      <rPr>
        <sz val="8"/>
        <rFont val="맑은 고딕"/>
        <family val="3"/>
        <charset val="134"/>
        <scheme val="major"/>
      </rPr>
      <t>购</t>
    </r>
    <r>
      <rPr>
        <sz val="8"/>
        <rFont val="맑은 고딕"/>
        <family val="3"/>
        <charset val="129"/>
        <scheme val="major"/>
      </rPr>
      <t>群英部品</t>
    </r>
  </si>
  <si>
    <r>
      <t>昆山上</t>
    </r>
    <r>
      <rPr>
        <sz val="8"/>
        <color theme="1"/>
        <rFont val="맑은 고딕"/>
        <family val="3"/>
        <charset val="134"/>
        <scheme val="major"/>
      </rPr>
      <t>阳电</t>
    </r>
    <r>
      <rPr>
        <sz val="8"/>
        <color theme="1"/>
        <rFont val="맑은 고딕"/>
        <family val="3"/>
        <charset val="129"/>
        <scheme val="major"/>
      </rPr>
      <t>子工</t>
    </r>
    <r>
      <rPr>
        <sz val="8"/>
        <color theme="1"/>
        <rFont val="맑은 고딕"/>
        <family val="3"/>
        <charset val="134"/>
        <scheme val="major"/>
      </rPr>
      <t>业</t>
    </r>
    <r>
      <rPr>
        <sz val="8"/>
        <color theme="1"/>
        <rFont val="맑은 고딕"/>
        <family val="3"/>
        <charset val="129"/>
        <scheme val="major"/>
      </rPr>
      <t>有限公司</t>
    </r>
  </si>
  <si>
    <r>
      <t>NO.05583865</t>
    </r>
    <r>
      <rPr>
        <sz val="8"/>
        <rFont val="맑은 고딕"/>
        <family val="3"/>
        <charset val="134"/>
        <scheme val="major"/>
      </rPr>
      <t>购买</t>
    </r>
    <r>
      <rPr>
        <sz val="8"/>
        <rFont val="맑은 고딕"/>
        <family val="3"/>
        <charset val="129"/>
        <scheme val="major"/>
      </rPr>
      <t>昆山上</t>
    </r>
    <r>
      <rPr>
        <sz val="8"/>
        <rFont val="맑은 고딕"/>
        <family val="3"/>
        <charset val="134"/>
        <scheme val="major"/>
      </rPr>
      <t>阳</t>
    </r>
    <r>
      <rPr>
        <sz val="8"/>
        <rFont val="맑은 고딕"/>
        <family val="3"/>
        <charset val="129"/>
        <scheme val="major"/>
      </rPr>
      <t>橡</t>
    </r>
    <r>
      <rPr>
        <sz val="8"/>
        <rFont val="맑은 고딕"/>
        <family val="3"/>
        <charset val="134"/>
        <scheme val="major"/>
      </rPr>
      <t>胶</t>
    </r>
    <r>
      <rPr>
        <sz val="8"/>
        <rFont val="맑은 고딕"/>
        <family val="3"/>
        <charset val="129"/>
        <scheme val="major"/>
      </rPr>
      <t>件（6月</t>
    </r>
    <r>
      <rPr>
        <sz val="8"/>
        <rFont val="맑은 고딕"/>
        <family val="3"/>
        <charset val="134"/>
        <scheme val="major"/>
      </rPr>
      <t>份</t>
    </r>
    <r>
      <rPr>
        <sz val="8"/>
        <rFont val="맑은 고딕"/>
        <family val="3"/>
        <charset val="129"/>
        <scheme val="major"/>
      </rPr>
      <t>）</t>
    </r>
  </si>
  <si>
    <r>
      <t>上海日</t>
    </r>
    <r>
      <rPr>
        <sz val="8"/>
        <color theme="1"/>
        <rFont val="맑은 고딕"/>
        <family val="3"/>
        <charset val="134"/>
        <scheme val="major"/>
      </rPr>
      <t>顺电</t>
    </r>
    <r>
      <rPr>
        <sz val="8"/>
        <color theme="1"/>
        <rFont val="맑은 고딕"/>
        <family val="3"/>
        <charset val="129"/>
        <scheme val="major"/>
      </rPr>
      <t>子器材有限公司</t>
    </r>
  </si>
  <si>
    <r>
      <t>NO49880126</t>
    </r>
    <r>
      <rPr>
        <sz val="8"/>
        <rFont val="맑은 고딕"/>
        <family val="3"/>
        <charset val="134"/>
        <scheme val="major"/>
      </rPr>
      <t>购买</t>
    </r>
    <r>
      <rPr>
        <sz val="8"/>
        <rFont val="맑은 고딕"/>
        <family val="3"/>
        <charset val="129"/>
        <scheme val="major"/>
      </rPr>
      <t>日</t>
    </r>
    <r>
      <rPr>
        <sz val="8"/>
        <rFont val="맑은 고딕"/>
        <family val="3"/>
        <charset val="134"/>
        <scheme val="major"/>
      </rPr>
      <t>顺</t>
    </r>
    <r>
      <rPr>
        <sz val="8"/>
        <rFont val="맑은 고딕"/>
        <family val="3"/>
        <charset val="129"/>
        <scheme val="major"/>
      </rPr>
      <t>保</t>
    </r>
    <r>
      <rPr>
        <sz val="8"/>
        <rFont val="맑은 고딕"/>
        <family val="3"/>
        <charset val="134"/>
        <scheme val="major"/>
      </rPr>
      <t>险丝</t>
    </r>
  </si>
  <si>
    <r>
      <t>NO00321130采</t>
    </r>
    <r>
      <rPr>
        <sz val="8"/>
        <rFont val="맑은 고딕"/>
        <family val="3"/>
        <charset val="134"/>
        <scheme val="major"/>
      </rPr>
      <t>购欧</t>
    </r>
    <r>
      <rPr>
        <sz val="8"/>
        <rFont val="맑은 고딕"/>
        <family val="3"/>
        <charset val="129"/>
        <scheme val="major"/>
      </rPr>
      <t>意</t>
    </r>
    <r>
      <rPr>
        <sz val="8"/>
        <rFont val="맑은 고딕"/>
        <family val="3"/>
        <charset val="134"/>
        <scheme val="major"/>
      </rPr>
      <t>焊</t>
    </r>
    <r>
      <rPr>
        <sz val="8"/>
        <rFont val="맑은 고딕"/>
        <family val="3"/>
        <charset val="129"/>
        <scheme val="major"/>
      </rPr>
      <t>接材料</t>
    </r>
  </si>
  <si>
    <r>
      <t>NO24199482采</t>
    </r>
    <r>
      <rPr>
        <sz val="8"/>
        <rFont val="맑은 고딕"/>
        <family val="3"/>
        <charset val="134"/>
        <scheme val="major"/>
      </rPr>
      <t>购</t>
    </r>
    <r>
      <rPr>
        <sz val="8"/>
        <rFont val="맑은 고딕"/>
        <family val="3"/>
        <charset val="129"/>
        <scheme val="major"/>
      </rPr>
      <t>群英部品（5月入</t>
    </r>
    <r>
      <rPr>
        <sz val="8"/>
        <rFont val="맑은 고딕"/>
        <family val="3"/>
        <charset val="134"/>
        <scheme val="major"/>
      </rPr>
      <t>账</t>
    </r>
    <r>
      <rPr>
        <sz val="8"/>
        <rFont val="맑은 고딕"/>
        <family val="3"/>
        <charset val="129"/>
        <scheme val="major"/>
      </rPr>
      <t>）</t>
    </r>
  </si>
  <si>
    <r>
      <t>NO50062951</t>
    </r>
    <r>
      <rPr>
        <sz val="8"/>
        <rFont val="맑은 고딕"/>
        <family val="3"/>
        <charset val="134"/>
        <scheme val="major"/>
      </rPr>
      <t>购买</t>
    </r>
    <r>
      <rPr>
        <sz val="8"/>
        <rFont val="맑은 고딕"/>
        <family val="3"/>
        <charset val="129"/>
        <scheme val="major"/>
      </rPr>
      <t>依美油脂</t>
    </r>
  </si>
  <si>
    <t>DSWSCB150402一般贸易</t>
  </si>
  <si>
    <r>
      <t>NO11263401普</t>
    </r>
    <r>
      <rPr>
        <sz val="8"/>
        <rFont val="맑은 고딕"/>
        <family val="3"/>
        <charset val="134"/>
        <scheme val="major"/>
      </rPr>
      <t>莱</t>
    </r>
    <r>
      <rPr>
        <sz val="8"/>
        <rFont val="맑은 고딕"/>
        <family val="3"/>
        <charset val="129"/>
        <scheme val="major"/>
      </rPr>
      <t>默</t>
    </r>
    <r>
      <rPr>
        <sz val="8"/>
        <rFont val="맑은 고딕"/>
        <family val="3"/>
        <charset val="134"/>
        <scheme val="major"/>
      </rPr>
      <t>电</t>
    </r>
    <r>
      <rPr>
        <sz val="8"/>
        <rFont val="맑은 고딕"/>
        <family val="3"/>
        <charset val="129"/>
        <scheme val="major"/>
      </rPr>
      <t>子外</t>
    </r>
    <r>
      <rPr>
        <sz val="8"/>
        <rFont val="맑은 고딕"/>
        <family val="3"/>
        <charset val="134"/>
        <scheme val="major"/>
      </rPr>
      <t>协</t>
    </r>
    <r>
      <rPr>
        <sz val="8"/>
        <rFont val="맑은 고딕"/>
        <family val="3"/>
        <charset val="129"/>
        <scheme val="major"/>
      </rPr>
      <t>加工</t>
    </r>
    <r>
      <rPr>
        <sz val="8"/>
        <rFont val="맑은 고딕"/>
        <family val="3"/>
        <charset val="134"/>
        <scheme val="major"/>
      </rPr>
      <t>费</t>
    </r>
  </si>
  <si>
    <r>
      <t>NO.06505528 江</t>
    </r>
    <r>
      <rPr>
        <sz val="8"/>
        <color theme="1"/>
        <rFont val="맑은 고딕"/>
        <family val="3"/>
        <charset val="134"/>
        <scheme val="major"/>
      </rPr>
      <t>阴</t>
    </r>
    <r>
      <rPr>
        <sz val="8"/>
        <color theme="1"/>
        <rFont val="맑은 고딕"/>
        <family val="3"/>
        <charset val="129"/>
        <scheme val="major"/>
      </rPr>
      <t>道</t>
    </r>
    <r>
      <rPr>
        <sz val="8"/>
        <color theme="1"/>
        <rFont val="맑은 고딕"/>
        <family val="3"/>
        <charset val="134"/>
        <scheme val="major"/>
      </rPr>
      <t>达电镀</t>
    </r>
    <r>
      <rPr>
        <sz val="8"/>
        <color theme="1"/>
        <rFont val="맑은 고딕"/>
        <family val="3"/>
        <charset val="129"/>
        <scheme val="major"/>
      </rPr>
      <t>件</t>
    </r>
    <r>
      <rPr>
        <sz val="8"/>
        <color theme="1"/>
        <rFont val="맑은 고딕"/>
        <family val="3"/>
        <charset val="134"/>
        <scheme val="major"/>
      </rPr>
      <t>购买</t>
    </r>
  </si>
  <si>
    <t>DSWSCB150330一般贸易</t>
  </si>
  <si>
    <t>DSWSCB150336一般贸易</t>
  </si>
  <si>
    <r>
      <rPr>
        <sz val="8"/>
        <color theme="1"/>
        <rFont val="맑은 고딕"/>
        <family val="3"/>
        <charset val="134"/>
        <scheme val="major"/>
      </rPr>
      <t>苏</t>
    </r>
    <r>
      <rPr>
        <sz val="8"/>
        <color theme="1"/>
        <rFont val="맑은 고딕"/>
        <family val="3"/>
        <charset val="129"/>
        <scheme val="major"/>
      </rPr>
      <t>州</t>
    </r>
    <r>
      <rPr>
        <sz val="8"/>
        <color theme="1"/>
        <rFont val="맑은 고딕"/>
        <family val="3"/>
        <charset val="134"/>
        <scheme val="major"/>
      </rPr>
      <t>欧</t>
    </r>
    <r>
      <rPr>
        <sz val="8"/>
        <color theme="1"/>
        <rFont val="맑은 고딕"/>
        <family val="3"/>
        <charset val="129"/>
        <scheme val="major"/>
      </rPr>
      <t>迪斯</t>
    </r>
    <r>
      <rPr>
        <sz val="8"/>
        <color theme="1"/>
        <rFont val="맑은 고딕"/>
        <family val="3"/>
        <charset val="134"/>
        <scheme val="major"/>
      </rPr>
      <t>电</t>
    </r>
    <r>
      <rPr>
        <sz val="8"/>
        <color theme="1"/>
        <rFont val="맑은 고딕"/>
        <family val="3"/>
        <charset val="129"/>
        <scheme val="major"/>
      </rPr>
      <t>子科技有限公司</t>
    </r>
  </si>
  <si>
    <r>
      <t>NO16616375</t>
    </r>
    <r>
      <rPr>
        <sz val="8"/>
        <rFont val="맑은 고딕"/>
        <family val="3"/>
        <charset val="134"/>
        <scheme val="major"/>
      </rPr>
      <t>购买欧</t>
    </r>
    <r>
      <rPr>
        <sz val="8"/>
        <rFont val="맑은 고딕"/>
        <family val="3"/>
        <charset val="129"/>
        <scheme val="major"/>
      </rPr>
      <t>迪斯CAP</t>
    </r>
  </si>
  <si>
    <r>
      <t>NO05116191</t>
    </r>
    <r>
      <rPr>
        <sz val="8"/>
        <rFont val="맑은 고딕"/>
        <family val="3"/>
        <charset val="134"/>
        <scheme val="major"/>
      </rPr>
      <t>购买</t>
    </r>
    <r>
      <rPr>
        <sz val="8"/>
        <rFont val="맑은 고딕"/>
        <family val="3"/>
        <charset val="129"/>
        <scheme val="major"/>
      </rPr>
      <t>上</t>
    </r>
    <r>
      <rPr>
        <sz val="8"/>
        <rFont val="맑은 고딕"/>
        <family val="3"/>
        <charset val="134"/>
        <scheme val="major"/>
      </rPr>
      <t>阳</t>
    </r>
    <r>
      <rPr>
        <sz val="8"/>
        <rFont val="맑은 고딕"/>
        <family val="3"/>
        <charset val="129"/>
        <scheme val="major"/>
      </rPr>
      <t>橡</t>
    </r>
    <r>
      <rPr>
        <sz val="8"/>
        <rFont val="맑은 고딕"/>
        <family val="3"/>
        <charset val="134"/>
        <scheme val="major"/>
      </rPr>
      <t>胶</t>
    </r>
    <r>
      <rPr>
        <sz val="8"/>
        <rFont val="맑은 고딕"/>
        <family val="3"/>
        <charset val="129"/>
        <scheme val="major"/>
      </rPr>
      <t>件</t>
    </r>
  </si>
  <si>
    <t>DSWSCB150123一般贸易</t>
  </si>
  <si>
    <t>DSWBEC150106一般贸易</t>
  </si>
  <si>
    <t>DSWRAW1504一般贸易</t>
  </si>
  <si>
    <t>DSWSCB150139一般贸易</t>
  </si>
  <si>
    <r>
      <t>无</t>
    </r>
    <r>
      <rPr>
        <sz val="8"/>
        <color theme="1"/>
        <rFont val="맑은 고딕"/>
        <family val="3"/>
        <charset val="134"/>
        <scheme val="major"/>
      </rPr>
      <t>锡</t>
    </r>
    <r>
      <rPr>
        <sz val="8"/>
        <color theme="1"/>
        <rFont val="맑은 고딕"/>
        <family val="3"/>
        <charset val="129"/>
        <scheme val="major"/>
      </rPr>
      <t>依</t>
    </r>
    <r>
      <rPr>
        <sz val="8"/>
        <color theme="1"/>
        <rFont val="맑은 고딕"/>
        <family val="3"/>
        <charset val="134"/>
        <scheme val="major"/>
      </rPr>
      <t>玛</t>
    </r>
    <r>
      <rPr>
        <sz val="8"/>
        <color theme="1"/>
        <rFont val="맑은 고딕"/>
        <family val="3"/>
        <charset val="129"/>
        <scheme val="major"/>
      </rPr>
      <t>五金机械有限公司</t>
    </r>
  </si>
  <si>
    <r>
      <t>NO16283558采</t>
    </r>
    <r>
      <rPr>
        <sz val="8"/>
        <rFont val="맑은 고딕"/>
        <family val="3"/>
        <charset val="134"/>
        <scheme val="major"/>
      </rPr>
      <t>购</t>
    </r>
    <r>
      <rPr>
        <sz val="8"/>
        <rFont val="맑은 고딕"/>
        <family val="3"/>
        <charset val="129"/>
        <scheme val="major"/>
      </rPr>
      <t>依</t>
    </r>
    <r>
      <rPr>
        <sz val="8"/>
        <rFont val="맑은 고딕"/>
        <family val="3"/>
        <charset val="134"/>
        <scheme val="major"/>
      </rPr>
      <t>玛</t>
    </r>
    <r>
      <rPr>
        <sz val="8"/>
        <rFont val="맑은 고딕"/>
        <family val="3"/>
        <charset val="129"/>
        <scheme val="major"/>
      </rPr>
      <t>油墨</t>
    </r>
  </si>
  <si>
    <t>DSWRYB150603部品在途</t>
  </si>
  <si>
    <t>DSWBEC150111(2/3)一般贸易</t>
  </si>
  <si>
    <t>DSWRYB150301一般贸易</t>
  </si>
  <si>
    <t>DSWBEC150101一般贸易</t>
  </si>
  <si>
    <t>2015.03.23</t>
  </si>
  <si>
    <t>DSWSCB150323一般贸易</t>
  </si>
  <si>
    <t>DSWSCB150404一般贸易</t>
  </si>
  <si>
    <r>
      <t>上海兆吉</t>
    </r>
    <r>
      <rPr>
        <sz val="8"/>
        <color theme="1"/>
        <rFont val="맑은 고딕"/>
        <family val="3"/>
        <charset val="134"/>
        <scheme val="major"/>
      </rPr>
      <t>实业</t>
    </r>
    <r>
      <rPr>
        <sz val="8"/>
        <color theme="1"/>
        <rFont val="맑은 고딕"/>
        <family val="3"/>
        <charset val="129"/>
        <scheme val="major"/>
      </rPr>
      <t>有限公司</t>
    </r>
  </si>
  <si>
    <r>
      <t>NO16394971</t>
    </r>
    <r>
      <rPr>
        <sz val="8"/>
        <color theme="1"/>
        <rFont val="맑은 고딕"/>
        <family val="3"/>
        <charset val="134"/>
        <scheme val="major"/>
      </rPr>
      <t>购买</t>
    </r>
    <r>
      <rPr>
        <sz val="8"/>
        <color theme="1"/>
        <rFont val="맑은 고딕"/>
        <family val="3"/>
        <charset val="129"/>
        <scheme val="major"/>
      </rPr>
      <t>兆吉</t>
    </r>
    <r>
      <rPr>
        <sz val="8"/>
        <color theme="1"/>
        <rFont val="맑은 고딕"/>
        <family val="3"/>
        <charset val="134"/>
        <scheme val="major"/>
      </rPr>
      <t>开关</t>
    </r>
  </si>
  <si>
    <t>DSWSCB150216一般贸易</t>
  </si>
  <si>
    <t>DSWSCB150219一般贸易</t>
  </si>
  <si>
    <r>
      <t>NO24336174采</t>
    </r>
    <r>
      <rPr>
        <sz val="8"/>
        <rFont val="맑은 고딕"/>
        <family val="3"/>
        <charset val="134"/>
        <scheme val="major"/>
      </rPr>
      <t>购</t>
    </r>
    <r>
      <rPr>
        <sz val="8"/>
        <rFont val="맑은 고딕"/>
        <family val="3"/>
        <charset val="129"/>
        <scheme val="major"/>
      </rPr>
      <t>群英部品</t>
    </r>
  </si>
  <si>
    <t>DSWSCB150213一般贸易</t>
  </si>
  <si>
    <r>
      <t>NO16283544</t>
    </r>
    <r>
      <rPr>
        <sz val="8"/>
        <rFont val="맑은 고딕"/>
        <family val="3"/>
        <charset val="134"/>
        <scheme val="major"/>
      </rPr>
      <t>购买</t>
    </r>
    <r>
      <rPr>
        <sz val="8"/>
        <rFont val="맑은 고딕"/>
        <family val="3"/>
        <charset val="129"/>
        <scheme val="major"/>
      </rPr>
      <t>依</t>
    </r>
    <r>
      <rPr>
        <sz val="8"/>
        <rFont val="맑은 고딕"/>
        <family val="3"/>
        <charset val="134"/>
        <scheme val="major"/>
      </rPr>
      <t>玛</t>
    </r>
    <r>
      <rPr>
        <sz val="8"/>
        <rFont val="맑은 고딕"/>
        <family val="3"/>
        <charset val="129"/>
        <scheme val="major"/>
      </rPr>
      <t>五金扎</t>
    </r>
    <r>
      <rPr>
        <sz val="8"/>
        <rFont val="맑은 고딕"/>
        <family val="3"/>
        <charset val="134"/>
        <scheme val="major"/>
      </rPr>
      <t>带</t>
    </r>
  </si>
  <si>
    <t>DSWSCB150326一般贸易</t>
  </si>
  <si>
    <t>DSWSCB150427一般贸易</t>
  </si>
  <si>
    <t>2015.01.15</t>
  </si>
  <si>
    <t>DSWSCB141240一般贸易</t>
  </si>
  <si>
    <t>DSW-SC-B-1506-17部品在途</t>
  </si>
  <si>
    <t>DSWSCB150410一般贸易</t>
  </si>
  <si>
    <r>
      <t>NO.11249942 无</t>
    </r>
    <r>
      <rPr>
        <sz val="8"/>
        <color theme="1"/>
        <rFont val="맑은 고딕"/>
        <family val="3"/>
        <charset val="134"/>
        <scheme val="major"/>
      </rPr>
      <t>锡齐</t>
    </r>
    <r>
      <rPr>
        <sz val="8"/>
        <color theme="1"/>
        <rFont val="맑은 고딕"/>
        <family val="3"/>
        <charset val="129"/>
        <scheme val="major"/>
      </rPr>
      <t>恩3-4月物料</t>
    </r>
    <r>
      <rPr>
        <sz val="8"/>
        <color theme="1"/>
        <rFont val="맑은 고딕"/>
        <family val="3"/>
        <charset val="134"/>
        <scheme val="major"/>
      </rPr>
      <t>购买</t>
    </r>
  </si>
  <si>
    <t>DSWSCB150118一般贸易</t>
  </si>
  <si>
    <t>DSWSCB150120一般贸易</t>
  </si>
  <si>
    <t>DSWSCB150321一般贸易</t>
  </si>
  <si>
    <t>DSWSCB150331一般贸易</t>
  </si>
  <si>
    <t>DSWSCB150406一般贸易</t>
  </si>
  <si>
    <t>2015.06.24</t>
  </si>
  <si>
    <t>DSWRYB150503一般贸易</t>
  </si>
  <si>
    <t>DSWSCB150133一般贸易</t>
  </si>
  <si>
    <t>DSWSCB150333一般贸易</t>
  </si>
  <si>
    <t>DSWSCB150421一般贸易</t>
  </si>
  <si>
    <t>DSWSCB150502一般贸易</t>
  </si>
  <si>
    <t>DSWBEC150205一般贸易</t>
  </si>
  <si>
    <r>
      <t>上海</t>
    </r>
    <r>
      <rPr>
        <sz val="8"/>
        <color theme="1"/>
        <rFont val="맑은 고딕"/>
        <family val="3"/>
        <charset val="134"/>
        <scheme val="major"/>
      </rPr>
      <t>凯</t>
    </r>
    <r>
      <rPr>
        <sz val="8"/>
        <color theme="1"/>
        <rFont val="맑은 고딕"/>
        <family val="3"/>
        <charset val="129"/>
        <scheme val="major"/>
      </rPr>
      <t>耐特</t>
    </r>
    <r>
      <rPr>
        <sz val="8"/>
        <color theme="1"/>
        <rFont val="맑은 고딕"/>
        <family val="3"/>
        <charset val="134"/>
        <scheme val="major"/>
      </rPr>
      <t>电</t>
    </r>
    <r>
      <rPr>
        <sz val="8"/>
        <color theme="1"/>
        <rFont val="맑은 고딕"/>
        <family val="3"/>
        <charset val="129"/>
        <scheme val="major"/>
      </rPr>
      <t>子材料有限公司</t>
    </r>
  </si>
  <si>
    <r>
      <t>NO27223012</t>
    </r>
    <r>
      <rPr>
        <sz val="8"/>
        <color theme="1"/>
        <rFont val="맑은 고딕"/>
        <family val="3"/>
        <charset val="134"/>
        <scheme val="major"/>
      </rPr>
      <t>购买凯</t>
    </r>
    <r>
      <rPr>
        <sz val="8"/>
        <color theme="1"/>
        <rFont val="맑은 고딕"/>
        <family val="3"/>
        <charset val="129"/>
        <scheme val="major"/>
      </rPr>
      <t>耐特助</t>
    </r>
    <r>
      <rPr>
        <sz val="8"/>
        <color theme="1"/>
        <rFont val="맑은 고딕"/>
        <family val="3"/>
        <charset val="134"/>
        <scheme val="major"/>
      </rPr>
      <t>焊剂</t>
    </r>
  </si>
  <si>
    <r>
      <t>NO09180670采</t>
    </r>
    <r>
      <rPr>
        <sz val="8"/>
        <rFont val="맑은 고딕"/>
        <family val="3"/>
        <charset val="134"/>
        <scheme val="major"/>
      </rPr>
      <t>购</t>
    </r>
    <r>
      <rPr>
        <sz val="8"/>
        <rFont val="맑은 고딕"/>
        <family val="3"/>
        <charset val="129"/>
        <scheme val="major"/>
      </rPr>
      <t>百得</t>
    </r>
    <r>
      <rPr>
        <sz val="8"/>
        <rFont val="맑은 고딕"/>
        <family val="3"/>
        <charset val="134"/>
        <scheme val="major"/>
      </rPr>
      <t>标签</t>
    </r>
  </si>
  <si>
    <t>DSW-SC-B-1506-18部品在途</t>
  </si>
  <si>
    <t>DSWBEC141211(2/2)一般贸易</t>
  </si>
  <si>
    <t>DSWSCB150134一般贸易</t>
  </si>
  <si>
    <t>DSWSCB150504一般贸易</t>
  </si>
  <si>
    <t>DSWSCB150110一般贸易</t>
  </si>
  <si>
    <t>DSWSCB150204一般贸易</t>
  </si>
  <si>
    <t>DSWBEC150119一般贸易</t>
  </si>
  <si>
    <t>DSWRYB150307一般贸易</t>
  </si>
  <si>
    <t>DSWSCB150313一般贸易</t>
  </si>
  <si>
    <t>DSWSCB150335一般贸易</t>
  </si>
  <si>
    <t>DSWSCB150341一般贸易</t>
  </si>
  <si>
    <t>DSWSCB150428一般贸易</t>
  </si>
  <si>
    <t>DSWSCB150125一般贸易</t>
  </si>
  <si>
    <t>DSWSCB150128一般贸易</t>
  </si>
  <si>
    <t>DSWBEC150602部品在途</t>
  </si>
  <si>
    <r>
      <rPr>
        <sz val="8"/>
        <color theme="1"/>
        <rFont val="맑은 고딕"/>
        <family val="3"/>
        <charset val="134"/>
        <scheme val="major"/>
      </rPr>
      <t>青岛</t>
    </r>
    <r>
      <rPr>
        <sz val="8"/>
        <color theme="1"/>
        <rFont val="맑은 고딕"/>
        <family val="3"/>
        <charset val="129"/>
        <scheme val="major"/>
      </rPr>
      <t>得元五金制品有限公司</t>
    </r>
  </si>
  <si>
    <r>
      <t>NO01392961采</t>
    </r>
    <r>
      <rPr>
        <sz val="8"/>
        <rFont val="맑은 고딕"/>
        <family val="3"/>
        <charset val="134"/>
        <scheme val="major"/>
      </rPr>
      <t>购</t>
    </r>
    <r>
      <rPr>
        <sz val="8"/>
        <rFont val="맑은 고딕"/>
        <family val="3"/>
        <charset val="129"/>
        <scheme val="major"/>
      </rPr>
      <t>得元五金PIN</t>
    </r>
    <r>
      <rPr>
        <sz val="8"/>
        <rFont val="맑은 고딕"/>
        <family val="3"/>
        <charset val="134"/>
        <scheme val="major"/>
      </rPr>
      <t>针</t>
    </r>
  </si>
  <si>
    <r>
      <t>NO33730622</t>
    </r>
    <r>
      <rPr>
        <sz val="8"/>
        <rFont val="맑은 고딕"/>
        <family val="3"/>
        <charset val="134"/>
        <scheme val="major"/>
      </rPr>
      <t>购买</t>
    </r>
    <r>
      <rPr>
        <sz val="8"/>
        <rFont val="맑은 고딕"/>
        <family val="3"/>
        <charset val="129"/>
        <scheme val="major"/>
      </rPr>
      <t>日</t>
    </r>
    <r>
      <rPr>
        <sz val="8"/>
        <rFont val="맑은 고딕"/>
        <family val="3"/>
        <charset val="134"/>
        <scheme val="major"/>
      </rPr>
      <t>顺</t>
    </r>
    <r>
      <rPr>
        <sz val="8"/>
        <rFont val="맑은 고딕"/>
        <family val="3"/>
        <charset val="129"/>
        <scheme val="major"/>
      </rPr>
      <t>保</t>
    </r>
    <r>
      <rPr>
        <sz val="8"/>
        <rFont val="맑은 고딕"/>
        <family val="3"/>
        <charset val="134"/>
        <scheme val="major"/>
      </rPr>
      <t>险丝</t>
    </r>
  </si>
  <si>
    <t>DSWSCB150301一般贸易</t>
  </si>
  <si>
    <r>
      <t>NO22446902</t>
    </r>
    <r>
      <rPr>
        <sz val="8"/>
        <rFont val="맑은 고딕"/>
        <family val="3"/>
        <charset val="134"/>
        <scheme val="major"/>
      </rPr>
      <t>购买欧</t>
    </r>
    <r>
      <rPr>
        <sz val="8"/>
        <rFont val="맑은 고딕"/>
        <family val="3"/>
        <charset val="129"/>
        <scheme val="major"/>
      </rPr>
      <t>迪斯CAP</t>
    </r>
  </si>
  <si>
    <t>DSWBEC150408一般贸易</t>
  </si>
  <si>
    <t>DSWBEC150606一般贸易</t>
  </si>
  <si>
    <t>2015.03.29</t>
  </si>
  <si>
    <r>
      <t>NO34858294金亭汽</t>
    </r>
    <r>
      <rPr>
        <sz val="8"/>
        <rFont val="맑은 고딕"/>
        <family val="3"/>
        <charset val="134"/>
        <scheme val="major"/>
      </rPr>
      <t>车线</t>
    </r>
    <r>
      <rPr>
        <sz val="8"/>
        <rFont val="맑은 고딕"/>
        <family val="3"/>
        <charset val="129"/>
        <scheme val="major"/>
      </rPr>
      <t>束外</t>
    </r>
    <r>
      <rPr>
        <sz val="8"/>
        <rFont val="맑은 고딕"/>
        <family val="3"/>
        <charset val="134"/>
        <scheme val="major"/>
      </rPr>
      <t>协</t>
    </r>
    <r>
      <rPr>
        <sz val="8"/>
        <rFont val="맑은 고딕"/>
        <family val="3"/>
        <charset val="129"/>
        <scheme val="major"/>
      </rPr>
      <t>加工</t>
    </r>
    <r>
      <rPr>
        <sz val="8"/>
        <rFont val="맑은 고딕"/>
        <family val="3"/>
        <charset val="134"/>
        <scheme val="major"/>
      </rPr>
      <t>费</t>
    </r>
  </si>
  <si>
    <r>
      <t>NO18176516</t>
    </r>
    <r>
      <rPr>
        <sz val="8"/>
        <rFont val="맑은 고딕"/>
        <family val="3"/>
        <charset val="134"/>
        <scheme val="major"/>
      </rPr>
      <t>购买</t>
    </r>
    <r>
      <rPr>
        <sz val="8"/>
        <rFont val="맑은 고딕"/>
        <family val="3"/>
        <charset val="129"/>
        <scheme val="major"/>
      </rPr>
      <t>依</t>
    </r>
    <r>
      <rPr>
        <sz val="8"/>
        <rFont val="맑은 고딕"/>
        <family val="3"/>
        <charset val="134"/>
        <scheme val="major"/>
      </rPr>
      <t>玛</t>
    </r>
    <r>
      <rPr>
        <sz val="8"/>
        <rFont val="맑은 고딕"/>
        <family val="3"/>
        <charset val="129"/>
        <scheme val="major"/>
      </rPr>
      <t>五金耗材</t>
    </r>
  </si>
  <si>
    <t>DSWSCB150307一般贸易</t>
  </si>
  <si>
    <r>
      <rPr>
        <sz val="8"/>
        <color theme="1"/>
        <rFont val="맑은 고딕"/>
        <family val="3"/>
        <charset val="134"/>
        <scheme val="major"/>
      </rPr>
      <t>青岛</t>
    </r>
    <r>
      <rPr>
        <sz val="8"/>
        <color theme="1"/>
        <rFont val="맑은 고딕"/>
        <family val="3"/>
        <charset val="129"/>
        <scheme val="major"/>
      </rPr>
      <t>精工川崎</t>
    </r>
    <r>
      <rPr>
        <sz val="8"/>
        <color theme="1"/>
        <rFont val="맑은 고딕"/>
        <family val="3"/>
        <charset val="134"/>
        <scheme val="major"/>
      </rPr>
      <t>电</t>
    </r>
    <r>
      <rPr>
        <sz val="8"/>
        <color theme="1"/>
        <rFont val="맑은 고딕"/>
        <family val="3"/>
        <charset val="129"/>
        <scheme val="major"/>
      </rPr>
      <t>子有限公司</t>
    </r>
  </si>
  <si>
    <r>
      <t>NO02301882</t>
    </r>
    <r>
      <rPr>
        <sz val="8"/>
        <rFont val="맑은 고딕"/>
        <family val="3"/>
        <charset val="134"/>
        <scheme val="major"/>
      </rPr>
      <t>购买</t>
    </r>
    <r>
      <rPr>
        <sz val="8"/>
        <rFont val="맑은 고딕"/>
        <family val="3"/>
        <charset val="129"/>
        <scheme val="major"/>
      </rPr>
      <t>精工川崎</t>
    </r>
    <r>
      <rPr>
        <sz val="8"/>
        <rFont val="맑은 고딕"/>
        <family val="3"/>
        <charset val="134"/>
        <scheme val="major"/>
      </rPr>
      <t>电</t>
    </r>
    <r>
      <rPr>
        <sz val="8"/>
        <rFont val="맑은 고딕"/>
        <family val="3"/>
        <charset val="129"/>
        <scheme val="major"/>
      </rPr>
      <t>子料</t>
    </r>
  </si>
  <si>
    <t>DSWSCB150136一般贸易</t>
  </si>
  <si>
    <t>DSWSCB150147一般贸易</t>
  </si>
  <si>
    <t>DSWSCB150202一般贸易</t>
  </si>
  <si>
    <t>DSWSCB150209一般贸易</t>
  </si>
  <si>
    <t>DSWSCB150211一般贸易</t>
  </si>
  <si>
    <r>
      <t>NO47776784</t>
    </r>
    <r>
      <rPr>
        <sz val="8"/>
        <color theme="1"/>
        <rFont val="맑은 고딕"/>
        <family val="3"/>
        <charset val="134"/>
        <scheme val="major"/>
      </rPr>
      <t>购买凯</t>
    </r>
    <r>
      <rPr>
        <sz val="8"/>
        <color theme="1"/>
        <rFont val="맑은 고딕"/>
        <family val="3"/>
        <charset val="129"/>
        <scheme val="major"/>
      </rPr>
      <t>耐特助</t>
    </r>
    <r>
      <rPr>
        <sz val="8"/>
        <color theme="1"/>
        <rFont val="맑은 고딕"/>
        <family val="3"/>
        <charset val="134"/>
        <scheme val="major"/>
      </rPr>
      <t>焊剂</t>
    </r>
  </si>
  <si>
    <t>DSWRYB150303一般贸易</t>
  </si>
  <si>
    <t>DSWSCB150516一般贸易</t>
  </si>
  <si>
    <t>DSWSCB150310一般贸易</t>
  </si>
  <si>
    <t>DSWBEC150123 3/3一般贸易</t>
  </si>
  <si>
    <t>DSWSCB150522一般贸易</t>
  </si>
  <si>
    <t>DSWBEC150123(2/2)一般贸易</t>
  </si>
  <si>
    <t>DSWBEC141212一般贸易</t>
  </si>
  <si>
    <t>DSWSCB150303一般贸易</t>
  </si>
  <si>
    <t>DSWSCB150614一般贸易</t>
  </si>
  <si>
    <t>DSWSCB150135一般贸易</t>
  </si>
  <si>
    <t>DSWSCB150117一般贸易</t>
  </si>
  <si>
    <t>DSWSCB150508一般贸易</t>
  </si>
  <si>
    <t>DSWSCB150217一般贸易</t>
  </si>
  <si>
    <t>DSWSCB150126一般贸易</t>
  </si>
  <si>
    <t>DSWSCB150517一般贸易</t>
  </si>
  <si>
    <t>DSWSCB150509一般贸易</t>
  </si>
  <si>
    <t>DSWSCB150208一般贸易</t>
  </si>
  <si>
    <t>DSWSCB150311一般贸易</t>
  </si>
  <si>
    <t>DSWSCB150322一般贸易</t>
  </si>
  <si>
    <t>DSWSCB150109一般贸易</t>
  </si>
  <si>
    <t>DSWSCB150111一般贸易</t>
  </si>
  <si>
    <t>DSWSCB150124一般贸易</t>
  </si>
  <si>
    <t>DSWSCB150340一般贸易</t>
  </si>
  <si>
    <t>DSWSCB150608一般贸易</t>
  </si>
  <si>
    <t>DSWSCB150501一般贸易</t>
  </si>
  <si>
    <t>DSW-SC-B-1506-15部品在途</t>
  </si>
  <si>
    <t>DSWBEC150503一般贸易</t>
  </si>
  <si>
    <t>DSK-SC-A-1504-01本社返品</t>
  </si>
  <si>
    <t>DSK-SC-A-1506-01 6月韩国返品</t>
  </si>
  <si>
    <t>DSK-RY-A-1506-01 6月韩国返品</t>
  </si>
  <si>
    <t>합계 : RMB</t>
  </si>
  <si>
    <r>
      <t>江</t>
    </r>
    <r>
      <rPr>
        <sz val="8"/>
        <color theme="1"/>
        <rFont val="맑은 고딕"/>
        <family val="2"/>
        <charset val="129"/>
        <scheme val="minor"/>
      </rPr>
      <t>苏</t>
    </r>
    <r>
      <rPr>
        <sz val="8"/>
        <color theme="1"/>
        <rFont val="맑은 고딕"/>
        <family val="3"/>
        <charset val="129"/>
        <scheme val="minor"/>
      </rPr>
      <t>迪</t>
    </r>
    <r>
      <rPr>
        <sz val="8"/>
        <color theme="1"/>
        <rFont val="맑은 고딕"/>
        <family val="2"/>
        <charset val="129"/>
        <scheme val="minor"/>
      </rPr>
      <t>飞达电</t>
    </r>
    <r>
      <rPr>
        <sz val="8"/>
        <color theme="1"/>
        <rFont val="맑은 고딕"/>
        <family val="3"/>
        <charset val="129"/>
        <scheme val="minor"/>
      </rPr>
      <t>子有限公司</t>
    </r>
  </si>
  <si>
    <r>
      <t>江</t>
    </r>
    <r>
      <rPr>
        <sz val="8"/>
        <color theme="1"/>
        <rFont val="맑은 고딕"/>
        <family val="2"/>
        <charset val="129"/>
        <scheme val="minor"/>
      </rPr>
      <t>阴</t>
    </r>
    <r>
      <rPr>
        <sz val="8"/>
        <color theme="1"/>
        <rFont val="맑은 고딕"/>
        <family val="3"/>
        <charset val="129"/>
        <scheme val="minor"/>
      </rPr>
      <t>道</t>
    </r>
    <r>
      <rPr>
        <sz val="8"/>
        <color theme="1"/>
        <rFont val="맑은 고딕"/>
        <family val="2"/>
        <charset val="129"/>
        <scheme val="minor"/>
      </rPr>
      <t>达</t>
    </r>
    <r>
      <rPr>
        <sz val="8"/>
        <color theme="1"/>
        <rFont val="맑은 고딕"/>
        <family val="3"/>
        <charset val="129"/>
        <scheme val="minor"/>
      </rPr>
      <t>汽</t>
    </r>
    <r>
      <rPr>
        <sz val="8"/>
        <color theme="1"/>
        <rFont val="맑은 고딕"/>
        <family val="2"/>
        <charset val="129"/>
        <scheme val="minor"/>
      </rPr>
      <t>车饰</t>
    </r>
    <r>
      <rPr>
        <sz val="8"/>
        <color theme="1"/>
        <rFont val="맑은 고딕"/>
        <family val="3"/>
        <charset val="129"/>
        <scheme val="minor"/>
      </rPr>
      <t>件有限公司</t>
    </r>
  </si>
  <si>
    <r>
      <t>健鼎(无</t>
    </r>
    <r>
      <rPr>
        <sz val="8"/>
        <color theme="1"/>
        <rFont val="맑은 고딕"/>
        <family val="2"/>
        <charset val="129"/>
        <scheme val="minor"/>
      </rPr>
      <t>锡</t>
    </r>
    <r>
      <rPr>
        <sz val="8"/>
        <color theme="1"/>
        <rFont val="맑은 고딕"/>
        <family val="3"/>
        <charset val="129"/>
        <scheme val="minor"/>
      </rPr>
      <t>)</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</si>
  <si>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极东贸</t>
    </r>
    <r>
      <rPr>
        <sz val="8"/>
        <color theme="1"/>
        <rFont val="맑은 고딕"/>
        <family val="3"/>
        <charset val="129"/>
        <scheme val="minor"/>
      </rPr>
      <t>易(上海)有限公司</t>
    </r>
  </si>
  <si>
    <r>
      <t>昆山金成功</t>
    </r>
    <r>
      <rPr>
        <sz val="8"/>
        <color theme="1"/>
        <rFont val="맑은 고딕"/>
        <family val="2"/>
        <charset val="129"/>
        <scheme val="minor"/>
      </rPr>
      <t>电</t>
    </r>
    <r>
      <rPr>
        <sz val="8"/>
        <color theme="1"/>
        <rFont val="맑은 고딕"/>
        <family val="3"/>
        <charset val="129"/>
        <scheme val="minor"/>
      </rPr>
      <t>子有限公司</t>
    </r>
  </si>
  <si>
    <r>
      <t>昆山上</t>
    </r>
    <r>
      <rPr>
        <sz val="8"/>
        <color theme="1"/>
        <rFont val="맑은 고딕"/>
        <family val="2"/>
        <charset val="129"/>
        <scheme val="minor"/>
      </rPr>
      <t>阳电</t>
    </r>
    <r>
      <rPr>
        <sz val="8"/>
        <color theme="1"/>
        <rFont val="맑은 고딕"/>
        <family val="3"/>
        <charset val="129"/>
        <scheme val="minor"/>
      </rPr>
      <t>子工</t>
    </r>
    <r>
      <rPr>
        <sz val="8"/>
        <color theme="1"/>
        <rFont val="맑은 고딕"/>
        <family val="2"/>
        <charset val="129"/>
        <scheme val="minor"/>
      </rPr>
      <t>业</t>
    </r>
    <r>
      <rPr>
        <sz val="8"/>
        <color theme="1"/>
        <rFont val="맑은 고딕"/>
        <family val="3"/>
        <charset val="129"/>
        <scheme val="minor"/>
      </rPr>
      <t>有限公司</t>
    </r>
  </si>
  <si>
    <r>
      <t>昆山市</t>
    </r>
    <r>
      <rPr>
        <sz val="8"/>
        <color theme="1"/>
        <rFont val="맑은 고딕"/>
        <family val="2"/>
        <charset val="129"/>
        <scheme val="minor"/>
      </rPr>
      <t>华</t>
    </r>
    <r>
      <rPr>
        <sz val="8"/>
        <color theme="1"/>
        <rFont val="맑은 고딕"/>
        <family val="3"/>
        <charset val="129"/>
        <scheme val="minor"/>
      </rPr>
      <t>升</t>
    </r>
    <r>
      <rPr>
        <sz val="8"/>
        <color theme="1"/>
        <rFont val="맑은 고딕"/>
        <family val="2"/>
        <charset val="129"/>
        <scheme val="minor"/>
      </rPr>
      <t>电</t>
    </r>
    <r>
      <rPr>
        <sz val="8"/>
        <color theme="1"/>
        <rFont val="맑은 고딕"/>
        <family val="3"/>
        <charset val="129"/>
        <scheme val="minor"/>
      </rPr>
      <t>路板有限公司</t>
    </r>
  </si>
  <si>
    <r>
      <t>昆山</t>
    </r>
    <r>
      <rPr>
        <sz val="8"/>
        <color theme="1"/>
        <rFont val="맑은 고딕"/>
        <family val="2"/>
        <charset val="129"/>
        <scheme val="minor"/>
      </rPr>
      <t>华</t>
    </r>
    <r>
      <rPr>
        <sz val="8"/>
        <color theme="1"/>
        <rFont val="맑은 고딕"/>
        <family val="3"/>
        <charset val="129"/>
        <scheme val="minor"/>
      </rPr>
      <t>卓</t>
    </r>
    <r>
      <rPr>
        <sz val="8"/>
        <color theme="1"/>
        <rFont val="맑은 고딕"/>
        <family val="2"/>
        <charset val="129"/>
        <scheme val="minor"/>
      </rPr>
      <t>电</t>
    </r>
    <r>
      <rPr>
        <sz val="8"/>
        <color theme="1"/>
        <rFont val="맑은 고딕"/>
        <family val="3"/>
        <charset val="129"/>
        <scheme val="minor"/>
      </rPr>
      <t>子科技有限公司</t>
    </r>
  </si>
  <si>
    <r>
      <rPr>
        <sz val="8"/>
        <color theme="1"/>
        <rFont val="맑은 고딕"/>
        <family val="2"/>
        <charset val="129"/>
        <scheme val="minor"/>
      </rPr>
      <t>国</t>
    </r>
    <r>
      <rPr>
        <sz val="8"/>
        <color theme="1"/>
        <rFont val="맑은 고딕"/>
        <family val="3"/>
        <charset val="129"/>
        <scheme val="minor"/>
      </rPr>
      <t>泰精密机件(无</t>
    </r>
    <r>
      <rPr>
        <sz val="8"/>
        <color theme="1"/>
        <rFont val="맑은 고딕"/>
        <family val="2"/>
        <charset val="129"/>
        <scheme val="minor"/>
      </rPr>
      <t>锡</t>
    </r>
    <r>
      <rPr>
        <sz val="8"/>
        <color theme="1"/>
        <rFont val="맑은 고딕"/>
        <family val="3"/>
        <charset val="129"/>
        <scheme val="minor"/>
      </rPr>
      <t>)有限公司</t>
    </r>
  </si>
  <si>
    <r>
      <rPr>
        <sz val="8"/>
        <color theme="1"/>
        <rFont val="맑은 고딕"/>
        <family val="2"/>
        <charset val="129"/>
        <scheme val="minor"/>
      </rPr>
      <t>贵</t>
    </r>
    <r>
      <rPr>
        <sz val="8"/>
        <color theme="1"/>
        <rFont val="맑은 고딕"/>
        <family val="3"/>
        <charset val="129"/>
        <scheme val="minor"/>
      </rPr>
      <t>宇金</t>
    </r>
    <r>
      <rPr>
        <sz val="8"/>
        <color theme="1"/>
        <rFont val="맑은 고딕"/>
        <family val="2"/>
        <charset val="129"/>
        <scheme val="minor"/>
      </rPr>
      <t>属</t>
    </r>
    <r>
      <rPr>
        <sz val="8"/>
        <color theme="1"/>
        <rFont val="맑은 고딕"/>
        <family val="3"/>
        <charset val="129"/>
        <scheme val="minor"/>
      </rPr>
      <t>制品</t>
    </r>
    <r>
      <rPr>
        <sz val="8"/>
        <color theme="1"/>
        <rFont val="맑은 고딕"/>
        <family val="2"/>
        <charset val="129"/>
        <scheme val="minor"/>
      </rPr>
      <t>滨</t>
    </r>
    <r>
      <rPr>
        <sz val="8"/>
        <color theme="1"/>
        <rFont val="맑은 고딕"/>
        <family val="3"/>
        <charset val="129"/>
        <scheme val="minor"/>
      </rPr>
      <t>海有限公司</t>
    </r>
  </si>
  <si>
    <r>
      <t>吉林博信汽</t>
    </r>
    <r>
      <rPr>
        <sz val="8"/>
        <color theme="1"/>
        <rFont val="맑은 고딕"/>
        <family val="2"/>
        <charset val="129"/>
        <scheme val="minor"/>
      </rPr>
      <t>车电</t>
    </r>
    <r>
      <rPr>
        <sz val="8"/>
        <color theme="1"/>
        <rFont val="맑은 고딕"/>
        <family val="3"/>
        <charset val="129"/>
        <scheme val="minor"/>
      </rPr>
      <t>器有限公司</t>
    </r>
  </si>
  <si>
    <r>
      <t>南京聚隆科技股</t>
    </r>
    <r>
      <rPr>
        <sz val="8"/>
        <color theme="1"/>
        <rFont val="맑은 고딕"/>
        <family val="2"/>
        <charset val="129"/>
        <scheme val="minor"/>
      </rPr>
      <t>份</t>
    </r>
    <r>
      <rPr>
        <sz val="8"/>
        <color theme="1"/>
        <rFont val="맑은 고딕"/>
        <family val="3"/>
        <charset val="129"/>
        <scheme val="minor"/>
      </rPr>
      <t>有限公司</t>
    </r>
  </si>
  <si>
    <r>
      <t>南通威尔精密螺</t>
    </r>
    <r>
      <rPr>
        <sz val="8"/>
        <color theme="1"/>
        <rFont val="맑은 고딕"/>
        <family val="2"/>
        <charset val="129"/>
        <scheme val="minor"/>
      </rPr>
      <t>丝</t>
    </r>
    <r>
      <rPr>
        <sz val="8"/>
        <color theme="1"/>
        <rFont val="맑은 고딕"/>
        <family val="3"/>
        <charset val="129"/>
        <scheme val="minor"/>
      </rPr>
      <t>有限公司</t>
    </r>
  </si>
  <si>
    <r>
      <t>奈式杜特</t>
    </r>
    <r>
      <rPr>
        <sz val="8"/>
        <color theme="1"/>
        <rFont val="맑은 고딕"/>
        <family val="2"/>
        <charset val="129"/>
        <scheme val="minor"/>
      </rPr>
      <t>润贸</t>
    </r>
    <r>
      <rPr>
        <sz val="8"/>
        <color theme="1"/>
        <rFont val="맑은 고딕"/>
        <family val="3"/>
        <charset val="129"/>
        <scheme val="minor"/>
      </rPr>
      <t>易（上海）有限公司</t>
    </r>
  </si>
  <si>
    <r>
      <t>德尔福中央</t>
    </r>
    <r>
      <rPr>
        <sz val="8"/>
        <color theme="1"/>
        <rFont val="맑은 고딕"/>
        <family val="2"/>
        <charset val="129"/>
        <scheme val="minor"/>
      </rPr>
      <t>电气</t>
    </r>
    <r>
      <rPr>
        <sz val="8"/>
        <color theme="1"/>
        <rFont val="맑은 고딕"/>
        <family val="3"/>
        <charset val="129"/>
        <scheme val="minor"/>
      </rPr>
      <t>(上海)有限公司</t>
    </r>
  </si>
  <si>
    <r>
      <rPr>
        <sz val="8"/>
        <color theme="1"/>
        <rFont val="맑은 고딕"/>
        <family val="2"/>
        <charset val="129"/>
        <scheme val="minor"/>
      </rPr>
      <t>东</t>
    </r>
    <r>
      <rPr>
        <sz val="8"/>
        <color theme="1"/>
        <rFont val="맑은 고딕"/>
        <family val="3"/>
        <charset val="129"/>
        <scheme val="minor"/>
      </rPr>
      <t>方</t>
    </r>
    <r>
      <rPr>
        <sz val="8"/>
        <color theme="1"/>
        <rFont val="맑은 고딕"/>
        <family val="2"/>
        <charset val="129"/>
        <scheme val="minor"/>
      </rPr>
      <t>蓝</t>
    </r>
    <r>
      <rPr>
        <sz val="8"/>
        <color theme="1"/>
        <rFont val="맑은 고딕"/>
        <family val="3"/>
        <charset val="129"/>
        <scheme val="minor"/>
      </rPr>
      <t>浦（</t>
    </r>
    <r>
      <rPr>
        <sz val="8"/>
        <color theme="1"/>
        <rFont val="맑은 고딕"/>
        <family val="2"/>
        <charset val="129"/>
        <scheme val="minor"/>
      </rPr>
      <t>苏</t>
    </r>
    <r>
      <rPr>
        <sz val="8"/>
        <color theme="1"/>
        <rFont val="맑은 고딕"/>
        <family val="3"/>
        <charset val="129"/>
        <scheme val="minor"/>
      </rPr>
      <t>州）科技有限公司</t>
    </r>
  </si>
  <si>
    <r>
      <t>无</t>
    </r>
    <r>
      <rPr>
        <sz val="8"/>
        <color theme="1"/>
        <rFont val="맑은 고딕"/>
        <family val="2"/>
        <charset val="129"/>
        <scheme val="minor"/>
      </rPr>
      <t>锡</t>
    </r>
    <r>
      <rPr>
        <sz val="8"/>
        <color theme="1"/>
        <rFont val="맑은 고딕"/>
        <family val="3"/>
        <charset val="129"/>
        <scheme val="minor"/>
      </rPr>
      <t>百得包装材料有限公司</t>
    </r>
  </si>
  <si>
    <r>
      <t>无</t>
    </r>
    <r>
      <rPr>
        <sz val="8"/>
        <color theme="1"/>
        <rFont val="맑은 고딕"/>
        <family val="2"/>
        <charset val="129"/>
        <scheme val="minor"/>
      </rPr>
      <t>锡</t>
    </r>
    <r>
      <rPr>
        <sz val="8"/>
        <color theme="1"/>
        <rFont val="맑은 고딕"/>
        <family val="3"/>
        <charset val="129"/>
        <scheme val="minor"/>
      </rPr>
      <t>市</t>
    </r>
    <r>
      <rPr>
        <sz val="8"/>
        <color theme="1"/>
        <rFont val="맑은 고딕"/>
        <family val="2"/>
        <charset val="129"/>
        <scheme val="minor"/>
      </rPr>
      <t>锡</t>
    </r>
    <r>
      <rPr>
        <sz val="8"/>
        <color theme="1"/>
        <rFont val="맑은 고딕"/>
        <family val="3"/>
        <charset val="129"/>
        <scheme val="minor"/>
      </rPr>
      <t>山</t>
    </r>
    <r>
      <rPr>
        <sz val="8"/>
        <color theme="1"/>
        <rFont val="맑은 고딕"/>
        <family val="2"/>
        <charset val="129"/>
        <scheme val="minor"/>
      </rPr>
      <t>区</t>
    </r>
    <r>
      <rPr>
        <sz val="8"/>
        <color theme="1"/>
        <rFont val="맑은 고딕"/>
        <family val="3"/>
        <charset val="129"/>
        <scheme val="minor"/>
      </rPr>
      <t>安</t>
    </r>
    <r>
      <rPr>
        <sz val="8"/>
        <color theme="1"/>
        <rFont val="맑은 고딕"/>
        <family val="2"/>
        <charset val="129"/>
        <scheme val="minor"/>
      </rPr>
      <t>镇联创电</t>
    </r>
    <r>
      <rPr>
        <sz val="8"/>
        <color theme="1"/>
        <rFont val="맑은 고딕"/>
        <family val="3"/>
        <charset val="129"/>
        <scheme val="minor"/>
      </rPr>
      <t>器</t>
    </r>
    <r>
      <rPr>
        <sz val="8"/>
        <color theme="1"/>
        <rFont val="맑은 고딕"/>
        <family val="2"/>
        <charset val="129"/>
        <scheme val="minor"/>
      </rPr>
      <t>厂</t>
    </r>
  </si>
  <si>
    <r>
      <t>无</t>
    </r>
    <r>
      <rPr>
        <sz val="8"/>
        <color theme="1"/>
        <rFont val="맑은 고딕"/>
        <family val="2"/>
        <charset val="129"/>
        <scheme val="minor"/>
      </rPr>
      <t>锡</t>
    </r>
    <r>
      <rPr>
        <sz val="8"/>
        <color theme="1"/>
        <rFont val="맑은 고딕"/>
        <family val="3"/>
        <charset val="129"/>
        <scheme val="minor"/>
      </rPr>
      <t>依</t>
    </r>
    <r>
      <rPr>
        <sz val="8"/>
        <color theme="1"/>
        <rFont val="맑은 고딕"/>
        <family val="2"/>
        <charset val="129"/>
        <scheme val="minor"/>
      </rPr>
      <t>玛</t>
    </r>
    <r>
      <rPr>
        <sz val="8"/>
        <color theme="1"/>
        <rFont val="맑은 고딕"/>
        <family val="3"/>
        <charset val="129"/>
        <scheme val="minor"/>
      </rPr>
      <t>五金机械有限公司</t>
    </r>
  </si>
  <si>
    <r>
      <t>无</t>
    </r>
    <r>
      <rPr>
        <sz val="8"/>
        <color theme="1"/>
        <rFont val="맑은 고딕"/>
        <family val="2"/>
        <charset val="129"/>
        <scheme val="minor"/>
      </rPr>
      <t>锡齐</t>
    </r>
    <r>
      <rPr>
        <sz val="8"/>
        <color theme="1"/>
        <rFont val="맑은 고딕"/>
        <family val="3"/>
        <charset val="129"/>
        <scheme val="minor"/>
      </rPr>
      <t>恩科技有限公司</t>
    </r>
  </si>
  <si>
    <r>
      <t>普</t>
    </r>
    <r>
      <rPr>
        <sz val="8"/>
        <color theme="1"/>
        <rFont val="맑은 고딕"/>
        <family val="2"/>
        <charset val="129"/>
        <scheme val="minor"/>
      </rPr>
      <t>莱</t>
    </r>
    <r>
      <rPr>
        <sz val="8"/>
        <color theme="1"/>
        <rFont val="맑은 고딕"/>
        <family val="3"/>
        <charset val="129"/>
        <scheme val="minor"/>
      </rPr>
      <t>默</t>
    </r>
    <r>
      <rPr>
        <sz val="8"/>
        <color theme="1"/>
        <rFont val="맑은 고딕"/>
        <family val="2"/>
        <charset val="129"/>
        <scheme val="minor"/>
      </rPr>
      <t>电</t>
    </r>
    <r>
      <rPr>
        <sz val="8"/>
        <color theme="1"/>
        <rFont val="맑은 고딕"/>
        <family val="3"/>
        <charset val="129"/>
        <scheme val="minor"/>
      </rPr>
      <t>子（无</t>
    </r>
    <r>
      <rPr>
        <sz val="8"/>
        <color theme="1"/>
        <rFont val="맑은 고딕"/>
        <family val="2"/>
        <charset val="129"/>
        <scheme val="minor"/>
      </rPr>
      <t>锡</t>
    </r>
    <r>
      <rPr>
        <sz val="8"/>
        <color theme="1"/>
        <rFont val="맑은 고딕"/>
        <family val="3"/>
        <charset val="129"/>
        <scheme val="minor"/>
      </rPr>
      <t>）有限公司</t>
    </r>
  </si>
  <si>
    <r>
      <t>丰山（</t>
    </r>
    <r>
      <rPr>
        <sz val="8"/>
        <color theme="1"/>
        <rFont val="맑은 고딕"/>
        <family val="2"/>
        <charset val="129"/>
        <scheme val="minor"/>
      </rPr>
      <t>连</t>
    </r>
    <r>
      <rPr>
        <sz val="8"/>
        <color theme="1"/>
        <rFont val="맑은 고딕"/>
        <family val="3"/>
        <charset val="129"/>
        <scheme val="minor"/>
      </rPr>
      <t>云港）新材料有限公司</t>
    </r>
  </si>
  <si>
    <r>
      <t>常熟市泰晶</t>
    </r>
    <r>
      <rPr>
        <sz val="8"/>
        <color theme="1"/>
        <rFont val="맑은 고딕"/>
        <family val="2"/>
        <charset val="129"/>
        <scheme val="minor"/>
      </rPr>
      <t>贸</t>
    </r>
    <r>
      <rPr>
        <sz val="8"/>
        <color theme="1"/>
        <rFont val="맑은 고딕"/>
        <family val="3"/>
        <charset val="129"/>
        <scheme val="minor"/>
      </rPr>
      <t>易有限公司</t>
    </r>
  </si>
  <si>
    <r>
      <t>常州</t>
    </r>
    <r>
      <rPr>
        <sz val="8"/>
        <color theme="1"/>
        <rFont val="맑은 고딕"/>
        <family val="2"/>
        <charset val="129"/>
        <scheme val="minor"/>
      </rPr>
      <t>欧</t>
    </r>
    <r>
      <rPr>
        <sz val="8"/>
        <color theme="1"/>
        <rFont val="맑은 고딕"/>
        <family val="3"/>
        <charset val="129"/>
        <scheme val="minor"/>
      </rPr>
      <t>意</t>
    </r>
    <r>
      <rPr>
        <sz val="8"/>
        <color theme="1"/>
        <rFont val="맑은 고딕"/>
        <family val="2"/>
        <charset val="129"/>
        <scheme val="minor"/>
      </rPr>
      <t>焊</t>
    </r>
    <r>
      <rPr>
        <sz val="8"/>
        <color theme="1"/>
        <rFont val="맑은 고딕"/>
        <family val="3"/>
        <charset val="129"/>
        <scheme val="minor"/>
      </rPr>
      <t>接材料有限公司</t>
    </r>
  </si>
  <si>
    <r>
      <t>常州市</t>
    </r>
    <r>
      <rPr>
        <sz val="8"/>
        <color theme="1"/>
        <rFont val="맑은 고딕"/>
        <family val="2"/>
        <charset val="129"/>
        <scheme val="minor"/>
      </rPr>
      <t>双进电</t>
    </r>
    <r>
      <rPr>
        <sz val="8"/>
        <color theme="1"/>
        <rFont val="맑은 고딕"/>
        <family val="3"/>
        <charset val="129"/>
        <scheme val="minor"/>
      </rPr>
      <t>子有限公司</t>
    </r>
  </si>
  <si>
    <r>
      <t>常州特耐万利</t>
    </r>
    <r>
      <rPr>
        <sz val="8"/>
        <color theme="1"/>
        <rFont val="맑은 고딕"/>
        <family val="2"/>
        <charset val="129"/>
        <scheme val="minor"/>
      </rPr>
      <t>达电</t>
    </r>
    <r>
      <rPr>
        <sz val="8"/>
        <color theme="1"/>
        <rFont val="맑은 고딕"/>
        <family val="3"/>
        <charset val="129"/>
        <scheme val="minor"/>
      </rPr>
      <t>子有限公司</t>
    </r>
  </si>
  <si>
    <r>
      <t>上海</t>
    </r>
    <r>
      <rPr>
        <sz val="8"/>
        <color theme="1"/>
        <rFont val="맑은 고딕"/>
        <family val="2"/>
        <charset val="129"/>
        <scheme val="minor"/>
      </rPr>
      <t>凯</t>
    </r>
    <r>
      <rPr>
        <sz val="8"/>
        <color theme="1"/>
        <rFont val="맑은 고딕"/>
        <family val="3"/>
        <charset val="129"/>
        <scheme val="minor"/>
      </rPr>
      <t>耐特</t>
    </r>
    <r>
      <rPr>
        <sz val="8"/>
        <color theme="1"/>
        <rFont val="맑은 고딕"/>
        <family val="2"/>
        <charset val="129"/>
        <scheme val="minor"/>
      </rPr>
      <t>电</t>
    </r>
    <r>
      <rPr>
        <sz val="8"/>
        <color theme="1"/>
        <rFont val="맑은 고딕"/>
        <family val="3"/>
        <charset val="129"/>
        <scheme val="minor"/>
      </rPr>
      <t>子材料有限公司</t>
    </r>
  </si>
  <si>
    <r>
      <t>上海宏</t>
    </r>
    <r>
      <rPr>
        <sz val="8"/>
        <color theme="1"/>
        <rFont val="맑은 고딕"/>
        <family val="2"/>
        <charset val="129"/>
        <scheme val="minor"/>
      </rPr>
      <t>发电声</t>
    </r>
    <r>
      <rPr>
        <sz val="8"/>
        <color theme="1"/>
        <rFont val="맑은 고딕"/>
        <family val="3"/>
        <charset val="129"/>
        <scheme val="minor"/>
      </rPr>
      <t>有限公司</t>
    </r>
  </si>
  <si>
    <r>
      <t>上海硅</t>
    </r>
    <r>
      <rPr>
        <sz val="8"/>
        <color theme="1"/>
        <rFont val="맑은 고딕"/>
        <family val="2"/>
        <charset val="129"/>
        <scheme val="minor"/>
      </rPr>
      <t>亚贸</t>
    </r>
    <r>
      <rPr>
        <sz val="8"/>
        <color theme="1"/>
        <rFont val="맑은 고딕"/>
        <family val="3"/>
        <charset val="129"/>
        <scheme val="minor"/>
      </rPr>
      <t>易有限公司</t>
    </r>
  </si>
  <si>
    <r>
      <t>上海金亭汽</t>
    </r>
    <r>
      <rPr>
        <sz val="8"/>
        <color theme="1"/>
        <rFont val="맑은 고딕"/>
        <family val="2"/>
        <charset val="129"/>
        <scheme val="minor"/>
      </rPr>
      <t>车线</t>
    </r>
    <r>
      <rPr>
        <sz val="8"/>
        <color theme="1"/>
        <rFont val="맑은 고딕"/>
        <family val="3"/>
        <charset val="129"/>
        <scheme val="minor"/>
      </rPr>
      <t>束有限公司</t>
    </r>
  </si>
  <si>
    <r>
      <t>上海</t>
    </r>
    <r>
      <rPr>
        <sz val="8"/>
        <color theme="1"/>
        <rFont val="맑은 고딕"/>
        <family val="2"/>
        <charset val="129"/>
        <scheme val="minor"/>
      </rPr>
      <t>徕</t>
    </r>
    <r>
      <rPr>
        <sz val="8"/>
        <color theme="1"/>
        <rFont val="맑은 고딕"/>
        <family val="3"/>
        <charset val="129"/>
        <scheme val="minor"/>
      </rPr>
      <t>木</t>
    </r>
    <r>
      <rPr>
        <sz val="8"/>
        <color theme="1"/>
        <rFont val="맑은 고딕"/>
        <family val="2"/>
        <charset val="129"/>
        <scheme val="minor"/>
      </rPr>
      <t>电</t>
    </r>
    <r>
      <rPr>
        <sz val="8"/>
        <color theme="1"/>
        <rFont val="맑은 고딕"/>
        <family val="3"/>
        <charset val="129"/>
        <scheme val="minor"/>
      </rPr>
      <t>子股</t>
    </r>
    <r>
      <rPr>
        <sz val="8"/>
        <color theme="1"/>
        <rFont val="맑은 고딕"/>
        <family val="2"/>
        <charset val="129"/>
        <scheme val="minor"/>
      </rPr>
      <t>份</t>
    </r>
    <r>
      <rPr>
        <sz val="8"/>
        <color theme="1"/>
        <rFont val="맑은 고딕"/>
        <family val="3"/>
        <charset val="129"/>
        <scheme val="minor"/>
      </rPr>
      <t>有限公司</t>
    </r>
  </si>
  <si>
    <r>
      <t>上海</t>
    </r>
    <r>
      <rPr>
        <sz val="8"/>
        <color theme="1"/>
        <rFont val="맑은 고딕"/>
        <family val="2"/>
        <charset val="129"/>
        <scheme val="minor"/>
      </rPr>
      <t>铭</t>
    </r>
    <r>
      <rPr>
        <sz val="8"/>
        <color theme="1"/>
        <rFont val="맑은 고딕"/>
        <family val="3"/>
        <charset val="129"/>
        <scheme val="minor"/>
      </rPr>
      <t>成</t>
    </r>
    <r>
      <rPr>
        <sz val="8"/>
        <color theme="1"/>
        <rFont val="맑은 고딕"/>
        <family val="2"/>
        <charset val="129"/>
        <scheme val="minor"/>
      </rPr>
      <t>锦</t>
    </r>
    <r>
      <rPr>
        <sz val="8"/>
        <color theme="1"/>
        <rFont val="맑은 고딕"/>
        <family val="3"/>
        <charset val="129"/>
        <scheme val="minor"/>
      </rPr>
      <t>商</t>
    </r>
    <r>
      <rPr>
        <sz val="8"/>
        <color theme="1"/>
        <rFont val="맑은 고딕"/>
        <family val="2"/>
        <charset val="129"/>
        <scheme val="minor"/>
      </rPr>
      <t>贸</t>
    </r>
    <r>
      <rPr>
        <sz val="8"/>
        <color theme="1"/>
        <rFont val="맑은 고딕"/>
        <family val="3"/>
        <charset val="129"/>
        <scheme val="minor"/>
      </rPr>
      <t>有限公司</t>
    </r>
  </si>
  <si>
    <r>
      <t>上海斯坦雷</t>
    </r>
    <r>
      <rPr>
        <sz val="8"/>
        <color theme="1"/>
        <rFont val="맑은 고딕"/>
        <family val="2"/>
        <charset val="129"/>
        <scheme val="minor"/>
      </rPr>
      <t>电气</t>
    </r>
    <r>
      <rPr>
        <sz val="8"/>
        <color theme="1"/>
        <rFont val="맑은 고딕"/>
        <family val="3"/>
        <charset val="129"/>
        <scheme val="minor"/>
      </rPr>
      <t>有限公司</t>
    </r>
  </si>
  <si>
    <r>
      <t>上海上</t>
    </r>
    <r>
      <rPr>
        <sz val="8"/>
        <color theme="1"/>
        <rFont val="맑은 고딕"/>
        <family val="2"/>
        <charset val="129"/>
        <scheme val="minor"/>
      </rPr>
      <t>涛电</t>
    </r>
    <r>
      <rPr>
        <sz val="8"/>
        <color theme="1"/>
        <rFont val="맑은 고딕"/>
        <family val="3"/>
        <charset val="129"/>
        <scheme val="minor"/>
      </rPr>
      <t>子科技有限公司</t>
    </r>
  </si>
  <si>
    <r>
      <t>上海瑞尔</t>
    </r>
    <r>
      <rPr>
        <sz val="8"/>
        <color theme="1"/>
        <rFont val="맑은 고딕"/>
        <family val="2"/>
        <charset val="129"/>
        <scheme val="minor"/>
      </rPr>
      <t>实业</t>
    </r>
    <r>
      <rPr>
        <sz val="8"/>
        <color theme="1"/>
        <rFont val="맑은 고딕"/>
        <family val="3"/>
        <charset val="129"/>
        <scheme val="minor"/>
      </rPr>
      <t>有限公司</t>
    </r>
  </si>
  <si>
    <r>
      <t>上海雅</t>
    </r>
    <r>
      <rPr>
        <sz val="8"/>
        <color theme="1"/>
        <rFont val="맑은 고딕"/>
        <family val="2"/>
        <charset val="129"/>
        <scheme val="minor"/>
      </rPr>
      <t>创电</t>
    </r>
    <r>
      <rPr>
        <sz val="8"/>
        <color theme="1"/>
        <rFont val="맑은 고딕"/>
        <family val="3"/>
        <charset val="129"/>
        <scheme val="minor"/>
      </rPr>
      <t>子零件有限公司</t>
    </r>
  </si>
  <si>
    <r>
      <t>上海苑科</t>
    </r>
    <r>
      <rPr>
        <sz val="8"/>
        <color theme="1"/>
        <rFont val="맑은 고딕"/>
        <family val="2"/>
        <charset val="129"/>
        <scheme val="minor"/>
      </rPr>
      <t>电</t>
    </r>
    <r>
      <rPr>
        <sz val="8"/>
        <color theme="1"/>
        <rFont val="맑은 고딕"/>
        <family val="3"/>
        <charset val="129"/>
        <scheme val="minor"/>
      </rPr>
      <t>子有限公司</t>
    </r>
  </si>
  <si>
    <r>
      <t>上海日</t>
    </r>
    <r>
      <rPr>
        <sz val="8"/>
        <color theme="1"/>
        <rFont val="맑은 고딕"/>
        <family val="2"/>
        <charset val="129"/>
        <scheme val="minor"/>
      </rPr>
      <t>顺电</t>
    </r>
    <r>
      <rPr>
        <sz val="8"/>
        <color theme="1"/>
        <rFont val="맑은 고딕"/>
        <family val="3"/>
        <charset val="129"/>
        <scheme val="minor"/>
      </rPr>
      <t>子器材有限公司</t>
    </r>
  </si>
  <si>
    <r>
      <t>上海兆吉</t>
    </r>
    <r>
      <rPr>
        <sz val="8"/>
        <color theme="1"/>
        <rFont val="맑은 고딕"/>
        <family val="2"/>
        <charset val="129"/>
        <scheme val="minor"/>
      </rPr>
      <t>实业</t>
    </r>
    <r>
      <rPr>
        <sz val="8"/>
        <color theme="1"/>
        <rFont val="맑은 고딕"/>
        <family val="3"/>
        <charset val="129"/>
        <scheme val="minor"/>
      </rPr>
      <t>有限公司</t>
    </r>
  </si>
  <si>
    <r>
      <t>上海智洲</t>
    </r>
    <r>
      <rPr>
        <sz val="8"/>
        <color theme="1"/>
        <rFont val="맑은 고딕"/>
        <family val="2"/>
        <charset val="129"/>
        <scheme val="minor"/>
      </rPr>
      <t>电</t>
    </r>
    <r>
      <rPr>
        <sz val="8"/>
        <color theme="1"/>
        <rFont val="맑은 고딕"/>
        <family val="3"/>
        <charset val="129"/>
        <scheme val="minor"/>
      </rPr>
      <t>子有限公司</t>
    </r>
  </si>
  <si>
    <r>
      <t>上海</t>
    </r>
    <r>
      <rPr>
        <sz val="8"/>
        <color theme="1"/>
        <rFont val="맑은 고딕"/>
        <family val="2"/>
        <charset val="129"/>
        <scheme val="minor"/>
      </rPr>
      <t>创</t>
    </r>
    <r>
      <rPr>
        <sz val="8"/>
        <color theme="1"/>
        <rFont val="맑은 고딕"/>
        <family val="3"/>
        <charset val="129"/>
        <scheme val="minor"/>
      </rPr>
      <t>美</t>
    </r>
    <r>
      <rPr>
        <sz val="8"/>
        <color theme="1"/>
        <rFont val="맑은 고딕"/>
        <family val="2"/>
        <charset val="129"/>
        <scheme val="minor"/>
      </rPr>
      <t>凯</t>
    </r>
    <r>
      <rPr>
        <sz val="8"/>
        <color theme="1"/>
        <rFont val="맑은 고딕"/>
        <family val="3"/>
        <charset val="129"/>
        <scheme val="minor"/>
      </rPr>
      <t>威奇涂料商</t>
    </r>
    <r>
      <rPr>
        <sz val="8"/>
        <color theme="1"/>
        <rFont val="맑은 고딕"/>
        <family val="2"/>
        <charset val="129"/>
        <scheme val="minor"/>
      </rPr>
      <t>贸</t>
    </r>
    <r>
      <rPr>
        <sz val="8"/>
        <color theme="1"/>
        <rFont val="맑은 고딕"/>
        <family val="3"/>
        <charset val="129"/>
        <scheme val="minor"/>
      </rPr>
      <t>有限公司</t>
    </r>
  </si>
  <si>
    <r>
      <t>上海品柏</t>
    </r>
    <r>
      <rPr>
        <sz val="8"/>
        <color theme="1"/>
        <rFont val="맑은 고딕"/>
        <family val="2"/>
        <charset val="129"/>
        <scheme val="minor"/>
      </rPr>
      <t>国际贸</t>
    </r>
    <r>
      <rPr>
        <sz val="8"/>
        <color theme="1"/>
        <rFont val="맑은 고딕"/>
        <family val="3"/>
        <charset val="129"/>
        <scheme val="minor"/>
      </rPr>
      <t>易有限公司</t>
    </r>
  </si>
  <si>
    <r>
      <t>徐州</t>
    </r>
    <r>
      <rPr>
        <sz val="8"/>
        <color theme="1"/>
        <rFont val="맑은 고딕"/>
        <family val="2"/>
        <charset val="129"/>
        <scheme val="minor"/>
      </rPr>
      <t>吴</t>
    </r>
    <r>
      <rPr>
        <sz val="8"/>
        <color theme="1"/>
        <rFont val="맑은 고딕"/>
        <family val="3"/>
        <charset val="129"/>
        <scheme val="minor"/>
      </rPr>
      <t>越化工科技有限公司</t>
    </r>
  </si>
  <si>
    <r>
      <t>世洋</t>
    </r>
    <r>
      <rPr>
        <sz val="8"/>
        <color theme="1"/>
        <rFont val="맑은 고딕"/>
        <family val="2"/>
        <charset val="129"/>
        <scheme val="minor"/>
      </rPr>
      <t>伟业树</t>
    </r>
    <r>
      <rPr>
        <sz val="8"/>
        <color theme="1"/>
        <rFont val="맑은 고딕"/>
        <family val="3"/>
        <charset val="129"/>
        <scheme val="minor"/>
      </rPr>
      <t>脂（北京）有限公司</t>
    </r>
  </si>
  <si>
    <r>
      <rPr>
        <sz val="8"/>
        <color theme="1"/>
        <rFont val="맑은 고딕"/>
        <family val="2"/>
        <charset val="129"/>
        <scheme val="minor"/>
      </rPr>
      <t>苏</t>
    </r>
    <r>
      <rPr>
        <sz val="8"/>
        <color theme="1"/>
        <rFont val="맑은 고딕"/>
        <family val="3"/>
        <charset val="129"/>
        <scheme val="minor"/>
      </rPr>
      <t>州甲乙</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</si>
  <si>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苏</t>
    </r>
    <r>
      <rPr>
        <sz val="8"/>
        <color theme="1"/>
        <rFont val="맑은 고딕"/>
        <family val="3"/>
        <charset val="129"/>
        <scheme val="minor"/>
      </rPr>
      <t>州昆承工</t>
    </r>
    <r>
      <rPr>
        <sz val="8"/>
        <color theme="1"/>
        <rFont val="맑은 고딕"/>
        <family val="2"/>
        <charset val="129"/>
        <scheme val="minor"/>
      </rPr>
      <t>业设备</t>
    </r>
    <r>
      <rPr>
        <sz val="8"/>
        <color theme="1"/>
        <rFont val="맑은 고딕"/>
        <family val="3"/>
        <charset val="129"/>
        <scheme val="minor"/>
      </rPr>
      <t>有限公司</t>
    </r>
  </si>
  <si>
    <r>
      <rPr>
        <sz val="8"/>
        <color theme="1"/>
        <rFont val="맑은 고딕"/>
        <family val="2"/>
        <charset val="129"/>
        <scheme val="minor"/>
      </rPr>
      <t>苏</t>
    </r>
    <r>
      <rPr>
        <sz val="8"/>
        <color theme="1"/>
        <rFont val="맑은 고딕"/>
        <family val="3"/>
        <charset val="129"/>
        <scheme val="minor"/>
      </rPr>
      <t>州</t>
    </r>
    <r>
      <rPr>
        <sz val="8"/>
        <color theme="1"/>
        <rFont val="맑은 고딕"/>
        <family val="2"/>
        <charset val="129"/>
        <scheme val="minor"/>
      </rPr>
      <t>欧</t>
    </r>
    <r>
      <rPr>
        <sz val="8"/>
        <color theme="1"/>
        <rFont val="맑은 고딕"/>
        <family val="3"/>
        <charset val="129"/>
        <scheme val="minor"/>
      </rPr>
      <t>迪斯</t>
    </r>
    <r>
      <rPr>
        <sz val="8"/>
        <color theme="1"/>
        <rFont val="맑은 고딕"/>
        <family val="2"/>
        <charset val="129"/>
        <scheme val="minor"/>
      </rPr>
      <t>电</t>
    </r>
    <r>
      <rPr>
        <sz val="8"/>
        <color theme="1"/>
        <rFont val="맑은 고딕"/>
        <family val="3"/>
        <charset val="129"/>
        <scheme val="minor"/>
      </rPr>
      <t>子科技有限公司</t>
    </r>
  </si>
  <si>
    <r>
      <rPr>
        <sz val="8"/>
        <color theme="1"/>
        <rFont val="맑은 고딕"/>
        <family val="2"/>
        <charset val="129"/>
        <scheme val="minor"/>
      </rPr>
      <t>苏</t>
    </r>
    <r>
      <rPr>
        <sz val="8"/>
        <color theme="1"/>
        <rFont val="맑은 고딕"/>
        <family val="3"/>
        <charset val="129"/>
        <scheme val="minor"/>
      </rPr>
      <t>州丰安机</t>
    </r>
    <r>
      <rPr>
        <sz val="8"/>
        <color theme="1"/>
        <rFont val="맑은 고딕"/>
        <family val="2"/>
        <charset val="129"/>
        <scheme val="minor"/>
      </rPr>
      <t>电</t>
    </r>
    <r>
      <rPr>
        <sz val="8"/>
        <color theme="1"/>
        <rFont val="맑은 고딕"/>
        <family val="3"/>
        <charset val="129"/>
        <scheme val="minor"/>
      </rPr>
      <t>有限公司</t>
    </r>
  </si>
  <si>
    <r>
      <rPr>
        <sz val="8"/>
        <color theme="1"/>
        <rFont val="맑은 고딕"/>
        <family val="2"/>
        <charset val="129"/>
        <scheme val="minor"/>
      </rPr>
      <t>苏</t>
    </r>
    <r>
      <rPr>
        <sz val="8"/>
        <color theme="1"/>
        <rFont val="맑은 고딕"/>
        <family val="3"/>
        <charset val="129"/>
        <scheme val="minor"/>
      </rPr>
      <t>州神洲化</t>
    </r>
    <r>
      <rPr>
        <sz val="8"/>
        <color theme="1"/>
        <rFont val="맑은 고딕"/>
        <family val="2"/>
        <charset val="129"/>
        <scheme val="minor"/>
      </rPr>
      <t>纤</t>
    </r>
    <r>
      <rPr>
        <sz val="8"/>
        <color theme="1"/>
        <rFont val="맑은 고딕"/>
        <family val="3"/>
        <charset val="129"/>
        <scheme val="minor"/>
      </rPr>
      <t>塑料装潢有限公司</t>
    </r>
  </si>
  <si>
    <r>
      <rPr>
        <sz val="8"/>
        <color theme="1"/>
        <rFont val="맑은 고딕"/>
        <family val="2"/>
        <charset val="129"/>
        <scheme val="minor"/>
      </rPr>
      <t>苏</t>
    </r>
    <r>
      <rPr>
        <sz val="8"/>
        <color theme="1"/>
        <rFont val="맑은 고딕"/>
        <family val="3"/>
        <charset val="129"/>
        <scheme val="minor"/>
      </rPr>
      <t>州傲尔林格塑</t>
    </r>
    <r>
      <rPr>
        <sz val="8"/>
        <color theme="1"/>
        <rFont val="맑은 고딕"/>
        <family val="2"/>
        <charset val="129"/>
        <scheme val="minor"/>
      </rPr>
      <t>胶</t>
    </r>
    <r>
      <rPr>
        <sz val="8"/>
        <color theme="1"/>
        <rFont val="맑은 고딕"/>
        <family val="3"/>
        <charset val="129"/>
        <scheme val="minor"/>
      </rPr>
      <t>有限公司</t>
    </r>
  </si>
  <si>
    <r>
      <rPr>
        <sz val="8"/>
        <color theme="1"/>
        <rFont val="맑은 고딕"/>
        <family val="2"/>
        <charset val="129"/>
        <scheme val="minor"/>
      </rPr>
      <t>苏</t>
    </r>
    <r>
      <rPr>
        <sz val="8"/>
        <color theme="1"/>
        <rFont val="맑은 고딕"/>
        <family val="3"/>
        <charset val="129"/>
        <scheme val="minor"/>
      </rPr>
      <t>州威</t>
    </r>
    <r>
      <rPr>
        <sz val="8"/>
        <color theme="1"/>
        <rFont val="맑은 고딕"/>
        <family val="2"/>
        <charset val="129"/>
        <scheme val="minor"/>
      </rPr>
      <t>凯</t>
    </r>
    <r>
      <rPr>
        <sz val="8"/>
        <color theme="1"/>
        <rFont val="맑은 고딕"/>
        <family val="3"/>
        <charset val="129"/>
        <scheme val="minor"/>
      </rPr>
      <t>精密模具有限公司</t>
    </r>
  </si>
  <si>
    <r>
      <rPr>
        <sz val="8"/>
        <color theme="1"/>
        <rFont val="맑은 고딕"/>
        <family val="2"/>
        <charset val="129"/>
        <scheme val="minor"/>
      </rPr>
      <t>苏</t>
    </r>
    <r>
      <rPr>
        <sz val="8"/>
        <color theme="1"/>
        <rFont val="맑은 고딕"/>
        <family val="3"/>
        <charset val="129"/>
        <scheme val="minor"/>
      </rPr>
      <t>州</t>
    </r>
    <r>
      <rPr>
        <sz val="8"/>
        <color theme="1"/>
        <rFont val="맑은 고딕"/>
        <family val="2"/>
        <charset val="129"/>
        <scheme val="minor"/>
      </rPr>
      <t>银</t>
    </r>
    <r>
      <rPr>
        <sz val="8"/>
        <color theme="1"/>
        <rFont val="맑은 고딕"/>
        <family val="3"/>
        <charset val="129"/>
        <scheme val="minor"/>
      </rPr>
      <t>山</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</si>
  <si>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苏</t>
    </r>
    <r>
      <rPr>
        <sz val="8"/>
        <color theme="1"/>
        <rFont val="맑은 고딕"/>
        <family val="3"/>
        <charset val="129"/>
        <scheme val="minor"/>
      </rPr>
      <t>州集浩</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</si>
  <si>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苏</t>
    </r>
    <r>
      <rPr>
        <sz val="8"/>
        <color theme="1"/>
        <rFont val="맑은 고딕"/>
        <family val="3"/>
        <charset val="129"/>
        <scheme val="minor"/>
      </rPr>
      <t>州台信</t>
    </r>
    <r>
      <rPr>
        <sz val="8"/>
        <color theme="1"/>
        <rFont val="맑은 고딕"/>
        <family val="2"/>
        <charset val="129"/>
        <scheme val="minor"/>
      </rPr>
      <t>达电</t>
    </r>
    <r>
      <rPr>
        <sz val="8"/>
        <color theme="1"/>
        <rFont val="맑은 고딕"/>
        <family val="3"/>
        <charset val="129"/>
        <scheme val="minor"/>
      </rPr>
      <t>子有限公司</t>
    </r>
  </si>
  <si>
    <r>
      <rPr>
        <sz val="8"/>
        <color theme="1"/>
        <rFont val="맑은 고딕"/>
        <family val="2"/>
        <charset val="129"/>
        <scheme val="minor"/>
      </rPr>
      <t>苏</t>
    </r>
    <r>
      <rPr>
        <sz val="8"/>
        <color theme="1"/>
        <rFont val="맑은 고딕"/>
        <family val="3"/>
        <charset val="129"/>
        <scheme val="minor"/>
      </rPr>
      <t>州品科</t>
    </r>
    <r>
      <rPr>
        <sz val="8"/>
        <color theme="1"/>
        <rFont val="맑은 고딕"/>
        <family val="2"/>
        <charset val="129"/>
        <scheme val="minor"/>
      </rPr>
      <t>电</t>
    </r>
    <r>
      <rPr>
        <sz val="8"/>
        <color theme="1"/>
        <rFont val="맑은 고딕"/>
        <family val="3"/>
        <charset val="129"/>
        <scheme val="minor"/>
      </rPr>
      <t>子有限公司</t>
    </r>
  </si>
  <si>
    <r>
      <t>深</t>
    </r>
    <r>
      <rPr>
        <sz val="8"/>
        <color theme="1"/>
        <rFont val="맑은 고딕"/>
        <family val="2"/>
        <charset val="129"/>
        <scheme val="minor"/>
      </rPr>
      <t>圳</t>
    </r>
    <r>
      <rPr>
        <sz val="8"/>
        <color theme="1"/>
        <rFont val="맑은 고딕"/>
        <family val="3"/>
        <charset val="129"/>
        <scheme val="minor"/>
      </rPr>
      <t>市京信通科技有限公司</t>
    </r>
  </si>
  <si>
    <r>
      <t>深</t>
    </r>
    <r>
      <rPr>
        <sz val="8"/>
        <color theme="1"/>
        <rFont val="맑은 고딕"/>
        <family val="2"/>
        <charset val="129"/>
        <scheme val="minor"/>
      </rPr>
      <t>圳</t>
    </r>
    <r>
      <rPr>
        <sz val="8"/>
        <color theme="1"/>
        <rFont val="맑은 고딕"/>
        <family val="3"/>
        <charset val="129"/>
        <scheme val="minor"/>
      </rPr>
      <t>市新佳世佳</t>
    </r>
    <r>
      <rPr>
        <sz val="8"/>
        <color theme="1"/>
        <rFont val="맑은 고딕"/>
        <family val="2"/>
        <charset val="129"/>
        <scheme val="minor"/>
      </rPr>
      <t>焊锡</t>
    </r>
    <r>
      <rPr>
        <sz val="8"/>
        <color theme="1"/>
        <rFont val="맑은 고딕"/>
        <family val="3"/>
        <charset val="129"/>
        <scheme val="minor"/>
      </rPr>
      <t>有限公司</t>
    </r>
  </si>
  <si>
    <r>
      <t>阿克</t>
    </r>
    <r>
      <rPr>
        <sz val="8"/>
        <color theme="1"/>
        <rFont val="맑은 고딕"/>
        <family val="2"/>
        <charset val="129"/>
        <scheme val="minor"/>
      </rPr>
      <t>苏诺贝</t>
    </r>
    <r>
      <rPr>
        <sz val="8"/>
        <color theme="1"/>
        <rFont val="맑은 고딕"/>
        <family val="3"/>
        <charset val="129"/>
        <scheme val="minor"/>
      </rPr>
      <t>尔涂料（嘉</t>
    </r>
    <r>
      <rPr>
        <sz val="8"/>
        <color theme="1"/>
        <rFont val="맑은 고딕"/>
        <family val="2"/>
        <charset val="129"/>
        <scheme val="minor"/>
      </rPr>
      <t>兴</t>
    </r>
    <r>
      <rPr>
        <sz val="8"/>
        <color theme="1"/>
        <rFont val="맑은 고딕"/>
        <family val="3"/>
        <charset val="129"/>
        <scheme val="minor"/>
      </rPr>
      <t>）有限公司</t>
    </r>
  </si>
  <si>
    <r>
      <rPr>
        <sz val="8"/>
        <color theme="1"/>
        <rFont val="맑은 고딕"/>
        <family val="2"/>
        <charset val="129"/>
        <scheme val="minor"/>
      </rPr>
      <t>亚</t>
    </r>
    <r>
      <rPr>
        <sz val="8"/>
        <color theme="1"/>
        <rFont val="맑은 고딕"/>
        <family val="3"/>
        <charset val="129"/>
        <scheme val="minor"/>
      </rPr>
      <t>帝</t>
    </r>
    <r>
      <rPr>
        <sz val="8"/>
        <color theme="1"/>
        <rFont val="맑은 고딕"/>
        <family val="2"/>
        <charset val="129"/>
        <scheme val="minor"/>
      </rPr>
      <t>欧</t>
    </r>
    <r>
      <rPr>
        <sz val="8"/>
        <color theme="1"/>
        <rFont val="맑은 고딕"/>
        <family val="3"/>
        <charset val="129"/>
        <scheme val="minor"/>
      </rPr>
      <t>光</t>
    </r>
    <r>
      <rPr>
        <sz val="8"/>
        <color theme="1"/>
        <rFont val="맑은 고딕"/>
        <family val="2"/>
        <charset val="129"/>
        <scheme val="minor"/>
      </rPr>
      <t>电</t>
    </r>
    <r>
      <rPr>
        <sz val="8"/>
        <color theme="1"/>
        <rFont val="맑은 고딕"/>
        <family val="3"/>
        <charset val="129"/>
        <scheme val="minor"/>
      </rPr>
      <t>科技（</t>
    </r>
    <r>
      <rPr>
        <sz val="8"/>
        <color theme="1"/>
        <rFont val="맑은 고딕"/>
        <family val="2"/>
        <charset val="129"/>
        <scheme val="minor"/>
      </rPr>
      <t>吴</t>
    </r>
    <r>
      <rPr>
        <sz val="8"/>
        <color theme="1"/>
        <rFont val="맑은 고딕"/>
        <family val="3"/>
        <charset val="129"/>
        <scheme val="minor"/>
      </rPr>
      <t>江）有限公司</t>
    </r>
  </si>
  <si>
    <r>
      <rPr>
        <sz val="8"/>
        <color theme="1"/>
        <rFont val="맑은 고딕"/>
        <family val="2"/>
        <charset val="129"/>
        <scheme val="minor"/>
      </rPr>
      <t>乐</t>
    </r>
    <r>
      <rPr>
        <sz val="8"/>
        <color theme="1"/>
        <rFont val="맑은 고딕"/>
        <family val="3"/>
        <charset val="129"/>
        <scheme val="minor"/>
      </rPr>
      <t>星</t>
    </r>
    <r>
      <rPr>
        <sz val="8"/>
        <color theme="1"/>
        <rFont val="맑은 고딕"/>
        <family val="2"/>
        <charset val="129"/>
        <scheme val="minor"/>
      </rPr>
      <t>电缆</t>
    </r>
    <r>
      <rPr>
        <sz val="8"/>
        <color theme="1"/>
        <rFont val="맑은 고딕"/>
        <family val="3"/>
        <charset val="129"/>
        <scheme val="minor"/>
      </rPr>
      <t>(天津)有限公司</t>
    </r>
  </si>
  <si>
    <r>
      <rPr>
        <sz val="8"/>
        <color theme="1"/>
        <rFont val="맑은 고딕"/>
        <family val="2"/>
        <charset val="129"/>
        <scheme val="minor"/>
      </rPr>
      <t>乐</t>
    </r>
    <r>
      <rPr>
        <sz val="8"/>
        <color theme="1"/>
        <rFont val="맑은 고딕"/>
        <family val="3"/>
        <charset val="129"/>
        <scheme val="minor"/>
      </rPr>
      <t>采商</t>
    </r>
    <r>
      <rPr>
        <sz val="8"/>
        <color theme="1"/>
        <rFont val="맑은 고딕"/>
        <family val="2"/>
        <charset val="129"/>
        <scheme val="minor"/>
      </rPr>
      <t>贸</t>
    </r>
    <r>
      <rPr>
        <sz val="8"/>
        <color theme="1"/>
        <rFont val="맑은 고딕"/>
        <family val="3"/>
        <charset val="129"/>
        <scheme val="minor"/>
      </rPr>
      <t>（南京）有限公司</t>
    </r>
  </si>
  <si>
    <r>
      <rPr>
        <sz val="8"/>
        <color theme="1"/>
        <rFont val="맑은 고딕"/>
        <family val="2"/>
        <charset val="129"/>
        <scheme val="minor"/>
      </rPr>
      <t>乐清</t>
    </r>
    <r>
      <rPr>
        <sz val="8"/>
        <color theme="1"/>
        <rFont val="맑은 고딕"/>
        <family val="3"/>
        <charset val="129"/>
        <scheme val="minor"/>
      </rPr>
      <t>市宇</t>
    </r>
    <r>
      <rPr>
        <sz val="8"/>
        <color theme="1"/>
        <rFont val="맑은 고딕"/>
        <family val="2"/>
        <charset val="129"/>
        <scheme val="minor"/>
      </rPr>
      <t>辉电</t>
    </r>
    <r>
      <rPr>
        <sz val="8"/>
        <color theme="1"/>
        <rFont val="맑은 고딕"/>
        <family val="3"/>
        <charset val="129"/>
        <scheme val="minor"/>
      </rPr>
      <t>子有限公司</t>
    </r>
  </si>
  <si>
    <r>
      <t>安徽江淮汽</t>
    </r>
    <r>
      <rPr>
        <sz val="8"/>
        <color theme="1"/>
        <rFont val="맑은 고딕"/>
        <family val="2"/>
        <charset val="129"/>
        <scheme val="minor"/>
      </rPr>
      <t>车</t>
    </r>
    <r>
      <rPr>
        <sz val="8"/>
        <color theme="1"/>
        <rFont val="맑은 고딕"/>
        <family val="3"/>
        <charset val="129"/>
        <scheme val="minor"/>
      </rPr>
      <t>股</t>
    </r>
    <r>
      <rPr>
        <sz val="8"/>
        <color theme="1"/>
        <rFont val="맑은 고딕"/>
        <family val="2"/>
        <charset val="129"/>
        <scheme val="minor"/>
      </rPr>
      <t>份</t>
    </r>
    <r>
      <rPr>
        <sz val="8"/>
        <color theme="1"/>
        <rFont val="맑은 고딕"/>
        <family val="3"/>
        <charset val="129"/>
        <scheme val="minor"/>
      </rPr>
      <t>有限公司</t>
    </r>
    <r>
      <rPr>
        <sz val="8"/>
        <color theme="1"/>
        <rFont val="맑은 고딕"/>
        <family val="2"/>
        <charset val="129"/>
        <scheme val="minor"/>
      </rPr>
      <t>轿车</t>
    </r>
    <r>
      <rPr>
        <sz val="8"/>
        <color theme="1"/>
        <rFont val="맑은 고딕"/>
        <family val="3"/>
        <charset val="129"/>
        <scheme val="minor"/>
      </rPr>
      <t>分公司</t>
    </r>
  </si>
  <si>
    <r>
      <t>埃</t>
    </r>
    <r>
      <rPr>
        <sz val="8"/>
        <color theme="1"/>
        <rFont val="맑은 고딕"/>
        <family val="2"/>
        <charset val="129"/>
        <scheme val="minor"/>
      </rPr>
      <t>赛</t>
    </r>
    <r>
      <rPr>
        <sz val="8"/>
        <color theme="1"/>
        <rFont val="맑은 고딕"/>
        <family val="3"/>
        <charset val="129"/>
        <scheme val="minor"/>
      </rPr>
      <t>克斯</t>
    </r>
    <r>
      <rPr>
        <sz val="8"/>
        <color theme="1"/>
        <rFont val="맑은 고딕"/>
        <family val="2"/>
        <charset val="129"/>
        <scheme val="minor"/>
      </rPr>
      <t>电</t>
    </r>
    <r>
      <rPr>
        <sz val="8"/>
        <color theme="1"/>
        <rFont val="맑은 고딕"/>
        <family val="3"/>
        <charset val="129"/>
        <scheme val="minor"/>
      </rPr>
      <t>磁</t>
    </r>
    <r>
      <rPr>
        <sz val="8"/>
        <color theme="1"/>
        <rFont val="맑은 고딕"/>
        <family val="2"/>
        <charset val="129"/>
        <scheme val="minor"/>
      </rPr>
      <t>线</t>
    </r>
    <r>
      <rPr>
        <sz val="8"/>
        <color theme="1"/>
        <rFont val="맑은 고딕"/>
        <family val="3"/>
        <charset val="129"/>
        <scheme val="minor"/>
      </rPr>
      <t>（</t>
    </r>
    <r>
      <rPr>
        <sz val="8"/>
        <color theme="1"/>
        <rFont val="맑은 고딕"/>
        <family val="2"/>
        <charset val="129"/>
        <scheme val="minor"/>
      </rPr>
      <t>苏</t>
    </r>
    <r>
      <rPr>
        <sz val="8"/>
        <color theme="1"/>
        <rFont val="맑은 고딕"/>
        <family val="3"/>
        <charset val="129"/>
        <scheme val="minor"/>
      </rPr>
      <t>州）有限公司</t>
    </r>
  </si>
  <si>
    <r>
      <t>盈邦</t>
    </r>
    <r>
      <rPr>
        <sz val="8"/>
        <color theme="1"/>
        <rFont val="맑은 고딕"/>
        <family val="2"/>
        <charset val="129"/>
        <scheme val="minor"/>
      </rPr>
      <t>兴业国际贸</t>
    </r>
    <r>
      <rPr>
        <sz val="8"/>
        <color theme="1"/>
        <rFont val="맑은 고딕"/>
        <family val="3"/>
        <charset val="129"/>
        <scheme val="minor"/>
      </rPr>
      <t>易（天津）有限公司</t>
    </r>
  </si>
  <si>
    <r>
      <t>英泰特科技无</t>
    </r>
    <r>
      <rPr>
        <sz val="8"/>
        <color theme="1"/>
        <rFont val="맑은 고딕"/>
        <family val="2"/>
        <charset val="129"/>
        <scheme val="minor"/>
      </rPr>
      <t>锡</t>
    </r>
    <r>
      <rPr>
        <sz val="8"/>
        <color theme="1"/>
        <rFont val="맑은 고딕"/>
        <family val="3"/>
        <charset val="129"/>
        <scheme val="minor"/>
      </rPr>
      <t>有限公司</t>
    </r>
  </si>
  <si>
    <r>
      <rPr>
        <sz val="8"/>
        <color theme="1"/>
        <rFont val="맑은 고딕"/>
        <family val="2"/>
        <charset val="129"/>
        <scheme val="minor"/>
      </rPr>
      <t>锐</t>
    </r>
    <r>
      <rPr>
        <sz val="8"/>
        <color theme="1"/>
        <rFont val="맑은 고딕"/>
        <family val="3"/>
        <charset val="129"/>
        <scheme val="minor"/>
      </rPr>
      <t>科（无</t>
    </r>
    <r>
      <rPr>
        <sz val="8"/>
        <color theme="1"/>
        <rFont val="맑은 고딕"/>
        <family val="2"/>
        <charset val="129"/>
        <scheme val="minor"/>
      </rPr>
      <t>锡</t>
    </r>
    <r>
      <rPr>
        <sz val="8"/>
        <color theme="1"/>
        <rFont val="맑은 고딕"/>
        <family val="3"/>
        <charset val="129"/>
        <scheme val="minor"/>
      </rPr>
      <t>）科技有限公司</t>
    </r>
  </si>
  <si>
    <r>
      <rPr>
        <sz val="8"/>
        <color theme="1"/>
        <rFont val="맑은 고딕"/>
        <family val="2"/>
        <charset val="129"/>
        <scheme val="minor"/>
      </rPr>
      <t>温</t>
    </r>
    <r>
      <rPr>
        <sz val="8"/>
        <color theme="1"/>
        <rFont val="맑은 고딕"/>
        <family val="3"/>
        <charset val="129"/>
        <scheme val="minor"/>
      </rPr>
      <t>州三</t>
    </r>
    <r>
      <rPr>
        <sz val="8"/>
        <color theme="1"/>
        <rFont val="맑은 고딕"/>
        <family val="2"/>
        <charset val="129"/>
        <scheme val="minor"/>
      </rPr>
      <t>环</t>
    </r>
    <r>
      <rPr>
        <sz val="8"/>
        <color theme="1"/>
        <rFont val="맑은 고딕"/>
        <family val="3"/>
        <charset val="129"/>
        <scheme val="minor"/>
      </rPr>
      <t>橡塑制品有限公司</t>
    </r>
  </si>
  <si>
    <r>
      <t>依美(上海)</t>
    </r>
    <r>
      <rPr>
        <sz val="8"/>
        <color theme="1"/>
        <rFont val="맑은 고딕"/>
        <family val="2"/>
        <charset val="129"/>
        <scheme val="minor"/>
      </rPr>
      <t>电</t>
    </r>
    <r>
      <rPr>
        <sz val="8"/>
        <color theme="1"/>
        <rFont val="맑은 고딕"/>
        <family val="3"/>
        <charset val="129"/>
        <scheme val="minor"/>
      </rPr>
      <t>子制品有限公司</t>
    </r>
  </si>
  <si>
    <r>
      <rPr>
        <sz val="8"/>
        <color theme="1"/>
        <rFont val="맑은 고딕"/>
        <family val="2"/>
        <charset val="129"/>
        <scheme val="minor"/>
      </rPr>
      <t>张</t>
    </r>
    <r>
      <rPr>
        <sz val="8"/>
        <color theme="1"/>
        <rFont val="맑은 고딕"/>
        <family val="3"/>
        <charset val="129"/>
        <scheme val="minor"/>
      </rPr>
      <t>家港</t>
    </r>
    <r>
      <rPr>
        <sz val="8"/>
        <color theme="1"/>
        <rFont val="맑은 고딕"/>
        <family val="2"/>
        <charset val="129"/>
        <scheme val="minor"/>
      </rPr>
      <t>东</t>
    </r>
    <r>
      <rPr>
        <sz val="8"/>
        <color theme="1"/>
        <rFont val="맑은 고딕"/>
        <family val="3"/>
        <charset val="129"/>
        <scheme val="minor"/>
      </rPr>
      <t>部高新金</t>
    </r>
    <r>
      <rPr>
        <sz val="8"/>
        <color theme="1"/>
        <rFont val="맑은 고딕"/>
        <family val="2"/>
        <charset val="129"/>
        <scheme val="minor"/>
      </rPr>
      <t>属</t>
    </r>
    <r>
      <rPr>
        <sz val="8"/>
        <color theme="1"/>
        <rFont val="맑은 고딕"/>
        <family val="3"/>
        <charset val="129"/>
        <scheme val="minor"/>
      </rPr>
      <t>制品有限公司</t>
    </r>
  </si>
  <si>
    <r>
      <rPr>
        <sz val="8"/>
        <color theme="1"/>
        <rFont val="맑은 고딕"/>
        <family val="2"/>
        <charset val="129"/>
        <scheme val="minor"/>
      </rPr>
      <t>创迈</t>
    </r>
    <r>
      <rPr>
        <sz val="8"/>
        <color theme="1"/>
        <rFont val="맑은 고딕"/>
        <family val="3"/>
        <charset val="129"/>
        <scheme val="minor"/>
      </rPr>
      <t>精密金</t>
    </r>
    <r>
      <rPr>
        <sz val="8"/>
        <color theme="1"/>
        <rFont val="맑은 고딕"/>
        <family val="2"/>
        <charset val="129"/>
        <scheme val="minor"/>
      </rPr>
      <t>属</t>
    </r>
    <r>
      <rPr>
        <sz val="8"/>
        <color theme="1"/>
        <rFont val="맑은 고딕"/>
        <family val="3"/>
        <charset val="129"/>
        <scheme val="minor"/>
      </rPr>
      <t>成型（</t>
    </r>
    <r>
      <rPr>
        <sz val="8"/>
        <color theme="1"/>
        <rFont val="맑은 고딕"/>
        <family val="2"/>
        <charset val="129"/>
        <scheme val="minor"/>
      </rPr>
      <t>苏</t>
    </r>
    <r>
      <rPr>
        <sz val="8"/>
        <color theme="1"/>
        <rFont val="맑은 고딕"/>
        <family val="3"/>
        <charset val="129"/>
        <scheme val="minor"/>
      </rPr>
      <t>州）有限公司</t>
    </r>
  </si>
  <si>
    <r>
      <t>天津世利可</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</si>
  <si>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青岛</t>
    </r>
    <r>
      <rPr>
        <sz val="8"/>
        <color theme="1"/>
        <rFont val="맑은 고딕"/>
        <family val="3"/>
        <charset val="129"/>
        <scheme val="minor"/>
      </rPr>
      <t>高</t>
    </r>
    <r>
      <rPr>
        <sz val="8"/>
        <color theme="1"/>
        <rFont val="맑은 고딕"/>
        <family val="2"/>
        <charset val="129"/>
        <scheme val="minor"/>
      </rPr>
      <t>进电</t>
    </r>
    <r>
      <rPr>
        <sz val="8"/>
        <color theme="1"/>
        <rFont val="맑은 고딕"/>
        <family val="3"/>
        <charset val="129"/>
        <scheme val="minor"/>
      </rPr>
      <t>子有限公司</t>
    </r>
  </si>
  <si>
    <r>
      <rPr>
        <sz val="8"/>
        <color theme="1"/>
        <rFont val="맑은 고딕"/>
        <family val="2"/>
        <charset val="129"/>
        <scheme val="minor"/>
      </rPr>
      <t>青岛</t>
    </r>
    <r>
      <rPr>
        <sz val="8"/>
        <color theme="1"/>
        <rFont val="맑은 고딕"/>
        <family val="3"/>
        <charset val="129"/>
        <scheme val="minor"/>
      </rPr>
      <t>得元五金制品有限公司</t>
    </r>
  </si>
  <si>
    <r>
      <rPr>
        <sz val="8"/>
        <color theme="1"/>
        <rFont val="맑은 고딕"/>
        <family val="2"/>
        <charset val="129"/>
        <scheme val="minor"/>
      </rPr>
      <t>青岛诚顺电</t>
    </r>
    <r>
      <rPr>
        <sz val="8"/>
        <color theme="1"/>
        <rFont val="맑은 고딕"/>
        <family val="3"/>
        <charset val="129"/>
        <scheme val="minor"/>
      </rPr>
      <t>子有限公司</t>
    </r>
  </si>
  <si>
    <r>
      <rPr>
        <sz val="8"/>
        <color theme="1"/>
        <rFont val="맑은 고딕"/>
        <family val="2"/>
        <charset val="129"/>
        <scheme val="minor"/>
      </rPr>
      <t>青岛亿</t>
    </r>
    <r>
      <rPr>
        <sz val="8"/>
        <color theme="1"/>
        <rFont val="맑은 고딕"/>
        <family val="3"/>
        <charset val="129"/>
        <scheme val="minor"/>
      </rPr>
      <t>思特</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</si>
  <si>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青岛润</t>
    </r>
    <r>
      <rPr>
        <sz val="8"/>
        <color theme="1"/>
        <rFont val="맑은 고딕"/>
        <family val="3"/>
        <charset val="129"/>
        <scheme val="minor"/>
      </rPr>
      <t>德精密工</t>
    </r>
    <r>
      <rPr>
        <sz val="8"/>
        <color theme="1"/>
        <rFont val="맑은 고딕"/>
        <family val="2"/>
        <charset val="129"/>
        <scheme val="minor"/>
      </rPr>
      <t>业</t>
    </r>
    <r>
      <rPr>
        <sz val="8"/>
        <color theme="1"/>
        <rFont val="맑은 고딕"/>
        <family val="3"/>
        <charset val="129"/>
        <scheme val="minor"/>
      </rPr>
      <t>有限公司</t>
    </r>
  </si>
  <si>
    <r>
      <rPr>
        <sz val="8"/>
        <color theme="1"/>
        <rFont val="맑은 고딕"/>
        <family val="2"/>
        <charset val="129"/>
        <scheme val="minor"/>
      </rPr>
      <t>青岛长</t>
    </r>
    <r>
      <rPr>
        <sz val="8"/>
        <color theme="1"/>
        <rFont val="맑은 고딕"/>
        <family val="3"/>
        <charset val="129"/>
        <scheme val="minor"/>
      </rPr>
      <t>弓塑模有限公司</t>
    </r>
  </si>
  <si>
    <r>
      <rPr>
        <sz val="8"/>
        <color theme="1"/>
        <rFont val="맑은 고딕"/>
        <family val="2"/>
        <charset val="129"/>
        <scheme val="minor"/>
      </rPr>
      <t>青岛</t>
    </r>
    <r>
      <rPr>
        <sz val="8"/>
        <color theme="1"/>
        <rFont val="맑은 고딕"/>
        <family val="3"/>
        <charset val="129"/>
        <scheme val="minor"/>
      </rPr>
      <t>精工川崎</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</si>
  <si>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青岛</t>
    </r>
    <r>
      <rPr>
        <sz val="8"/>
        <color theme="1"/>
        <rFont val="맑은 고딕"/>
        <family val="3"/>
        <charset val="129"/>
        <scheme val="minor"/>
      </rPr>
      <t>智容</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</si>
  <si>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青岛韩</t>
    </r>
    <r>
      <rPr>
        <sz val="8"/>
        <color theme="1"/>
        <rFont val="맑은 고딕"/>
        <family val="3"/>
        <charset val="129"/>
        <scheme val="minor"/>
      </rPr>
      <t>中化工有限公司</t>
    </r>
  </si>
  <si>
    <r>
      <t>泰州</t>
    </r>
    <r>
      <rPr>
        <sz val="8"/>
        <color theme="1"/>
        <rFont val="맑은 고딕"/>
        <family val="2"/>
        <charset val="129"/>
        <scheme val="minor"/>
      </rPr>
      <t>赛</t>
    </r>
    <r>
      <rPr>
        <sz val="8"/>
        <color theme="1"/>
        <rFont val="맑은 고딕"/>
        <family val="3"/>
        <charset val="129"/>
        <scheme val="minor"/>
      </rPr>
      <t>星</t>
    </r>
    <r>
      <rPr>
        <sz val="8"/>
        <color theme="1"/>
        <rFont val="맑은 고딕"/>
        <family val="2"/>
        <charset val="129"/>
        <scheme val="minor"/>
      </rPr>
      <t>电</t>
    </r>
    <r>
      <rPr>
        <sz val="8"/>
        <color theme="1"/>
        <rFont val="맑은 고딕"/>
        <family val="3"/>
        <charset val="129"/>
        <scheme val="minor"/>
      </rPr>
      <t>子有限公司</t>
    </r>
  </si>
  <si>
    <r>
      <t>泰州市博泰</t>
    </r>
    <r>
      <rPr>
        <sz val="8"/>
        <color theme="1"/>
        <rFont val="맑은 고딕"/>
        <family val="2"/>
        <charset val="129"/>
        <scheme val="minor"/>
      </rPr>
      <t>电</t>
    </r>
    <r>
      <rPr>
        <sz val="8"/>
        <color theme="1"/>
        <rFont val="맑은 고딕"/>
        <family val="3"/>
        <charset val="129"/>
        <scheme val="minor"/>
      </rPr>
      <t>子有限公司</t>
    </r>
  </si>
  <si>
    <r>
      <rPr>
        <sz val="8"/>
        <color theme="1"/>
        <rFont val="맑은 고딕"/>
        <family val="2"/>
        <charset val="129"/>
        <scheme val="minor"/>
      </rPr>
      <t>韩国</t>
    </r>
    <r>
      <rPr>
        <sz val="8"/>
        <color theme="1"/>
        <rFont val="맑은 고딕"/>
        <family val="3"/>
        <charset val="129"/>
        <scheme val="minor"/>
      </rPr>
      <t>大星</t>
    </r>
    <r>
      <rPr>
        <sz val="8"/>
        <color theme="1"/>
        <rFont val="맑은 고딕"/>
        <family val="2"/>
        <charset val="129"/>
        <scheme val="minor"/>
      </rPr>
      <t>电</t>
    </r>
    <r>
      <rPr>
        <sz val="8"/>
        <color theme="1"/>
        <rFont val="맑은 고딕"/>
        <family val="3"/>
        <charset val="129"/>
        <scheme val="minor"/>
      </rPr>
      <t>机株式</t>
    </r>
    <r>
      <rPr>
        <sz val="8"/>
        <color theme="1"/>
        <rFont val="맑은 고딕"/>
        <family val="2"/>
        <charset val="129"/>
        <scheme val="minor"/>
      </rPr>
      <t>会</t>
    </r>
    <r>
      <rPr>
        <sz val="8"/>
        <color theme="1"/>
        <rFont val="맑은 고딕"/>
        <family val="3"/>
        <charset val="129"/>
        <scheme val="minor"/>
      </rPr>
      <t>社(LOCAL)</t>
    </r>
  </si>
  <si>
    <r>
      <t>杭州益利素勒精</t>
    </r>
    <r>
      <rPr>
        <sz val="8"/>
        <color theme="1"/>
        <rFont val="맑은 고딕"/>
        <family val="2"/>
        <charset val="129"/>
        <scheme val="minor"/>
      </rPr>
      <t>线</t>
    </r>
    <r>
      <rPr>
        <sz val="8"/>
        <color theme="1"/>
        <rFont val="맑은 고딕"/>
        <family val="3"/>
        <charset val="129"/>
        <scheme val="minor"/>
      </rPr>
      <t>有限公司</t>
    </r>
  </si>
  <si>
    <r>
      <t>喜星金</t>
    </r>
    <r>
      <rPr>
        <sz val="8"/>
        <color theme="1"/>
        <rFont val="맑은 고딕"/>
        <family val="2"/>
        <charset val="129"/>
        <scheme val="minor"/>
      </rPr>
      <t>属</t>
    </r>
    <r>
      <rPr>
        <sz val="8"/>
        <color theme="1"/>
        <rFont val="맑은 고딕"/>
        <family val="3"/>
        <charset val="129"/>
        <scheme val="minor"/>
      </rPr>
      <t>（天津）有限公司</t>
    </r>
  </si>
  <si>
    <t>합계 : 2012</t>
  </si>
  <si>
    <t>합계 : 2013</t>
  </si>
  <si>
    <t>합계 : 2014</t>
  </si>
  <si>
    <t>합계 : 2015</t>
  </si>
  <si>
    <t>ORD 600221</t>
  </si>
  <si>
    <t>ORD 600622</t>
  </si>
  <si>
    <t>ORD 600467</t>
  </si>
  <si>
    <t>ORD 600623</t>
  </si>
  <si>
    <t>ORD 600468</t>
  </si>
  <si>
    <t>ORD 600494</t>
  </si>
  <si>
    <t>ORD 600495</t>
  </si>
  <si>
    <t>ORD 600517</t>
  </si>
  <si>
    <t>ORD 600518</t>
  </si>
  <si>
    <t>ORD 600519</t>
  </si>
  <si>
    <t>ORD 600520</t>
  </si>
  <si>
    <t>ORD 600527</t>
  </si>
  <si>
    <t>ORD 600528</t>
  </si>
  <si>
    <t>ORD 600569</t>
  </si>
  <si>
    <t>ORD 600529</t>
  </si>
  <si>
    <t>ORD 600576</t>
  </si>
  <si>
    <t>ORD 600530</t>
  </si>
  <si>
    <t>ORD 600531</t>
  </si>
  <si>
    <t>ORD 600536</t>
  </si>
  <si>
    <t>ORD 600537</t>
  </si>
  <si>
    <t>ORD 600538</t>
  </si>
  <si>
    <t>ORD 600588</t>
  </si>
  <si>
    <t>ORD 600600</t>
  </si>
  <si>
    <t>ORD 600624</t>
  </si>
  <si>
    <t>ORD 600601</t>
  </si>
  <si>
    <t>ORD 600625</t>
  </si>
  <si>
    <t>ORD 600602</t>
  </si>
  <si>
    <t>ORD 600626</t>
  </si>
  <si>
    <t>ORD 600603</t>
  </si>
  <si>
    <t>ORD 600627</t>
  </si>
  <si>
    <t>ORD 600604</t>
  </si>
  <si>
    <t>ORD 600628</t>
  </si>
  <si>
    <t>ORD 600605</t>
  </si>
  <si>
    <t>ORD 600629</t>
  </si>
  <si>
    <t>ORD 600606</t>
  </si>
  <si>
    <t>ORD 600630</t>
  </si>
  <si>
    <t>ORD 600607</t>
  </si>
  <si>
    <t>ORD 600631</t>
  </si>
  <si>
    <t>ORD 600611</t>
  </si>
  <si>
    <t>ORD 600632</t>
  </si>
  <si>
    <t>ORD 600612</t>
  </si>
  <si>
    <t>ORD 600633</t>
  </si>
  <si>
    <t>ORD 600621</t>
  </si>
  <si>
    <t>ORD 600636</t>
  </si>
  <si>
    <t>ORD 600637</t>
  </si>
  <si>
    <t>ORD 600638</t>
  </si>
  <si>
    <t>ORD 600639</t>
  </si>
  <si>
    <t>ORD 600640</t>
  </si>
  <si>
    <t>ORD 600641</t>
  </si>
  <si>
    <t>ORD 600642</t>
  </si>
  <si>
    <t>ORD 600643</t>
  </si>
  <si>
    <t>ORD 600652</t>
  </si>
  <si>
    <t>ORD 600653</t>
  </si>
  <si>
    <t>ORD 600670</t>
  </si>
  <si>
    <t>ORD 600671</t>
  </si>
  <si>
    <t>ORD 600644</t>
  </si>
  <si>
    <t>ORD 600645</t>
  </si>
  <si>
    <t>ORD 600646</t>
  </si>
  <si>
    <t>ORD 600647</t>
  </si>
  <si>
    <t>ORD 600648</t>
  </si>
  <si>
    <t>ORD 600649</t>
  </si>
  <si>
    <t>ORD 600650</t>
  </si>
  <si>
    <t>ORD 600651</t>
  </si>
  <si>
    <t>ORD 600773</t>
  </si>
  <si>
    <t>ORD 600661</t>
  </si>
  <si>
    <t>ORD 600662</t>
  </si>
  <si>
    <t xml:space="preserve"> 11,577.92</t>
  </si>
  <si>
    <t>ORD 600663</t>
  </si>
  <si>
    <t>ORD 600664</t>
  </si>
  <si>
    <t>ORD 600665</t>
  </si>
  <si>
    <t>ORD 600666</t>
  </si>
  <si>
    <t>ORD 600667</t>
  </si>
  <si>
    <t>ORD 600668</t>
  </si>
  <si>
    <t>ORD 600669</t>
  </si>
  <si>
    <t>ORD 600672</t>
  </si>
  <si>
    <t>ORD 600682</t>
  </si>
  <si>
    <t>ORD 600692</t>
  </si>
  <si>
    <t>ORD 600684</t>
  </si>
  <si>
    <t>ORD 600693</t>
  </si>
  <si>
    <t>ORD 600685</t>
  </si>
  <si>
    <t>ORD 600694</t>
  </si>
  <si>
    <t>ORD 600686</t>
  </si>
  <si>
    <t>ORD 600695</t>
  </si>
  <si>
    <t>ORD 600687</t>
  </si>
  <si>
    <t>ORD 600696</t>
  </si>
  <si>
    <t>ORD 600688</t>
  </si>
  <si>
    <t>ORD 600697</t>
  </si>
  <si>
    <t>ORD 600689</t>
  </si>
  <si>
    <t>ORD 600698</t>
  </si>
  <si>
    <t>ORD 600690</t>
  </si>
  <si>
    <t>ORD 600699</t>
  </si>
  <si>
    <t>ORD 600691</t>
  </si>
  <si>
    <t>ORD 600700</t>
  </si>
  <si>
    <t>ORD 600701</t>
  </si>
  <si>
    <t>ORD 600702</t>
  </si>
  <si>
    <t>ORD 600703</t>
  </si>
  <si>
    <t>ORD 600704</t>
  </si>
  <si>
    <t>ORD 600705</t>
  </si>
  <si>
    <t>ORD 600706</t>
  </si>
  <si>
    <t>ORD 600707</t>
  </si>
  <si>
    <t>ORD 600708</t>
  </si>
  <si>
    <t>ORD 600709</t>
  </si>
  <si>
    <t>ORD 600710</t>
  </si>
  <si>
    <t>ORD 600722</t>
  </si>
  <si>
    <t>ORD 600711</t>
  </si>
  <si>
    <t>ORD 600723</t>
  </si>
  <si>
    <t>ORD 600712</t>
  </si>
  <si>
    <t>ORD 600724</t>
  </si>
  <si>
    <t>ORD 600713</t>
  </si>
  <si>
    <t>ORD 600725</t>
  </si>
  <si>
    <t>ORD 600714</t>
  </si>
  <si>
    <t>ORD 600726</t>
  </si>
  <si>
    <t>ORD 600715</t>
  </si>
  <si>
    <t>ORD 600727</t>
  </si>
  <si>
    <t>ORD 600717</t>
  </si>
  <si>
    <t>ORD 600728</t>
  </si>
  <si>
    <t>ORD 600718</t>
  </si>
  <si>
    <t>ORD 600729</t>
  </si>
  <si>
    <t>ORD 600719</t>
  </si>
  <si>
    <t>ORD 600767</t>
  </si>
  <si>
    <t>ORD 600787</t>
  </si>
  <si>
    <t>ORD 600730</t>
  </si>
  <si>
    <t>ORD 600731</t>
  </si>
  <si>
    <t>ORD 600732</t>
  </si>
  <si>
    <t>ORD 600734</t>
  </si>
  <si>
    <t>ORD 600735</t>
  </si>
  <si>
    <t>ORD 600736</t>
  </si>
  <si>
    <t>ORD 600768</t>
  </si>
  <si>
    <t>ORD 600737</t>
  </si>
  <si>
    <t>ORD 600738</t>
  </si>
  <si>
    <t>ORD 600739</t>
  </si>
  <si>
    <t>ORD 600740</t>
  </si>
  <si>
    <t>ORD 600741</t>
  </si>
  <si>
    <t>ORD 600742</t>
  </si>
  <si>
    <t>ORD 600743</t>
  </si>
  <si>
    <t>ORD 600744</t>
  </si>
  <si>
    <t>ORD 600745</t>
  </si>
  <si>
    <t>ORD 600746</t>
  </si>
  <si>
    <t>ORD 600747</t>
  </si>
  <si>
    <t>ORD 600748</t>
  </si>
  <si>
    <t>ORD 600749</t>
  </si>
  <si>
    <t>ORD 600750</t>
  </si>
  <si>
    <t>ORD 600751</t>
  </si>
  <si>
    <t>ORD 600752</t>
  </si>
  <si>
    <t>ORD 600753</t>
  </si>
  <si>
    <t>ORD 600754</t>
  </si>
  <si>
    <t>ORD 600755</t>
  </si>
  <si>
    <t>ORD 600756</t>
  </si>
  <si>
    <t>ORD 600757</t>
  </si>
  <si>
    <t>ORD 600758</t>
  </si>
  <si>
    <t>ORD 600759</t>
  </si>
  <si>
    <t>ORD 600760</t>
  </si>
  <si>
    <t>ORD 600761</t>
  </si>
  <si>
    <t>ORD 600762</t>
  </si>
  <si>
    <t>ORD 600763</t>
  </si>
  <si>
    <t>ORD 600769</t>
  </si>
  <si>
    <t>ORD 600770</t>
  </si>
  <si>
    <t>ORD 600771</t>
  </si>
  <si>
    <t>ORD 600772</t>
  </si>
  <si>
    <t>ORD 600774</t>
  </si>
  <si>
    <t>ORD 600775</t>
  </si>
  <si>
    <t>ORD 600776</t>
  </si>
  <si>
    <t>ORD 600777</t>
  </si>
  <si>
    <t>ORD 600778</t>
  </si>
  <si>
    <t>ORD 600779</t>
  </si>
  <si>
    <t>ORD 600780</t>
  </si>
  <si>
    <t>ORD 600781</t>
  </si>
  <si>
    <t>ORD 600782</t>
  </si>
  <si>
    <t>ORD 600783</t>
  </si>
  <si>
    <t>ORD 600784</t>
  </si>
  <si>
    <t>ORD 600785</t>
  </si>
  <si>
    <t>ORD 600786</t>
  </si>
  <si>
    <t>ORD 600800</t>
  </si>
  <si>
    <t>ORD 600801</t>
  </si>
  <si>
    <t>ORD 600802</t>
  </si>
  <si>
    <t>ORD 600803</t>
  </si>
  <si>
    <t>ORD 600820</t>
  </si>
  <si>
    <t>ORD 600829</t>
  </si>
  <si>
    <t>ORD 600831</t>
  </si>
  <si>
    <t>ORD 600832</t>
  </si>
  <si>
    <t>ORD 600833</t>
  </si>
  <si>
    <t>ORD 600835</t>
  </si>
  <si>
    <t>ORD 600836</t>
  </si>
  <si>
    <t>ORD 600837</t>
  </si>
  <si>
    <t>ORD 600838</t>
  </si>
  <si>
    <t>ORD 600839</t>
  </si>
  <si>
    <t>ORD 600840</t>
  </si>
  <si>
    <t>ORD 600841</t>
  </si>
  <si>
    <t>ORD 600842</t>
  </si>
  <si>
    <t>ORD 600843</t>
  </si>
  <si>
    <t>ORD 600844</t>
  </si>
  <si>
    <t>ORD 600845</t>
  </si>
  <si>
    <t>ORD 600980</t>
  </si>
  <si>
    <t>ORD 600846</t>
  </si>
  <si>
    <t>ORD 600981</t>
  </si>
  <si>
    <t>ORD 600847</t>
  </si>
  <si>
    <t>ORD 600982</t>
  </si>
  <si>
    <t>ORD 600848</t>
  </si>
  <si>
    <t>ORD 600849</t>
  </si>
  <si>
    <t>ORD 600850</t>
  </si>
  <si>
    <t>ORD 600851</t>
  </si>
  <si>
    <t>ORD 600852</t>
  </si>
  <si>
    <t>ORD 600853</t>
  </si>
  <si>
    <t>ORD 600880</t>
  </si>
  <si>
    <t>ORD 600881</t>
  </si>
  <si>
    <t>ORD 600882</t>
  </si>
  <si>
    <t>ORD 600883</t>
  </si>
  <si>
    <t>ORD 600884</t>
  </si>
  <si>
    <t>ORD 600885</t>
  </si>
  <si>
    <t>ORD 600886</t>
  </si>
  <si>
    <t>ORD 600887</t>
  </si>
  <si>
    <t>ORD 600901</t>
  </si>
  <si>
    <t>ORD 600920</t>
  </si>
  <si>
    <t>ORD 600921</t>
  </si>
  <si>
    <t>ORD 600922</t>
  </si>
  <si>
    <t>ORD 600923</t>
  </si>
  <si>
    <t>ORD 600924</t>
  </si>
  <si>
    <t>ORD 600925</t>
  </si>
  <si>
    <t>ORD 600926</t>
  </si>
  <si>
    <t>ORD 600927</t>
  </si>
  <si>
    <t>ORD 600928-933</t>
  </si>
  <si>
    <t>ORD 600943</t>
  </si>
  <si>
    <t>ORD 600944</t>
  </si>
  <si>
    <t>ORD 600945</t>
  </si>
  <si>
    <t>ORD 600946</t>
  </si>
  <si>
    <t>ORD 600960</t>
  </si>
  <si>
    <t>ORD 600961</t>
  </si>
  <si>
    <t>ORD 600962</t>
  </si>
  <si>
    <t>ORD 600963</t>
  </si>
  <si>
    <t>ORD 600964</t>
  </si>
  <si>
    <t>ORD 600965</t>
  </si>
  <si>
    <t>ORD 600966</t>
  </si>
  <si>
    <t>ORD 601080</t>
  </si>
  <si>
    <t>ORD 601101</t>
  </si>
  <si>
    <t>ORD 601102</t>
  </si>
  <si>
    <t>ORD 601103</t>
  </si>
  <si>
    <t>ORD 601104</t>
  </si>
  <si>
    <t>ORD 601105</t>
  </si>
  <si>
    <t>ORD 601106</t>
  </si>
  <si>
    <t>ORD 601120</t>
  </si>
  <si>
    <t>ORD 601121</t>
  </si>
  <si>
    <t>ORD 601122</t>
  </si>
  <si>
    <t>ORD 601123</t>
  </si>
  <si>
    <t>ORD 601124</t>
  </si>
  <si>
    <t>ORD 601125</t>
  </si>
  <si>
    <t>ORD 601126</t>
  </si>
  <si>
    <t>ORD 601140</t>
  </si>
  <si>
    <t>ORD 601141</t>
  </si>
  <si>
    <t>ORD 601142</t>
  </si>
  <si>
    <t>ORD 601143</t>
  </si>
  <si>
    <t>ORD 601144</t>
  </si>
  <si>
    <t>ORD 601145</t>
  </si>
  <si>
    <t>ORD 601146</t>
  </si>
  <si>
    <t>ORD 601147</t>
  </si>
  <si>
    <t>ORD 601148</t>
  </si>
  <si>
    <t>ORD 601149</t>
  </si>
  <si>
    <t>ORD 601160</t>
  </si>
  <si>
    <t>ORD 601180</t>
  </si>
  <si>
    <t>ORD 601200</t>
  </si>
  <si>
    <t>ORD 601201</t>
  </si>
  <si>
    <t>ORD 601202</t>
  </si>
  <si>
    <t>ORD 601203</t>
  </si>
  <si>
    <t>ORD 601204</t>
  </si>
  <si>
    <t>ORD 601205</t>
  </si>
  <si>
    <t>ORD 601206</t>
  </si>
  <si>
    <t>ORD 601207</t>
  </si>
  <si>
    <t>ORD 601208</t>
  </si>
  <si>
    <t>ORD 601209</t>
  </si>
  <si>
    <t>ORD 601240</t>
  </si>
  <si>
    <t>ORD 601241</t>
  </si>
  <si>
    <t>ORD 601260</t>
  </si>
  <si>
    <t>ORD 601280</t>
  </si>
  <si>
    <t>ORD 601281</t>
  </si>
  <si>
    <t>ORD 601282</t>
  </si>
  <si>
    <t>ORD 601283</t>
  </si>
  <si>
    <t>ORD 601284</t>
  </si>
  <si>
    <t>ORD 601285</t>
  </si>
  <si>
    <t>ORD 601286</t>
  </si>
  <si>
    <t>ORD 601287</t>
  </si>
  <si>
    <t>ORD 601288</t>
  </si>
  <si>
    <t>ORD 601292</t>
  </si>
  <si>
    <t>ORD 601296</t>
  </si>
  <si>
    <t>ORD 601297</t>
  </si>
  <si>
    <t>ORD 601300/1</t>
  </si>
  <si>
    <t>ORD 601302</t>
  </si>
  <si>
    <t>ORD 601303</t>
  </si>
  <si>
    <t>ORD 601304</t>
  </si>
  <si>
    <t>ORD 601306</t>
  </si>
  <si>
    <t>ORD 601307-9</t>
  </si>
  <si>
    <t>ORD 601310</t>
  </si>
  <si>
    <t>ORD 601311</t>
  </si>
  <si>
    <t>ORD 601312</t>
  </si>
  <si>
    <t>ORD 601313</t>
  </si>
  <si>
    <t>ORD 601314</t>
  </si>
  <si>
    <t>ORD 601315</t>
  </si>
  <si>
    <t>ORD 601316</t>
  </si>
  <si>
    <t>ORD 601317</t>
  </si>
  <si>
    <t>ORD 601318</t>
  </si>
  <si>
    <t>ORD 601319</t>
  </si>
  <si>
    <t>ORD 601320</t>
  </si>
  <si>
    <t>ORD 601321</t>
  </si>
  <si>
    <t>ORD 601322</t>
  </si>
  <si>
    <t>ORD 601323</t>
  </si>
  <si>
    <t>ORD 601324</t>
  </si>
  <si>
    <t>ORD 601325</t>
  </si>
  <si>
    <t>ORD 601326</t>
  </si>
  <si>
    <t>ORD 601327</t>
  </si>
  <si>
    <t>ORD 601328</t>
  </si>
  <si>
    <t>ORD 601329</t>
  </si>
  <si>
    <t>ORD 601330</t>
  </si>
  <si>
    <t>ORD 601331</t>
  </si>
  <si>
    <t>ORD 601332</t>
  </si>
  <si>
    <t>ORD 601333</t>
  </si>
  <si>
    <t>ORD 601334</t>
  </si>
  <si>
    <t>ORD 601335</t>
  </si>
  <si>
    <t>ORD 601376</t>
  </si>
  <si>
    <t>ORD 601336</t>
  </si>
  <si>
    <t>ORD 601377</t>
  </si>
  <si>
    <t>ORD 601337</t>
  </si>
  <si>
    <t>ORD 601378</t>
  </si>
  <si>
    <t>ORD 601338</t>
  </si>
  <si>
    <t>ORD 601339</t>
  </si>
  <si>
    <t>ORD 601340</t>
  </si>
  <si>
    <t>ORD 601341</t>
  </si>
  <si>
    <t>ORD 601342</t>
  </si>
  <si>
    <t>ORD 601343</t>
  </si>
  <si>
    <t>ORD 601344</t>
  </si>
  <si>
    <t>ORD 601345</t>
  </si>
  <si>
    <t>ORD 601346</t>
  </si>
  <si>
    <t>ORD 601347</t>
  </si>
  <si>
    <t>ORD 601348</t>
  </si>
  <si>
    <t>ORD 601349</t>
  </si>
  <si>
    <t>ORD 601350</t>
  </si>
  <si>
    <t>ORD 601351</t>
  </si>
  <si>
    <t>ORD 601352</t>
  </si>
  <si>
    <t>ORD 601353</t>
  </si>
  <si>
    <t>ORD 601354</t>
  </si>
  <si>
    <t>ORD 601355</t>
  </si>
  <si>
    <t>ORD 601356</t>
  </si>
  <si>
    <t>ORD 601357</t>
  </si>
  <si>
    <t>ORD 601358</t>
  </si>
  <si>
    <t>ORD 601359</t>
  </si>
  <si>
    <t>ORD 601360</t>
  </si>
  <si>
    <t>ORD 601361</t>
  </si>
  <si>
    <t>ORD 601362</t>
  </si>
  <si>
    <t>ORD 601363</t>
  </si>
  <si>
    <t>ORD 601364</t>
  </si>
  <si>
    <t>ORD 601365</t>
  </si>
  <si>
    <t>ORD 601366</t>
  </si>
  <si>
    <t>ORD 601367</t>
  </si>
  <si>
    <t>ORD 601368</t>
  </si>
  <si>
    <t>ORD 601369</t>
  </si>
  <si>
    <t>ORD 601370</t>
  </si>
  <si>
    <t>ORD 601371</t>
  </si>
  <si>
    <t>ORD 601372</t>
  </si>
  <si>
    <t>ORD 601373</t>
  </si>
  <si>
    <t>ORD 601374</t>
  </si>
  <si>
    <t>ORD 601375</t>
  </si>
  <si>
    <t>ORD 601379</t>
  </si>
  <si>
    <t>ORD 601380</t>
  </si>
  <si>
    <t>ORD 601381</t>
  </si>
  <si>
    <t>ORD 601382</t>
  </si>
  <si>
    <t>ORD 601383</t>
  </si>
  <si>
    <t>ORD 601384</t>
  </si>
  <si>
    <t>ORD 601385</t>
  </si>
  <si>
    <t>ORD 601386</t>
  </si>
  <si>
    <t>ORD 601387</t>
  </si>
  <si>
    <t>ORD 601388</t>
  </si>
  <si>
    <t>ORD 601389</t>
  </si>
  <si>
    <t>ORD 601390</t>
  </si>
  <si>
    <t>ORD 601391</t>
  </si>
  <si>
    <t>ORD 601392</t>
  </si>
  <si>
    <t>ORD 601393</t>
  </si>
  <si>
    <t>ORD 601394</t>
  </si>
  <si>
    <t>ORD 601395</t>
  </si>
  <si>
    <t>ORD 601396</t>
  </si>
  <si>
    <t>ORD 601397</t>
  </si>
  <si>
    <t>ORD 601398</t>
  </si>
  <si>
    <t>ORD 601399</t>
  </si>
  <si>
    <t>ORD 601400</t>
  </si>
  <si>
    <t>ORD 601401</t>
  </si>
  <si>
    <t>ORD 601402</t>
  </si>
  <si>
    <t>ORD 601403</t>
  </si>
  <si>
    <t>ORD 601404</t>
  </si>
  <si>
    <t>ORD 601405</t>
  </si>
  <si>
    <t>ORD 601420</t>
  </si>
  <si>
    <t>ORD 601428</t>
  </si>
  <si>
    <t>ORD 601429</t>
  </si>
  <si>
    <t>ORD 601430</t>
  </si>
  <si>
    <t>ORD 601431</t>
  </si>
  <si>
    <t>ORD 601432</t>
  </si>
  <si>
    <t>ORD 601433</t>
  </si>
  <si>
    <t>ORD 601434</t>
  </si>
  <si>
    <t>ORD 601435</t>
  </si>
  <si>
    <t>ORD 601440</t>
  </si>
  <si>
    <t>ORD 601441</t>
  </si>
  <si>
    <t>ORD 601442</t>
  </si>
  <si>
    <t>ORD 601443</t>
  </si>
  <si>
    <t>ORD 601444</t>
  </si>
  <si>
    <t>ORD 601445/6</t>
  </si>
  <si>
    <t>ORD 601447</t>
  </si>
  <si>
    <t>계정대체</t>
    <phoneticPr fontId="1" type="noConversion"/>
  </si>
  <si>
    <t>신규발생</t>
    <phoneticPr fontId="1" type="noConversion"/>
  </si>
  <si>
    <t>추가</t>
    <phoneticPr fontId="1" type="noConversion"/>
  </si>
  <si>
    <t>(    在 建 工 程    ) 殘額明細書</t>
    <phoneticPr fontId="315" type="noConversion"/>
  </si>
  <si>
    <r>
      <t>(2012</t>
    </r>
    <r>
      <rPr>
        <b/>
        <sz val="8"/>
        <rFont val="돋움"/>
        <family val="2"/>
        <charset val="129"/>
      </rPr>
      <t>年</t>
    </r>
    <r>
      <rPr>
        <b/>
        <sz val="8"/>
        <rFont val="MS Sans Serif"/>
        <family val="2"/>
      </rPr>
      <t>12</t>
    </r>
    <r>
      <rPr>
        <b/>
        <sz val="8"/>
        <rFont val="돋움"/>
        <family val="2"/>
        <charset val="129"/>
      </rPr>
      <t>月</t>
    </r>
    <r>
      <rPr>
        <b/>
        <sz val="8"/>
        <rFont val="MS Sans Serif"/>
        <family val="2"/>
      </rPr>
      <t>31</t>
    </r>
    <r>
      <rPr>
        <b/>
        <sz val="8"/>
        <rFont val="돋움"/>
        <family val="2"/>
        <charset val="129"/>
      </rPr>
      <t>現在</t>
    </r>
    <r>
      <rPr>
        <b/>
        <sz val="8"/>
        <rFont val="MS Sans Serif"/>
        <family val="2"/>
      </rPr>
      <t>)</t>
    </r>
    <phoneticPr fontId="315" type="noConversion"/>
  </si>
  <si>
    <t>일자</t>
    <phoneticPr fontId="1" type="noConversion"/>
  </si>
  <si>
    <t>project</t>
    <phoneticPr fontId="315" type="noConversion"/>
  </si>
  <si>
    <t>內    容</t>
    <phoneticPr fontId="315" type="noConversion"/>
  </si>
  <si>
    <t>存放位置</t>
    <phoneticPr fontId="316" type="noConversion"/>
  </si>
  <si>
    <r>
      <t>供</t>
    </r>
    <r>
      <rPr>
        <b/>
        <sz val="8"/>
        <rFont val="宋体"/>
        <family val="3"/>
        <charset val="134"/>
      </rPr>
      <t>应商</t>
    </r>
    <phoneticPr fontId="316" type="noConversion"/>
  </si>
  <si>
    <r>
      <t>在建工程</t>
    </r>
    <r>
      <rPr>
        <b/>
        <sz val="8"/>
        <rFont val="宋体"/>
        <family val="3"/>
        <charset val="134"/>
      </rPr>
      <t>编号</t>
    </r>
    <phoneticPr fontId="315" type="noConversion"/>
  </si>
  <si>
    <r>
      <t>外</t>
    </r>
    <r>
      <rPr>
        <b/>
        <sz val="8"/>
        <rFont val="宋体"/>
        <family val="3"/>
        <charset val="134"/>
      </rPr>
      <t>币金额</t>
    </r>
    <phoneticPr fontId="316" type="noConversion"/>
  </si>
  <si>
    <t>RMB 金額</t>
    <phoneticPr fontId="315" type="noConversion"/>
  </si>
  <si>
    <t>2009.10.31             2012.09.30</t>
    <phoneticPr fontId="315" type="noConversion"/>
  </si>
  <si>
    <t>资材管理</t>
    <phoneticPr fontId="315" type="noConversion"/>
  </si>
  <si>
    <t>危险品化学仓库前期环评制作费+图纸设计费</t>
    <phoneticPr fontId="315" type="noConversion"/>
  </si>
  <si>
    <t>ORD 600221</t>
    <phoneticPr fontId="316" type="noConversion"/>
  </si>
  <si>
    <t>2012.05.31</t>
    <phoneticPr fontId="316" type="noConversion"/>
  </si>
  <si>
    <t>LDV</t>
    <phoneticPr fontId="316" type="noConversion"/>
  </si>
  <si>
    <t>DUMMY6/2LHD/RHD模具(PartNO299122880/1)-LDV</t>
    <phoneticPr fontId="316" type="noConversion"/>
  </si>
  <si>
    <t>苏州威凯</t>
    <phoneticPr fontId="316" type="noConversion"/>
  </si>
  <si>
    <t>ORD 600622</t>
    <phoneticPr fontId="316" type="noConversion"/>
  </si>
  <si>
    <t>Quick fry Flash模具(PartNO299122882/3)-LDV</t>
    <phoneticPr fontId="316" type="noConversion"/>
  </si>
  <si>
    <r>
      <t>ORD 600623</t>
    </r>
    <r>
      <rPr>
        <sz val="10"/>
        <rFont val="宋体"/>
        <family val="3"/>
        <charset val="134"/>
      </rPr>
      <t/>
    </r>
    <phoneticPr fontId="316" type="noConversion"/>
  </si>
  <si>
    <t>2010.12.31</t>
    <phoneticPr fontId="316" type="noConversion"/>
  </si>
  <si>
    <t>MB1+MB2</t>
    <phoneticPr fontId="316" type="noConversion"/>
  </si>
  <si>
    <t>Manual Button模具(PartNO299107275/4)- MB1/2</t>
    <phoneticPr fontId="316" type="noConversion"/>
  </si>
  <si>
    <t>ORD 600467</t>
    <phoneticPr fontId="316" type="noConversion"/>
  </si>
  <si>
    <t>Button模具(PartNO299107276) -MB1/2</t>
    <phoneticPr fontId="316" type="noConversion"/>
  </si>
  <si>
    <r>
      <t>ORD 600468</t>
    </r>
    <r>
      <rPr>
        <sz val="10"/>
        <rFont val="宋体"/>
        <family val="3"/>
        <charset val="134"/>
      </rPr>
      <t/>
    </r>
    <phoneticPr fontId="316" type="noConversion"/>
  </si>
  <si>
    <t>2011.03.31</t>
    <phoneticPr fontId="316" type="noConversion"/>
  </si>
  <si>
    <t>VOLVO</t>
    <phoneticPr fontId="316" type="noConversion"/>
  </si>
  <si>
    <t>Terminal模具(PartNO299111697）-VOLVO</t>
    <phoneticPr fontId="316" type="noConversion"/>
  </si>
  <si>
    <t>上海贵宇精密</t>
    <phoneticPr fontId="316" type="noConversion"/>
  </si>
  <si>
    <t>Terminal模具(PartNO299111696）-VOLVO</t>
    <phoneticPr fontId="316" type="noConversion"/>
  </si>
  <si>
    <t>2011.04.30</t>
    <phoneticPr fontId="316" type="noConversion"/>
  </si>
  <si>
    <t>PIN BLOCK模具(PartNO299112463）-VOLVO</t>
  </si>
  <si>
    <t>ORD 600517</t>
    <phoneticPr fontId="316" type="noConversion"/>
  </si>
  <si>
    <t>PIN 1模具(PartNO299112262）-VOLVO</t>
  </si>
  <si>
    <t>PIN 2模具(PartNO299112261）-VOLVO</t>
  </si>
  <si>
    <t>PIN BLOCK模具(PartNO299112462）-VOLVO</t>
  </si>
  <si>
    <t>ORD 600520</t>
    <phoneticPr fontId="316" type="noConversion"/>
  </si>
  <si>
    <t>2011.07.31</t>
    <phoneticPr fontId="316" type="noConversion"/>
  </si>
  <si>
    <t>PIN_DIFF LOCK模具(PartNO299114594）-VOLVO</t>
    <phoneticPr fontId="316" type="noConversion"/>
  </si>
  <si>
    <t>ORD 600569</t>
    <phoneticPr fontId="316" type="noConversion"/>
  </si>
  <si>
    <t>PIN_DIFF LOCK模具(PartNO299115509）-VOLVO</t>
    <phoneticPr fontId="316" type="noConversion"/>
  </si>
  <si>
    <t>ORD 600576</t>
    <phoneticPr fontId="316" type="noConversion"/>
  </si>
  <si>
    <t>2011.04.30 2011.05.31</t>
    <phoneticPr fontId="316" type="noConversion"/>
  </si>
  <si>
    <t>MH1</t>
    <phoneticPr fontId="316" type="noConversion"/>
  </si>
  <si>
    <t>Manual BUTTON模具(PartNO299112326）-MH1</t>
    <phoneticPr fontId="316" type="noConversion"/>
  </si>
  <si>
    <t>ORD 600527</t>
    <phoneticPr fontId="316" type="noConversion"/>
  </si>
  <si>
    <t>GAC AD CAR</t>
  </si>
  <si>
    <t>Auto Button模具(PartNO299111904/5）-GAC AD</t>
    <phoneticPr fontId="316" type="noConversion"/>
  </si>
  <si>
    <t>ORD 600528</t>
    <phoneticPr fontId="316" type="noConversion"/>
  </si>
  <si>
    <t>RIGHT MANUAL 模具(PartNO299111906）-GAC AD</t>
    <phoneticPr fontId="316" type="noConversion"/>
  </si>
  <si>
    <t>D/W L BUTTON模具(PartNO299111903/2）-GAC AD</t>
    <phoneticPr fontId="316" type="noConversion"/>
  </si>
  <si>
    <t>BUTTON模具(PartNO299111907）-GAC AD</t>
    <phoneticPr fontId="316" type="noConversion"/>
  </si>
  <si>
    <t>BOX-VOLUME模具(PartNO299112499/521）-GAC AD</t>
    <phoneticPr fontId="316" type="noConversion"/>
  </si>
  <si>
    <t>COVER-VOLU模具(PartNO299112534/5）-GAC AD</t>
    <phoneticPr fontId="316" type="noConversion"/>
  </si>
  <si>
    <t>FRAME-VOLUM 模具(PartNO299112536/7）-GAC AD</t>
    <phoneticPr fontId="316" type="noConversion"/>
  </si>
  <si>
    <t>GAC AF</t>
    <phoneticPr fontId="316" type="noConversion"/>
  </si>
  <si>
    <t>Hazard Switch模具(PartNO299121196)-GAC AF</t>
    <phoneticPr fontId="316" type="noConversion"/>
  </si>
  <si>
    <t>无锡齐恩</t>
    <phoneticPr fontId="316" type="noConversion"/>
  </si>
  <si>
    <t>ORD 600624</t>
    <phoneticPr fontId="316" type="noConversion"/>
  </si>
  <si>
    <t>Button模具(PartNO299121587)-GAC AF</t>
    <phoneticPr fontId="316" type="noConversion"/>
  </si>
  <si>
    <t>无锡佳益</t>
    <phoneticPr fontId="316" type="noConversion"/>
  </si>
  <si>
    <t>knob模具(PartNO299121592)-GAC AF</t>
    <phoneticPr fontId="316" type="noConversion"/>
  </si>
  <si>
    <t>Cover模具(PartNO299121588)-GAC  AF</t>
    <phoneticPr fontId="316" type="noConversion"/>
  </si>
  <si>
    <t>Box模具(PartNO299121586)-GAC AF</t>
    <phoneticPr fontId="316" type="noConversion"/>
  </si>
  <si>
    <t>Wheel 模具(PartNO299121503)-GAC AF</t>
    <phoneticPr fontId="316" type="noConversion"/>
  </si>
  <si>
    <t>CAM(Endstop)模具(PartNO299121500)-GAC AF</t>
    <phoneticPr fontId="316" type="noConversion"/>
  </si>
  <si>
    <t>HOUSING-UNFOLD模具(PartNO299121501)-GAC AF</t>
    <phoneticPr fontId="316" type="noConversion"/>
  </si>
  <si>
    <t>M-block 模具(PartNO299121502)-GAC AF</t>
    <phoneticPr fontId="316" type="noConversion"/>
  </si>
  <si>
    <t>BASE-PLATE模具(PartNO299121499)-GAC AF</t>
    <phoneticPr fontId="316" type="noConversion"/>
  </si>
  <si>
    <t>Disp Button模具(PARTNO299121462)-GAC AF</t>
    <phoneticPr fontId="316" type="noConversion"/>
  </si>
  <si>
    <t>ORD 600636</t>
    <phoneticPr fontId="316" type="noConversion"/>
  </si>
  <si>
    <t>ESP_OFF button模具(PartNO299121463)-GAC AF</t>
    <phoneticPr fontId="316" type="noConversion"/>
  </si>
  <si>
    <t>M-block模具(PartNO299121470)-GAC AF</t>
    <phoneticPr fontId="316" type="noConversion"/>
  </si>
  <si>
    <t>Housing模具(PartNO299121469)-GAC AF</t>
    <phoneticPr fontId="316" type="noConversion"/>
  </si>
  <si>
    <t>Cover模具(PartNO299121468)-GAC AF</t>
    <phoneticPr fontId="316" type="noConversion"/>
  </si>
  <si>
    <t>Dummy_1模具(PartNO299121464)-GAC AF</t>
    <phoneticPr fontId="316" type="noConversion"/>
  </si>
  <si>
    <t>Dummy_2模具(PartNO299121465)-GAC AF</t>
    <phoneticPr fontId="316" type="noConversion"/>
  </si>
  <si>
    <t>Plug_LH模具(PartNO299121466)-GAC AF</t>
    <phoneticPr fontId="316" type="noConversion"/>
  </si>
  <si>
    <t>Plug_RH模具(PartNO299121467)-GAC AF</t>
    <phoneticPr fontId="316" type="noConversion"/>
  </si>
  <si>
    <t>ORD 600652</t>
    <phoneticPr fontId="316" type="noConversion"/>
  </si>
  <si>
    <t>2012.06.30</t>
    <phoneticPr fontId="316" type="noConversion"/>
  </si>
  <si>
    <t>Connector模具(PartNO299121590)-GAC AF</t>
    <phoneticPr fontId="316" type="noConversion"/>
  </si>
  <si>
    <t>Wheel模具(PartNO299123566)-AF PW</t>
    <phoneticPr fontId="316" type="noConversion"/>
  </si>
  <si>
    <t>ORD 600670</t>
    <phoneticPr fontId="316" type="noConversion"/>
  </si>
  <si>
    <t>PCB CONTACTOR模具(PartNO299123559)-AF PW</t>
    <phoneticPr fontId="316" type="noConversion"/>
  </si>
  <si>
    <t>2011.12.31</t>
    <phoneticPr fontId="316" type="noConversion"/>
  </si>
  <si>
    <t>设计部</t>
    <phoneticPr fontId="316" type="noConversion"/>
  </si>
  <si>
    <t>磁铁（设计国产化模具用）</t>
    <phoneticPr fontId="316" type="noConversion"/>
  </si>
  <si>
    <t>ORD 600588</t>
    <phoneticPr fontId="316" type="noConversion"/>
  </si>
  <si>
    <t>2012.04.06</t>
    <phoneticPr fontId="316" type="noConversion"/>
  </si>
  <si>
    <t>TDC</t>
    <phoneticPr fontId="316" type="noConversion"/>
  </si>
  <si>
    <t xml:space="preserve">PLATE-SHIELD模具(PartNO200008179)-TDC
</t>
    <phoneticPr fontId="316" type="noConversion"/>
  </si>
  <si>
    <t>ORD 600644</t>
    <phoneticPr fontId="316" type="noConversion"/>
  </si>
  <si>
    <t>BEZEL_4H(LHD) 模具(PartNO201006146)-TDC</t>
    <phoneticPr fontId="316" type="noConversion"/>
  </si>
  <si>
    <r>
      <t>ORD 600645</t>
    </r>
    <r>
      <rPr>
        <sz val="10"/>
        <rFont val="宋体"/>
        <family val="3"/>
        <charset val="134"/>
      </rPr>
      <t/>
    </r>
  </si>
  <si>
    <t xml:space="preserve">ACTIVE ECOBLANK'G模具(PartNO202008489)-TDC
</t>
    <phoneticPr fontId="316" type="noConversion"/>
  </si>
  <si>
    <r>
      <t>ORD 600646</t>
    </r>
    <r>
      <rPr>
        <sz val="10"/>
        <rFont val="宋体"/>
        <family val="3"/>
        <charset val="134"/>
      </rPr>
      <t/>
    </r>
  </si>
  <si>
    <t>ESP BLANK'G 模具(PartNO202008487)-TDC</t>
    <phoneticPr fontId="316" type="noConversion"/>
  </si>
  <si>
    <r>
      <t>ORD 600647</t>
    </r>
    <r>
      <rPr>
        <sz val="10"/>
        <rFont val="宋体"/>
        <family val="3"/>
        <charset val="134"/>
      </rPr>
      <t/>
    </r>
  </si>
  <si>
    <t>COVER-LED 模具(PartNO202006677)-TDC</t>
    <phoneticPr fontId="316" type="noConversion"/>
  </si>
  <si>
    <r>
      <t>ORD 600648</t>
    </r>
    <r>
      <rPr>
        <sz val="10"/>
        <rFont val="宋体"/>
        <family val="3"/>
        <charset val="134"/>
      </rPr>
      <t/>
    </r>
  </si>
  <si>
    <t>COVER-BACK 模具(PartNO202008458)-TDC</t>
    <phoneticPr fontId="316" type="noConversion"/>
  </si>
  <si>
    <r>
      <t>ORD 600649</t>
    </r>
    <r>
      <rPr>
        <sz val="10"/>
        <rFont val="宋体"/>
        <family val="3"/>
        <charset val="134"/>
      </rPr>
      <t/>
    </r>
  </si>
  <si>
    <t>KNOB 模具(PartNO206012798)-TDC</t>
    <phoneticPr fontId="316" type="noConversion"/>
  </si>
  <si>
    <r>
      <t>ORD 600650</t>
    </r>
    <r>
      <rPr>
        <sz val="10"/>
        <rFont val="宋体"/>
        <family val="3"/>
        <charset val="134"/>
      </rPr>
      <t/>
    </r>
  </si>
  <si>
    <t>BOX 模具(PartNO202007239)-TDC</t>
    <phoneticPr fontId="316" type="noConversion"/>
  </si>
  <si>
    <r>
      <t>ORD 600651</t>
    </r>
    <r>
      <rPr>
        <sz val="10"/>
        <rFont val="宋体"/>
        <family val="3"/>
        <charset val="134"/>
      </rPr>
      <t/>
    </r>
  </si>
  <si>
    <t>M-BLOCK 模具(PartNO206010273)-TDC</t>
    <phoneticPr fontId="316" type="noConversion"/>
  </si>
  <si>
    <t>ORD 600600</t>
    <phoneticPr fontId="316" type="noConversion"/>
  </si>
  <si>
    <t xml:space="preserve">BUTTON_ESP(LHD) 模具(PartNO206012801
</t>
    <phoneticPr fontId="316" type="noConversion"/>
  </si>
  <si>
    <t>COVER-BACK模具(PartNO202008459)-TDC</t>
    <phoneticPr fontId="316" type="noConversion"/>
  </si>
  <si>
    <t>KNOB模具(PartNO206011702)-TDC</t>
    <phoneticPr fontId="316" type="noConversion"/>
  </si>
  <si>
    <t>COVER模具(PartNO202008460)-TDC</t>
    <phoneticPr fontId="316" type="noConversion"/>
  </si>
  <si>
    <t xml:space="preserve">PLATE-SHIELD模具(PartNO200008182)-TDC
</t>
    <phoneticPr fontId="316" type="noConversion"/>
  </si>
  <si>
    <t>KNOB STOPPER 模具(PartNO206007795)-TDC</t>
    <phoneticPr fontId="316" type="noConversion"/>
  </si>
  <si>
    <t>KNOB STOPPER 模具(PartNO206001421)-TDC</t>
    <phoneticPr fontId="316" type="noConversion"/>
  </si>
  <si>
    <t>ORD 600607</t>
    <phoneticPr fontId="316" type="noConversion"/>
  </si>
  <si>
    <t>2012.12.31</t>
    <phoneticPr fontId="316" type="noConversion"/>
  </si>
  <si>
    <t>BEZEL1H(LHD)模具(PartNO201006147/205 )-TDC</t>
    <phoneticPr fontId="316" type="noConversion"/>
  </si>
  <si>
    <t>ORD 600773</t>
    <phoneticPr fontId="316" type="noConversion"/>
  </si>
  <si>
    <t>2012.04.30</t>
    <phoneticPr fontId="316" type="noConversion"/>
  </si>
  <si>
    <t>RY</t>
    <phoneticPr fontId="316" type="noConversion"/>
  </si>
  <si>
    <t>FIXED CONTACTOR模具(PartNO207000167/70)-RY</t>
    <phoneticPr fontId="316" type="noConversion"/>
  </si>
  <si>
    <t>ORD 600611</t>
    <phoneticPr fontId="316" type="noConversion"/>
  </si>
  <si>
    <t>CONTACTOR M模具(PartNO207000162/9/1921)-RY</t>
    <phoneticPr fontId="316" type="noConversion"/>
  </si>
  <si>
    <t>DSW-MD-120302</t>
    <phoneticPr fontId="316" type="noConversion"/>
  </si>
  <si>
    <t>CONSOLE-PAD模具(PartNO217000213)</t>
    <phoneticPr fontId="316" type="noConversion"/>
  </si>
  <si>
    <t>ORD 600621</t>
    <phoneticPr fontId="316" type="noConversion"/>
  </si>
  <si>
    <t xml:space="preserve"> 11,577.92</t>
    <phoneticPr fontId="316" type="noConversion"/>
  </si>
  <si>
    <t>AF PW</t>
    <phoneticPr fontId="316" type="noConversion"/>
  </si>
  <si>
    <t>BOX模具(PartNO299123961)-AF PW</t>
    <phoneticPr fontId="316" type="noConversion"/>
  </si>
  <si>
    <t>ORD 600661</t>
    <phoneticPr fontId="316" type="noConversion"/>
  </si>
  <si>
    <t>W/L Button模具(PartNO299123963)-AF PW</t>
    <phoneticPr fontId="316" type="noConversion"/>
  </si>
  <si>
    <r>
      <t>ORD 600662</t>
    </r>
    <r>
      <rPr>
        <sz val="10"/>
        <rFont val="宋体"/>
        <family val="3"/>
        <charset val="134"/>
      </rPr>
      <t/>
    </r>
  </si>
  <si>
    <t>D/L Button模具(PartNO299123964)-AF PW</t>
    <phoneticPr fontId="316" type="noConversion"/>
  </si>
  <si>
    <r>
      <t>ORD 600663</t>
    </r>
    <r>
      <rPr>
        <sz val="10"/>
        <rFont val="宋体"/>
        <family val="3"/>
        <charset val="134"/>
      </rPr>
      <t/>
    </r>
  </si>
  <si>
    <t>Auto Button模具(PartNO299123965)-AF PW</t>
    <phoneticPr fontId="316" type="noConversion"/>
  </si>
  <si>
    <r>
      <t>ORD 600664</t>
    </r>
    <r>
      <rPr>
        <sz val="10"/>
        <rFont val="宋体"/>
        <family val="3"/>
        <charset val="134"/>
      </rPr>
      <t/>
    </r>
  </si>
  <si>
    <t>Left Manual模具(PartNO299123966)-AF PW</t>
    <phoneticPr fontId="316" type="noConversion"/>
  </si>
  <si>
    <r>
      <t>ORD 600665</t>
    </r>
    <r>
      <rPr>
        <sz val="10"/>
        <rFont val="宋体"/>
        <family val="3"/>
        <charset val="134"/>
      </rPr>
      <t/>
    </r>
  </si>
  <si>
    <t>Right FRONT 模具(PartNO299123967)-AF PW</t>
    <phoneticPr fontId="316" type="noConversion"/>
  </si>
  <si>
    <r>
      <t>ORD 600666</t>
    </r>
    <r>
      <rPr>
        <sz val="10"/>
        <rFont val="宋体"/>
        <family val="3"/>
        <charset val="134"/>
      </rPr>
      <t/>
    </r>
  </si>
  <si>
    <t>Right REAR 模具(PartNO299123968)-AF PW</t>
    <phoneticPr fontId="316" type="noConversion"/>
  </si>
  <si>
    <r>
      <t>ORD 600667</t>
    </r>
    <r>
      <rPr>
        <sz val="10"/>
        <rFont val="宋体"/>
        <family val="3"/>
        <charset val="134"/>
      </rPr>
      <t/>
    </r>
  </si>
  <si>
    <t>Box 模具(PartNO299123962)-AF PW</t>
    <phoneticPr fontId="316" type="noConversion"/>
  </si>
  <si>
    <r>
      <t>ORD 600668</t>
    </r>
    <r>
      <rPr>
        <sz val="10"/>
        <rFont val="宋体"/>
        <family val="3"/>
        <charset val="134"/>
      </rPr>
      <t/>
    </r>
  </si>
  <si>
    <t>Button模具(PartNO299123969)-AF PW</t>
    <phoneticPr fontId="316" type="noConversion"/>
  </si>
  <si>
    <r>
      <t>ORD 600669</t>
    </r>
    <r>
      <rPr>
        <sz val="10"/>
        <rFont val="宋体"/>
        <family val="3"/>
        <charset val="134"/>
      </rPr>
      <t/>
    </r>
    <phoneticPr fontId="316" type="noConversion"/>
  </si>
  <si>
    <t>2012.08.31</t>
    <phoneticPr fontId="316" type="noConversion"/>
  </si>
  <si>
    <t>COVER模具(PartNO299124663)-AF PW</t>
    <phoneticPr fontId="316" type="noConversion"/>
  </si>
  <si>
    <t>ORD 600682</t>
    <phoneticPr fontId="316" type="noConversion"/>
  </si>
  <si>
    <t>2012.09.30</t>
    <phoneticPr fontId="316" type="noConversion"/>
  </si>
  <si>
    <t>AF SWS</t>
    <phoneticPr fontId="316" type="noConversion"/>
  </si>
  <si>
    <t>Button模具(PartNO299120199/0200)-AF SWS</t>
    <phoneticPr fontId="316" type="noConversion"/>
  </si>
  <si>
    <t>ORD 600692</t>
    <phoneticPr fontId="316" type="noConversion"/>
  </si>
  <si>
    <t>Button模具(PartNO299120201/2)-AF SWS</t>
    <phoneticPr fontId="316" type="noConversion"/>
  </si>
  <si>
    <r>
      <t>ORD 600693</t>
    </r>
    <r>
      <rPr>
        <sz val="10"/>
        <rFont val="宋体"/>
        <family val="3"/>
        <charset val="134"/>
      </rPr>
      <t/>
    </r>
  </si>
  <si>
    <t>CoverVol/RES模具(PartNO299120203/4)-AF SWS</t>
    <phoneticPr fontId="316" type="noConversion"/>
  </si>
  <si>
    <r>
      <t>ORD 600694</t>
    </r>
    <r>
      <rPr>
        <sz val="10"/>
        <rFont val="宋体"/>
        <family val="3"/>
        <charset val="134"/>
      </rPr>
      <t/>
    </r>
  </si>
  <si>
    <t>2012.11.08</t>
    <phoneticPr fontId="316" type="noConversion"/>
  </si>
  <si>
    <t>Knob模具(PartNO299120365)-AF SWS</t>
    <phoneticPr fontId="316" type="noConversion"/>
  </si>
  <si>
    <r>
      <t>ORD 600695</t>
    </r>
    <r>
      <rPr>
        <sz val="10"/>
        <rFont val="宋体"/>
        <family val="3"/>
        <charset val="134"/>
      </rPr>
      <t/>
    </r>
  </si>
  <si>
    <t>Frame_LH/RH模具(PartNO299120361/2)-AF SWS</t>
    <phoneticPr fontId="316" type="noConversion"/>
  </si>
  <si>
    <r>
      <t>ORD 600696</t>
    </r>
    <r>
      <rPr>
        <sz val="10"/>
        <rFont val="宋体"/>
        <family val="3"/>
        <charset val="134"/>
      </rPr>
      <t/>
    </r>
  </si>
  <si>
    <t>Housing_LH/模具(PartNO299120363/4)-AF SWS</t>
    <phoneticPr fontId="316" type="noConversion"/>
  </si>
  <si>
    <r>
      <t>ORD 600697</t>
    </r>
    <r>
      <rPr>
        <sz val="10"/>
        <rFont val="宋体"/>
        <family val="3"/>
        <charset val="134"/>
      </rPr>
      <t/>
    </r>
  </si>
  <si>
    <t>Back Cover 模具(PartNO299120205/6)-AF SWS</t>
    <phoneticPr fontId="316" type="noConversion"/>
  </si>
  <si>
    <r>
      <t>ORD 600698</t>
    </r>
    <r>
      <rPr>
        <sz val="10"/>
        <rFont val="宋体"/>
        <family val="3"/>
        <charset val="134"/>
      </rPr>
      <t/>
    </r>
  </si>
  <si>
    <t>2012.11.09</t>
  </si>
  <si>
    <t>Plate_LH/RH模具(PartNO299120368/9)-AF SWS</t>
    <phoneticPr fontId="316" type="noConversion"/>
  </si>
  <si>
    <r>
      <t>ORD 600699</t>
    </r>
    <r>
      <rPr>
        <sz val="10"/>
        <rFont val="宋体"/>
        <family val="3"/>
        <charset val="134"/>
      </rPr>
      <t/>
    </r>
  </si>
  <si>
    <t>Plunger_A模具(PartNO299120370)-AF SWS</t>
    <phoneticPr fontId="316" type="noConversion"/>
  </si>
  <si>
    <t>ORD 600700</t>
    <phoneticPr fontId="316" type="noConversion"/>
  </si>
  <si>
    <t>Plunger_B模具(PartNO299120371)-AF SWS</t>
    <phoneticPr fontId="316" type="noConversion"/>
  </si>
  <si>
    <r>
      <t>ORD 600701</t>
    </r>
    <r>
      <rPr>
        <sz val="10"/>
        <rFont val="宋体"/>
        <family val="3"/>
        <charset val="134"/>
      </rPr>
      <t/>
    </r>
  </si>
  <si>
    <t>2012.07.31</t>
    <phoneticPr fontId="316" type="noConversion"/>
  </si>
  <si>
    <t>MY14</t>
    <phoneticPr fontId="316" type="noConversion"/>
  </si>
  <si>
    <t>实验模色板(355.6*101.6*3)-M300</t>
    <phoneticPr fontId="316" type="noConversion"/>
  </si>
  <si>
    <t>ORD 600672</t>
    <phoneticPr fontId="316" type="noConversion"/>
  </si>
  <si>
    <t>2012.10.31</t>
    <phoneticPr fontId="316" type="noConversion"/>
  </si>
  <si>
    <t>Pollak</t>
    <phoneticPr fontId="316" type="noConversion"/>
  </si>
  <si>
    <t>ROTOR_A模具(PartNO299125332)-Pollak</t>
    <phoneticPr fontId="316" type="noConversion"/>
  </si>
  <si>
    <r>
      <t>ORD 600684</t>
    </r>
    <r>
      <rPr>
        <sz val="10"/>
        <rFont val="宋体"/>
        <family val="3"/>
        <charset val="134"/>
      </rPr>
      <t/>
    </r>
    <phoneticPr fontId="316" type="noConversion"/>
  </si>
  <si>
    <t>DIMMER WIPER模具(PartNO299125338)-Pollak</t>
    <phoneticPr fontId="316" type="noConversion"/>
  </si>
  <si>
    <r>
      <t>ORD 600685</t>
    </r>
    <r>
      <rPr>
        <sz val="10"/>
        <rFont val="宋体"/>
        <family val="3"/>
        <charset val="134"/>
      </rPr>
      <t/>
    </r>
  </si>
  <si>
    <t>M-CONTACTOR模具(PartNO299125352)-Pollak</t>
    <phoneticPr fontId="316" type="noConversion"/>
  </si>
  <si>
    <t>苏州丰安</t>
    <phoneticPr fontId="316" type="noConversion"/>
  </si>
  <si>
    <r>
      <t>ORD 600686</t>
    </r>
    <r>
      <rPr>
        <sz val="10"/>
        <rFont val="宋体"/>
        <family val="3"/>
        <charset val="134"/>
      </rPr>
      <t/>
    </r>
  </si>
  <si>
    <t>PIN模具(PartNO299125353)-Pollak</t>
  </si>
  <si>
    <r>
      <t>ORD 600687</t>
    </r>
    <r>
      <rPr>
        <sz val="10"/>
        <rFont val="宋体"/>
        <family val="3"/>
        <charset val="134"/>
      </rPr>
      <t/>
    </r>
  </si>
  <si>
    <t>ACTUATOR模具(PartNO299125335)-Pollak</t>
  </si>
  <si>
    <r>
      <t>ORD 600688</t>
    </r>
    <r>
      <rPr>
        <sz val="10"/>
        <rFont val="宋体"/>
        <family val="3"/>
        <charset val="134"/>
      </rPr>
      <t/>
    </r>
  </si>
  <si>
    <t>THUMBWHEEL 模具(PartNO299125343)-Pollak</t>
  </si>
  <si>
    <r>
      <t>ORD 600689</t>
    </r>
    <r>
      <rPr>
        <sz val="10"/>
        <rFont val="宋体"/>
        <family val="3"/>
        <charset val="134"/>
      </rPr>
      <t/>
    </r>
  </si>
  <si>
    <t>DIMMER DETENT模具(PartNO299125280)-Pollak</t>
  </si>
  <si>
    <r>
      <t>ORD 600690</t>
    </r>
    <r>
      <rPr>
        <sz val="10"/>
        <rFont val="宋体"/>
        <family val="3"/>
        <charset val="134"/>
      </rPr>
      <t/>
    </r>
  </si>
  <si>
    <t>HUMBWHEEL 模具(PartNO299125239)-Pollak</t>
    <phoneticPr fontId="316" type="noConversion"/>
  </si>
  <si>
    <r>
      <t>ORD 600691</t>
    </r>
    <r>
      <rPr>
        <sz val="10"/>
        <rFont val="宋体"/>
        <family val="3"/>
        <charset val="134"/>
      </rPr>
      <t/>
    </r>
    <phoneticPr fontId="316" type="noConversion"/>
  </si>
  <si>
    <t>KONB模具(PartNO299125318)-Pollak</t>
    <phoneticPr fontId="316" type="noConversion"/>
  </si>
  <si>
    <t>ORD 600702</t>
    <phoneticPr fontId="316" type="noConversion"/>
  </si>
  <si>
    <t>HOUSING_A模具(PartNO299125298)-Pollak</t>
    <phoneticPr fontId="316" type="noConversion"/>
  </si>
  <si>
    <t>HOUSING_B模具(PartNO299125299)-Pollak</t>
    <phoneticPr fontId="316" type="noConversion"/>
  </si>
  <si>
    <t>BUTTON_A模具(PartNO299125276)-Pollak</t>
    <phoneticPr fontId="316" type="noConversion"/>
  </si>
  <si>
    <t>COVER_B模具(PartNO299125283)-Pollak</t>
    <phoneticPr fontId="316" type="noConversion"/>
  </si>
  <si>
    <t>COVER_C模具(PartNO299125284)-Pollak</t>
    <phoneticPr fontId="316" type="noConversion"/>
  </si>
  <si>
    <t>CHROME RING模具(PartNO299127079)-Pollak</t>
    <phoneticPr fontId="316" type="noConversion"/>
  </si>
  <si>
    <t>LIGHT PIPE A模具(PartNO299125327)-Pollak</t>
    <phoneticPr fontId="316" type="noConversion"/>
  </si>
  <si>
    <t>2012.11.30</t>
    <phoneticPr fontId="316" type="noConversion"/>
  </si>
  <si>
    <t>KONB模具(PartNO299125319)-Pollak</t>
    <phoneticPr fontId="316" type="noConversion"/>
  </si>
  <si>
    <t>ORD 600722</t>
    <phoneticPr fontId="316" type="noConversion"/>
  </si>
  <si>
    <t>LIGHT PIPE B  模具(PartNO29912532 )-Pollak</t>
  </si>
  <si>
    <t>HOUSING_C模具(PartNO299125300)-Pollak</t>
  </si>
  <si>
    <t>Actuator 模具(PartNO299125334)-Pollak</t>
  </si>
  <si>
    <t>Dimmer detentA模具(PartNO299125279)-Pollak</t>
  </si>
  <si>
    <t>Support C 模具(PartNO299125340)-Pollak</t>
  </si>
  <si>
    <t>Cover_A模具(PartNO299125282)-Pollak</t>
  </si>
  <si>
    <t>Chrome Ring模具(PartNO299125331)-Pollak</t>
    <phoneticPr fontId="316" type="noConversion"/>
  </si>
  <si>
    <t>CLIP模具(PartNO299125350)-Pollak</t>
    <phoneticPr fontId="316" type="noConversion"/>
  </si>
  <si>
    <t>ORD 600767</t>
    <phoneticPr fontId="316" type="noConversion"/>
  </si>
  <si>
    <t>CLIP模具(PartNO299125351)-Pollak</t>
    <phoneticPr fontId="316" type="noConversion"/>
  </si>
  <si>
    <t>ORD 600787</t>
    <phoneticPr fontId="316" type="noConversion"/>
  </si>
  <si>
    <t>LDV SV61</t>
    <phoneticPr fontId="316" type="noConversion"/>
  </si>
  <si>
    <t>Button模具(PartNO299124655)-LDV SV61</t>
    <phoneticPr fontId="316" type="noConversion"/>
  </si>
  <si>
    <t>ORD 600717</t>
    <phoneticPr fontId="316" type="noConversion"/>
  </si>
  <si>
    <t>LENS模具(PartNO299124656)-LDV SV61</t>
    <phoneticPr fontId="316" type="noConversion"/>
  </si>
  <si>
    <t>PIECE模具(PartNO299124657)-LDV SV61</t>
    <phoneticPr fontId="316" type="noConversion"/>
  </si>
  <si>
    <t>ORD 600719</t>
    <phoneticPr fontId="316" type="noConversion"/>
  </si>
  <si>
    <t>Button模具(PartNO299129583)-LDV SV61</t>
    <phoneticPr fontId="316" type="noConversion"/>
  </si>
  <si>
    <t>ORD 600730</t>
    <phoneticPr fontId="316" type="noConversion"/>
  </si>
  <si>
    <t>LENS模具(PartNO299129584)-LDV SV61</t>
    <phoneticPr fontId="316" type="noConversion"/>
  </si>
  <si>
    <r>
      <t>ORD 600731</t>
    </r>
    <r>
      <rPr>
        <sz val="10"/>
        <rFont val="宋体"/>
        <family val="3"/>
        <charset val="134"/>
      </rPr>
      <t/>
    </r>
  </si>
  <si>
    <t>PIECE模具(PartNO299129585)-LDV SV61</t>
    <phoneticPr fontId="316" type="noConversion"/>
  </si>
  <si>
    <r>
      <t>ORD 600732</t>
    </r>
    <r>
      <rPr>
        <sz val="10"/>
        <rFont val="宋体"/>
        <family val="3"/>
        <charset val="134"/>
      </rPr>
      <t/>
    </r>
  </si>
  <si>
    <t>GP50</t>
    <phoneticPr fontId="316" type="noConversion"/>
  </si>
  <si>
    <t>AUTO  BUTTON模具(PartNO299122865)-GP50</t>
    <phoneticPr fontId="316" type="noConversion"/>
  </si>
  <si>
    <t>ORD 600710</t>
    <phoneticPr fontId="316" type="noConversion"/>
  </si>
  <si>
    <t>C30D</t>
    <phoneticPr fontId="316" type="noConversion"/>
  </si>
  <si>
    <t>Case模具(PartNO299128865)-C30D</t>
    <phoneticPr fontId="316" type="noConversion"/>
  </si>
  <si>
    <t>ORD 600711</t>
    <phoneticPr fontId="316" type="noConversion"/>
  </si>
  <si>
    <t>Cover模具(PartNO299128868)-C30D</t>
    <phoneticPr fontId="316" type="noConversion"/>
  </si>
  <si>
    <t>Bobbin 模具(PartNO299129730)-C30D</t>
    <phoneticPr fontId="316" type="noConversion"/>
  </si>
  <si>
    <t>Bobbin Cover模具(PartNO299129731)-C30D</t>
    <phoneticPr fontId="316" type="noConversion"/>
  </si>
  <si>
    <t>ORD 600714</t>
    <phoneticPr fontId="316" type="noConversion"/>
  </si>
  <si>
    <t>Cover模具(PartNO299129732)-C30D</t>
    <phoneticPr fontId="316" type="noConversion"/>
  </si>
  <si>
    <t>Terminal模具(PartNO299129733)-C30D</t>
    <phoneticPr fontId="316" type="noConversion"/>
  </si>
  <si>
    <t>ORD 600768</t>
    <phoneticPr fontId="316" type="noConversion"/>
  </si>
  <si>
    <t>SPCO Samand&amp;runna</t>
  </si>
  <si>
    <t>Auto button模具(PartNO299127858 )-SPCO</t>
  </si>
  <si>
    <t>ORD 600734</t>
    <phoneticPr fontId="316" type="noConversion"/>
  </si>
  <si>
    <t>上海科禾</t>
    <phoneticPr fontId="316" type="noConversion"/>
  </si>
  <si>
    <t>D_lock button模具(PartNO299127860)-SPCO</t>
  </si>
  <si>
    <t>Manual butn模具(PartNO299127859)-SPCO</t>
  </si>
  <si>
    <t>Button-mirror模具(PartNO299127857)-SPCO</t>
  </si>
  <si>
    <t>LENS模具(PartNO299127587)-SPCO</t>
  </si>
  <si>
    <t>Housing模具(PartNO299127810)-SPCO</t>
  </si>
  <si>
    <t>Housing模具(PartNO299127811)-SPCO</t>
  </si>
  <si>
    <t>Housing模具(PartNO299127808)-SPCO</t>
    <phoneticPr fontId="316" type="noConversion"/>
  </si>
  <si>
    <t>Housing模具(PartNO299127809)-SPCO</t>
  </si>
  <si>
    <t>M-Lock模具(PartNO299127988)-SPCO</t>
  </si>
  <si>
    <t>Lens模具(PartNO299127813)-SPCO</t>
  </si>
  <si>
    <t>M-Block模具(PartNO299127814)-SPCO</t>
  </si>
  <si>
    <t>Housing模具(PartNO299127812)-SPCO</t>
  </si>
  <si>
    <t>Piece模具(PartNO299127815)-SPCO</t>
  </si>
  <si>
    <t>Base plate模具(PartNO299127797)-SPCO</t>
  </si>
  <si>
    <t>ORD 600748</t>
    <phoneticPr fontId="316" type="noConversion"/>
  </si>
  <si>
    <t>苏州银山电子</t>
    <phoneticPr fontId="316" type="noConversion"/>
  </si>
  <si>
    <t>Box模具(PartNO299127855)-SPCO Samand&amp;runna</t>
  </si>
  <si>
    <t>无锡齐恩科技</t>
    <phoneticPr fontId="316" type="noConversion"/>
  </si>
  <si>
    <t>Cover模具(PartNO299127862)-SPCOSamand&amp;runn</t>
  </si>
  <si>
    <t>SPCO Samand&amp;runna</t>
    <phoneticPr fontId="316" type="noConversion"/>
  </si>
  <si>
    <t>Pushing模具(PartNO299127865)-SPCO</t>
    <phoneticPr fontId="316" type="noConversion"/>
  </si>
  <si>
    <t>Indexing pin 模具(PartNO299127866)-SPCO</t>
  </si>
  <si>
    <t>Rocket模具(PartNO299127868)-SPCO</t>
  </si>
  <si>
    <t>Actuator模具(PartNO299127869)-SPCO</t>
  </si>
  <si>
    <t>Mirror plunger模具(PartNO299127867)-SPCO</t>
  </si>
  <si>
    <t>Holder模具(PartNO299127864)-SPCO</t>
  </si>
  <si>
    <t>Rotary cam模具(PartNO299127861)-SPCO</t>
  </si>
  <si>
    <t>Contact blade 模具(PartNO299127870)-SPCO</t>
  </si>
  <si>
    <t>Runna cover模具(PartNO299127863)-SPCO</t>
  </si>
  <si>
    <t>Runna box模具(PartNO299127856)-SPCO</t>
  </si>
  <si>
    <t>Box模具(PartNO299127895)-SPCO</t>
  </si>
  <si>
    <t>Base-plate模具(PartNO299127894)-SPCO</t>
  </si>
  <si>
    <t>Plunger模具(PartNO299127897)-SPCO</t>
    <phoneticPr fontId="316" type="noConversion"/>
  </si>
  <si>
    <t>Piece模具(PartNO299128373)-SPCO</t>
    <phoneticPr fontId="316" type="noConversion"/>
  </si>
  <si>
    <t>Terminal模具(PartNO299127818)-SPCO</t>
    <phoneticPr fontId="316" type="noConversion"/>
  </si>
  <si>
    <t>Contact模具(PartNO299127816)-SPCO</t>
    <phoneticPr fontId="316" type="noConversion"/>
  </si>
  <si>
    <t>Mirror 模具(PartNO299127871)-SPCO</t>
    <phoneticPr fontId="316" type="noConversion"/>
  </si>
  <si>
    <t>昆山金成功电子</t>
    <phoneticPr fontId="316" type="noConversion"/>
  </si>
  <si>
    <t>ORD 600772</t>
    <phoneticPr fontId="316" type="noConversion"/>
  </si>
  <si>
    <t>Rear window heat模具(PartNO299127801)-SPCO</t>
  </si>
  <si>
    <t>Master lock 模具(PartNO299127803)-SPCO</t>
  </si>
  <si>
    <t>Master lock模具(PartNO299127798)-SPCO</t>
  </si>
  <si>
    <t>Hazard button模具(PartNO299127807)-SPCO</t>
  </si>
  <si>
    <t>Flasher button模具(PartNO299127802)-SPCO</t>
  </si>
  <si>
    <t>CNC Button模具(PartNO299127800)-SPCO</t>
  </si>
  <si>
    <t>Button模具(PartNO299127896)-SPCO</t>
  </si>
  <si>
    <t>Button Trunkopen模具(PartNO299127799)-SPCO</t>
  </si>
  <si>
    <t>Blanking RH模具(PartNO299128441)-SPCO</t>
  </si>
  <si>
    <t>Blanking LH模具(PartNO299128440)-SPCO</t>
  </si>
  <si>
    <t>Button模具(PartNO299127804)-SPCO</t>
  </si>
  <si>
    <t>Rubber模具(PartNO299127872)-SPCO</t>
    <phoneticPr fontId="316" type="noConversion"/>
  </si>
  <si>
    <t>南通万德电子</t>
    <phoneticPr fontId="316" type="noConversion"/>
  </si>
  <si>
    <t>ORD 600784</t>
    <phoneticPr fontId="316" type="noConversion"/>
  </si>
  <si>
    <t>Runna rubber模具(PartNO299127873)-SPCO</t>
    <phoneticPr fontId="316" type="noConversion"/>
  </si>
  <si>
    <t>Rubber模具(PartNO299127899)-SPCO</t>
    <phoneticPr fontId="316" type="noConversion"/>
  </si>
  <si>
    <t>ORD 600786</t>
    <phoneticPr fontId="316" type="noConversion"/>
  </si>
  <si>
    <t>JAC S2</t>
    <phoneticPr fontId="316" type="noConversion"/>
  </si>
  <si>
    <t>Button模具(PartNO299130651)-JAC S2</t>
    <phoneticPr fontId="316" type="noConversion"/>
  </si>
  <si>
    <t>ORD 600800</t>
    <phoneticPr fontId="316" type="noConversion"/>
  </si>
  <si>
    <t>Parking lens模具(PartNO299130654)-JAC S2</t>
    <phoneticPr fontId="316" type="noConversion"/>
  </si>
  <si>
    <t>ORD 600801</t>
    <phoneticPr fontId="316" type="noConversion"/>
  </si>
  <si>
    <t>Parking button模具(PartNO299130652)-JAC S2</t>
    <phoneticPr fontId="316" type="noConversion"/>
  </si>
  <si>
    <t>Paring piece模具(PartNO299130656)-JAC S2</t>
    <phoneticPr fontId="316" type="noConversion"/>
  </si>
  <si>
    <t xml:space="preserve"> </t>
    <phoneticPr fontId="315" type="noConversion"/>
  </si>
  <si>
    <r>
      <t>(2013</t>
    </r>
    <r>
      <rPr>
        <b/>
        <sz val="8"/>
        <rFont val="돋움"/>
        <family val="2"/>
        <charset val="129"/>
      </rPr>
      <t>年</t>
    </r>
    <r>
      <rPr>
        <b/>
        <sz val="8"/>
        <rFont val="MS Sans Serif"/>
        <family val="2"/>
      </rPr>
      <t>12</t>
    </r>
    <r>
      <rPr>
        <b/>
        <sz val="8"/>
        <rFont val="돋움"/>
        <family val="2"/>
        <charset val="129"/>
      </rPr>
      <t>月</t>
    </r>
    <r>
      <rPr>
        <b/>
        <sz val="8"/>
        <rFont val="MS Sans Serif"/>
        <family val="2"/>
      </rPr>
      <t>31</t>
    </r>
    <r>
      <rPr>
        <b/>
        <sz val="8"/>
        <rFont val="돋움"/>
        <family val="2"/>
        <charset val="129"/>
      </rPr>
      <t>現在</t>
    </r>
    <r>
      <rPr>
        <b/>
        <sz val="8"/>
        <rFont val="MS Sans Serif"/>
        <family val="2"/>
      </rPr>
      <t>)</t>
    </r>
    <phoneticPr fontId="315" type="noConversion"/>
  </si>
  <si>
    <t>预计量产日</t>
    <phoneticPr fontId="316" type="noConversion"/>
  </si>
  <si>
    <r>
      <rPr>
        <b/>
        <sz val="8"/>
        <color indexed="10"/>
        <rFont val="宋体"/>
        <family val="3"/>
        <charset val="134"/>
      </rPr>
      <t>预计验收</t>
    </r>
    <r>
      <rPr>
        <b/>
        <sz val="8"/>
        <color indexed="10"/>
        <rFont val="돋움"/>
        <family val="2"/>
        <charset val="129"/>
      </rPr>
      <t>日</t>
    </r>
    <phoneticPr fontId="316" type="noConversion"/>
  </si>
  <si>
    <t>待报废</t>
    <phoneticPr fontId="316" type="noConversion"/>
  </si>
  <si>
    <t>无锡英泰特科技</t>
    <phoneticPr fontId="316" type="noConversion"/>
  </si>
  <si>
    <t>昆山金成功处</t>
    <phoneticPr fontId="316" type="noConversion"/>
  </si>
  <si>
    <t>滨海贵宇金属制品</t>
    <phoneticPr fontId="316" type="noConversion"/>
  </si>
  <si>
    <t>2013.11.30</t>
    <phoneticPr fontId="316" type="noConversion"/>
  </si>
  <si>
    <t>BUTTON-B/E模具(PartNO299138848/9)-GAC  AF</t>
    <phoneticPr fontId="316" type="noConversion"/>
  </si>
  <si>
    <t>上海科禾精密模具处</t>
    <phoneticPr fontId="316" type="noConversion"/>
  </si>
  <si>
    <r>
      <t>ORD 600</t>
    </r>
    <r>
      <rPr>
        <sz val="8"/>
        <color indexed="8"/>
        <rFont val="宋体"/>
        <family val="3"/>
        <charset val="134"/>
      </rPr>
      <t>980</t>
    </r>
    <phoneticPr fontId="316" type="noConversion"/>
  </si>
  <si>
    <t>Baseplate 模具(PartNO299140753)-GAC AF</t>
    <phoneticPr fontId="316" type="noConversion"/>
  </si>
  <si>
    <r>
      <t>ORD 600981</t>
    </r>
    <r>
      <rPr>
        <sz val="10"/>
        <color indexed="8"/>
        <rFont val="宋体"/>
        <family val="3"/>
        <charset val="134"/>
      </rPr>
      <t/>
    </r>
  </si>
  <si>
    <t>Baseplate 模具(PartNO299138874)-GAC AF</t>
    <phoneticPr fontId="316" type="noConversion"/>
  </si>
  <si>
    <r>
      <t>ORD 600982</t>
    </r>
    <r>
      <rPr>
        <sz val="10"/>
        <color indexed="8"/>
        <rFont val="宋体"/>
        <family val="3"/>
        <charset val="134"/>
      </rPr>
      <t/>
    </r>
  </si>
  <si>
    <t>苏州甲乙电子处</t>
    <phoneticPr fontId="316" type="noConversion"/>
  </si>
  <si>
    <t>2012.02.28</t>
    <phoneticPr fontId="316" type="noConversion"/>
  </si>
  <si>
    <t>Frame Main LHD 模具(PartNO201005748)-TDC</t>
    <phoneticPr fontId="316" type="noConversion"/>
  </si>
  <si>
    <t>苏州三进光电</t>
    <phoneticPr fontId="316" type="noConversion"/>
  </si>
  <si>
    <t>ORD 600831</t>
    <phoneticPr fontId="316" type="noConversion"/>
  </si>
  <si>
    <t>Frame Assit RHD模具(PartNO201005750)-TDC</t>
    <phoneticPr fontId="316" type="noConversion"/>
  </si>
  <si>
    <t>Frame Sub(R&amp;LHD)模具(PartNO201005752/)-TDC</t>
    <phoneticPr fontId="316" type="noConversion"/>
  </si>
  <si>
    <t>2013.02.28</t>
    <phoneticPr fontId="316" type="noConversion"/>
  </si>
  <si>
    <t>Battery Case模具(PartNO299130152)-C30D</t>
    <phoneticPr fontId="316" type="noConversion"/>
  </si>
  <si>
    <t>苏州锖湖汽配</t>
    <phoneticPr fontId="316" type="noConversion"/>
  </si>
  <si>
    <t>ORD 600820</t>
    <phoneticPr fontId="316" type="noConversion"/>
  </si>
  <si>
    <t>2013.03.31</t>
    <phoneticPr fontId="316" type="noConversion"/>
  </si>
  <si>
    <t>JAC B2/S2</t>
    <phoneticPr fontId="316" type="noConversion"/>
  </si>
  <si>
    <t>Rolling plate模具(PartNO299130049)-JAC  B2/S2</t>
    <phoneticPr fontId="316" type="noConversion"/>
  </si>
  <si>
    <t>JAC B-CROSS</t>
    <phoneticPr fontId="316" type="noConversion"/>
  </si>
  <si>
    <t>Button 模具(PartNO299134127)-JAC B-CROSS</t>
    <phoneticPr fontId="316" type="noConversion"/>
  </si>
  <si>
    <t>ORD 600846</t>
    <phoneticPr fontId="316" type="noConversion"/>
  </si>
  <si>
    <t>Cover模具(PartNO299134128)-JAC B-CROSS</t>
    <phoneticPr fontId="316" type="noConversion"/>
  </si>
  <si>
    <t>Bezel 模具(PartNO299132751)-JAC B-CROSS</t>
    <phoneticPr fontId="316" type="noConversion"/>
  </si>
  <si>
    <t>ORD 600835</t>
    <phoneticPr fontId="316" type="noConversion"/>
  </si>
  <si>
    <t>LENS模具(PartNO299132765)-JAC B-CROSS</t>
    <phoneticPr fontId="316" type="noConversion"/>
  </si>
  <si>
    <t>PIECE 1模具(PartNO299132767)-JAC B-CROSS</t>
    <phoneticPr fontId="316" type="noConversion"/>
  </si>
  <si>
    <t>PIECE 2模具(PartNO299132768)-JAC B-CROSS</t>
    <phoneticPr fontId="316" type="noConversion"/>
  </si>
  <si>
    <t>2013.04.08</t>
    <phoneticPr fontId="316" type="noConversion"/>
  </si>
  <si>
    <t>Button 1模具(PartNO299132757)-JAC B-CROSS</t>
    <phoneticPr fontId="316" type="noConversion"/>
  </si>
  <si>
    <t>ORD 600839</t>
    <phoneticPr fontId="316" type="noConversion"/>
  </si>
  <si>
    <t>Button 2模具(PartNO299132758)-JAC B-CROSS</t>
    <phoneticPr fontId="316" type="noConversion"/>
  </si>
  <si>
    <t>Button 模具(PartNO299132760)-JAC B-CROSS</t>
    <phoneticPr fontId="316" type="noConversion"/>
  </si>
  <si>
    <t>DUMMY 1模具(PartNO299132762)-JAC B-CROSS</t>
    <phoneticPr fontId="316" type="noConversion"/>
  </si>
  <si>
    <t>DUMMY 2模具(PartNO299132763)-JAC B-CROSS</t>
    <phoneticPr fontId="316" type="noConversion"/>
  </si>
  <si>
    <t>DUMMY 模具(PartNO299132764)-JAC B-CROSS</t>
    <phoneticPr fontId="316" type="noConversion"/>
  </si>
  <si>
    <t>Bezel-2模具(PartNO299132754)-JAC B-CROSS</t>
    <phoneticPr fontId="316" type="noConversion"/>
  </si>
  <si>
    <t>JAC N215</t>
    <phoneticPr fontId="316" type="noConversion"/>
  </si>
  <si>
    <t>AUTO BUTTON模具(PartNO299134330)-JAC N215</t>
    <phoneticPr fontId="316" type="noConversion"/>
  </si>
  <si>
    <t>ORD 600848</t>
    <phoneticPr fontId="316" type="noConversion"/>
  </si>
  <si>
    <t>BUTTON-MAIN模具(PartNO299134331)-JAC N215</t>
    <phoneticPr fontId="316" type="noConversion"/>
  </si>
  <si>
    <t>2013.05.31</t>
    <phoneticPr fontId="316" type="noConversion"/>
  </si>
  <si>
    <t>BOX-MAIN PW模具(PartNO299134328)-JAC N215</t>
    <phoneticPr fontId="316" type="noConversion"/>
  </si>
  <si>
    <t>COVER-MAIN 模具(PartNO299134332)-JAC N215</t>
    <phoneticPr fontId="316" type="noConversion"/>
  </si>
  <si>
    <t>BOX-SUB PW模具(PartNO299134329)-JAC N215</t>
    <phoneticPr fontId="316" type="noConversion"/>
  </si>
  <si>
    <t>COVER-SUB PW模具(PartNO299134333)-JAC N215</t>
    <phoneticPr fontId="316" type="noConversion"/>
  </si>
  <si>
    <t>2013.04.30</t>
    <phoneticPr fontId="316" type="noConversion"/>
  </si>
  <si>
    <t>JAC SRC</t>
    <phoneticPr fontId="316" type="noConversion"/>
  </si>
  <si>
    <t>Rotor模具(PartNO299120867)-JAC SRC</t>
    <phoneticPr fontId="316" type="noConversion"/>
  </si>
  <si>
    <t>ORD 600880</t>
    <phoneticPr fontId="316" type="noConversion"/>
  </si>
  <si>
    <t>Stator模具(PartNO299120869)-JAC SRC</t>
    <phoneticPr fontId="316" type="noConversion"/>
  </si>
  <si>
    <r>
      <t>ORD 600881</t>
    </r>
    <r>
      <rPr>
        <sz val="10"/>
        <rFont val="宋体"/>
        <family val="3"/>
        <charset val="134"/>
      </rPr>
      <t/>
    </r>
  </si>
  <si>
    <t>Case模具(PartNO299120866)-JAC  SRC</t>
    <phoneticPr fontId="316" type="noConversion"/>
  </si>
  <si>
    <r>
      <t>ORD 600882</t>
    </r>
    <r>
      <rPr>
        <sz val="10"/>
        <rFont val="宋体"/>
        <family val="3"/>
        <charset val="134"/>
      </rPr>
      <t/>
    </r>
  </si>
  <si>
    <t>Rolling Plate模具(PartNO299120870)-JAC SRC</t>
    <phoneticPr fontId="316" type="noConversion"/>
  </si>
  <si>
    <r>
      <t>ORD 600883</t>
    </r>
    <r>
      <rPr>
        <sz val="10"/>
        <rFont val="宋体"/>
        <family val="3"/>
        <charset val="134"/>
      </rPr>
      <t/>
    </r>
  </si>
  <si>
    <t>Sleeve模具(PartNO299120868)-JAC SRC</t>
    <phoneticPr fontId="316" type="noConversion"/>
  </si>
  <si>
    <r>
      <t>ORD 600884</t>
    </r>
    <r>
      <rPr>
        <sz val="10"/>
        <rFont val="宋体"/>
        <family val="3"/>
        <charset val="134"/>
      </rPr>
      <t/>
    </r>
  </si>
  <si>
    <t>Shaft模具(PartNO299120872)-JAC SRC</t>
    <phoneticPr fontId="316" type="noConversion"/>
  </si>
  <si>
    <r>
      <t>ORD 600885</t>
    </r>
    <r>
      <rPr>
        <sz val="10"/>
        <rFont val="宋体"/>
        <family val="3"/>
        <charset val="134"/>
      </rPr>
      <t/>
    </r>
  </si>
  <si>
    <t>Secondary Lock模具(PartNO299120871)-JAC SRC</t>
    <phoneticPr fontId="316" type="noConversion"/>
  </si>
  <si>
    <r>
      <t>ORD 600886</t>
    </r>
    <r>
      <rPr>
        <sz val="10"/>
        <rFont val="宋体"/>
        <family val="3"/>
        <charset val="134"/>
      </rPr>
      <t/>
    </r>
  </si>
  <si>
    <t>Autoliv SAS</t>
    <phoneticPr fontId="316" type="noConversion"/>
  </si>
  <si>
    <t>Case模具(PartNO299123578)-Autoliv SAS</t>
    <phoneticPr fontId="316" type="noConversion"/>
  </si>
  <si>
    <r>
      <t>ORD 600887</t>
    </r>
    <r>
      <rPr>
        <sz val="10"/>
        <rFont val="宋体"/>
        <family val="3"/>
        <charset val="134"/>
      </rPr>
      <t/>
    </r>
  </si>
  <si>
    <t>2013.06.30</t>
    <phoneticPr fontId="316" type="noConversion"/>
  </si>
  <si>
    <t>JAC B114</t>
    <phoneticPr fontId="316" type="noConversion"/>
  </si>
  <si>
    <t>LENS模具(PartNO299135386)-JAC B114</t>
    <phoneticPr fontId="316" type="noConversion"/>
  </si>
  <si>
    <t>ORD 600901</t>
    <phoneticPr fontId="316" type="noConversion"/>
  </si>
  <si>
    <t>2013.08.31</t>
    <phoneticPr fontId="316" type="noConversion"/>
  </si>
  <si>
    <t>DF G29</t>
    <phoneticPr fontId="316" type="noConversion"/>
  </si>
  <si>
    <t>Case模具(PartNO299135538)-DF G29</t>
    <phoneticPr fontId="316" type="noConversion"/>
  </si>
  <si>
    <t>苏州威凯处</t>
    <phoneticPr fontId="316" type="noConversion"/>
  </si>
  <si>
    <t>ORD 600920</t>
    <phoneticPr fontId="316" type="noConversion"/>
  </si>
  <si>
    <t>Cover模具(PartNO299135541)-DF G29</t>
    <phoneticPr fontId="316" type="noConversion"/>
  </si>
  <si>
    <t>Cover模具(PartNO299135542)-DF G29</t>
    <phoneticPr fontId="316" type="noConversion"/>
  </si>
  <si>
    <t>Terminal模具(PartNO299135543)-DF G29</t>
    <phoneticPr fontId="316" type="noConversion"/>
  </si>
  <si>
    <t>苏州银山电子处</t>
    <phoneticPr fontId="316" type="noConversion"/>
  </si>
  <si>
    <t>Terminal模具(PartNO299135544)-DF G29</t>
    <phoneticPr fontId="316" type="noConversion"/>
  </si>
  <si>
    <t>Battery Contact模具(PartNO299135551)-DF G29</t>
    <phoneticPr fontId="316" type="noConversion"/>
  </si>
  <si>
    <t>Bracket模具(PartNO299135737)-DF G29</t>
    <phoneticPr fontId="316" type="noConversion"/>
  </si>
  <si>
    <t>ORD 600926</t>
    <phoneticPr fontId="316" type="noConversion"/>
  </si>
  <si>
    <t>Bobbin模具(PartNO299135738)-DF G29</t>
    <phoneticPr fontId="316" type="noConversion"/>
  </si>
  <si>
    <t>2013.09.30</t>
    <phoneticPr fontId="316" type="noConversion"/>
  </si>
  <si>
    <t>本社</t>
    <phoneticPr fontId="316" type="noConversion"/>
  </si>
  <si>
    <t>DSW-CMD-130815进口本社TRW模具一批</t>
    <phoneticPr fontId="316" type="noConversion"/>
  </si>
  <si>
    <t>ORD 600928-933</t>
    <phoneticPr fontId="316" type="noConversion"/>
  </si>
  <si>
    <t>DSW-CMD-130914进口本社设备</t>
    <phoneticPr fontId="316" type="noConversion"/>
  </si>
  <si>
    <t>ORD 600943</t>
    <phoneticPr fontId="316" type="noConversion"/>
  </si>
  <si>
    <t>DSM-TF-013-01进口本社设备</t>
    <phoneticPr fontId="316" type="noConversion"/>
  </si>
  <si>
    <r>
      <t>ORD 600944</t>
    </r>
    <r>
      <rPr>
        <sz val="10"/>
        <rFont val="宋体"/>
        <family val="3"/>
        <charset val="134"/>
      </rPr>
      <t/>
    </r>
  </si>
  <si>
    <t>DSW-CMD-130823进口本社设备</t>
    <phoneticPr fontId="316" type="noConversion"/>
  </si>
  <si>
    <r>
      <t>ORD 600945</t>
    </r>
    <r>
      <rPr>
        <sz val="10"/>
        <rFont val="宋体"/>
        <family val="3"/>
        <charset val="134"/>
      </rPr>
      <t/>
    </r>
    <phoneticPr fontId="316" type="noConversion"/>
  </si>
  <si>
    <t>DSW-CMD-130915进口本社设备</t>
    <phoneticPr fontId="316" type="noConversion"/>
  </si>
  <si>
    <r>
      <t>ORD 600946</t>
    </r>
    <r>
      <rPr>
        <sz val="10"/>
        <rFont val="宋体"/>
        <family val="3"/>
        <charset val="134"/>
      </rPr>
      <t/>
    </r>
  </si>
  <si>
    <t>2013.10.31</t>
    <phoneticPr fontId="316" type="noConversion"/>
  </si>
  <si>
    <t>DSW-CMD-131029进口本社设备</t>
    <phoneticPr fontId="316" type="noConversion"/>
  </si>
  <si>
    <t>ORD 600965</t>
    <phoneticPr fontId="316" type="noConversion"/>
  </si>
  <si>
    <t>DSW-CMD-1309-02进口本社设备(110Ton注塑机)</t>
    <phoneticPr fontId="316" type="noConversion"/>
  </si>
  <si>
    <t>ORD 600966</t>
    <phoneticPr fontId="316" type="noConversion"/>
  </si>
  <si>
    <t>JPY8,500,000</t>
    <phoneticPr fontId="316" type="noConversion"/>
  </si>
  <si>
    <t>JAC&amp;N14A</t>
    <phoneticPr fontId="316" type="noConversion"/>
  </si>
  <si>
    <t>Box模具(PartNO299141007)-JAC&amp;N14A</t>
    <phoneticPr fontId="316" type="noConversion"/>
  </si>
  <si>
    <t>ORD 600960</t>
    <phoneticPr fontId="316" type="noConversion"/>
  </si>
  <si>
    <t>Cover模具(PartNO299141008)-JAC&amp;N14A</t>
    <phoneticPr fontId="316" type="noConversion"/>
  </si>
  <si>
    <r>
      <t>ORD 600961</t>
    </r>
    <r>
      <rPr>
        <sz val="10"/>
        <rFont val="宋体"/>
        <family val="3"/>
        <charset val="134"/>
      </rPr>
      <t/>
    </r>
  </si>
  <si>
    <t>J300</t>
    <phoneticPr fontId="316" type="noConversion"/>
  </si>
  <si>
    <t>COVER-HAZARD模具(PartNO202007554)-J300</t>
  </si>
  <si>
    <r>
      <t>ORD 600962</t>
    </r>
    <r>
      <rPr>
        <sz val="10"/>
        <rFont val="宋体"/>
        <family val="3"/>
        <charset val="134"/>
      </rPr>
      <t/>
    </r>
  </si>
  <si>
    <t>M-BLOCK-1B-LH模具(PartNO206010900)-J300</t>
  </si>
  <si>
    <r>
      <t>ORD 600963</t>
    </r>
    <r>
      <rPr>
        <sz val="10"/>
        <rFont val="宋体"/>
        <family val="3"/>
        <charset val="134"/>
      </rPr>
      <t/>
    </r>
  </si>
  <si>
    <t>BOX-1B-LH模具(PartNO202007560)-J300</t>
  </si>
  <si>
    <r>
      <t>ORD 600964</t>
    </r>
    <r>
      <rPr>
        <sz val="10"/>
        <rFont val="宋体"/>
        <family val="3"/>
        <charset val="134"/>
      </rPr>
      <t/>
    </r>
  </si>
  <si>
    <r>
      <t>(2014</t>
    </r>
    <r>
      <rPr>
        <b/>
        <sz val="8"/>
        <rFont val="돋움"/>
        <family val="2"/>
        <charset val="129"/>
      </rPr>
      <t>年</t>
    </r>
    <r>
      <rPr>
        <b/>
        <sz val="8"/>
        <rFont val="MS Sans Serif"/>
        <family val="2"/>
      </rPr>
      <t>12</t>
    </r>
    <r>
      <rPr>
        <b/>
        <sz val="8"/>
        <rFont val="돋움"/>
        <family val="2"/>
        <charset val="129"/>
      </rPr>
      <t>月</t>
    </r>
    <r>
      <rPr>
        <b/>
        <sz val="8"/>
        <rFont val="MS Sans Serif"/>
        <family val="2"/>
      </rPr>
      <t>31</t>
    </r>
    <r>
      <rPr>
        <b/>
        <sz val="8"/>
        <rFont val="돋움"/>
        <family val="2"/>
        <charset val="129"/>
      </rPr>
      <t>現在</t>
    </r>
    <r>
      <rPr>
        <b/>
        <sz val="8"/>
        <rFont val="MS Sans Serif"/>
        <family val="2"/>
      </rPr>
      <t>)</t>
    </r>
    <phoneticPr fontId="315" type="noConversion"/>
  </si>
  <si>
    <t>發生日字</t>
  </si>
  <si>
    <t>项目停，待报废</t>
    <phoneticPr fontId="316" type="noConversion"/>
  </si>
  <si>
    <t>2014.03.31</t>
    <phoneticPr fontId="316" type="noConversion"/>
  </si>
  <si>
    <t>GAC A68</t>
    <phoneticPr fontId="316" type="noConversion"/>
  </si>
  <si>
    <t>W/LButton模具(PartNO299145830)-GAC A68</t>
    <phoneticPr fontId="316" type="noConversion"/>
  </si>
  <si>
    <r>
      <t>ORD 60</t>
    </r>
    <r>
      <rPr>
        <sz val="8"/>
        <color indexed="8"/>
        <rFont val="宋体"/>
        <family val="3"/>
        <charset val="134"/>
      </rPr>
      <t>1101</t>
    </r>
    <phoneticPr fontId="316" type="noConversion"/>
  </si>
  <si>
    <t>D/Lbutton模具(PartNO299145831)-GAC A68</t>
    <phoneticPr fontId="316" type="noConversion"/>
  </si>
  <si>
    <r>
      <t>ORD 601102</t>
    </r>
    <r>
      <rPr>
        <sz val="10"/>
        <color indexed="8"/>
        <rFont val="宋体"/>
        <family val="3"/>
        <charset val="134"/>
      </rPr>
      <t/>
    </r>
  </si>
  <si>
    <t>Auto Button模具(PartNO299145832)-GAC A68</t>
    <phoneticPr fontId="316" type="noConversion"/>
  </si>
  <si>
    <r>
      <t>ORD 601103</t>
    </r>
    <r>
      <rPr>
        <sz val="10"/>
        <color indexed="8"/>
        <rFont val="宋体"/>
        <family val="3"/>
        <charset val="134"/>
      </rPr>
      <t/>
    </r>
  </si>
  <si>
    <t>Left Manual 模具(PartNO299145833)-GAC A68</t>
    <phoneticPr fontId="316" type="noConversion"/>
  </si>
  <si>
    <r>
      <t>ORD 601104</t>
    </r>
    <r>
      <rPr>
        <sz val="10"/>
        <color indexed="8"/>
        <rFont val="宋体"/>
        <family val="3"/>
        <charset val="134"/>
      </rPr>
      <t/>
    </r>
  </si>
  <si>
    <t>Right Manual模具(PartNO299145834)-GAC A68</t>
    <phoneticPr fontId="316" type="noConversion"/>
  </si>
  <si>
    <r>
      <t>ORD 601105</t>
    </r>
    <r>
      <rPr>
        <sz val="10"/>
        <color indexed="8"/>
        <rFont val="宋体"/>
        <family val="3"/>
        <charset val="134"/>
      </rPr>
      <t/>
    </r>
  </si>
  <si>
    <t>Button模具(PartNO299145835)-GAC A68</t>
    <phoneticPr fontId="316" type="noConversion"/>
  </si>
  <si>
    <r>
      <t>ORD 601106</t>
    </r>
    <r>
      <rPr>
        <sz val="10"/>
        <color indexed="8"/>
        <rFont val="宋体"/>
        <family val="3"/>
        <charset val="134"/>
      </rPr>
      <t/>
    </r>
  </si>
  <si>
    <t>2014.04.30</t>
    <phoneticPr fontId="316" type="noConversion"/>
  </si>
  <si>
    <t>BOX模具(PartNO299145825)-GAC A68</t>
    <phoneticPr fontId="316" type="noConversion"/>
  </si>
  <si>
    <t>ORD 601121</t>
    <phoneticPr fontId="316" type="noConversion"/>
  </si>
  <si>
    <t>LENS模具(PartNO299145839)-GAC A68</t>
    <phoneticPr fontId="316" type="noConversion"/>
  </si>
  <si>
    <r>
      <t>ORD 601122</t>
    </r>
    <r>
      <rPr>
        <sz val="10"/>
        <rFont val="宋体"/>
        <family val="3"/>
        <charset val="134"/>
      </rPr>
      <t/>
    </r>
    <phoneticPr fontId="316" type="noConversion"/>
  </si>
  <si>
    <t>LENS(DLOCK)模具(PartNO299145840)-GAC A68</t>
    <phoneticPr fontId="316" type="noConversion"/>
  </si>
  <si>
    <r>
      <t>ORD 601123</t>
    </r>
    <r>
      <rPr>
        <sz val="10"/>
        <rFont val="宋体"/>
        <family val="3"/>
        <charset val="134"/>
      </rPr>
      <t/>
    </r>
    <phoneticPr fontId="316" type="noConversion"/>
  </si>
  <si>
    <t>2014.12.31</t>
    <phoneticPr fontId="316" type="noConversion"/>
  </si>
  <si>
    <t>PLATE LH模具(PartNO299145836)-GAC A68</t>
    <phoneticPr fontId="316" type="noConversion"/>
  </si>
  <si>
    <t>ORD 601376</t>
    <phoneticPr fontId="316" type="noConversion"/>
  </si>
  <si>
    <t>江阴道达</t>
    <phoneticPr fontId="316" type="noConversion"/>
  </si>
  <si>
    <t>PLATE RH模具(PartNO299145837)-GAC A68</t>
    <phoneticPr fontId="316" type="noConversion"/>
  </si>
  <si>
    <t>PLATE SUB模具(PartNO299145838)-GAC A68</t>
    <phoneticPr fontId="316" type="noConversion"/>
  </si>
  <si>
    <t>ORD 601378</t>
    <phoneticPr fontId="316" type="noConversion"/>
  </si>
  <si>
    <t>GAC AL</t>
    <phoneticPr fontId="316" type="noConversion"/>
  </si>
  <si>
    <t>BOX模具(PartNO299156312)-GAC AL</t>
    <phoneticPr fontId="316" type="noConversion"/>
  </si>
  <si>
    <t>ORD 601318</t>
    <phoneticPr fontId="316" type="noConversion"/>
  </si>
  <si>
    <t>BOX模具(PartNO299156313)-GAC AL</t>
    <phoneticPr fontId="316" type="noConversion"/>
  </si>
  <si>
    <t>W/L BUTTON模具(PartNO299156314)-GAC AL</t>
    <phoneticPr fontId="316" type="noConversion"/>
  </si>
  <si>
    <t>D/L BUTTON模具(PartNO299156315)-GAC AL</t>
    <phoneticPr fontId="316" type="noConversion"/>
  </si>
  <si>
    <t>ORD 601321</t>
    <phoneticPr fontId="316" type="noConversion"/>
  </si>
  <si>
    <t>AUTO BUTTON模具(PartNO299156316)-GAC AL</t>
    <phoneticPr fontId="316" type="noConversion"/>
  </si>
  <si>
    <t>AUTO BUTTON模具(PartNO299156317)-GAC AL</t>
    <phoneticPr fontId="316" type="noConversion"/>
  </si>
  <si>
    <t>BUTTON模具(PartNO299156318)-GAC AL</t>
    <phoneticPr fontId="316" type="noConversion"/>
  </si>
  <si>
    <t>COVER模具(PartNO299156323)-GAC AL</t>
    <phoneticPr fontId="316" type="noConversion"/>
  </si>
  <si>
    <t>COVER模具(PartNO299156324)-GAC AL</t>
    <phoneticPr fontId="316" type="noConversion"/>
  </si>
  <si>
    <t>M-BLOCK模具(PartNO299156325)-GAC AL</t>
    <phoneticPr fontId="316" type="noConversion"/>
  </si>
  <si>
    <t>LENS(W/L)模具(PartNO299156326)-GAC AL</t>
    <phoneticPr fontId="316" type="noConversion"/>
  </si>
  <si>
    <t>LENS模具(PartNO299156327)-GAC AL</t>
    <phoneticPr fontId="316" type="noConversion"/>
  </si>
  <si>
    <t>PLUNGER(W/L)模具(PartNO299156333)-GAC AL</t>
    <phoneticPr fontId="316" type="noConversion"/>
  </si>
  <si>
    <t>PLUNGER模具(PartNO299156334)-GAC AL</t>
    <phoneticPr fontId="316" type="noConversion"/>
  </si>
  <si>
    <t>BRIDGE模具(PartNO299156335)-GAC AL</t>
    <phoneticPr fontId="316" type="noConversion"/>
  </si>
  <si>
    <t>Key Pad Main模具(PartNO299156338)-GAC AL</t>
    <phoneticPr fontId="316" type="noConversion"/>
  </si>
  <si>
    <t>Key Pad Main 模具(PartNO299156339)-GAC AL</t>
    <phoneticPr fontId="316" type="noConversion"/>
  </si>
  <si>
    <t>Pin Bloack模具(PartNO299156336)-GAC AL</t>
    <phoneticPr fontId="316" type="noConversion"/>
  </si>
  <si>
    <t>Pin Bloack模具(PartNO299156337)-GAC AL</t>
    <phoneticPr fontId="316" type="noConversion"/>
  </si>
  <si>
    <t>BUTTON A模具(PartNO299156399)-GAC AL</t>
    <phoneticPr fontId="316" type="noConversion"/>
  </si>
  <si>
    <t>BUTTON B/C模具(PartNO299156400/1)-GAC AL</t>
    <phoneticPr fontId="316" type="noConversion"/>
  </si>
  <si>
    <t>BUTTON D/F模具(PartNO299156402/3)-GAC AL</t>
    <phoneticPr fontId="316" type="noConversion"/>
  </si>
  <si>
    <t>Dummy A模具(PartNO299156404)-GAC AL</t>
    <phoneticPr fontId="316" type="noConversion"/>
  </si>
  <si>
    <t>Dummy B/C模具(PartNO299156405/6)-GAC AL</t>
    <phoneticPr fontId="316" type="noConversion"/>
  </si>
  <si>
    <t>Dummy D模具(PartNO299156407)-GAC AL</t>
    <phoneticPr fontId="316" type="noConversion"/>
  </si>
  <si>
    <t>Dummy E模具(PartNO299156408)-GAC AL</t>
    <phoneticPr fontId="316" type="noConversion"/>
  </si>
  <si>
    <t>Dummy F模具(PartNO299156409)-GAC AL</t>
    <phoneticPr fontId="316" type="noConversion"/>
  </si>
  <si>
    <t>Dummy J模具(PartNO299156410)-GAC AL</t>
    <phoneticPr fontId="316" type="noConversion"/>
  </si>
  <si>
    <t>Dummy K/L模具(PartNO299156411/2)-GAC AL</t>
    <phoneticPr fontId="316" type="noConversion"/>
  </si>
  <si>
    <t>COVER_6 Butt模具(PartNO299156413)-GAC AL</t>
    <phoneticPr fontId="316" type="noConversion"/>
  </si>
  <si>
    <t>Cover_3 Button模具(PartNO299156414)-GAC AL</t>
    <phoneticPr fontId="316" type="noConversion"/>
  </si>
  <si>
    <t>LENS A-D模具(PartNO299156415-8)-GAC AL</t>
    <phoneticPr fontId="316" type="noConversion"/>
  </si>
  <si>
    <t>M-Block A模具(PartNO299156419)-GAC AL</t>
    <phoneticPr fontId="316" type="noConversion"/>
  </si>
  <si>
    <t>M-Block B模具(PartNO299156420)-GAC AL</t>
    <phoneticPr fontId="316" type="noConversion"/>
  </si>
  <si>
    <t>M-Block C模具(PartNO299156421)-GAC AL</t>
    <phoneticPr fontId="316" type="noConversion"/>
  </si>
  <si>
    <t>M-Block D/F模具(PartNO299156422/3)-GAC AL</t>
    <phoneticPr fontId="316" type="noConversion"/>
  </si>
  <si>
    <t>BOX_6 Button模具(PartNO299156397)-GAC AL</t>
    <phoneticPr fontId="316" type="noConversion"/>
  </si>
  <si>
    <t>BOX_3 Button模具(PartNO299156398)-GAC AL</t>
    <phoneticPr fontId="316" type="noConversion"/>
  </si>
  <si>
    <t>Pin Block模具(PartNO299156425)-GAC AL</t>
    <phoneticPr fontId="316" type="noConversion"/>
  </si>
  <si>
    <t>Pin Block模具(PartNO299156424)-GAC AL</t>
    <phoneticPr fontId="316" type="noConversion"/>
  </si>
  <si>
    <t>BAR (MD)IP模具(PartNO299156194/5)-GAC AL</t>
    <phoneticPr fontId="316" type="noConversion"/>
  </si>
  <si>
    <t>BUTTON(MD)模具(PartNO299156196/206)-GAC AL</t>
    <phoneticPr fontId="316" type="noConversion"/>
  </si>
  <si>
    <t>BUTTON(MD)模具(PartNO299156197)-GAC AL</t>
    <phoneticPr fontId="316" type="noConversion"/>
  </si>
  <si>
    <t>BUTTON(MD)模具(PartNO299156198/201)-GAC AL</t>
    <phoneticPr fontId="316" type="noConversion"/>
  </si>
  <si>
    <t>BUTTON(MD)模具(PartNO299156199/200)-GAC AL</t>
    <phoneticPr fontId="316" type="noConversion"/>
  </si>
  <si>
    <t>BUTTON(MD)模具(PartNO299156202/203)-GAC AL</t>
    <phoneticPr fontId="316" type="noConversion"/>
  </si>
  <si>
    <t>BUTTON(MD)模具(PartNO299156204/205)-GAC AL</t>
    <phoneticPr fontId="316" type="noConversion"/>
  </si>
  <si>
    <t>BUTTON(MD)模具(PartNO299156207)-GAC AL</t>
    <phoneticPr fontId="316" type="noConversion"/>
  </si>
  <si>
    <t>BUTTON(MD)模具(PartNO299156208)-GAC AL</t>
    <phoneticPr fontId="316" type="noConversion"/>
  </si>
  <si>
    <t>CLIP (MD)IP_PO模具(PartNO299156209)-GAC AL</t>
    <phoneticPr fontId="316" type="noConversion"/>
  </si>
  <si>
    <t>PLUNGER (MD)IP模具(PartNO299156214)-GAC AL</t>
    <phoneticPr fontId="316" type="noConversion"/>
  </si>
  <si>
    <t>COVER (MD)IP模具(PartNO299156257/8)-GAC AL</t>
    <phoneticPr fontId="316" type="noConversion"/>
  </si>
  <si>
    <t>FRAME(MD)IP模具(PartNO299156259/60)-GAC AL</t>
    <phoneticPr fontId="316" type="noConversion"/>
  </si>
  <si>
    <t>CHROMEPLATE模具(PartNO299156210/1)-GAC AL</t>
    <phoneticPr fontId="316" type="noConversion"/>
  </si>
  <si>
    <t>CHROMEPLATE模具(PartNO299156212/13)-GAC AL</t>
    <phoneticPr fontId="316" type="noConversion"/>
  </si>
  <si>
    <t>浙江宁波安特</t>
    <phoneticPr fontId="316" type="noConversion"/>
  </si>
  <si>
    <t>公司破产</t>
    <phoneticPr fontId="316" type="noConversion"/>
  </si>
  <si>
    <t>JAC P201</t>
    <phoneticPr fontId="316" type="noConversion"/>
  </si>
  <si>
    <t>Bezel模具(PartNO299141098)-JAC P201</t>
    <phoneticPr fontId="316" type="noConversion"/>
  </si>
  <si>
    <t>ORD 601080</t>
    <phoneticPr fontId="316" type="noConversion"/>
  </si>
  <si>
    <t>JAC 5AT</t>
    <phoneticPr fontId="316" type="noConversion"/>
  </si>
  <si>
    <t>BOX模具(PartNO299145088)-JAC 5AT</t>
    <phoneticPr fontId="316" type="noConversion"/>
  </si>
  <si>
    <t>ORD 601124</t>
    <phoneticPr fontId="316" type="noConversion"/>
  </si>
  <si>
    <t>COVER模具(PartNO299145087)-JAC 5AT</t>
    <phoneticPr fontId="316" type="noConversion"/>
  </si>
  <si>
    <t>ORD 601125</t>
    <phoneticPr fontId="316" type="noConversion"/>
  </si>
  <si>
    <t>LENS模具(PartNO299145089)-JAC 5AT</t>
    <phoneticPr fontId="316" type="noConversion"/>
  </si>
  <si>
    <t>ORD 601126</t>
    <phoneticPr fontId="316" type="noConversion"/>
  </si>
  <si>
    <t>JAC IEV5&amp;S2 US</t>
    <phoneticPr fontId="316" type="noConversion"/>
  </si>
  <si>
    <t>BUTTON-CHG模具(PartNO299145829)-IEV5</t>
    <phoneticPr fontId="316" type="noConversion"/>
  </si>
  <si>
    <t>ORD 601140</t>
    <phoneticPr fontId="316" type="noConversion"/>
  </si>
  <si>
    <t>B-PLATE-CHG模具(PartNO299145841)-IEV5</t>
    <phoneticPr fontId="316" type="noConversion"/>
  </si>
  <si>
    <t>HOUSING-CHG模具(PartNO299145842)-IEV5</t>
  </si>
  <si>
    <t>M-BLOCK-CHG模具(PartNO299145843)-IEV5</t>
  </si>
  <si>
    <t>RING-CHG模具(PartNO299145846)-IEV5</t>
  </si>
  <si>
    <t>HOLDER-CHG模具(PartNO299145847)-IEV5</t>
  </si>
  <si>
    <t>BEZEL模具(PartNO299145826)-IEV5</t>
  </si>
  <si>
    <t>BOX-ECO模具(PartNO299145824)-IEV5</t>
    <phoneticPr fontId="316" type="noConversion"/>
  </si>
  <si>
    <t>Cover模具(PartNO299146097)-S2 US</t>
    <phoneticPr fontId="316" type="noConversion"/>
  </si>
  <si>
    <t>Base-plate模具(PartNO299146096)-S2 US</t>
  </si>
  <si>
    <t>2014.09.30</t>
    <phoneticPr fontId="316" type="noConversion"/>
  </si>
  <si>
    <t>防水塞模具(PartNO299104792)-JAC N215</t>
    <phoneticPr fontId="316" type="noConversion"/>
  </si>
  <si>
    <t>ORD 601304</t>
    <phoneticPr fontId="316" type="noConversion"/>
  </si>
  <si>
    <t>2014.11.31</t>
    <phoneticPr fontId="316" type="noConversion"/>
  </si>
  <si>
    <t>JAC P311</t>
    <phoneticPr fontId="316" type="noConversion"/>
  </si>
  <si>
    <t>BOX (MD)PW模具(PartNO299152595)-JAC P311</t>
    <phoneticPr fontId="316" type="noConversion"/>
  </si>
  <si>
    <t>ORD 601312</t>
    <phoneticPr fontId="316" type="noConversion"/>
  </si>
  <si>
    <t>BUTTON_LOWER模具(PartNO299152600)-JAC P311</t>
    <phoneticPr fontId="316" type="noConversion"/>
  </si>
  <si>
    <t>2014.05.31</t>
    <phoneticPr fontId="316" type="noConversion"/>
  </si>
  <si>
    <t>TRW</t>
    <phoneticPr fontId="316" type="noConversion"/>
  </si>
  <si>
    <t>DSW-CMD-140514进口本社模具</t>
    <phoneticPr fontId="316" type="noConversion"/>
  </si>
  <si>
    <t>社内</t>
    <phoneticPr fontId="316" type="noConversion"/>
  </si>
  <si>
    <t>大星本社</t>
    <phoneticPr fontId="316" type="noConversion"/>
  </si>
  <si>
    <t>ORD 601240</t>
    <phoneticPr fontId="316" type="noConversion"/>
  </si>
  <si>
    <t>DSW-CMD-1405-01进口本社设备</t>
    <phoneticPr fontId="316" type="noConversion"/>
  </si>
  <si>
    <t>ORD 601241</t>
    <phoneticPr fontId="316" type="noConversion"/>
  </si>
  <si>
    <t>2014.06.30</t>
    <phoneticPr fontId="316" type="noConversion"/>
  </si>
  <si>
    <t>DBC7.8</t>
    <phoneticPr fontId="316" type="noConversion"/>
  </si>
  <si>
    <t>DSW-CMD-140516进口本社模具</t>
    <phoneticPr fontId="316" type="noConversion"/>
  </si>
  <si>
    <t>ORD 601260</t>
    <phoneticPr fontId="316" type="noConversion"/>
  </si>
  <si>
    <t>2014.07.31</t>
    <phoneticPr fontId="316" type="noConversion"/>
  </si>
  <si>
    <t>进口本社DBC7.8 DSWCMD140714模具</t>
    <phoneticPr fontId="316" type="noConversion"/>
  </si>
  <si>
    <r>
      <t>ORD 601296</t>
    </r>
    <r>
      <rPr>
        <sz val="10"/>
        <rFont val="宋体"/>
        <family val="3"/>
        <charset val="134"/>
      </rPr>
      <t/>
    </r>
  </si>
  <si>
    <t>DBC1200</t>
    <phoneticPr fontId="316" type="noConversion"/>
  </si>
  <si>
    <t xml:space="preserve">DSWCMD140708注塑模具用模芯 </t>
    <phoneticPr fontId="316" type="noConversion"/>
  </si>
  <si>
    <r>
      <t>ORD 601297</t>
    </r>
    <r>
      <rPr>
        <sz val="10"/>
        <rFont val="宋体"/>
        <family val="3"/>
        <charset val="134"/>
      </rPr>
      <t/>
    </r>
  </si>
  <si>
    <t>2014.08.31</t>
    <phoneticPr fontId="316" type="noConversion"/>
  </si>
  <si>
    <t>DSW-CMD-140731 TRW冲压模具2套</t>
    <phoneticPr fontId="316" type="noConversion"/>
  </si>
  <si>
    <t>ORD 601300/1</t>
    <phoneticPr fontId="316" type="noConversion"/>
  </si>
  <si>
    <t>DSW-CMD-140918 DBC7.8模具配件</t>
    <phoneticPr fontId="316" type="noConversion"/>
  </si>
  <si>
    <t>ORD 601306</t>
    <phoneticPr fontId="316" type="noConversion"/>
  </si>
  <si>
    <t>2014.10.31</t>
    <phoneticPr fontId="316" type="noConversion"/>
  </si>
  <si>
    <t>DSW-CMD-141025 进口模具3套</t>
    <phoneticPr fontId="316" type="noConversion"/>
  </si>
  <si>
    <t>ORD 601307-9</t>
    <phoneticPr fontId="316" type="noConversion"/>
  </si>
  <si>
    <t>DSW-CMD-141016 DBC7.8模具配件</t>
    <phoneticPr fontId="316" type="noConversion"/>
  </si>
  <si>
    <t>ORD 601310</t>
    <phoneticPr fontId="316" type="noConversion"/>
  </si>
  <si>
    <t>DSW-CMD-141017_01 DBC7.8模具配件</t>
    <phoneticPr fontId="316" type="noConversion"/>
  </si>
  <si>
    <t>2014.11.30</t>
    <phoneticPr fontId="316" type="noConversion"/>
  </si>
  <si>
    <t>DSW-TF-014-01进口本社TRW设备</t>
  </si>
  <si>
    <t>ORD 601314</t>
    <phoneticPr fontId="316" type="noConversion"/>
  </si>
  <si>
    <t>DSW-TF-014-03进口本社TRW设备</t>
  </si>
  <si>
    <t>DSW-CMD-141113进口本社TRW设备</t>
    <phoneticPr fontId="316" type="noConversion"/>
  </si>
  <si>
    <t>ORD 601316</t>
    <phoneticPr fontId="316" type="noConversion"/>
  </si>
  <si>
    <t>DSW-CMD-141120进口本社DBC7.8模芯</t>
    <phoneticPr fontId="316" type="noConversion"/>
  </si>
  <si>
    <t>DSW-CMD-141204进口本社DBC7.8模具</t>
    <phoneticPr fontId="316" type="noConversion"/>
  </si>
  <si>
    <t>ORD 601380</t>
    <phoneticPr fontId="316" type="noConversion"/>
  </si>
  <si>
    <r>
      <t>ORD 601381</t>
    </r>
    <r>
      <rPr>
        <sz val="10"/>
        <rFont val="宋体"/>
        <family val="3"/>
        <charset val="134"/>
      </rPr>
      <t/>
    </r>
  </si>
  <si>
    <r>
      <t>ORD 600964</t>
    </r>
    <r>
      <rPr>
        <sz val="10"/>
        <rFont val="宋体"/>
        <family val="3"/>
        <charset val="134"/>
      </rPr>
      <t/>
    </r>
    <phoneticPr fontId="316" type="noConversion"/>
  </si>
  <si>
    <t>Box模具(PartNO202007555)-J300</t>
    <phoneticPr fontId="316" type="noConversion"/>
  </si>
  <si>
    <t>ORD 601201</t>
    <phoneticPr fontId="316" type="noConversion"/>
  </si>
  <si>
    <t>Cover模具(PartNO202007556)-J300</t>
    <phoneticPr fontId="316" type="noConversion"/>
  </si>
  <si>
    <r>
      <t>ORD 601202</t>
    </r>
    <r>
      <rPr>
        <b/>
        <sz val="10"/>
        <rFont val="MS Sans Serif"/>
        <family val="2"/>
      </rPr>
      <t/>
    </r>
  </si>
  <si>
    <t>Cover模具(PartNO202007561)-J300</t>
    <phoneticPr fontId="316" type="noConversion"/>
  </si>
  <si>
    <r>
      <t>ORD 601203</t>
    </r>
    <r>
      <rPr>
        <b/>
        <sz val="10"/>
        <rFont val="MS Sans Serif"/>
        <family val="2"/>
      </rPr>
      <t/>
    </r>
  </si>
  <si>
    <t>Cover模具(PartNO202007564)-J300</t>
    <phoneticPr fontId="316" type="noConversion"/>
  </si>
  <si>
    <r>
      <t>ORD 601204</t>
    </r>
    <r>
      <rPr>
        <b/>
        <sz val="10"/>
        <rFont val="MS Sans Serif"/>
        <family val="2"/>
      </rPr>
      <t/>
    </r>
  </si>
  <si>
    <t>M-block模具(PartNO206010888)-J300</t>
    <phoneticPr fontId="316" type="noConversion"/>
  </si>
  <si>
    <r>
      <t>ORD 601205</t>
    </r>
    <r>
      <rPr>
        <b/>
        <sz val="10"/>
        <rFont val="MS Sans Serif"/>
        <family val="2"/>
      </rPr>
      <t/>
    </r>
  </si>
  <si>
    <t>Plunger模具(PartNO207001857)-J300</t>
    <phoneticPr fontId="316" type="noConversion"/>
  </si>
  <si>
    <r>
      <t>ORD 601206</t>
    </r>
    <r>
      <rPr>
        <b/>
        <sz val="10"/>
        <rFont val="MS Sans Serif"/>
        <family val="2"/>
      </rPr>
      <t/>
    </r>
  </si>
  <si>
    <t>2014.01.31</t>
    <phoneticPr fontId="316" type="noConversion"/>
  </si>
  <si>
    <t>TRW EPBI HOUSING产线</t>
    <phoneticPr fontId="316" type="noConversion"/>
  </si>
  <si>
    <t>上海维鲸视统工业</t>
    <phoneticPr fontId="316" type="noConversion"/>
  </si>
  <si>
    <t>ORD 601120</t>
    <phoneticPr fontId="316" type="noConversion"/>
  </si>
  <si>
    <t>GSUV FPA</t>
  </si>
  <si>
    <t>GSUV FPA/LDW&amp;FPA&amp;LDW SW  EMC TEST</t>
    <phoneticPr fontId="316" type="noConversion"/>
  </si>
  <si>
    <t>上海天祥</t>
    <phoneticPr fontId="316" type="noConversion"/>
  </si>
  <si>
    <t>ORD 601160</t>
    <phoneticPr fontId="316" type="noConversion"/>
  </si>
  <si>
    <t>GSUV EMC</t>
    <phoneticPr fontId="316" type="noConversion"/>
  </si>
  <si>
    <t>FIAT EMC TEST</t>
    <phoneticPr fontId="316" type="noConversion"/>
  </si>
  <si>
    <t>ORD 601180</t>
    <phoneticPr fontId="316" type="noConversion"/>
  </si>
  <si>
    <t>BAIC C61X</t>
    <phoneticPr fontId="316" type="noConversion"/>
  </si>
  <si>
    <t>Case模具(PartNO299135537)-BAIC C61X</t>
    <phoneticPr fontId="316" type="noConversion"/>
  </si>
  <si>
    <t>苏州甲乙电子</t>
    <phoneticPr fontId="316" type="noConversion"/>
  </si>
  <si>
    <t>ORD 601200</t>
    <phoneticPr fontId="316" type="noConversion"/>
  </si>
  <si>
    <t>BOBBIN模具(PartNO299135535)-BAIC C61X</t>
    <phoneticPr fontId="316" type="noConversion"/>
  </si>
  <si>
    <t>ORD 601207</t>
    <phoneticPr fontId="316" type="noConversion"/>
  </si>
  <si>
    <t>BOBBINCOVER模具(PartNO299135539)-BAIC C61X</t>
    <phoneticPr fontId="316" type="noConversion"/>
  </si>
  <si>
    <t>ORD 601208</t>
    <phoneticPr fontId="316" type="noConversion"/>
  </si>
  <si>
    <t>COVER模具(PartNO299135540)-BAIC C61X</t>
    <phoneticPr fontId="316" type="noConversion"/>
  </si>
  <si>
    <t>ORD 601209</t>
    <phoneticPr fontId="316" type="noConversion"/>
  </si>
  <si>
    <t>SGMW CN101</t>
    <phoneticPr fontId="316" type="noConversion"/>
  </si>
  <si>
    <t>AuTOBUTTON模具(PartNO299152931)-SGMW CN101</t>
    <phoneticPr fontId="316" type="noConversion"/>
  </si>
  <si>
    <t>ORD 601280</t>
    <phoneticPr fontId="316" type="noConversion"/>
  </si>
  <si>
    <t>苏州威</t>
    <phoneticPr fontId="316" type="noConversion"/>
  </si>
  <si>
    <t>Manual 模具(PartNO299152932)-SGMW CN101</t>
    <phoneticPr fontId="316" type="noConversion"/>
  </si>
  <si>
    <t>BOX-MAIN4P模具(PartNO299152924)-SGMW CN101</t>
    <phoneticPr fontId="316" type="noConversion"/>
  </si>
  <si>
    <t>COVER-MAIN模具(PartNO299152939)-SGMW CN101</t>
  </si>
  <si>
    <t>W/LOCK 模具(PartNO299152934)-SGMW CN101</t>
  </si>
  <si>
    <t>BOX-MAIN2P模具(PartNO299152926)-SGMW CN101</t>
  </si>
  <si>
    <t>BOX-SUB模具(PartNO299152927)-SGMW CN101</t>
  </si>
  <si>
    <t>COVER-SUB模具(PartNO299152941)-SGMW CN101</t>
  </si>
  <si>
    <t>ENS-SUB模具(PartNO299152947)-SGMW CN101</t>
    <phoneticPr fontId="316" type="noConversion"/>
  </si>
  <si>
    <t>ORD 601288</t>
    <phoneticPr fontId="316" type="noConversion"/>
  </si>
  <si>
    <t>TYPE-2TRAY模具-14081001-TRW</t>
    <phoneticPr fontId="316" type="noConversion"/>
  </si>
  <si>
    <t>ORD 601292</t>
    <phoneticPr fontId="316" type="noConversion"/>
  </si>
  <si>
    <t>TYPE-3TRAY模具-WXS-0829-1401-TRW</t>
    <phoneticPr fontId="316" type="noConversion"/>
  </si>
  <si>
    <t>ORD 601302</t>
    <phoneticPr fontId="316" type="noConversion"/>
  </si>
  <si>
    <t>TRW Pallet模具-WXS-0829-1402-TRW</t>
    <phoneticPr fontId="316" type="noConversion"/>
  </si>
  <si>
    <r>
      <t>ORD 601303</t>
    </r>
    <r>
      <rPr>
        <sz val="10"/>
        <rFont val="宋体"/>
        <family val="3"/>
        <charset val="134"/>
      </rPr>
      <t/>
    </r>
  </si>
  <si>
    <t>VAVE</t>
    <phoneticPr fontId="316" type="noConversion"/>
  </si>
  <si>
    <t>Rubber模具(PartNO)-VAVE</t>
    <phoneticPr fontId="316" type="noConversion"/>
  </si>
  <si>
    <t>ORD 601379</t>
    <phoneticPr fontId="316" type="noConversion"/>
  </si>
  <si>
    <t>PIN BLOCK-SUB模具(PartNO299152952)-CN101</t>
    <phoneticPr fontId="316" type="noConversion"/>
  </si>
  <si>
    <t>ORD 601373</t>
    <phoneticPr fontId="316" type="noConversion"/>
  </si>
  <si>
    <t>WMJS1407003</t>
    <phoneticPr fontId="316" type="noConversion"/>
  </si>
  <si>
    <t>PIN模具(PartNO299153152)-SGMW CN101</t>
    <phoneticPr fontId="316" type="noConversion"/>
  </si>
  <si>
    <t>PIN BLOCK-MAIN模具(PartNO299152950)-CN101</t>
    <phoneticPr fontId="316" type="noConversion"/>
  </si>
  <si>
    <t xml:space="preserve"> </t>
    <phoneticPr fontId="316" type="noConversion"/>
  </si>
  <si>
    <r>
      <t>(2015</t>
    </r>
    <r>
      <rPr>
        <b/>
        <sz val="8"/>
        <rFont val="돋움"/>
        <family val="2"/>
        <charset val="129"/>
      </rPr>
      <t>年</t>
    </r>
    <r>
      <rPr>
        <b/>
        <sz val="8"/>
        <rFont val="MS Sans Serif"/>
        <family val="2"/>
      </rPr>
      <t>06</t>
    </r>
    <r>
      <rPr>
        <b/>
        <sz val="8"/>
        <rFont val="돋움"/>
        <family val="2"/>
        <charset val="129"/>
      </rPr>
      <t>月</t>
    </r>
    <r>
      <rPr>
        <b/>
        <sz val="8"/>
        <rFont val="MS Sans Serif"/>
        <family val="2"/>
      </rPr>
      <t>30</t>
    </r>
    <r>
      <rPr>
        <b/>
        <sz val="8"/>
        <rFont val="돋움"/>
        <family val="2"/>
        <charset val="129"/>
      </rPr>
      <t>現在</t>
    </r>
    <r>
      <rPr>
        <b/>
        <sz val="8"/>
        <rFont val="MS Sans Serif"/>
        <family val="2"/>
      </rPr>
      <t>)</t>
    </r>
    <phoneticPr fontId="315" type="noConversion"/>
  </si>
  <si>
    <t>南通万德</t>
    <phoneticPr fontId="316" type="noConversion"/>
  </si>
  <si>
    <t>2015.04.30</t>
    <phoneticPr fontId="316" type="noConversion"/>
  </si>
  <si>
    <t>JAC S20</t>
    <phoneticPr fontId="316" type="noConversion"/>
  </si>
  <si>
    <t>AUTO BUTTONl模具(PartNO299162280)-JAC S20</t>
    <phoneticPr fontId="316" type="noConversion"/>
  </si>
  <si>
    <t>ORD 601432</t>
    <phoneticPr fontId="316" type="noConversion"/>
  </si>
  <si>
    <t>BUTTONl模具(PartNO120019571)-JAC S2</t>
    <phoneticPr fontId="316" type="noConversion"/>
  </si>
  <si>
    <t>ORD 601433</t>
    <phoneticPr fontId="316" type="noConversion"/>
  </si>
  <si>
    <t>BUTTONl模具(PartNO120019572)-JAC S2</t>
    <phoneticPr fontId="316" type="noConversion"/>
  </si>
  <si>
    <t>DSW-CMD-140514进口本社模具（299136951/4413）</t>
    <phoneticPr fontId="316" type="noConversion"/>
  </si>
  <si>
    <t>DSW-CMD-140731 TRW冲压模具2套299134353</t>
    <phoneticPr fontId="316" type="noConversion"/>
  </si>
  <si>
    <t>DSW-CMD-141025 进口模具3套（299136951/4355/6)</t>
    <phoneticPr fontId="316" type="noConversion"/>
  </si>
  <si>
    <t>DSW-TF-014-03进口本社TRW设备</t>
    <phoneticPr fontId="1" type="noConversion"/>
  </si>
  <si>
    <t>DSW-CMD-141113进口本社TRW模具(299136951)</t>
    <phoneticPr fontId="316" type="noConversion"/>
  </si>
  <si>
    <t>2015.01.31</t>
    <phoneticPr fontId="316" type="noConversion"/>
  </si>
  <si>
    <t>DSW-CMD-141219进口本社TRW模具(299134413-01)</t>
    <phoneticPr fontId="316" type="noConversion"/>
  </si>
  <si>
    <t>ORD 601397</t>
    <phoneticPr fontId="316" type="noConversion"/>
  </si>
  <si>
    <t>DSW-CMD-150326(299134413-01)进口本社TRW模具</t>
    <phoneticPr fontId="316" type="noConversion"/>
  </si>
  <si>
    <t>ORD 601420</t>
    <phoneticPr fontId="316" type="noConversion"/>
  </si>
  <si>
    <t>2015.05.31</t>
    <phoneticPr fontId="316" type="noConversion"/>
  </si>
  <si>
    <t>DSW-CMD-150429(299136951)进口本社TRW模具</t>
    <phoneticPr fontId="316" type="noConversion"/>
  </si>
  <si>
    <t>ORD 601442</t>
    <phoneticPr fontId="316" type="noConversion"/>
  </si>
  <si>
    <r>
      <t>DSW-CMD-150429(299136951)进口本社TRW模具</t>
    </r>
    <r>
      <rPr>
        <sz val="10"/>
        <rFont val="宋体"/>
        <family val="3"/>
        <charset val="134"/>
      </rPr>
      <t/>
    </r>
    <phoneticPr fontId="316" type="noConversion"/>
  </si>
  <si>
    <t>ORD 601443</t>
    <phoneticPr fontId="316" type="noConversion"/>
  </si>
  <si>
    <r>
      <t>DSW-CMD-150512(18096738-05)进口本社模具</t>
    </r>
    <r>
      <rPr>
        <sz val="10"/>
        <rFont val="宋体"/>
        <family val="3"/>
        <charset val="134"/>
      </rPr>
      <t/>
    </r>
    <phoneticPr fontId="316" type="noConversion"/>
  </si>
  <si>
    <r>
      <t>ORD 601444</t>
    </r>
    <r>
      <rPr>
        <sz val="10"/>
        <rFont val="宋体"/>
        <family val="3"/>
        <charset val="134"/>
      </rPr>
      <t/>
    </r>
    <phoneticPr fontId="316" type="noConversion"/>
  </si>
  <si>
    <r>
      <t>DSW-CMD-150512(18096738-06-01)进口本社模具</t>
    </r>
    <r>
      <rPr>
        <sz val="10"/>
        <rFont val="宋体"/>
        <family val="3"/>
        <charset val="134"/>
      </rPr>
      <t/>
    </r>
    <phoneticPr fontId="316" type="noConversion"/>
  </si>
  <si>
    <t>ORD 601445/6</t>
    <phoneticPr fontId="316" type="noConversion"/>
  </si>
  <si>
    <r>
      <t>DSW-CMD-150522(18093434)进口本社DBC7.8模具</t>
    </r>
    <r>
      <rPr>
        <sz val="10"/>
        <rFont val="宋体"/>
        <family val="3"/>
        <charset val="134"/>
      </rPr>
      <t/>
    </r>
    <phoneticPr fontId="316" type="noConversion"/>
  </si>
  <si>
    <t>ORD 601447</t>
    <phoneticPr fontId="316" type="noConversion"/>
  </si>
  <si>
    <t>2015.02.28</t>
    <phoneticPr fontId="316" type="noConversion"/>
  </si>
  <si>
    <t>MARSILLI -TRW-设备入账-在建工程</t>
    <phoneticPr fontId="316" type="noConversion"/>
  </si>
  <si>
    <t>ORD 601405</t>
    <phoneticPr fontId="316" type="noConversion"/>
  </si>
  <si>
    <t>ORD 601435</t>
    <phoneticPr fontId="316" type="noConversion"/>
  </si>
  <si>
    <t>ORD 601375</t>
    <phoneticPr fontId="316" type="noConversion"/>
  </si>
  <si>
    <t>POLLAK</t>
    <phoneticPr fontId="316" type="noConversion"/>
  </si>
  <si>
    <t>Shaft A模具(PartNO299125335)-POLLAK</t>
    <phoneticPr fontId="316" type="noConversion"/>
  </si>
  <si>
    <t>ORD 601386</t>
    <phoneticPr fontId="316" type="noConversion"/>
  </si>
  <si>
    <t>Wheel模具(PartNO299125343)-POLLAK</t>
    <phoneticPr fontId="316" type="noConversion"/>
  </si>
  <si>
    <r>
      <t>ORD 601387</t>
    </r>
    <r>
      <rPr>
        <sz val="10"/>
        <rFont val="宋体"/>
        <family val="3"/>
        <charset val="134"/>
      </rPr>
      <t/>
    </r>
    <phoneticPr fontId="316" type="noConversion"/>
  </si>
  <si>
    <t>Cam A模具(PartNO299125280)-POLLAK</t>
    <phoneticPr fontId="316" type="noConversion"/>
  </si>
  <si>
    <r>
      <t>ORD 601388</t>
    </r>
    <r>
      <rPr>
        <sz val="10"/>
        <rFont val="宋体"/>
        <family val="3"/>
        <charset val="134"/>
      </rPr>
      <t/>
    </r>
  </si>
  <si>
    <t>Support A模具(PartNO299125339)-POLLAK</t>
    <phoneticPr fontId="316" type="noConversion"/>
  </si>
  <si>
    <r>
      <t>ORD 601389</t>
    </r>
    <r>
      <rPr>
        <sz val="10"/>
        <rFont val="宋体"/>
        <family val="3"/>
        <charset val="134"/>
      </rPr>
      <t/>
    </r>
    <phoneticPr fontId="316" type="noConversion"/>
  </si>
  <si>
    <t>Ring A模具(PartNO299125330)-POLLAK</t>
    <phoneticPr fontId="316" type="noConversion"/>
  </si>
  <si>
    <r>
      <t>ORD 601390</t>
    </r>
    <r>
      <rPr>
        <sz val="10"/>
        <rFont val="宋体"/>
        <family val="3"/>
        <charset val="134"/>
      </rPr>
      <t/>
    </r>
  </si>
  <si>
    <t>Ring B模具(PartNO299125331)-POLLAK</t>
    <phoneticPr fontId="316" type="noConversion"/>
  </si>
  <si>
    <r>
      <t>ORD 601391</t>
    </r>
    <r>
      <rPr>
        <sz val="10"/>
        <rFont val="宋体"/>
        <family val="3"/>
        <charset val="134"/>
      </rPr>
      <t/>
    </r>
  </si>
  <si>
    <t>Knob A模具(PartNO299125318)-POLLAK</t>
    <phoneticPr fontId="316" type="noConversion"/>
  </si>
  <si>
    <t>ORD 601382</t>
    <phoneticPr fontId="316" type="noConversion"/>
  </si>
  <si>
    <t>Housing A模具(PartNO299125298)-POLLAK</t>
    <phoneticPr fontId="316" type="noConversion"/>
  </si>
  <si>
    <t>Button模具(PartNO299125276)-POLLAK</t>
    <phoneticPr fontId="316" type="noConversion"/>
  </si>
  <si>
    <t>Cover模具(PartNO299125248)-POLLAK</t>
    <phoneticPr fontId="316" type="noConversion"/>
  </si>
  <si>
    <t>Rotor模具(PartNO299125332)-POLLAK</t>
    <phoneticPr fontId="316" type="noConversion"/>
  </si>
  <si>
    <t>ORD 601428</t>
    <phoneticPr fontId="316" type="noConversion"/>
  </si>
  <si>
    <t>Slider模具(PartNO299125338)-POLLAK</t>
    <phoneticPr fontId="316" type="noConversion"/>
  </si>
  <si>
    <t>M-contactor模具(PartNO299125352)-POLLAK</t>
    <phoneticPr fontId="316" type="noConversion"/>
  </si>
  <si>
    <t>Terminal模具(PartNO299125353)-POLLAK</t>
    <phoneticPr fontId="316" type="noConversion"/>
  </si>
  <si>
    <t>GP30</t>
    <phoneticPr fontId="316" type="noConversion"/>
  </si>
  <si>
    <t>Auto Button模具(PartNO299157786)-GP30</t>
    <phoneticPr fontId="316" type="noConversion"/>
  </si>
  <si>
    <t>ORD 601392</t>
    <phoneticPr fontId="316" type="noConversion"/>
  </si>
  <si>
    <t>Manual Buttion模具(PartNO299157788)-GP30</t>
    <phoneticPr fontId="316" type="noConversion"/>
  </si>
  <si>
    <r>
      <t>ORD 601393</t>
    </r>
    <r>
      <rPr>
        <sz val="10"/>
        <rFont val="宋体"/>
        <family val="3"/>
        <charset val="134"/>
      </rPr>
      <t/>
    </r>
  </si>
  <si>
    <t>Manual Buttion模具(PartNO299157787)-GP30</t>
    <phoneticPr fontId="316" type="noConversion"/>
  </si>
  <si>
    <r>
      <t>ORD 601394</t>
    </r>
    <r>
      <rPr>
        <sz val="10"/>
        <rFont val="宋体"/>
        <family val="3"/>
        <charset val="134"/>
      </rPr>
      <t/>
    </r>
  </si>
  <si>
    <t>Box Sub SW模具(PartNO299157785)-GP30</t>
    <phoneticPr fontId="316" type="noConversion"/>
  </si>
  <si>
    <r>
      <t>ORD 601395</t>
    </r>
    <r>
      <rPr>
        <sz val="10"/>
        <rFont val="宋体"/>
        <family val="3"/>
        <charset val="134"/>
      </rPr>
      <t/>
    </r>
  </si>
  <si>
    <t>Led Socket模具(PartNO299157789)-GP30</t>
    <phoneticPr fontId="316" type="noConversion"/>
  </si>
  <si>
    <r>
      <t>ORD 601396</t>
    </r>
    <r>
      <rPr>
        <sz val="10"/>
        <rFont val="宋体"/>
        <family val="3"/>
        <charset val="134"/>
      </rPr>
      <t/>
    </r>
    <phoneticPr fontId="316" type="noConversion"/>
  </si>
  <si>
    <t>SPCO</t>
    <phoneticPr fontId="316" type="noConversion"/>
  </si>
  <si>
    <t>HAZARD BUTTON模具(PartNO299151940)-SPCO</t>
    <phoneticPr fontId="316" type="noConversion"/>
  </si>
  <si>
    <t>ORD 601398</t>
    <phoneticPr fontId="316" type="noConversion"/>
  </si>
  <si>
    <t>Trunk open BUTTO模具(PartNO299151941)-SPCO</t>
    <phoneticPr fontId="316" type="noConversion"/>
  </si>
  <si>
    <r>
      <t>ORD 601399</t>
    </r>
    <r>
      <rPr>
        <sz val="10"/>
        <rFont val="宋体"/>
        <family val="3"/>
        <charset val="134"/>
      </rPr>
      <t/>
    </r>
    <phoneticPr fontId="316" type="noConversion"/>
  </si>
  <si>
    <t>MASTER LOCK 模具(PartNO299151942)-SPCO</t>
    <phoneticPr fontId="316" type="noConversion"/>
  </si>
  <si>
    <r>
      <t>ORD 601400</t>
    </r>
    <r>
      <rPr>
        <sz val="10"/>
        <rFont val="宋体"/>
        <family val="3"/>
        <charset val="134"/>
      </rPr>
      <t/>
    </r>
    <phoneticPr fontId="316" type="noConversion"/>
  </si>
  <si>
    <t>Blanking LH模具(PartNO299151943)-SPCO</t>
    <phoneticPr fontId="316" type="noConversion"/>
  </si>
  <si>
    <r>
      <t>ORD 601401</t>
    </r>
    <r>
      <rPr>
        <sz val="10"/>
        <rFont val="宋体"/>
        <family val="3"/>
        <charset val="134"/>
      </rPr>
      <t/>
    </r>
  </si>
  <si>
    <t>Blanking RH模具(PartNO299151944)-SPCO</t>
    <phoneticPr fontId="316" type="noConversion"/>
  </si>
  <si>
    <r>
      <t>ORD 601402</t>
    </r>
    <r>
      <rPr>
        <sz val="10"/>
        <rFont val="宋体"/>
        <family val="3"/>
        <charset val="134"/>
      </rPr>
      <t/>
    </r>
  </si>
  <si>
    <t>LENS模具(PartNO299151950-SPCO</t>
    <phoneticPr fontId="316" type="noConversion"/>
  </si>
  <si>
    <r>
      <t>ORD 601403</t>
    </r>
    <r>
      <rPr>
        <sz val="10"/>
        <rFont val="宋体"/>
        <family val="3"/>
        <charset val="134"/>
      </rPr>
      <t/>
    </r>
  </si>
  <si>
    <t>ISOLATOR BUTTON模具(PartNO299152494)-SPCO</t>
    <phoneticPr fontId="316" type="noConversion"/>
  </si>
  <si>
    <r>
      <t>ORD 601404</t>
    </r>
    <r>
      <rPr>
        <sz val="10"/>
        <rFont val="宋体"/>
        <family val="3"/>
        <charset val="134"/>
      </rPr>
      <t/>
    </r>
    <phoneticPr fontId="316" type="noConversion"/>
  </si>
  <si>
    <t>M-Contactor模具(PartNO299158449)-VOLVO</t>
    <phoneticPr fontId="316" type="noConversion"/>
  </si>
  <si>
    <t>ORD 601441</t>
    <phoneticPr fontId="316" type="noConversion"/>
  </si>
  <si>
    <t>eHR</t>
    <phoneticPr fontId="316" type="noConversion"/>
  </si>
  <si>
    <t>eHR人事开发系统</t>
    <phoneticPr fontId="316" type="noConversion"/>
  </si>
  <si>
    <t>ORD 601440</t>
    <phoneticPr fontId="3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</si>
</sst>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4">
    <numFmt numFmtId="42" formatCode="_-&quot;₩&quot;* #,##0_-;\-&quot;₩&quot;* #,##0_-;_-&quot;₩&quot;* &quot;-&quot;_-;_-@_-"/>
    <numFmt numFmtId="41" formatCode="_-* #,##0_-;\-* #,##0_-;_-* &quot;-&quot;_-;_-@_-"/>
    <numFmt numFmtId="44" formatCode="_-&quot;₩&quot;* #,##0.00_-;\-&quot;₩&quot;* #,##0.00_-;_-&quot;₩&quot;* &quot;-&quot;??_-;_-@_-"/>
    <numFmt numFmtId="43" formatCode="_-* #,##0.00_-;\-* #,##0.00_-;_-* &quot;-&quot;??_-;_-@_-"/>
    <numFmt numFmtId="26" formatCode="\$#,##0.00_);[Red]\(\$#,##0.00\)"/>
    <numFmt numFmtId="176" formatCode="#,##0,,;\(#,##0,,\);\-"/>
    <numFmt numFmtId="177" formatCode="0.0%"/>
    <numFmt numFmtId="178" formatCode="#.#%;\(#.#%\)"/>
    <numFmt numFmtId="179" formatCode="0.#%;\(0.#%\)"/>
    <numFmt numFmtId="180" formatCode="#.0%;\(#.#%\)"/>
    <numFmt numFmtId="181" formatCode="0.#%;\(#.#%\)"/>
    <numFmt numFmtId="182" formatCode="#,##0.00_);\(#,##0.00\)"/>
    <numFmt numFmtId="183" formatCode="#,##0.00_ ;[Red]\-#,##0.00\ "/>
    <numFmt numFmtId="184" formatCode="#,##0.00_);[Red]\(#,##0.00\)"/>
    <numFmt numFmtId="185" formatCode="_-[$€-2]\ * #,##0.0000_-;\-[$€-2]\ * #,##0.0000_-;_-[$€-2]\ * &quot;-&quot;??_-"/>
    <numFmt numFmtId="186" formatCode="#,##0;[Red]\(#,##0\);\-"/>
    <numFmt numFmtId="187" formatCode="&quot;$&quot;#,##0_);[Red]\(&quot;$&quot;#,##0\)"/>
    <numFmt numFmtId="188" formatCode="_ &quot;₩&quot;* #,##0_ ;_ &quot;₩&quot;* \-#,##0_ ;_ &quot;₩&quot;* &quot;-&quot;_ ;_ @_ "/>
    <numFmt numFmtId="189" formatCode=";;"/>
    <numFmt numFmtId="190" formatCode=".00"/>
    <numFmt numFmtId="191" formatCode="#,##0&quot;%&quot;"/>
    <numFmt numFmtId="192" formatCode="&quot;₩&quot;#,##0.00;[Red]&quot;₩&quot;\-#,##0.00"/>
    <numFmt numFmtId="193" formatCode="#,##0.0&quot;%&quot;"/>
    <numFmt numFmtId="194" formatCode="&quot;?#,##0;\-&quot;&quot;?&quot;#,##0"/>
    <numFmt numFmtId="195" formatCode="#."/>
    <numFmt numFmtId="196" formatCode="&quot;$&quot;#,##0.00_);[Red]\(&quot;$&quot;#,##0.00\)"/>
    <numFmt numFmtId="197" formatCode="_ &quot;₩&quot;* #,##0.00_ ;_ &quot;₩&quot;* \-#,##0.00_ ;_ &quot;₩&quot;* &quot;-&quot;??_ ;_ @_ "/>
    <numFmt numFmtId="198" formatCode="_ * #,##0_ ;_ * \-#,##0_ ;_ * &quot;-&quot;_ ;_ @_ "/>
    <numFmt numFmtId="199" formatCode="_ * #,##0.00_ ;_ * \-#,##0.00_ ;_ * &quot;-&quot;??_ ;_ @_ "/>
    <numFmt numFmtId="200" formatCode="_-* #,##0.00_-;&quot;₩&quot;\!\-* #,##0.00_-;_-* &quot;-&quot;??_-;_-@_-"/>
    <numFmt numFmtId="201" formatCode="&quot;₩&quot;\!\$#,##0_);&quot;₩&quot;\!\(&quot;₩&quot;\!\$#,##0&quot;₩&quot;\!\)"/>
    <numFmt numFmtId="202" formatCode="0.000"/>
    <numFmt numFmtId="203" formatCode="&quot;₩&quot;\!\$#,##0_);[Red]&quot;₩&quot;\!\(&quot;₩&quot;\!\$#,##0&quot;₩&quot;\!\)"/>
    <numFmt numFmtId="204" formatCode="&quot;₩&quot;\!\$#,##0.00_);&quot;₩&quot;\!\(&quot;₩&quot;\!\$#,##0.00&quot;₩&quot;\!\)"/>
    <numFmt numFmtId="205" formatCode="&quot;₩&quot;\!\$#,##0.00_);[Red]&quot;₩&quot;\!\(&quot;₩&quot;\!\$#,##0.00&quot;₩&quot;\!\)"/>
    <numFmt numFmtId="206" formatCode="&quot;₩&quot;#,##0;[Red]&quot;₩&quot;&quot;₩&quot;&quot;₩&quot;\-#,##0"/>
    <numFmt numFmtId="207" formatCode="\$#.00"/>
    <numFmt numFmtId="208" formatCode="_(&quot;$&quot;* #,##0_);_(&quot;$&quot;* \(#,##0\);_(&quot;$&quot;* &quot;-&quot;_);_(@_)"/>
    <numFmt numFmtId="209" formatCode="#,##0.000"/>
    <numFmt numFmtId="210" formatCode="&quot;₩&quot;#,##0;&quot;₩&quot;&quot;₩&quot;&quot;₩&quot;&quot;₩&quot;&quot;₩&quot;&quot;₩&quot;\-#,##0"/>
    <numFmt numFmtId="211" formatCode="#,##0.0_ "/>
    <numFmt numFmtId="212" formatCode="\$#,##0.0_);[Red]\(\$#,##0.0\)"/>
    <numFmt numFmtId="213" formatCode="_-[$€-2]\ * #,##0.00_-;\-[$€-2]\ * #,##0.00_-;_-[$€-2]\ * &quot;-&quot;??_-"/>
    <numFmt numFmtId="214" formatCode="0.#"/>
    <numFmt numFmtId="215" formatCode="#.00"/>
    <numFmt numFmtId="216" formatCode="#,###"/>
    <numFmt numFmtId="217" formatCode="#,##0.0"/>
    <numFmt numFmtId="218" formatCode="_(* #,##0_);_(* \(#,##0\);_(* &quot;-&quot;_);_(@_)"/>
    <numFmt numFmtId="219" formatCode="_(&quot;$&quot;* #,##0.00_);_(&quot;$&quot;* \(#,##0.00\);_(&quot;$&quot;* &quot;-&quot;??_);_(@_)"/>
    <numFmt numFmtId="220" formatCode="0.0"/>
    <numFmt numFmtId="221" formatCode="_(&quot;Cr$&quot;* #,##0.00_);_(&quot;Cr$&quot;* \(#,##0.00\);_(&quot;Cr$&quot;* &quot;-&quot;??_);_(@_)"/>
    <numFmt numFmtId="222" formatCode="&quot;RM&quot;#,##0_);\(&quot;RM&quot;#,##0\)"/>
    <numFmt numFmtId="223" formatCode="\$#,##0.00;\(\$#,##0.00\)"/>
    <numFmt numFmtId="224" formatCode="0.00_)"/>
    <numFmt numFmtId="225" formatCode="%#.00"/>
    <numFmt numFmtId="226" formatCode="&quot;₩&quot;#,##0.00;[Red]&quot;₩&quot;\!\!\-&quot;₩&quot;#,##0.00"/>
    <numFmt numFmtId="227" formatCode="#,##0;[Red]#,##0"/>
    <numFmt numFmtId="228" formatCode="&quot;₩&quot;#,##0;&quot;₩&quot;\!\!\-&quot;₩&quot;#,##0"/>
    <numFmt numFmtId="229" formatCode="_ * #,##0_)\ _R_$_ ;_ * \(#,##0\)\ _R_$_ ;_ * &quot;-&quot;_)\ _R_$_ ;_ @_ "/>
    <numFmt numFmtId="230" formatCode="_ * #,##0.00_)\ _R_$_ ;_ * \|\(#,##0.00\)\ _R_$_ ;_ * &quot;-&quot;??_)\|\ \\R_$_ ;_ @_ "/>
    <numFmt numFmtId="231" formatCode="&quot;₩&quot;#,##0;[Red]&quot;₩&quot;\!\!\-&quot;₩&quot;#,##0"/>
    <numFmt numFmtId="232" formatCode="#,##0_);\(#,##0\)"/>
    <numFmt numFmtId="233" formatCode="mm&quot;월&quot;\ dd&quot;일&quot;"/>
    <numFmt numFmtId="234" formatCode="_ * #,##0_ ;_ * \-#,##0_ ;_ * &quot;-&quot;??_ ;_ @_ "/>
    <numFmt numFmtId="235" formatCode="_(* #,##0.00_);_(* \(#,##0.00\);_(* &quot;-&quot;??_);_(@_)"/>
    <numFmt numFmtId="236" formatCode="&quot; ￦&quot;#,##0_);&quot;(￦&quot;#,##0\);&quot; ￦&quot;\-_)"/>
    <numFmt numFmtId="237" formatCode="\(0.0%\)"/>
    <numFmt numFmtId="238" formatCode="0_ "/>
    <numFmt numFmtId="239" formatCode="#\!\,##0_);[Red]&quot;₩&quot;\!\(#\!\,##0&quot;₩&quot;\!\)"/>
    <numFmt numFmtId="240" formatCode="#\!\,##0_);&quot;₩&quot;&quot;₩&quot;&quot;₩&quot;\!\!\!\(#\!\,##0&quot;₩&quot;&quot;₩&quot;&quot;₩&quot;\!\!\!\)"/>
    <numFmt numFmtId="241" formatCode="\ @"/>
    <numFmt numFmtId="242" formatCode="&quot;₩&quot;#,##0;&quot;₩&quot;\-#,##0"/>
    <numFmt numFmtId="243" formatCode="0.0%;\(0.0%\)"/>
    <numFmt numFmtId="244" formatCode="#,##0_ ;[Red]\-#,##0\ "/>
    <numFmt numFmtId="245" formatCode="#,##0;[Red]&quot;△&quot;#,##0"/>
    <numFmt numFmtId="246" formatCode="#,##0&quot;월&quot;"/>
    <numFmt numFmtId="247" formatCode="#,##0_ "/>
    <numFmt numFmtId="248" formatCode="[$€-2]\ #,##0.00;[$€-2]\ \-#,##0.00"/>
    <numFmt numFmtId="249" formatCode="_(&quot;₩&quot;* #,##0_);_(&quot;₩&quot;* \(#,##0\);_(&quot;₩&quot;* &quot;-&quot;_);_(@_)"/>
    <numFmt numFmtId="250" formatCode="_(&quot;₩&quot;* #,##0.00_);_(&quot;₩&quot;* \(#,##0.00\);_(&quot;₩&quot;* &quot;-&quot;??_);_(@_)"/>
    <numFmt numFmtId="251" formatCode="#,##0.0_);[Red]\(#,##0.0\)"/>
    <numFmt numFmtId="252" formatCode="&quot;(주)&quot;\ \ \ #,##0;&quot;△&quot;#,##0"/>
    <numFmt numFmtId="253" formatCode="&quot;₩&quot;\ \ #,##0\ ;&quot;₩&quot;\-#,##0"/>
    <numFmt numFmtId="254" formatCode="\$#,##0.00;[Red]\-\$#,##0.00"/>
    <numFmt numFmtId="255" formatCode="yyyy&quot;/&quot;m&quot;/&quot;d"/>
    <numFmt numFmtId="256" formatCode="#,##0.0_);\(#,##0.0\)"/>
    <numFmt numFmtId="257" formatCode="#,##0.000_);\(#,##0.000\)"/>
    <numFmt numFmtId="258" formatCode="0.00000000"/>
    <numFmt numFmtId="259" formatCode="#,##0."/>
    <numFmt numFmtId="260" formatCode="#,##0;[Red]#,##0&quot;-&quot;"/>
    <numFmt numFmtId="261" formatCode="#,##0.00;[Red]#,##0.00&quot;-&quot;"/>
    <numFmt numFmtId="262" formatCode="_-* #,##0\ &quot;F&quot;_-;\-* #,##0\ &quot;F&quot;_-;_-* &quot;-&quot;\ &quot;F&quot;_-;_-@_-"/>
    <numFmt numFmtId="263" formatCode="_-* #,##0.00\ &quot;F&quot;_-;\-* #,##0.00\ &quot;F&quot;_-;_-* &quot;-&quot;??\ &quot;F&quot;_-;_-@_-"/>
    <numFmt numFmtId="264" formatCode="#,##0\ &quot;F&quot;;[Red]\-#,##0\ &quot;F&quot;"/>
    <numFmt numFmtId="265" formatCode="#,##0.00\ &quot;F&quot;;[Red]\-#,##0.00\ &quot;F&quot;"/>
    <numFmt numFmtId="266" formatCode="#,##0;&quot;-&quot;#,##0"/>
    <numFmt numFmtId="267" formatCode="_-&quot;￡&quot;* #,##0.00_-;\-&quot;￡&quot;* #,##0.00_-;_-&quot;￡&quot;* &quot;-&quot;??_-;_-@_-"/>
    <numFmt numFmtId="268" formatCode="&quot;f.&quot;\ #,##0_-;[Red]&quot;f.&quot;\ #,##0\-"/>
    <numFmt numFmtId="269" formatCode="&quot;f.&quot;\ #,##0.00_-;[Red]&quot;f.&quot;\ #,##0.00\-"/>
    <numFmt numFmtId="270" formatCode="_-&quot;£&quot;* #,##0.00_-;\-&quot;£&quot;* #,##0.00_-;_-&quot;£&quot;* &quot;-&quot;??_-;_-@_-"/>
    <numFmt numFmtId="271" formatCode="0.000_)"/>
    <numFmt numFmtId="272" formatCode="0.0&quot;  &quot;"/>
    <numFmt numFmtId="273" formatCode="&quot;$&quot;#,##0.00_);\(&quot;$&quot;#,##0.00\)"/>
    <numFmt numFmtId="274" formatCode="&quot;₩&quot;#,##0.00;&quot;₩&quot;\-#,##0.00"/>
    <numFmt numFmtId="275" formatCode="\$#,##0.00;\-\$#,##0.00"/>
    <numFmt numFmtId="276" formatCode="[$$-409]#,##0.00_);[Red]\([$$-409]#,##0.00\)"/>
    <numFmt numFmtId="277" formatCode="_ * #,##0.0000_ ;_ * \-#,##0.0000_ ;_ * &quot;-&quot;????_ ;_ @_ "/>
    <numFmt numFmtId="278" formatCode="_(* #,##0.0_);_(* \(#,##0.0\);_(* &quot;-&quot;_);_(@_)"/>
    <numFmt numFmtId="279" formatCode="_ &quot;￥&quot;* #,##0.00_ ;_ &quot;￥&quot;* \-#,##0.00_ ;_ &quot;￥&quot;* &quot;-&quot;??_ ;_ @_ "/>
    <numFmt numFmtId="280" formatCode="_(* #,##0_);_(* \(#,##0\);_(* &quot;-&quot;??_);_(@_)"/>
    <numFmt numFmtId="281" formatCode="_-&quot;$&quot;* #,##0_-;\-&quot;$&quot;* #,##0_-;_-&quot;$&quot;* &quot;-&quot;_-;_-@_-"/>
    <numFmt numFmtId="282" formatCode="_-&quot;$&quot;* #,##0.00_-;\-&quot;$&quot;* #,##0.00_-;_-&quot;$&quot;* &quot;-&quot;??_-;_-@_-"/>
    <numFmt numFmtId="283" formatCode="_(* #,##0.0_);_(* \(#,##0.0\);_(* &quot;-&quot;??_);_(@_)"/>
    <numFmt numFmtId="284" formatCode="_(* #,##0.00_);_(* \(#,##0.00\);_(* &quot;-&quot;_);_(@_)"/>
    <numFmt numFmtId="285" formatCode="0.00_ "/>
    <numFmt numFmtId="286" formatCode="#,##0.0;\(#,##0.0\);&quot;-&quot;;@"/>
    <numFmt numFmtId="287" formatCode="[$-409]mmm&quot;-&quot;yy;@"/>
    <numFmt numFmtId="288" formatCode="#,##0,;\(#,##0,\);&quot;-&quot;;@"/>
    <numFmt numFmtId="289" formatCode="#,##0;\(#,##0\);&quot;-&quot;;@"/>
    <numFmt numFmtId="290" formatCode="_ * #,##0.0_ ;_ * \-#,##0.0_ ;_ * &quot;-&quot;??_ ;_ @_ "/>
    <numFmt numFmtId="291" formatCode="0.00_);[Red]\(0.00\)"/>
    <numFmt numFmtId="292" formatCode="#,##0,;\(#,##0,\);\-"/>
    <numFmt numFmtId="293" formatCode="[$€-2]\ #,##0.00_);[Red]\([$€-2]\ #,##0.00\)"/>
    <numFmt numFmtId="294" formatCode="0_);[Red]\(0\)"/>
    <numFmt numFmtId="295" formatCode="_-* #,##0.0_-;\-* #,##0.0_-;_-* &quot;-&quot;_-;_-@_-"/>
    <numFmt numFmtId="296" formatCode="_-* #,##0.00_-;\-* #,##0.00_-;_-* &quot;-&quot;_-;_-@_-"/>
    <numFmt numFmtId="297" formatCode="#,##0.00;[Red]\(#,##0.00\);\-"/>
    <numFmt numFmtId="298" formatCode="#,##0.00;[Red]\(#,##0.\1\1\);\-"/>
    <numFmt numFmtId="299" formatCode="_-* #,##0.0000_-;\-* #,##0.0000_-;_-* &quot;-&quot;_-;_-@_-"/>
    <numFmt numFmtId="300" formatCode="_-* #,##0.00000_-;\-* #,##0.00000_-;_-* &quot;-&quot;_-;_-@_-"/>
    <numFmt numFmtId="301" formatCode="#,##0,,;\(#,##0,,\);&quot;-&quot;;@"/>
    <numFmt numFmtId="302" formatCode="&quot;US$&quot;#,##0.00;\-&quot;US$&quot;#,##0.00"/>
    <numFmt numFmtId="303" formatCode="#,##0.00_ "/>
    <numFmt numFmtId="304" formatCode="m&quot;월&quot;\ d&quot;일&quot;"/>
  </numFmts>
  <fonts count="35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b/>
      <sz val="8"/>
      <color rgb="FFFFFFFF"/>
      <name val="맑은 고딕"/>
      <family val="3"/>
      <charset val="129"/>
      <scheme val="major"/>
    </font>
    <font>
      <b/>
      <sz val="8"/>
      <color rgb="FF000000"/>
      <name val="맑은 고딕"/>
      <family val="3"/>
      <charset val="129"/>
      <scheme val="major"/>
    </font>
    <font>
      <b/>
      <sz val="8"/>
      <name val="맑은 고딕"/>
      <family val="3"/>
      <charset val="129"/>
      <scheme val="major"/>
    </font>
    <font>
      <b/>
      <sz val="8"/>
      <color theme="1"/>
      <name val="맑은 고딕"/>
      <family val="3"/>
      <charset val="129"/>
      <scheme val="major"/>
    </font>
    <font>
      <sz val="8"/>
      <color theme="1"/>
      <name val="맑은 고딕"/>
      <family val="3"/>
      <charset val="129"/>
      <scheme val="major"/>
    </font>
    <font>
      <b/>
      <sz val="8"/>
      <color indexed="9"/>
      <name val="맑은 고딕"/>
      <family val="3"/>
      <charset val="129"/>
      <scheme val="major"/>
    </font>
    <font>
      <sz val="8"/>
      <color rgb="FF000000"/>
      <name val="맑은 고딕"/>
      <family val="3"/>
      <charset val="129"/>
      <scheme val="major"/>
    </font>
    <font>
      <i/>
      <sz val="8"/>
      <name val="맑은 고딕"/>
      <family val="3"/>
      <charset val="129"/>
      <scheme val="major"/>
    </font>
    <font>
      <sz val="8"/>
      <name val="맑은 고딕"/>
      <family val="3"/>
      <charset val="129"/>
      <scheme val="major"/>
    </font>
    <font>
      <sz val="8"/>
      <color indexed="8"/>
      <name val="맑은 고딕"/>
      <family val="3"/>
      <charset val="129"/>
      <scheme val="major"/>
    </font>
    <font>
      <b/>
      <sz val="8"/>
      <color indexed="8"/>
      <name val="맑은 고딕"/>
      <family val="3"/>
      <charset val="129"/>
      <scheme val="major"/>
    </font>
    <font>
      <sz val="11"/>
      <color theme="1"/>
      <name val="맑은 고딕"/>
      <family val="2"/>
      <charset val="129"/>
      <scheme val="minor"/>
    </font>
    <font>
      <sz val="8"/>
      <name val="맑은 고딕"/>
      <family val="3"/>
      <charset val="129"/>
    </font>
    <font>
      <sz val="8"/>
      <name val="맑은 고딕"/>
      <family val="3"/>
      <charset val="129"/>
      <scheme val="minor"/>
    </font>
    <font>
      <sz val="11"/>
      <color theme="1"/>
      <name val="맑은 고딕"/>
      <family val="3"/>
      <charset val="129"/>
      <scheme val="major"/>
    </font>
    <font>
      <sz val="8"/>
      <color rgb="FFFF0000"/>
      <name val="맑은 고딕"/>
      <family val="3"/>
      <charset val="129"/>
      <scheme val="major"/>
    </font>
    <font>
      <sz val="12"/>
      <name val="바탕체"/>
      <family val="3"/>
    </font>
    <font>
      <sz val="18"/>
      <color indexed="8"/>
      <name val="Courier"/>
      <family val="3"/>
    </font>
    <font>
      <sz val="12"/>
      <color indexed="8"/>
      <name val="Courier"/>
      <family val="3"/>
    </font>
    <font>
      <sz val="9"/>
      <name val="맑은 고딕"/>
      <family val="3"/>
      <charset val="134"/>
      <scheme val="minor"/>
    </font>
    <font>
      <sz val="11"/>
      <name val="굴림체"/>
      <family val="3"/>
    </font>
    <font>
      <sz val="8"/>
      <color theme="1"/>
      <name val="맑은 고딕"/>
      <family val="3"/>
      <charset val="129"/>
      <scheme val="minor"/>
    </font>
    <font>
      <b/>
      <sz val="8"/>
      <name val="맑은 고딕"/>
      <family val="3"/>
      <charset val="129"/>
      <scheme val="minor"/>
    </font>
    <font>
      <sz val="8"/>
      <name val="맑은 고딕"/>
      <family val="3"/>
      <scheme val="minor"/>
    </font>
    <font>
      <sz val="8"/>
      <name val="맑은 고딕"/>
      <family val="3"/>
      <charset val="134"/>
      <scheme val="minor"/>
    </font>
    <font>
      <sz val="8"/>
      <color rgb="FFFF0000"/>
      <name val="맑은 고딕"/>
      <family val="3"/>
      <charset val="129"/>
      <scheme val="minor"/>
    </font>
    <font>
      <b/>
      <sz val="8"/>
      <color rgb="FFFFFFFF"/>
      <name val="맑은 고딕"/>
      <family val="3"/>
      <charset val="129"/>
      <scheme val="minor"/>
    </font>
    <font>
      <b/>
      <sz val="8"/>
      <color rgb="FF000000"/>
      <name val="맑은 고딕"/>
      <family val="3"/>
      <charset val="129"/>
      <scheme val="minor"/>
    </font>
    <font>
      <b/>
      <sz val="8"/>
      <color theme="1"/>
      <name val="맑은 고딕"/>
      <family val="3"/>
      <charset val="129"/>
      <scheme val="minor"/>
    </font>
    <font>
      <b/>
      <sz val="8"/>
      <color indexed="8"/>
      <name val="맑은 고딕"/>
      <family val="3"/>
      <charset val="129"/>
      <scheme val="minor"/>
    </font>
    <font>
      <b/>
      <sz val="8"/>
      <color theme="0"/>
      <name val="맑은 고딕"/>
      <family val="3"/>
      <charset val="129"/>
      <scheme val="minor"/>
    </font>
    <font>
      <b/>
      <sz val="8"/>
      <color indexed="9"/>
      <name val="맑은 고딕"/>
      <family val="3"/>
      <charset val="129"/>
    </font>
    <font>
      <sz val="10"/>
      <name val="Arial"/>
      <family val="2"/>
    </font>
    <font>
      <sz val="10"/>
      <name val="MS Sans Serif"/>
      <family val="2"/>
    </font>
    <font>
      <sz val="12"/>
      <name val="Arial"/>
      <family val="2"/>
    </font>
    <font>
      <sz val="12"/>
      <name val="바탕체"/>
      <family val="1"/>
      <charset val="129"/>
    </font>
    <font>
      <sz val="11"/>
      <name val="돋?o"/>
      <family val="3"/>
      <charset val="129"/>
    </font>
    <font>
      <sz val="12"/>
      <name val="1UA핤1"/>
      <family val="3"/>
      <charset val="129"/>
    </font>
    <font>
      <sz val="10"/>
      <name val="Helv"/>
      <family val="2"/>
    </font>
    <font>
      <sz val="11"/>
      <name val="돋움"/>
      <family val="3"/>
      <charset val="129"/>
    </font>
    <font>
      <sz val="11"/>
      <name val="바탕체"/>
      <family val="1"/>
      <charset val="129"/>
    </font>
    <font>
      <b/>
      <sz val="18"/>
      <color indexed="24"/>
      <name val="¹UAAA¼"/>
      <family val="3"/>
      <charset val="129"/>
    </font>
    <font>
      <b/>
      <sz val="15"/>
      <color indexed="24"/>
      <name val="¹UAAA¼"/>
      <family val="3"/>
      <charset val="129"/>
    </font>
    <font>
      <sz val="14"/>
      <name val="¾©"/>
      <family val="1"/>
    </font>
    <font>
      <sz val="14"/>
      <name val="¾©"/>
      <family val="3"/>
      <charset val="129"/>
    </font>
    <font>
      <sz val="12"/>
      <name val="¾©"/>
      <family val="1"/>
    </font>
    <font>
      <sz val="1"/>
      <color indexed="8"/>
      <name val="Courier"/>
      <family val="3"/>
    </font>
    <font>
      <sz val="1"/>
      <color indexed="0"/>
      <name val="Courier"/>
      <family val="3"/>
    </font>
    <font>
      <sz val="12"/>
      <name val="¹UAAA¼"/>
      <family val="1"/>
    </font>
    <font>
      <sz val="10"/>
      <color indexed="8"/>
      <name val="돋움"/>
      <family val="3"/>
      <charset val="129"/>
    </font>
    <font>
      <sz val="14"/>
      <name val="뼻뮝"/>
      <family val="3"/>
      <charset val="129"/>
    </font>
    <font>
      <sz val="10"/>
      <color indexed="9"/>
      <name val="돋움"/>
      <family val="3"/>
      <charset val="129"/>
    </font>
    <font>
      <sz val="11"/>
      <color theme="0"/>
      <name val="맑은 고딕"/>
      <family val="3"/>
      <charset val="129"/>
      <scheme val="minor"/>
    </font>
    <font>
      <sz val="12"/>
      <name val="쭵oUAAA?쬾"/>
      <family val="1"/>
      <charset val="129"/>
    </font>
    <font>
      <sz val="11"/>
      <name val="?RIi?RE?R??RE?o"/>
      <family val="3"/>
    </font>
    <font>
      <sz val="12"/>
      <name val="?UAAA?"/>
      <family val="1"/>
    </font>
    <font>
      <sz val="12"/>
      <name val="ⓒoUAAA¨u"/>
      <family val="3"/>
      <charset val="129"/>
    </font>
    <font>
      <sz val="12"/>
      <name val="©öUAAA¨ù"/>
      <family val="1"/>
      <charset val="129"/>
    </font>
    <font>
      <sz val="12"/>
      <name val="ⓒoUAAA¨u"/>
      <family val="1"/>
      <charset val="129"/>
    </font>
    <font>
      <sz val="11"/>
      <name val="￠RIi￠RE￠Rⓒ­￠RE?o"/>
      <family val="3"/>
      <charset val="129"/>
    </font>
    <font>
      <sz val="11"/>
      <color indexed="8"/>
      <name val="Calibri"/>
      <family val="2"/>
    </font>
    <font>
      <sz val="11"/>
      <color indexed="9"/>
      <name val="Calibri"/>
      <family val="2"/>
    </font>
    <font>
      <sz val="11"/>
      <name val="μ¸¿o"/>
      <family val="3"/>
      <charset val="129"/>
    </font>
    <font>
      <sz val="11"/>
      <name val="µ¸¿ò"/>
      <family val="3"/>
      <charset val="129"/>
    </font>
    <font>
      <sz val="12"/>
      <name val="¹UAAA¼"/>
      <family val="3"/>
      <charset val="129"/>
    </font>
    <font>
      <sz val="12"/>
      <name val="¹ÙÅÁÃ¼"/>
      <family val="1"/>
    </font>
    <font>
      <sz val="12"/>
      <name val="μ¸¿oA¼"/>
      <family val="3"/>
      <charset val="129"/>
    </font>
    <font>
      <sz val="12"/>
      <name val="µ¸¿òÃ¼"/>
      <family val="3"/>
      <charset val="129"/>
    </font>
    <font>
      <sz val="12"/>
      <name val="¹ÙÅÁÃ¼"/>
      <family val="3"/>
      <charset val="129"/>
    </font>
    <font>
      <sz val="10"/>
      <name val="±¼¸²A¼"/>
      <family val="3"/>
      <charset val="129"/>
    </font>
    <font>
      <sz val="11"/>
      <color indexed="20"/>
      <name val="Calibri"/>
      <family val="2"/>
    </font>
    <font>
      <sz val="10"/>
      <color indexed="20"/>
      <name val="돋움"/>
      <family val="3"/>
      <charset val="129"/>
    </font>
    <font>
      <sz val="12"/>
      <name val="Tms Rmn"/>
      <family val="1"/>
    </font>
    <font>
      <sz val="8"/>
      <color indexed="20"/>
      <name val="Tahoma"/>
      <family val="2"/>
    </font>
    <font>
      <sz val="14"/>
      <name val="±¼¸²Ã¼"/>
      <family val="3"/>
      <charset val="129"/>
    </font>
    <font>
      <sz val="12"/>
      <name val="System"/>
      <family val="2"/>
    </font>
    <font>
      <sz val="10"/>
      <name val="¹ÙÅÁÃ¼"/>
      <family val="1"/>
      <charset val="129"/>
    </font>
    <font>
      <sz val="10"/>
      <name val="¹UAAA¼"/>
      <family val="3"/>
      <charset val="129"/>
    </font>
    <font>
      <sz val="12"/>
      <name val="±¼¸²A¼"/>
      <family val="3"/>
      <charset val="129"/>
    </font>
    <font>
      <sz val="12"/>
      <name val="±¼¸²Ã¼"/>
      <family val="3"/>
      <charset val="129"/>
    </font>
    <font>
      <sz val="8"/>
      <name val="¹UAAA¼"/>
      <family val="3"/>
      <charset val="129"/>
    </font>
    <font>
      <sz val="9"/>
      <name val="Times New Roman"/>
      <family val="1"/>
    </font>
    <font>
      <b/>
      <sz val="11"/>
      <color indexed="52"/>
      <name val="Calibri"/>
      <family val="2"/>
    </font>
    <font>
      <b/>
      <sz val="10"/>
      <color indexed="52"/>
      <name val="돋움"/>
      <family val="3"/>
      <charset val="129"/>
    </font>
    <font>
      <b/>
      <sz val="10"/>
      <name val="Helv"/>
      <family val="2"/>
    </font>
    <font>
      <b/>
      <sz val="10"/>
      <color indexed="9"/>
      <name val="돋움"/>
      <family val="3"/>
      <charset val="129"/>
    </font>
    <font>
      <b/>
      <sz val="8"/>
      <name val="Arial"/>
      <family val="2"/>
    </font>
    <font>
      <i/>
      <sz val="8"/>
      <color indexed="10"/>
      <name val="Tahoma"/>
      <family val="2"/>
    </font>
    <font>
      <sz val="10"/>
      <color theme="1"/>
      <name val="맑은 고딕"/>
      <family val="2"/>
      <charset val="129"/>
    </font>
    <font>
      <sz val="9"/>
      <color indexed="8"/>
      <name val="굴림체"/>
      <family val="3"/>
      <charset val="129"/>
    </font>
    <font>
      <sz val="10"/>
      <color theme="1"/>
      <name val="Arial"/>
      <family val="2"/>
      <charset val="129"/>
    </font>
    <font>
      <sz val="11"/>
      <name val="굴림체"/>
      <family val="3"/>
      <charset val="129"/>
    </font>
    <font>
      <sz val="10"/>
      <color indexed="8"/>
      <name val="Arial"/>
      <family val="2"/>
    </font>
    <font>
      <sz val="8"/>
      <color indexed="19"/>
      <name val="Tahoma"/>
      <family val="2"/>
    </font>
    <font>
      <b/>
      <sz val="11"/>
      <color indexed="8"/>
      <name val="Calibri"/>
      <family val="2"/>
    </font>
    <font>
      <i/>
      <sz val="8"/>
      <color indexed="11"/>
      <name val="Tahoma"/>
      <family val="2"/>
    </font>
    <font>
      <i/>
      <sz val="10"/>
      <color indexed="23"/>
      <name val="돋움"/>
      <family val="3"/>
      <charset val="129"/>
    </font>
    <font>
      <sz val="1"/>
      <color indexed="16"/>
      <name val="Courier"/>
      <family val="3"/>
    </font>
    <font>
      <i/>
      <sz val="1"/>
      <color indexed="16"/>
      <name val="Courier"/>
      <family val="3"/>
    </font>
    <font>
      <i/>
      <sz val="8"/>
      <color indexed="12"/>
      <name val="Tahoma"/>
      <family val="2"/>
    </font>
    <font>
      <sz val="10"/>
      <color indexed="17"/>
      <name val="돋움"/>
      <family val="3"/>
      <charset val="129"/>
    </font>
    <font>
      <sz val="8"/>
      <name val="Arial"/>
      <family val="2"/>
    </font>
    <font>
      <b/>
      <sz val="12"/>
      <name val="Helv"/>
      <family val="2"/>
    </font>
    <font>
      <b/>
      <sz val="12"/>
      <name val="Arial"/>
      <family val="2"/>
    </font>
    <font>
      <b/>
      <sz val="15"/>
      <color indexed="56"/>
      <name val="돋움"/>
      <family val="3"/>
      <charset val="129"/>
    </font>
    <font>
      <b/>
      <sz val="13"/>
      <color indexed="56"/>
      <name val="돋움"/>
      <family val="3"/>
      <charset val="129"/>
    </font>
    <font>
      <b/>
      <sz val="11"/>
      <color indexed="56"/>
      <name val="돋움"/>
      <family val="3"/>
      <charset val="129"/>
    </font>
    <font>
      <b/>
      <sz val="1"/>
      <color indexed="8"/>
      <name val="Courier"/>
      <family val="3"/>
    </font>
    <font>
      <sz val="10"/>
      <color indexed="62"/>
      <name val="돋움"/>
      <family val="3"/>
      <charset val="129"/>
    </font>
    <font>
      <sz val="8"/>
      <color indexed="8"/>
      <name val="Tahoma"/>
      <family val="2"/>
    </font>
    <font>
      <sz val="12"/>
      <name val="굴림체"/>
      <family val="3"/>
      <charset val="129"/>
    </font>
    <font>
      <sz val="10"/>
      <color indexed="52"/>
      <name val="돋움"/>
      <family val="3"/>
      <charset val="129"/>
    </font>
    <font>
      <sz val="10"/>
      <color indexed="22"/>
      <name val="Arial"/>
      <family val="2"/>
    </font>
    <font>
      <b/>
      <sz val="11"/>
      <name val="Helv"/>
      <family val="2"/>
    </font>
    <font>
      <sz val="10"/>
      <color indexed="60"/>
      <name val="돋움"/>
      <family val="3"/>
      <charset val="129"/>
    </font>
    <font>
      <sz val="7"/>
      <name val="Small Fonts"/>
      <family val="2"/>
    </font>
    <font>
      <sz val="12"/>
      <name val="Helv"/>
      <family val="2"/>
    </font>
    <font>
      <b/>
      <i/>
      <sz val="16"/>
      <name val="Helv"/>
      <family val="2"/>
    </font>
    <font>
      <sz val="11"/>
      <name val="–¾’©"/>
      <family val="3"/>
      <charset val="129"/>
    </font>
    <font>
      <b/>
      <sz val="10"/>
      <color indexed="63"/>
      <name val="돋움"/>
      <family val="3"/>
      <charset val="129"/>
    </font>
    <font>
      <sz val="11"/>
      <color indexed="8"/>
      <name val="Times New Roman"/>
      <family val="1"/>
    </font>
    <font>
      <i/>
      <sz val="8"/>
      <color indexed="23"/>
      <name val="Tahoma"/>
      <family val="2"/>
    </font>
    <font>
      <sz val="8"/>
      <name val="Tahoma"/>
      <family val="2"/>
    </font>
    <font>
      <b/>
      <sz val="10"/>
      <name val="MS Sans Serif"/>
      <family val="2"/>
    </font>
    <font>
      <sz val="8"/>
      <color indexed="62"/>
      <name val="Arial"/>
      <family val="2"/>
    </font>
    <font>
      <b/>
      <sz val="8"/>
      <color indexed="8"/>
      <name val="Arial"/>
      <family val="2"/>
    </font>
    <font>
      <sz val="8"/>
      <color indexed="8"/>
      <name val="Arial"/>
      <family val="2"/>
    </font>
    <font>
      <sz val="19"/>
      <name val="Arial"/>
      <family val="2"/>
    </font>
    <font>
      <sz val="8"/>
      <color indexed="14"/>
      <name val="Arial"/>
      <family val="2"/>
    </font>
    <font>
      <b/>
      <sz val="18"/>
      <color indexed="62"/>
      <name val="Cambria"/>
      <family val="1"/>
    </font>
    <font>
      <b/>
      <sz val="18"/>
      <color indexed="56"/>
      <name val="Cambria"/>
      <family val="1"/>
    </font>
    <font>
      <b/>
      <sz val="10"/>
      <color indexed="8"/>
      <name val="돋움"/>
      <family val="3"/>
      <charset val="129"/>
    </font>
    <font>
      <sz val="8"/>
      <color indexed="18"/>
      <name val="Tahoma"/>
      <family val="2"/>
    </font>
    <font>
      <i/>
      <sz val="8"/>
      <color indexed="8"/>
      <name val="Tahoma"/>
      <family val="2"/>
    </font>
    <font>
      <sz val="10"/>
      <color indexed="10"/>
      <name val="돋움"/>
      <family val="3"/>
      <charset val="129"/>
    </font>
    <font>
      <sz val="9"/>
      <name val="굴림체"/>
      <family val="3"/>
      <charset val="129"/>
    </font>
    <font>
      <sz val="11"/>
      <color rgb="FFFF0000"/>
      <name val="맑은 고딕"/>
      <family val="3"/>
      <charset val="129"/>
      <scheme val="minor"/>
    </font>
    <font>
      <b/>
      <sz val="11"/>
      <color rgb="FFFA7D00"/>
      <name val="맑은 고딕"/>
      <family val="3"/>
      <charset val="129"/>
      <scheme val="minor"/>
    </font>
    <font>
      <sz val="12"/>
      <color indexed="24"/>
      <name val="바탕체"/>
      <family val="1"/>
      <charset val="129"/>
    </font>
    <font>
      <b/>
      <sz val="18"/>
      <color indexed="24"/>
      <name val="바탕체"/>
      <family val="1"/>
      <charset val="129"/>
    </font>
    <font>
      <b/>
      <sz val="15"/>
      <color indexed="24"/>
      <name val="바탕체"/>
      <family val="1"/>
      <charset val="129"/>
    </font>
    <font>
      <sz val="10"/>
      <name val="PragmaticaCTT"/>
      <family val="1"/>
    </font>
    <font>
      <sz val="11"/>
      <color rgb="FF9C0006"/>
      <name val="맑은 고딕"/>
      <family val="3"/>
      <charset val="129"/>
      <scheme val="minor"/>
    </font>
    <font>
      <u/>
      <sz val="10"/>
      <color indexed="14"/>
      <name val="MS Sans Serif"/>
      <family val="2"/>
    </font>
    <font>
      <sz val="14"/>
      <name val="뼥?ⓒ"/>
      <family val="3"/>
      <charset val="129"/>
    </font>
    <font>
      <sz val="11"/>
      <color indexed="8"/>
      <name val="맑은 고딕"/>
      <family val="3"/>
      <charset val="129"/>
    </font>
    <font>
      <sz val="12"/>
      <name val="┭병릇"/>
      <family val="3"/>
      <charset val="129"/>
    </font>
    <font>
      <sz val="10"/>
      <color theme="1"/>
      <name val="宋体"/>
      <family val="2"/>
      <charset val="134"/>
    </font>
    <font>
      <sz val="11"/>
      <color theme="1"/>
      <name val="맑은 고딕"/>
      <family val="3"/>
      <charset val="134"/>
      <scheme val="minor"/>
    </font>
    <font>
      <sz val="10"/>
      <name val="돋움"/>
      <family val="3"/>
      <charset val="129"/>
    </font>
    <font>
      <sz val="11"/>
      <color theme="1"/>
      <name val="맑은 고딕"/>
      <family val="2"/>
      <charset val="134"/>
      <scheme val="minor"/>
    </font>
    <font>
      <sz val="11"/>
      <color rgb="FF9C6500"/>
      <name val="맑은 고딕"/>
      <family val="3"/>
      <charset val="129"/>
      <scheme val="minor"/>
    </font>
    <font>
      <sz val="12"/>
      <name val="뼻뮝"/>
      <family val="3"/>
      <charset val="129"/>
    </font>
    <font>
      <sz val="12"/>
      <color theme="1"/>
      <name val="굴림"/>
      <family val="2"/>
      <charset val="134"/>
    </font>
    <font>
      <sz val="12"/>
      <name val="宋体"/>
      <family val="3"/>
      <charset val="129"/>
    </font>
    <font>
      <i/>
      <sz val="11"/>
      <color rgb="FF7F7F7F"/>
      <name val="맑은 고딕"/>
      <family val="3"/>
      <charset val="129"/>
      <scheme val="minor"/>
    </font>
    <font>
      <b/>
      <sz val="11"/>
      <color theme="0"/>
      <name val="맑은 고딕"/>
      <family val="3"/>
      <charset val="129"/>
      <scheme val="minor"/>
    </font>
    <font>
      <sz val="10"/>
      <color theme="1"/>
      <name val="맑은 고딕"/>
      <family val="3"/>
      <charset val="129"/>
    </font>
    <font>
      <sz val="10"/>
      <color indexed="8"/>
      <name val="맑은 고딕"/>
      <family val="3"/>
      <charset val="129"/>
    </font>
    <font>
      <sz val="10"/>
      <name val="맑은 고딕"/>
      <family val="3"/>
      <charset val="129"/>
    </font>
    <font>
      <sz val="11"/>
      <color rgb="FFFA7D00"/>
      <name val="맑은 고딕"/>
      <family val="3"/>
      <charset val="129"/>
      <scheme val="minor"/>
    </font>
    <font>
      <b/>
      <sz val="11"/>
      <color theme="1"/>
      <name val="맑은 고딕"/>
      <family val="3"/>
      <charset val="129"/>
      <scheme val="minor"/>
    </font>
    <font>
      <sz val="12"/>
      <name val="Times New Roman"/>
      <family val="1"/>
    </font>
    <font>
      <sz val="11"/>
      <color rgb="FF3F3F76"/>
      <name val="맑은 고딕"/>
      <family val="3"/>
      <charset val="129"/>
      <scheme val="min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b/>
      <sz val="18"/>
      <color theme="3"/>
      <name val="맑은 고딕"/>
      <family val="3"/>
      <charset val="129"/>
      <scheme val="major"/>
    </font>
    <font>
      <sz val="11"/>
      <color rgb="FF006100"/>
      <name val="맑은 고딕"/>
      <family val="3"/>
      <charset val="129"/>
      <scheme val="minor"/>
    </font>
    <font>
      <sz val="11"/>
      <color indexed="8"/>
      <name val="宋体"/>
      <family val="3"/>
      <charset val="129"/>
    </font>
    <font>
      <sz val="11"/>
      <color indexed="20"/>
      <name val="宋体"/>
      <family val="3"/>
      <charset val="129"/>
    </font>
    <font>
      <b/>
      <sz val="11"/>
      <color rgb="FF3F3F3F"/>
      <name val="맑은 고딕"/>
      <family val="3"/>
      <charset val="129"/>
      <scheme val="minor"/>
    </font>
    <font>
      <b/>
      <sz val="11"/>
      <name val="바탕체"/>
      <family val="1"/>
      <charset val="129"/>
    </font>
    <font>
      <sz val="9"/>
      <name val="돋움"/>
      <family val="3"/>
      <charset val="129"/>
    </font>
    <font>
      <sz val="11"/>
      <color indexed="8"/>
      <name val="맑은 고딕"/>
      <family val="2"/>
      <charset val="129"/>
    </font>
    <font>
      <sz val="11"/>
      <name val="맑은 고딕"/>
      <family val="3"/>
      <charset val="129"/>
    </font>
    <font>
      <sz val="11"/>
      <name val="맑은 고딕"/>
      <family val="2"/>
      <charset val="129"/>
    </font>
    <font>
      <sz val="14"/>
      <name val="Terminal"/>
      <family val="3"/>
      <charset val="255"/>
    </font>
    <font>
      <sz val="12"/>
      <name val="옢?릇"/>
      <family val="3"/>
      <charset val="129"/>
    </font>
    <font>
      <sz val="11"/>
      <color indexed="17"/>
      <name val="宋体"/>
      <family val="3"/>
      <charset val="129"/>
    </font>
    <font>
      <b/>
      <sz val="8"/>
      <color indexed="8"/>
      <name val="맑은 고딕"/>
      <family val="3"/>
      <charset val="129"/>
    </font>
    <font>
      <sz val="8"/>
      <color indexed="8"/>
      <name val="맑은 고딕"/>
      <family val="3"/>
      <charset val="129"/>
    </font>
    <font>
      <sz val="9"/>
      <name val="바탕체"/>
      <family val="1"/>
      <charset val="129"/>
    </font>
    <font>
      <sz val="8"/>
      <name val="바탕체"/>
      <family val="1"/>
      <charset val="129"/>
    </font>
    <font>
      <sz val="12"/>
      <name val="宋体"/>
      <family val="3"/>
      <charset val="134"/>
    </font>
    <font>
      <sz val="12"/>
      <name val="바탕체"/>
      <family val="1"/>
    </font>
    <font>
      <sz val="14"/>
      <name val="??"/>
      <family val="1"/>
    </font>
    <font>
      <sz val="12"/>
      <name val="???"/>
      <family val="1"/>
    </font>
    <font>
      <sz val="11"/>
      <name val="??????"/>
      <family val="1"/>
    </font>
    <font>
      <sz val="11"/>
      <name val="????"/>
      <family val="3"/>
    </font>
    <font>
      <sz val="11"/>
      <name val="돋움"/>
      <family val="2"/>
    </font>
    <font>
      <sz val="11"/>
      <name val="바탕체"/>
      <family val="1"/>
    </font>
    <font>
      <sz val="11"/>
      <name val="바탕체"/>
      <family val="3"/>
    </font>
    <font>
      <sz val="14"/>
      <name val="–¾’©"/>
      <family val="3"/>
    </font>
    <font>
      <sz val="12"/>
      <name val="–¾’©"/>
      <family val="3"/>
    </font>
    <font>
      <sz val="11"/>
      <color indexed="8"/>
      <name val="굴림체"/>
      <family val="3"/>
      <charset val="129"/>
    </font>
    <font>
      <sz val="11"/>
      <color indexed="9"/>
      <name val="맑은 고딕"/>
      <family val="2"/>
      <charset val="129"/>
    </font>
    <font>
      <sz val="11"/>
      <color indexed="9"/>
      <name val="굴림체"/>
      <family val="3"/>
    </font>
    <font>
      <sz val="12"/>
      <name val="1UAÁA1"/>
      <family val="1"/>
    </font>
    <font>
      <sz val="12"/>
      <name val="¨IoUAAA¡§u"/>
      <family val="3"/>
      <charset val="129"/>
    </font>
    <font>
      <sz val="12"/>
      <name val="¹ÙÅÁÃ¼"/>
      <family val="1"/>
      <charset val="129"/>
    </font>
    <font>
      <sz val="12"/>
      <name val="¹ÙÅÁÃ¼"/>
      <family val="2"/>
    </font>
    <font>
      <sz val="11"/>
      <name val="µ¸?o"/>
      <family val="3"/>
      <charset val="129"/>
    </font>
    <font>
      <sz val="12"/>
      <name val="±1¸2A1"/>
      <family val="3"/>
      <charset val="129"/>
    </font>
    <font>
      <sz val="11"/>
      <name val="μ¸¿o"/>
      <family val="2"/>
    </font>
    <font>
      <sz val="10"/>
      <name val="μ¸¿oA¼"/>
      <family val="3"/>
      <charset val="129"/>
    </font>
    <font>
      <sz val="10"/>
      <name val="µ¸¿òÃ¼"/>
      <family val="3"/>
      <charset val="129"/>
    </font>
    <font>
      <sz val="8"/>
      <name val="Times New Roman"/>
      <family val="1"/>
    </font>
    <font>
      <sz val="12"/>
      <name val="μ¸¿o"/>
      <family val="2"/>
    </font>
    <font>
      <sz val="11"/>
      <name val="A"/>
      <family val="1"/>
    </font>
    <font>
      <sz val="11"/>
      <name val="µ¸"/>
      <family val="3"/>
    </font>
    <font>
      <b/>
      <sz val="11"/>
      <name val="Arial"/>
      <family val="2"/>
    </font>
    <font>
      <sz val="10"/>
      <name val="¹UAAA¼"/>
      <family val="1"/>
    </font>
    <font>
      <sz val="10"/>
      <name val="¹ÙÅÁÃ¼"/>
      <family val="2"/>
    </font>
    <font>
      <sz val="10"/>
      <name val="¹ÙÅÁÃ¼"/>
      <family val="3"/>
      <charset val="129"/>
    </font>
    <font>
      <sz val="10"/>
      <name val="±¼¸²Ã¼"/>
      <family val="3"/>
      <charset val="129"/>
    </font>
    <font>
      <sz val="9"/>
      <name val="±¼¸²Ã¼"/>
      <family val="3"/>
      <charset val="129"/>
    </font>
    <font>
      <sz val="9"/>
      <name val="±¼¸²A¼"/>
      <family val="3"/>
      <charset val="129"/>
    </font>
    <font>
      <sz val="11"/>
      <name val="μ¸¿oA¼"/>
      <family val="3"/>
      <charset val="129"/>
    </font>
    <font>
      <sz val="11"/>
      <name val="µ¸¿òÃ¼"/>
      <family val="3"/>
      <charset val="129"/>
    </font>
    <font>
      <sz val="11"/>
      <name val="±¼¸²A¼"/>
      <family val="3"/>
      <charset val="129"/>
    </font>
    <font>
      <sz val="12"/>
      <name val="¸íÁ¶"/>
      <family val="3"/>
      <charset val="129"/>
    </font>
    <font>
      <sz val="12"/>
      <name val="¹Ù_x0002_"/>
      <family val="3"/>
      <charset val="129"/>
    </font>
    <font>
      <sz val="10"/>
      <name val="µ¸_x0002_"/>
      <family val="3"/>
    </font>
    <font>
      <sz val="11"/>
      <name val="¹ÙÅÁÃ¼"/>
      <family val="3"/>
      <charset val="129"/>
    </font>
    <font>
      <b/>
      <sz val="11"/>
      <color indexed="9"/>
      <name val="Calibri"/>
      <family val="2"/>
    </font>
    <font>
      <sz val="10"/>
      <name val="MS Serif"/>
      <family val="1"/>
    </font>
    <font>
      <sz val="10"/>
      <name val="Courier"/>
      <family val="3"/>
    </font>
    <font>
      <sz val="10"/>
      <name val="Times New Roman"/>
      <family val="1"/>
    </font>
    <font>
      <sz val="12"/>
      <name val=".VnTime"/>
      <family val="2"/>
    </font>
    <font>
      <sz val="8"/>
      <name val="CG Times (E1)"/>
      <family val="1"/>
    </font>
    <font>
      <sz val="10"/>
      <color indexed="16"/>
      <name val="MS Serif"/>
      <family val="1"/>
    </font>
    <font>
      <b/>
      <sz val="18"/>
      <name val="Arial"/>
      <family val="2"/>
    </font>
    <font>
      <b/>
      <sz val="11"/>
      <color indexed="62"/>
      <name val="Calibri"/>
      <family val="2"/>
    </font>
    <font>
      <b/>
      <sz val="8"/>
      <name val="MS Sans Serif"/>
      <family val="2"/>
    </font>
    <font>
      <sz val="11"/>
      <color indexed="48"/>
      <name val="Calibri"/>
      <family val="2"/>
    </font>
    <font>
      <shadow/>
      <sz val="8"/>
      <color indexed="12"/>
      <name val="Times New Roman"/>
      <family val="1"/>
    </font>
    <font>
      <sz val="11"/>
      <color indexed="17"/>
      <name val="Calibri"/>
      <family val="2"/>
    </font>
    <font>
      <sz val="12"/>
      <color indexed="9"/>
      <name val="Helv"/>
      <family val="2"/>
    </font>
    <font>
      <b/>
      <sz val="11"/>
      <color indexed="63"/>
      <name val="Calibri"/>
      <family val="2"/>
    </font>
    <font>
      <sz val="12"/>
      <color indexed="8"/>
      <name val="Times New Roman"/>
      <family val="1"/>
    </font>
    <font>
      <sz val="7"/>
      <color indexed="10"/>
      <name val="MS Sans Serif"/>
      <family val="2"/>
    </font>
    <font>
      <b/>
      <sz val="12"/>
      <name val="Univers (WN)"/>
      <family val="2"/>
    </font>
    <font>
      <sz val="10"/>
      <name val="Univers (E1)"/>
      <family val="2"/>
    </font>
    <font>
      <sz val="11"/>
      <name val="–?’c"/>
      <family val="3"/>
      <charset val="129"/>
    </font>
    <font>
      <sz val="11"/>
      <color indexed="14"/>
      <name val="Calibri"/>
      <family val="2"/>
    </font>
    <font>
      <sz val="10"/>
      <name val="掉葡羹"/>
      <family val="3"/>
      <charset val="129"/>
    </font>
    <font>
      <b/>
      <sz val="11"/>
      <color indexed="9"/>
      <name val="맑은 고딕"/>
      <family val="2"/>
      <charset val="129"/>
    </font>
    <font>
      <sz val="11"/>
      <color indexed="10"/>
      <name val="굴림체"/>
      <family val="3"/>
    </font>
    <font>
      <sz val="11"/>
      <color indexed="10"/>
      <name val="맑은 고딕"/>
      <family val="2"/>
      <charset val="129"/>
    </font>
    <font>
      <b/>
      <sz val="11"/>
      <color indexed="52"/>
      <name val="굴림체"/>
      <family val="3"/>
    </font>
    <font>
      <b/>
      <sz val="11"/>
      <color indexed="52"/>
      <name val="맑은 고딕"/>
      <family val="2"/>
      <charset val="129"/>
    </font>
    <font>
      <sz val="11"/>
      <color indexed="60"/>
      <name val="宋体"/>
      <family val="3"/>
      <charset val="134"/>
    </font>
    <font>
      <sz val="11"/>
      <color indexed="20"/>
      <name val="굴림체"/>
      <family val="3"/>
    </font>
    <font>
      <sz val="11"/>
      <color indexed="52"/>
      <name val="맑은 고딕"/>
      <family val="2"/>
      <charset val="129"/>
    </font>
    <font>
      <sz val="11"/>
      <color indexed="8"/>
      <name val="宋体"/>
      <family val="3"/>
      <charset val="134"/>
    </font>
    <font>
      <sz val="11"/>
      <name val="돋움"/>
      <family val="2"/>
      <charset val="129"/>
    </font>
    <font>
      <sz val="11"/>
      <color indexed="60"/>
      <name val="굴림체"/>
      <family val="3"/>
    </font>
    <font>
      <sz val="11"/>
      <name val="굴림"/>
      <family val="2"/>
    </font>
    <font>
      <sz val="12"/>
      <name val="夥鰻羹"/>
      <family val="1"/>
      <charset val="129"/>
    </font>
    <font>
      <i/>
      <sz val="11"/>
      <color indexed="23"/>
      <name val="굴림체"/>
      <family val="3"/>
    </font>
    <font>
      <b/>
      <sz val="11"/>
      <color indexed="9"/>
      <name val="굴림체"/>
      <family val="3"/>
    </font>
    <font>
      <sz val="11"/>
      <color indexed="62"/>
      <name val="맑은 고딕"/>
      <family val="2"/>
      <charset val="129"/>
    </font>
    <font>
      <b/>
      <sz val="11"/>
      <color indexed="63"/>
      <name val="맑은 고딕"/>
      <family val="2"/>
      <charset val="129"/>
    </font>
    <font>
      <sz val="11"/>
      <color indexed="8"/>
      <name val="宋体"/>
      <charset val="129"/>
    </font>
    <font>
      <sz val="10"/>
      <name val="명조"/>
      <family val="3"/>
      <charset val="129"/>
    </font>
    <font>
      <sz val="11"/>
      <color indexed="52"/>
      <name val="굴림체"/>
      <family val="3"/>
    </font>
    <font>
      <sz val="11"/>
      <name val="俵俽 俹僑僔僢僋"/>
      <family val="2"/>
    </font>
    <font>
      <sz val="11"/>
      <color indexed="62"/>
      <name val="굴림체"/>
      <family val="3"/>
    </font>
    <font>
      <sz val="10"/>
      <name val="굴림체"/>
      <family val="3"/>
      <charset val="129"/>
    </font>
    <font>
      <sz val="11"/>
      <color indexed="20"/>
      <name val="맑은 고딕"/>
      <family val="2"/>
      <charset val="129"/>
    </font>
    <font>
      <sz val="11"/>
      <color indexed="20"/>
      <name val="맑은 고딕"/>
      <family val="3"/>
      <charset val="129"/>
    </font>
    <font>
      <sz val="11"/>
      <color indexed="20"/>
      <name val="宋体"/>
      <family val="3"/>
      <charset val="134"/>
    </font>
    <font>
      <sz val="10"/>
      <name val="奔覆眉"/>
      <family val="3"/>
      <charset val="129"/>
    </font>
    <font>
      <u/>
      <sz val="10"/>
      <color indexed="12"/>
      <name val="Arial"/>
      <family val="2"/>
    </font>
    <font>
      <b/>
      <sz val="11"/>
      <color indexed="63"/>
      <name val="굴림체"/>
      <family val="3"/>
    </font>
    <font>
      <sz val="11"/>
      <name val="俵俽 柧挬"/>
      <family val="2"/>
    </font>
    <font>
      <b/>
      <sz val="11"/>
      <name val="바탕체"/>
      <family val="1"/>
    </font>
    <font>
      <b/>
      <sz val="18"/>
      <color indexed="56"/>
      <name val="맑은 고딕"/>
      <family val="2"/>
      <charset val="129"/>
    </font>
    <font>
      <b/>
      <sz val="15"/>
      <color indexed="56"/>
      <name val="맑은 고딕"/>
      <family val="2"/>
      <charset val="129"/>
    </font>
    <font>
      <b/>
      <sz val="13"/>
      <color indexed="56"/>
      <name val="맑은 고딕"/>
      <family val="2"/>
      <charset val="129"/>
    </font>
    <font>
      <b/>
      <sz val="11"/>
      <color indexed="56"/>
      <name val="맑은 고딕"/>
      <family val="2"/>
      <charset val="129"/>
    </font>
    <font>
      <sz val="11"/>
      <color theme="1"/>
      <name val="Arial"/>
      <family val="2"/>
    </font>
    <font>
      <sz val="12"/>
      <color theme="1"/>
      <name val="맑은 고딕"/>
      <family val="2"/>
      <charset val="129"/>
    </font>
    <font>
      <i/>
      <sz val="11"/>
      <color indexed="23"/>
      <name val="맑은 고딕"/>
      <family val="2"/>
      <charset val="129"/>
    </font>
    <font>
      <sz val="11"/>
      <color indexed="17"/>
      <name val="맑은 고딕"/>
      <family val="2"/>
      <charset val="129"/>
    </font>
    <font>
      <sz val="11"/>
      <color indexed="17"/>
      <name val="맑은 고딕"/>
      <family val="3"/>
      <charset val="129"/>
    </font>
    <font>
      <sz val="11"/>
      <color indexed="17"/>
      <name val="굴림체"/>
      <family val="3"/>
    </font>
    <font>
      <sz val="11"/>
      <color indexed="17"/>
      <name val="宋体"/>
      <family val="3"/>
      <charset val="134"/>
    </font>
    <font>
      <u/>
      <sz val="10"/>
      <color indexed="36"/>
      <name val="Arial"/>
      <family val="2"/>
    </font>
    <font>
      <b/>
      <sz val="11"/>
      <color indexed="8"/>
      <name val="맑은 고딕"/>
      <family val="2"/>
      <charset val="129"/>
    </font>
    <font>
      <sz val="9"/>
      <name val="맑은 고딕"/>
      <family val="2"/>
      <charset val="134"/>
      <scheme val="minor"/>
    </font>
    <font>
      <sz val="8"/>
      <color theme="1"/>
      <name val="맑은 고딕"/>
      <family val="2"/>
      <charset val="134"/>
      <scheme val="minor"/>
    </font>
    <font>
      <sz val="10"/>
      <color theme="1"/>
      <name val="맑은 고딕"/>
      <family val="2"/>
      <charset val="129"/>
      <scheme val="minor"/>
    </font>
    <font>
      <sz val="8"/>
      <name val="돋움"/>
      <family val="3"/>
      <charset val="129"/>
    </font>
    <font>
      <sz val="8"/>
      <color theme="1"/>
      <name val="맑은 고딕"/>
      <family val="2"/>
      <charset val="129"/>
      <scheme val="minor"/>
    </font>
    <font>
      <b/>
      <sz val="8"/>
      <color indexed="9"/>
      <name val="맑은 고딕"/>
      <family val="2"/>
      <charset val="129"/>
      <scheme val="major"/>
    </font>
    <font>
      <sz val="8"/>
      <color rgb="FFFF0000"/>
      <name val="맑은 고딕"/>
      <family val="2"/>
      <charset val="129"/>
      <scheme val="minor"/>
    </font>
    <font>
      <u/>
      <sz val="11"/>
      <color theme="10"/>
      <name val="宋体"/>
      <family val="3"/>
      <charset val="134"/>
    </font>
    <font>
      <sz val="8"/>
      <color theme="1"/>
      <name val="맑은 고딕"/>
      <family val="3"/>
      <charset val="128"/>
      <scheme val="minor"/>
    </font>
    <font>
      <b/>
      <sz val="8"/>
      <color rgb="FFFF0000"/>
      <name val="맑은 고딕"/>
      <family val="3"/>
      <charset val="129"/>
      <scheme val="minor"/>
    </font>
    <font>
      <u/>
      <sz val="8"/>
      <color theme="10"/>
      <name val="맑은 고딕"/>
      <family val="3"/>
      <charset val="129"/>
      <scheme val="minor"/>
    </font>
    <font>
      <sz val="8"/>
      <color rgb="FF1F497D"/>
      <name val="맑은 고딕"/>
      <family val="3"/>
      <charset val="129"/>
      <scheme val="minor"/>
    </font>
    <font>
      <b/>
      <sz val="8"/>
      <color rgb="FFFFFFFF"/>
      <name val="맑은 고딕"/>
      <family val="2"/>
      <charset val="129"/>
      <scheme val="minor"/>
    </font>
    <font>
      <sz val="9"/>
      <color theme="1"/>
      <name val="바탕체"/>
      <family val="3"/>
      <charset val="129"/>
    </font>
    <font>
      <sz val="9"/>
      <color theme="1"/>
      <name val="맑은 고딕"/>
      <family val="2"/>
      <charset val="129"/>
      <scheme val="minor"/>
    </font>
    <font>
      <b/>
      <sz val="9"/>
      <color theme="0"/>
      <name val="맑은 고딕"/>
      <family val="3"/>
      <charset val="129"/>
      <scheme val="minor"/>
    </font>
    <font>
      <b/>
      <sz val="9"/>
      <color theme="1"/>
      <name val="맑은 고딕"/>
      <family val="3"/>
      <charset val="129"/>
      <scheme val="minor"/>
    </font>
    <font>
      <sz val="9"/>
      <color theme="1"/>
      <name val="맑은 고딕"/>
      <family val="3"/>
      <charset val="129"/>
      <scheme val="minor"/>
    </font>
    <font>
      <sz val="11"/>
      <color rgb="FF4C4C4C"/>
      <name val="맑은 고딕"/>
      <family val="3"/>
      <charset val="129"/>
      <scheme val="minor"/>
    </font>
    <font>
      <sz val="11"/>
      <color theme="1"/>
      <name val="맑은 고딕"/>
      <family val="2"/>
      <scheme val="minor"/>
    </font>
    <font>
      <sz val="8"/>
      <color rgb="FF000000"/>
      <name val="굴림"/>
      <family val="3"/>
      <charset val="129"/>
    </font>
    <font>
      <sz val="8"/>
      <name val="돋움"/>
      <family val="2"/>
      <charset val="129"/>
    </font>
    <font>
      <sz val="9"/>
      <name val="宋体"/>
      <family val="3"/>
      <charset val="134"/>
    </font>
    <font>
      <sz val="10"/>
      <name val="宋体"/>
      <family val="3"/>
      <charset val="134"/>
    </font>
    <font>
      <b/>
      <sz val="8"/>
      <name val="宋体"/>
      <family val="3"/>
      <charset val="134"/>
    </font>
    <font>
      <b/>
      <sz val="8"/>
      <name val="돋움"/>
      <family val="2"/>
      <charset val="129"/>
    </font>
    <font>
      <sz val="8"/>
      <color theme="1"/>
      <name val="맑은 고딕"/>
      <family val="3"/>
      <charset val="134"/>
      <scheme val="minor"/>
    </font>
    <font>
      <sz val="8"/>
      <name val="宋体"/>
      <family val="3"/>
      <charset val="134"/>
    </font>
    <font>
      <b/>
      <sz val="8"/>
      <name val="맑은 고딕"/>
      <family val="3"/>
      <charset val="134"/>
      <scheme val="major"/>
    </font>
    <font>
      <sz val="8"/>
      <color theme="1"/>
      <name val="맑은 고딕"/>
      <family val="3"/>
      <charset val="134"/>
      <scheme val="major"/>
    </font>
    <font>
      <sz val="8"/>
      <name val="맑은 고딕"/>
      <family val="3"/>
      <charset val="134"/>
      <scheme val="major"/>
    </font>
    <font>
      <i/>
      <sz val="8"/>
      <color theme="1"/>
      <name val="맑은 고딕"/>
      <family val="3"/>
      <charset val="129"/>
      <scheme val="minor"/>
    </font>
    <font>
      <b/>
      <i/>
      <sz val="8"/>
      <color theme="1"/>
      <name val="맑은 고딕"/>
      <family val="3"/>
      <charset val="129"/>
      <scheme val="minor"/>
    </font>
    <font>
      <sz val="10"/>
      <color indexed="8"/>
      <name val="宋体"/>
      <family val="3"/>
      <charset val="134"/>
    </font>
    <font>
      <b/>
      <sz val="9"/>
      <color indexed="81"/>
      <name val="Tahoma"/>
      <family val="2"/>
    </font>
    <font>
      <sz val="9"/>
      <color indexed="81"/>
      <name val="Tahoma"/>
      <family val="2"/>
    </font>
    <font>
      <sz val="9"/>
      <color indexed="81"/>
      <name val="宋体"/>
      <family val="3"/>
      <charset val="134"/>
    </font>
    <font>
      <sz val="8"/>
      <name val="MS Sans Serif"/>
      <family val="2"/>
    </font>
    <font>
      <b/>
      <sz val="8"/>
      <color rgb="FFFF0000"/>
      <name val="宋体"/>
      <family val="3"/>
      <charset val="134"/>
    </font>
    <font>
      <b/>
      <sz val="8"/>
      <color rgb="FFFF0000"/>
      <name val="돋움"/>
      <family val="2"/>
      <charset val="129"/>
    </font>
    <font>
      <b/>
      <sz val="8"/>
      <color indexed="10"/>
      <name val="宋体"/>
      <family val="3"/>
      <charset val="134"/>
    </font>
    <font>
      <b/>
      <sz val="8"/>
      <color indexed="10"/>
      <name val="돋움"/>
      <family val="2"/>
      <charset val="129"/>
    </font>
    <font>
      <sz val="8"/>
      <color rgb="FF00B0F0"/>
      <name val="宋体"/>
      <family val="3"/>
      <charset val="134"/>
    </font>
    <font>
      <sz val="8"/>
      <color rgb="FF00B0F0"/>
      <name val="MS Sans Serif"/>
      <family val="2"/>
    </font>
    <font>
      <sz val="8"/>
      <color rgb="FFFF0000"/>
      <name val="MS Sans Serif"/>
      <family val="2"/>
    </font>
    <font>
      <sz val="8"/>
      <color theme="1"/>
      <name val="MS Sans Serif"/>
      <family val="2"/>
    </font>
    <font>
      <sz val="8"/>
      <color theme="1"/>
      <name val="宋体"/>
      <family val="3"/>
      <charset val="134"/>
    </font>
    <font>
      <sz val="8"/>
      <color rgb="FFFF0000"/>
      <name val="맑은 고딕"/>
      <family val="3"/>
      <charset val="134"/>
      <scheme val="minor"/>
    </font>
    <font>
      <sz val="8"/>
      <color indexed="8"/>
      <name val="宋体"/>
      <family val="3"/>
      <charset val="134"/>
    </font>
    <font>
      <b/>
      <sz val="9"/>
      <color indexed="81"/>
      <name val="宋体"/>
      <family val="3"/>
      <charset val="134"/>
    </font>
    <font>
      <strike/>
      <sz val="9"/>
      <color indexed="81"/>
      <name val="宋体"/>
      <family val="3"/>
      <charset val="134"/>
    </font>
    <font>
      <strike/>
      <sz val="9"/>
      <color indexed="81"/>
      <name val="Tahoma"/>
      <family val="2"/>
    </font>
    <font>
      <sz val="8"/>
      <color rgb="FFFF0000"/>
      <name val="宋体"/>
      <family val="3"/>
      <charset val="134"/>
    </font>
    <font>
      <i/>
      <sz val="8"/>
      <color theme="1"/>
      <name val="맑은 고딕"/>
      <family val="2"/>
      <charset val="129"/>
      <scheme val="minor"/>
    </font>
    <font>
      <b/>
      <i/>
      <sz val="8"/>
      <name val="맑은 고딕"/>
      <family val="3"/>
      <charset val="129"/>
      <scheme val="major"/>
    </font>
    <font>
      <b/>
      <sz val="14"/>
      <name val="돋움"/>
      <family val="3"/>
      <charset val="129"/>
    </font>
    <font>
      <b/>
      <sz val="8"/>
      <color indexed="9"/>
      <name val="맑은 고딕"/>
      <family val="3"/>
      <charset val="129"/>
      <scheme val="minor"/>
    </font>
  </fonts>
  <fills count="116">
    <fill>
      <patternFill patternType="none"/>
    </fill>
    <fill>
      <patternFill patternType="gray125"/>
    </fill>
    <fill>
      <patternFill patternType="solid">
        <fgColor theme="0"/>
        <bgColor indexed="64"/>
      </patternFill>
    </fill>
    <fill>
      <patternFill patternType="solid">
        <fgColor rgb="FF3F9DAD"/>
        <bgColor indexed="64"/>
      </patternFill>
    </fill>
    <fill>
      <patternFill patternType="solid">
        <fgColor rgb="FF409DAD"/>
        <bgColor indexed="64"/>
      </patternFill>
    </fill>
    <fill>
      <patternFill patternType="solid">
        <fgColor rgb="FFFFC000"/>
        <bgColor indexed="64"/>
      </patternFill>
    </fill>
    <fill>
      <patternFill patternType="solid">
        <fgColor rgb="FFFFFF00"/>
        <bgColor indexed="64"/>
      </patternFill>
    </fill>
    <fill>
      <patternFill patternType="solid">
        <fgColor theme="2"/>
        <bgColor indexed="64"/>
      </patternFill>
    </fill>
    <fill>
      <patternFill patternType="solid">
        <fgColor indexed="43"/>
        <bgColor indexed="64"/>
      </patternFill>
    </fill>
    <fill>
      <patternFill patternType="solid">
        <fgColor rgb="FFFF99CC"/>
        <bgColor indexed="64"/>
      </patternFill>
    </fill>
    <fill>
      <patternFill patternType="solid">
        <fgColor theme="8" tint="0.39997558519241921"/>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62"/>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10"/>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57"/>
      </patternFill>
    </fill>
    <fill>
      <patternFill patternType="solid">
        <fgColor indexed="55"/>
        <bgColor indexed="55"/>
      </patternFill>
    </fill>
    <fill>
      <patternFill patternType="solid">
        <fgColor indexed="41"/>
        <bgColor indexed="41"/>
      </patternFill>
    </fill>
    <fill>
      <patternFill patternType="solid">
        <fgColor indexed="54"/>
        <bgColor indexed="54"/>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53"/>
      </patternFill>
    </fill>
    <fill>
      <patternFill patternType="solid">
        <fgColor indexed="22"/>
      </patternFill>
    </fill>
    <fill>
      <patternFill patternType="solid">
        <fgColor indexed="5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patternFill>
    </fill>
    <fill>
      <patternFill patternType="solid">
        <fgColor indexed="12"/>
      </patternFill>
    </fill>
    <fill>
      <patternFill patternType="solid">
        <fgColor indexed="50"/>
      </patternFill>
    </fill>
    <fill>
      <patternFill patternType="lightUp">
        <fgColor indexed="48"/>
        <bgColor indexed="41"/>
      </patternFill>
    </fill>
    <fill>
      <patternFill patternType="solid">
        <fgColor indexed="54"/>
      </patternFill>
    </fill>
    <fill>
      <patternFill patternType="solid">
        <fgColor indexed="40"/>
      </patternFill>
    </fill>
    <fill>
      <patternFill patternType="solid">
        <fgColor indexed="41"/>
      </patternFill>
    </fill>
    <fill>
      <patternFill patternType="solid">
        <fgColor indexed="23"/>
      </patternFill>
    </fill>
    <fill>
      <patternFill patternType="solid">
        <fgColor indexed="9"/>
      </patternFill>
    </fill>
    <fill>
      <patternFill patternType="solid">
        <fgColor indexed="15"/>
      </patternFill>
    </fill>
    <fill>
      <patternFill patternType="solid">
        <fgColor indexed="20"/>
      </patternFill>
    </fill>
    <fill>
      <patternFill patternType="solid">
        <fgColor indexed="22"/>
        <bgColor indexed="25"/>
      </patternFill>
    </fill>
    <fill>
      <patternFill patternType="solid">
        <fgColor indexed="41"/>
        <bgColor indexed="64"/>
      </patternFill>
    </fill>
    <fill>
      <patternFill patternType="solid">
        <fgColor indexed="48"/>
        <bgColor indexed="48"/>
      </patternFill>
    </fill>
    <fill>
      <patternFill patternType="solid">
        <fgColor indexed="25"/>
        <bgColor indexed="25"/>
      </patternFill>
    </fill>
    <fill>
      <patternFill patternType="solid">
        <fgColor indexed="57"/>
        <bgColor indexed="57"/>
      </patternFill>
    </fill>
    <fill>
      <patternFill patternType="solid">
        <fgColor indexed="18"/>
        <bgColor indexed="18"/>
      </patternFill>
    </fill>
    <fill>
      <patternFill patternType="solid">
        <fgColor indexed="53"/>
        <bgColor indexed="53"/>
      </patternFill>
    </fill>
    <fill>
      <patternFill patternType="solid">
        <fgColor indexed="35"/>
        <bgColor indexed="35"/>
      </patternFill>
    </fill>
    <fill>
      <patternFill patternType="solid">
        <fgColor rgb="FF00338D"/>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0099CC"/>
        <bgColor indexed="64"/>
      </patternFill>
    </fill>
  </fills>
  <borders count="195">
    <border>
      <left/>
      <right/>
      <top/>
      <bottom/>
      <diagonal/>
    </border>
    <border>
      <left style="thin">
        <color rgb="FF3F9DAD"/>
      </left>
      <right/>
      <top style="thin">
        <color rgb="FF3F9DAD"/>
      </top>
      <bottom style="thin">
        <color rgb="FF409DAD"/>
      </bottom>
      <diagonal/>
    </border>
    <border>
      <left/>
      <right style="thin">
        <color rgb="FF409DAD"/>
      </right>
      <top style="thin">
        <color rgb="FF3F9DAD"/>
      </top>
      <bottom/>
      <diagonal/>
    </border>
    <border>
      <left/>
      <right style="thin">
        <color rgb="FF3F9DAD"/>
      </right>
      <top style="thin">
        <color rgb="FF3F9DAD"/>
      </top>
      <bottom/>
      <diagonal/>
    </border>
    <border>
      <left style="thin">
        <color rgb="FF000000"/>
      </left>
      <right style="thin">
        <color rgb="FF808080"/>
      </right>
      <top style="thin">
        <color rgb="FF000000"/>
      </top>
      <bottom style="thin">
        <color rgb="FF808080"/>
      </bottom>
      <diagonal/>
    </border>
    <border>
      <left style="thin">
        <color rgb="FF808080"/>
      </left>
      <right/>
      <top style="thin">
        <color rgb="FF000000"/>
      </top>
      <bottom style="thin">
        <color rgb="FF808080"/>
      </bottom>
      <diagonal/>
    </border>
    <border>
      <left/>
      <right style="thin">
        <color rgb="FF808080"/>
      </right>
      <top style="thin">
        <color rgb="FF000000"/>
      </top>
      <bottom style="thin">
        <color rgb="FF808080"/>
      </bottom>
      <diagonal/>
    </border>
    <border>
      <left/>
      <right style="thin">
        <color rgb="FF000000"/>
      </right>
      <top style="thin">
        <color rgb="FF000000"/>
      </top>
      <bottom style="thin">
        <color rgb="FF808080"/>
      </bottom>
      <diagonal/>
    </border>
    <border>
      <left style="thin">
        <color rgb="FF3F9DAD"/>
      </left>
      <right/>
      <top style="thin">
        <color rgb="FF409DAD"/>
      </top>
      <bottom/>
      <diagonal/>
    </border>
    <border>
      <left/>
      <right/>
      <top style="thin">
        <color rgb="FF409DAD"/>
      </top>
      <bottom/>
      <diagonal/>
    </border>
    <border>
      <left/>
      <right style="thin">
        <color rgb="FF3F9DAD"/>
      </right>
      <top style="thin">
        <color rgb="FF409DAD"/>
      </top>
      <bottom/>
      <diagonal/>
    </border>
    <border>
      <left style="thin">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000000"/>
      </right>
      <top style="thin">
        <color rgb="FF808080"/>
      </top>
      <bottom style="thin">
        <color rgb="FF808080"/>
      </bottom>
      <diagonal/>
    </border>
    <border>
      <left style="thin">
        <color rgb="FF3F9DAD"/>
      </left>
      <right/>
      <top/>
      <bottom style="thin">
        <color rgb="FF409DAD"/>
      </bottom>
      <diagonal/>
    </border>
    <border>
      <left/>
      <right/>
      <top/>
      <bottom style="thin">
        <color rgb="FF3F9DAD"/>
      </bottom>
      <diagonal/>
    </border>
    <border>
      <left/>
      <right style="thin">
        <color rgb="FF3F9DAD"/>
      </right>
      <top/>
      <bottom style="thin">
        <color rgb="FF3F9DAD"/>
      </bottom>
      <diagonal/>
    </border>
    <border>
      <left style="thin">
        <color rgb="FF409DAD"/>
      </left>
      <right/>
      <top/>
      <bottom/>
      <diagonal/>
    </border>
    <border>
      <left style="thin">
        <color rgb="FF3F9DAD"/>
      </left>
      <right/>
      <top/>
      <bottom/>
      <diagonal/>
    </border>
    <border>
      <left/>
      <right style="thin">
        <color rgb="FF3F9DAD"/>
      </right>
      <top/>
      <bottom/>
      <diagonal/>
    </border>
    <border>
      <left style="thin">
        <color rgb="FF3F9DAD"/>
      </left>
      <right/>
      <top style="thin">
        <color rgb="FF3F9DAD"/>
      </top>
      <bottom style="thin">
        <color rgb="FF3F9DAD"/>
      </bottom>
      <diagonal/>
    </border>
    <border>
      <left/>
      <right/>
      <top style="thin">
        <color rgb="FF3F9DAD"/>
      </top>
      <bottom style="thin">
        <color rgb="FF3F9DAD"/>
      </bottom>
      <diagonal/>
    </border>
    <border>
      <left/>
      <right style="thin">
        <color rgb="FF3F9DAD"/>
      </right>
      <top style="thin">
        <color rgb="FF3F9DAD"/>
      </top>
      <bottom style="thin">
        <color rgb="FF3F9DAD"/>
      </bottom>
      <diagonal/>
    </border>
    <border>
      <left style="thin">
        <color rgb="FF3F9DAD"/>
      </left>
      <right/>
      <top/>
      <bottom style="thin">
        <color rgb="FF3F9DAD"/>
      </bottom>
      <diagonal/>
    </border>
    <border>
      <left style="thin">
        <color rgb="FF409DAD"/>
      </left>
      <right/>
      <top/>
      <bottom style="medium">
        <color rgb="FF409DAD"/>
      </bottom>
      <diagonal/>
    </border>
    <border>
      <left/>
      <right/>
      <top/>
      <bottom style="medium">
        <color rgb="FF409DAD"/>
      </bottom>
      <diagonal/>
    </border>
    <border>
      <left/>
      <right style="thin">
        <color rgb="FF3F9DAD"/>
      </right>
      <top/>
      <bottom style="medium">
        <color rgb="FF409DAD"/>
      </bottom>
      <diagonal/>
    </border>
    <border>
      <left style="thin">
        <color rgb="FF00000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style="thin">
        <color rgb="FF808080"/>
      </left>
      <right style="thin">
        <color rgb="FF00000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top style="thin">
        <color rgb="FF3F9DAD"/>
      </top>
      <bottom/>
      <diagonal/>
    </border>
    <border>
      <left/>
      <right style="thin">
        <color rgb="FF3F9DAD"/>
      </right>
      <top/>
      <bottom style="thin">
        <color rgb="FF409DAD"/>
      </bottom>
      <diagonal/>
    </border>
    <border>
      <left/>
      <right/>
      <top/>
      <bottom style="thin">
        <color rgb="FF409DAD"/>
      </bottom>
      <diagonal/>
    </border>
    <border>
      <left style="thin">
        <color rgb="FF3F9DAD"/>
      </left>
      <right/>
      <top/>
      <bottom style="medium">
        <color rgb="FF3F9DAD"/>
      </bottom>
      <diagonal/>
    </border>
    <border>
      <left/>
      <right/>
      <top/>
      <bottom style="medium">
        <color rgb="FF3F9DAD"/>
      </bottom>
      <diagonal/>
    </border>
    <border>
      <left/>
      <right style="thin">
        <color rgb="FF3F9DAD"/>
      </right>
      <top/>
      <bottom style="medium">
        <color rgb="FF3F9DAD"/>
      </bottom>
      <diagonal/>
    </border>
    <border>
      <left style="thin">
        <color indexed="64"/>
      </left>
      <right style="thin">
        <color indexed="64"/>
      </right>
      <top style="thin">
        <color indexed="64"/>
      </top>
      <bottom style="thin">
        <color indexed="64"/>
      </bottom>
      <diagonal/>
    </border>
    <border>
      <left style="thin">
        <color rgb="FF808080"/>
      </left>
      <right style="thin">
        <color rgb="FF000000"/>
      </right>
      <top style="thin">
        <color rgb="FF808080"/>
      </top>
      <bottom/>
      <diagonal/>
    </border>
    <border>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000000"/>
      </top>
      <bottom style="thin">
        <color rgb="FF808080"/>
      </bottom>
      <diagonal/>
    </border>
    <border>
      <left style="thin">
        <color rgb="FF409DAD"/>
      </left>
      <right/>
      <top/>
      <bottom style="thin">
        <color rgb="FF409DAD"/>
      </bottom>
      <diagonal/>
    </border>
    <border>
      <left style="thin">
        <color rgb="FF000000"/>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style="thin">
        <color rgb="FF000000"/>
      </right>
      <top/>
      <bottom style="thin">
        <color rgb="FF808080"/>
      </bottom>
      <diagonal/>
    </border>
    <border>
      <left style="thin">
        <color rgb="FF000000"/>
      </left>
      <right style="thin">
        <color rgb="FF808080"/>
      </right>
      <top style="thin">
        <color rgb="FF808080"/>
      </top>
      <bottom/>
      <diagonal/>
    </border>
    <border>
      <left style="thin">
        <color rgb="FF808080"/>
      </left>
      <right style="thin">
        <color rgb="FF808080"/>
      </right>
      <top style="thin">
        <color rgb="FF808080"/>
      </top>
      <bottom/>
      <diagonal/>
    </border>
    <border>
      <left/>
      <right style="thin">
        <color rgb="FF808080"/>
      </right>
      <top style="thin">
        <color rgb="FF808080"/>
      </top>
      <bottom/>
      <diagonal/>
    </border>
    <border>
      <left/>
      <right style="thin">
        <color rgb="FF808080"/>
      </right>
      <top/>
      <bottom style="thin">
        <color rgb="FF808080"/>
      </bottom>
      <diagonal/>
    </border>
    <border>
      <left style="thin">
        <color rgb="FF808080"/>
      </left>
      <right/>
      <top style="thin">
        <color rgb="FF808080"/>
      </top>
      <bottom/>
      <diagonal/>
    </border>
    <border>
      <left style="thin">
        <color rgb="FF808080"/>
      </left>
      <right/>
      <top/>
      <bottom style="thin">
        <color rgb="FF808080"/>
      </bottom>
      <diagonal/>
    </border>
    <border>
      <left style="thin">
        <color rgb="FF000000"/>
      </left>
      <right/>
      <top style="thin">
        <color rgb="FF000000"/>
      </top>
      <bottom style="thin">
        <color rgb="FF808080"/>
      </bottom>
      <diagonal/>
    </border>
    <border>
      <left/>
      <right style="thin">
        <color rgb="FF000000"/>
      </right>
      <top style="thin">
        <color rgb="FF808080"/>
      </top>
      <bottom style="thin">
        <color rgb="FF808080"/>
      </bottom>
      <diagonal/>
    </border>
    <border>
      <left/>
      <right/>
      <top style="thin">
        <color rgb="FF808080"/>
      </top>
      <bottom/>
      <diagonal/>
    </border>
    <border>
      <left/>
      <right/>
      <top/>
      <bottom style="thin">
        <color rgb="FF808080"/>
      </bottom>
      <diagonal/>
    </border>
    <border>
      <left style="thin">
        <color rgb="FF000000"/>
      </left>
      <right style="thin">
        <color rgb="FF808080"/>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000000"/>
      </left>
      <right style="thin">
        <color rgb="FF808080"/>
      </right>
      <top/>
      <bottom style="thin">
        <color rgb="FF000000"/>
      </bottom>
      <diagonal/>
    </border>
    <border>
      <left style="thin">
        <color rgb="FF808080"/>
      </left>
      <right style="thin">
        <color rgb="FF808080"/>
      </right>
      <top/>
      <bottom style="thin">
        <color rgb="FF000000"/>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3F9DAD"/>
      </left>
      <right/>
      <top style="thin">
        <color rgb="FF3F9DAD"/>
      </top>
      <bottom/>
      <diagonal/>
    </border>
    <border>
      <left style="thin">
        <color rgb="FF409DAD"/>
      </left>
      <right/>
      <top/>
      <bottom style="thin">
        <color rgb="FF3F9DAD"/>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3F9DAD"/>
      </top>
      <bottom style="thin">
        <color rgb="FF409DAD"/>
      </bottom>
      <diagonal/>
    </border>
    <border>
      <left/>
      <right style="thin">
        <color rgb="FF3F9DAD"/>
      </right>
      <top style="thin">
        <color rgb="FF3F9DAD"/>
      </top>
      <bottom style="thin">
        <color rgb="FF409DAD"/>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18"/>
      </left>
      <right style="thin">
        <color indexed="18"/>
      </right>
      <top style="thin">
        <color indexed="18"/>
      </top>
      <bottom style="thin">
        <color indexed="18"/>
      </bottom>
      <diagonal/>
    </border>
    <border>
      <left style="thin">
        <color indexed="48"/>
      </left>
      <right style="thin">
        <color indexed="48"/>
      </right>
      <top style="thin">
        <color indexed="48"/>
      </top>
      <bottom style="thin">
        <color indexed="48"/>
      </bottom>
      <diagonal/>
    </border>
    <border>
      <left style="thin">
        <color indexed="8"/>
      </left>
      <right style="thin">
        <color indexed="8"/>
      </right>
      <top style="thin">
        <color indexed="8"/>
      </top>
      <bottom style="thin">
        <color indexed="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double">
        <color auto="1"/>
      </top>
      <bottom/>
      <diagonal/>
    </border>
    <border>
      <left/>
      <right/>
      <top style="thin">
        <color indexed="64"/>
      </top>
      <bottom style="double">
        <color indexed="64"/>
      </bottom>
      <diagonal/>
    </border>
    <border>
      <left/>
      <right/>
      <top style="thin">
        <color indexed="62"/>
      </top>
      <bottom style="double">
        <color indexed="62"/>
      </bottom>
      <diagonal/>
    </border>
    <border>
      <left style="hair">
        <color indexed="23"/>
      </left>
      <right style="hair">
        <color indexed="23"/>
      </right>
      <top style="hair">
        <color indexed="23"/>
      </top>
      <bottom style="hair">
        <color indexed="23"/>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auto="1"/>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auto="1"/>
      </left>
      <right style="hair">
        <color auto="1"/>
      </right>
      <top/>
      <bottom/>
      <diagonal/>
    </border>
    <border>
      <left style="hair">
        <color auto="1"/>
      </left>
      <right style="thin">
        <color auto="1"/>
      </right>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right style="thin">
        <color indexed="8"/>
      </right>
      <top/>
      <bottom/>
      <diagonal/>
    </border>
    <border>
      <left/>
      <right/>
      <top/>
      <bottom style="medium">
        <color indexed="58"/>
      </bottom>
      <diagonal/>
    </border>
    <border>
      <left/>
      <right/>
      <top/>
      <bottom style="double">
        <color indexed="17"/>
      </bottom>
      <diagonal/>
    </border>
    <border>
      <left/>
      <right style="thin">
        <color indexed="64"/>
      </right>
      <top/>
      <bottom/>
      <diagonal/>
    </border>
    <border>
      <left/>
      <right/>
      <top style="medium">
        <color auto="1"/>
      </top>
      <bottom/>
      <diagonal/>
    </border>
    <border>
      <left style="thin">
        <color auto="1"/>
      </left>
      <right style="thin">
        <color auto="1"/>
      </right>
      <top style="thin">
        <color auto="1"/>
      </top>
      <bottom style="thin">
        <color auto="1"/>
      </bottom>
      <diagonal/>
    </border>
    <border>
      <left/>
      <right/>
      <top/>
      <bottom style="double">
        <color indexed="64"/>
      </bottom>
      <diagonal/>
    </border>
    <border>
      <left/>
      <right/>
      <top/>
      <bottom style="hair">
        <color indexed="64"/>
      </bottom>
      <diagonal/>
    </border>
    <border>
      <left/>
      <right/>
      <top style="double">
        <color indexed="64"/>
      </top>
      <bottom/>
      <diagonal/>
    </border>
    <border>
      <left style="thin">
        <color rgb="FF4066AA"/>
      </left>
      <right style="thin">
        <color rgb="FF4066AA"/>
      </right>
      <top style="thin">
        <color rgb="FF4066AA"/>
      </top>
      <bottom style="thin">
        <color rgb="FF4066AA"/>
      </bottom>
      <diagonal/>
    </border>
    <border>
      <left style="thin">
        <color rgb="FF8099C6"/>
      </left>
      <right style="thin">
        <color rgb="FF8099C6"/>
      </right>
      <top style="thin">
        <color rgb="FF8099C6"/>
      </top>
      <bottom style="thin">
        <color rgb="FF8099C6"/>
      </bottom>
      <diagonal/>
    </border>
    <border>
      <left/>
      <right style="thin">
        <color rgb="FF8099C6"/>
      </right>
      <top style="thin">
        <color rgb="FF8099C6"/>
      </top>
      <bottom style="thin">
        <color rgb="FF8099C6"/>
      </bottom>
      <diagonal/>
    </border>
    <border>
      <left style="thin">
        <color rgb="FF409DAD"/>
      </left>
      <right/>
      <top style="thin">
        <color rgb="FF409DAD"/>
      </top>
      <bottom style="thin">
        <color rgb="FF409DAD"/>
      </bottom>
      <diagonal/>
    </border>
    <border>
      <left/>
      <right/>
      <top style="thin">
        <color rgb="FF409DAD"/>
      </top>
      <bottom style="thin">
        <color rgb="FF409DAD"/>
      </bottom>
      <diagonal/>
    </border>
    <border>
      <left/>
      <right style="thin">
        <color rgb="FF409DAD"/>
      </right>
      <top style="thin">
        <color rgb="FF409DAD"/>
      </top>
      <bottom style="thin">
        <color rgb="FF409DAD"/>
      </bottom>
      <diagonal/>
    </border>
    <border>
      <left style="thin">
        <color rgb="FF409DAD"/>
      </left>
      <right/>
      <top style="thin">
        <color rgb="FF409DAD"/>
      </top>
      <bottom/>
      <diagonal/>
    </border>
    <border>
      <left/>
      <right style="thin">
        <color rgb="FF409DAD"/>
      </right>
      <top style="thin">
        <color rgb="FF409DAD"/>
      </top>
      <bottom/>
      <diagonal/>
    </border>
    <border>
      <left/>
      <right style="thin">
        <color rgb="FF409DAD"/>
      </right>
      <top/>
      <bottom style="thin">
        <color rgb="FF409DAD"/>
      </bottom>
      <diagonal/>
    </border>
    <border>
      <left/>
      <right style="thin">
        <color rgb="FF409DAD"/>
      </right>
      <top/>
      <bottom/>
      <diagonal/>
    </border>
    <border>
      <left/>
      <right style="thin">
        <color rgb="FF409DAD"/>
      </right>
      <top/>
      <bottom style="medium">
        <color rgb="FF409DAD"/>
      </bottom>
      <diagonal/>
    </border>
    <border>
      <left style="thin">
        <color rgb="FF409DAD"/>
      </left>
      <right/>
      <top style="thin">
        <color rgb="FF409DAD"/>
      </top>
      <bottom style="medium">
        <color rgb="FF409DAD"/>
      </bottom>
      <diagonal/>
    </border>
    <border>
      <left/>
      <right/>
      <top style="thin">
        <color rgb="FF409DAD"/>
      </top>
      <bottom style="medium">
        <color rgb="FF409DAD"/>
      </bottom>
      <diagonal/>
    </border>
    <border>
      <left/>
      <right style="thin">
        <color rgb="FF409DAD"/>
      </right>
      <top style="thin">
        <color rgb="FF409DAD"/>
      </top>
      <bottom style="medium">
        <color rgb="FF409DAD"/>
      </bottom>
      <diagonal/>
    </border>
    <border>
      <left/>
      <right/>
      <top style="medium">
        <color indexed="64"/>
      </top>
      <bottom style="thin">
        <color indexed="64"/>
      </bottom>
      <diagonal/>
    </border>
    <border>
      <left/>
      <right style="medium">
        <color auto="1"/>
      </right>
      <top style="medium">
        <color auto="1"/>
      </top>
      <bottom style="thin">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right/>
      <top style="medium">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hair">
        <color auto="1"/>
      </right>
      <top style="thin">
        <color auto="1"/>
      </top>
      <bottom style="double">
        <color auto="1"/>
      </bottom>
      <diagonal/>
    </border>
    <border>
      <left style="thin">
        <color auto="1"/>
      </left>
      <right style="medium">
        <color auto="1"/>
      </right>
      <top style="thin">
        <color auto="1"/>
      </top>
      <bottom style="double">
        <color auto="1"/>
      </bottom>
      <diagonal/>
    </border>
    <border>
      <left/>
      <right style="thin">
        <color auto="1"/>
      </right>
      <top style="medium">
        <color auto="1"/>
      </top>
      <bottom style="double">
        <color auto="1"/>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bottom style="thin">
        <color indexed="64"/>
      </bottom>
      <diagonal/>
    </border>
    <border>
      <left style="thin">
        <color indexed="64"/>
      </left>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auto="1"/>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auto="1"/>
      </top>
      <bottom style="double">
        <color auto="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auto="1"/>
      </left>
      <right style="hair">
        <color auto="1"/>
      </right>
      <top/>
      <bottom style="medium">
        <color auto="1"/>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thin">
        <color rgb="FF3F9DAD"/>
      </left>
      <right/>
      <top style="thin">
        <color rgb="FF3F9DAD"/>
      </top>
      <bottom style="medium">
        <color rgb="FF3F9DAD"/>
      </bottom>
      <diagonal/>
    </border>
    <border>
      <left/>
      <right/>
      <top style="thin">
        <color rgb="FF3F9DAD"/>
      </top>
      <bottom style="medium">
        <color rgb="FF3F9DAD"/>
      </bottom>
      <diagonal/>
    </border>
    <border>
      <left/>
      <right style="thin">
        <color rgb="FF3F9DAD"/>
      </right>
      <top style="thin">
        <color rgb="FF3F9DAD"/>
      </top>
      <bottom style="medium">
        <color rgb="FF3F9DAD"/>
      </bottom>
      <diagonal/>
    </border>
    <border>
      <left/>
      <right/>
      <top/>
      <bottom style="double">
        <color auto="1"/>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hair">
        <color indexed="64"/>
      </bottom>
      <diagonal/>
    </border>
    <border>
      <left style="medium">
        <color indexed="64"/>
      </left>
      <right/>
      <top/>
      <bottom style="medium">
        <color indexed="64"/>
      </bottom>
      <diagonal/>
    </border>
    <border>
      <left style="medium">
        <color indexed="64"/>
      </left>
      <right style="hair">
        <color indexed="64"/>
      </right>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hair">
        <color indexed="64"/>
      </left>
      <right style="medium">
        <color indexed="64"/>
      </right>
      <top/>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thin">
        <color rgb="FF3F9DAD"/>
      </left>
      <right/>
      <top style="thin">
        <color rgb="FF409DAD"/>
      </top>
      <bottom style="medium">
        <color rgb="FF409DAD"/>
      </bottom>
      <diagonal/>
    </border>
    <border>
      <left/>
      <right style="thin">
        <color rgb="FF3F9DAD"/>
      </right>
      <top style="thin">
        <color rgb="FF409DAD"/>
      </top>
      <bottom style="medium">
        <color rgb="FF409DAD"/>
      </bottom>
      <diagonal/>
    </border>
    <border>
      <left/>
      <right/>
      <top/>
      <bottom style="double">
        <color auto="1"/>
      </bottom>
      <diagonal/>
    </border>
  </borders>
  <cellStyleXfs count="4341">
    <xf numFmtId="0" fontId="0"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14" fillId="0" borderId="0" applyFont="0" applyFill="0" applyBorder="0" applyAlignment="0" applyProtection="0">
      <alignment vertical="center"/>
    </xf>
    <xf numFmtId="9" fontId="14" fillId="0" borderId="0" applyFont="0" applyFill="0" applyBorder="0" applyAlignment="0" applyProtection="0">
      <alignment vertical="center"/>
    </xf>
    <xf numFmtId="2" fontId="19" fillId="0" borderId="0"/>
    <xf numFmtId="39" fontId="19" fillId="0" borderId="0"/>
    <xf numFmtId="2" fontId="19" fillId="0" borderId="0"/>
    <xf numFmtId="39" fontId="19" fillId="0" borderId="0"/>
    <xf numFmtId="41" fontId="23" fillId="0" borderId="0" applyFont="0" applyFill="0" applyBorder="0" applyAlignment="0" applyProtection="0"/>
    <xf numFmtId="185" fontId="23" fillId="0" borderId="0"/>
    <xf numFmtId="0" fontId="35" fillId="0" borderId="0"/>
    <xf numFmtId="187" fontId="36" fillId="0" borderId="0" applyFont="0" applyFill="0" applyBorder="0" applyAlignment="0" applyProtection="0"/>
    <xf numFmtId="0" fontId="35" fillId="0" borderId="0"/>
    <xf numFmtId="0" fontId="38" fillId="0" borderId="0"/>
    <xf numFmtId="0" fontId="38" fillId="0" borderId="0"/>
    <xf numFmtId="0" fontId="35" fillId="0" borderId="0" applyFont="0" applyFill="0" applyBorder="0" applyAlignment="0" applyProtection="0"/>
    <xf numFmtId="0" fontId="35" fillId="0" borderId="0"/>
    <xf numFmtId="41" fontId="39" fillId="0" borderId="0" applyFont="0" applyFill="0" applyBorder="0" applyAlignment="0" applyProtection="0"/>
    <xf numFmtId="43" fontId="39" fillId="0" borderId="0" applyFont="0" applyFill="0" applyBorder="0" applyAlignment="0" applyProtection="0"/>
    <xf numFmtId="0" fontId="40" fillId="0" borderId="0"/>
    <xf numFmtId="0" fontId="41" fillId="0" borderId="0"/>
    <xf numFmtId="0" fontId="41" fillId="0" borderId="0"/>
    <xf numFmtId="0" fontId="35" fillId="0" borderId="0"/>
    <xf numFmtId="40" fontId="36" fillId="0" borderId="0" applyFont="0" applyFill="0" applyBorder="0" applyAlignment="0" applyProtection="0"/>
    <xf numFmtId="188" fontId="42" fillId="0" borderId="0" applyFont="0" applyFill="0" applyBorder="0" applyAlignment="0" applyProtection="0"/>
    <xf numFmtId="0" fontId="35" fillId="0" borderId="0"/>
    <xf numFmtId="0" fontId="35" fillId="0" borderId="0"/>
    <xf numFmtId="0" fontId="35" fillId="0" borderId="0"/>
    <xf numFmtId="0" fontId="35" fillId="0" borderId="0"/>
    <xf numFmtId="0" fontId="41" fillId="0" borderId="0"/>
    <xf numFmtId="0" fontId="41" fillId="0" borderId="0"/>
    <xf numFmtId="0" fontId="35" fillId="0" borderId="0"/>
    <xf numFmtId="0" fontId="35" fillId="0" borderId="0"/>
    <xf numFmtId="0" fontId="35" fillId="0" borderId="0"/>
    <xf numFmtId="0" fontId="41" fillId="0" borderId="0"/>
    <xf numFmtId="0" fontId="41" fillId="0" borderId="0"/>
    <xf numFmtId="0" fontId="35" fillId="0" borderId="0"/>
    <xf numFmtId="0" fontId="35" fillId="0" borderId="0"/>
    <xf numFmtId="0" fontId="41" fillId="0" borderId="0"/>
    <xf numFmtId="0" fontId="35" fillId="0" borderId="0"/>
    <xf numFmtId="40" fontId="36" fillId="0" borderId="0" applyFont="0" applyFill="0" applyBorder="0" applyAlignment="0" applyProtection="0"/>
    <xf numFmtId="0" fontId="35" fillId="0" borderId="0"/>
    <xf numFmtId="0" fontId="41" fillId="0" borderId="0"/>
    <xf numFmtId="40" fontId="36" fillId="0" borderId="0" applyFont="0" applyFill="0" applyBorder="0" applyAlignment="0" applyProtection="0"/>
    <xf numFmtId="0" fontId="35" fillId="0" borderId="0"/>
    <xf numFmtId="0" fontId="37" fillId="0" borderId="0"/>
    <xf numFmtId="0" fontId="41" fillId="0" borderId="0"/>
    <xf numFmtId="0" fontId="41" fillId="0" borderId="0"/>
    <xf numFmtId="0" fontId="41" fillId="0" borderId="0"/>
    <xf numFmtId="40" fontId="36"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35" fillId="0" borderId="0"/>
    <xf numFmtId="0" fontId="41" fillId="0" borderId="0"/>
    <xf numFmtId="0" fontId="41" fillId="0" borderId="0"/>
    <xf numFmtId="0" fontId="41" fillId="0" borderId="0"/>
    <xf numFmtId="0" fontId="35" fillId="0" borderId="0"/>
    <xf numFmtId="0" fontId="35" fillId="0" borderId="0"/>
    <xf numFmtId="0" fontId="35" fillId="0" borderId="0"/>
    <xf numFmtId="0" fontId="37" fillId="0" borderId="0"/>
    <xf numFmtId="0" fontId="37" fillId="0" borderId="0"/>
    <xf numFmtId="0" fontId="35" fillId="0" borderId="0"/>
    <xf numFmtId="0" fontId="35" fillId="0" borderId="0"/>
    <xf numFmtId="0" fontId="37" fillId="0" borderId="0"/>
    <xf numFmtId="0" fontId="37" fillId="0" borderId="0"/>
    <xf numFmtId="0" fontId="35" fillId="0" borderId="0"/>
    <xf numFmtId="0" fontId="35" fillId="0" borderId="0"/>
    <xf numFmtId="0" fontId="35" fillId="0" borderId="0"/>
    <xf numFmtId="0" fontId="41" fillId="0" borderId="0"/>
    <xf numFmtId="0" fontId="35" fillId="0" borderId="0"/>
    <xf numFmtId="0" fontId="37" fillId="0" borderId="0"/>
    <xf numFmtId="0" fontId="41" fillId="0" borderId="0"/>
    <xf numFmtId="0" fontId="35" fillId="0" borderId="0"/>
    <xf numFmtId="0" fontId="41" fillId="0" borderId="0"/>
    <xf numFmtId="0" fontId="35" fillId="0" borderId="0"/>
    <xf numFmtId="0" fontId="35" fillId="0" borderId="0"/>
    <xf numFmtId="0" fontId="42" fillId="0" borderId="0" applyFont="0" applyFill="0" applyBorder="0" applyAlignment="0" applyProtection="0"/>
    <xf numFmtId="0" fontId="41" fillId="0" borderId="0"/>
    <xf numFmtId="188" fontId="42" fillId="0" borderId="0" applyFont="0" applyFill="0" applyBorder="0" applyAlignment="0" applyProtection="0"/>
    <xf numFmtId="0" fontId="35" fillId="0" borderId="0"/>
    <xf numFmtId="40" fontId="36" fillId="0" borderId="0" applyFont="0" applyFill="0" applyBorder="0" applyAlignment="0" applyProtection="0"/>
    <xf numFmtId="0" fontId="35" fillId="0" borderId="0"/>
    <xf numFmtId="0" fontId="41" fillId="0" borderId="0"/>
    <xf numFmtId="188" fontId="42" fillId="0" borderId="0" applyFont="0" applyFill="0" applyBorder="0" applyAlignment="0" applyProtection="0"/>
    <xf numFmtId="0" fontId="35" fillId="0" borderId="0"/>
    <xf numFmtId="0" fontId="41" fillId="0" borderId="0"/>
    <xf numFmtId="0" fontId="35" fillId="0" borderId="0"/>
    <xf numFmtId="189" fontId="42" fillId="0" borderId="0" applyFont="0" applyFill="0" applyBorder="0" applyAlignment="0" applyProtection="0"/>
    <xf numFmtId="0" fontId="41" fillId="0" borderId="0"/>
    <xf numFmtId="0" fontId="41" fillId="0" borderId="0"/>
    <xf numFmtId="0" fontId="35" fillId="0" borderId="0"/>
    <xf numFmtId="0" fontId="41" fillId="0" borderId="0"/>
    <xf numFmtId="0" fontId="35" fillId="0" borderId="0"/>
    <xf numFmtId="0" fontId="35" fillId="0" borderId="0"/>
    <xf numFmtId="0" fontId="41" fillId="0" borderId="0"/>
    <xf numFmtId="0" fontId="37" fillId="0" borderId="0"/>
    <xf numFmtId="0" fontId="35" fillId="0" borderId="0"/>
    <xf numFmtId="0" fontId="41" fillId="0" borderId="0"/>
    <xf numFmtId="0" fontId="35" fillId="0" borderId="0"/>
    <xf numFmtId="0" fontId="35" fillId="0" borderId="0"/>
    <xf numFmtId="0" fontId="35" fillId="0" borderId="0"/>
    <xf numFmtId="40" fontId="36" fillId="0" borderId="0" applyFont="0" applyFill="0" applyBorder="0" applyAlignment="0" applyProtection="0"/>
    <xf numFmtId="0" fontId="35" fillId="0" borderId="0"/>
    <xf numFmtId="0" fontId="35" fillId="0" borderId="0"/>
    <xf numFmtId="0" fontId="41" fillId="0" borderId="0"/>
    <xf numFmtId="0" fontId="35" fillId="0" borderId="0"/>
    <xf numFmtId="0" fontId="35" fillId="0" borderId="0"/>
    <xf numFmtId="0" fontId="35" fillId="0" borderId="0"/>
    <xf numFmtId="0" fontId="35" fillId="0" borderId="0"/>
    <xf numFmtId="0" fontId="35" fillId="0" borderId="0"/>
    <xf numFmtId="0" fontId="41" fillId="0" borderId="0"/>
    <xf numFmtId="0" fontId="37" fillId="0" borderId="0"/>
    <xf numFmtId="0" fontId="36" fillId="0" borderId="0" applyFont="0" applyFill="0" applyBorder="0" applyAlignment="0" applyProtection="0"/>
    <xf numFmtId="40" fontId="36" fillId="0" borderId="0" applyFont="0" applyFill="0" applyBorder="0" applyAlignment="0" applyProtection="0"/>
    <xf numFmtId="0" fontId="41" fillId="0" borderId="0"/>
    <xf numFmtId="0" fontId="41" fillId="0" borderId="0"/>
    <xf numFmtId="0" fontId="41" fillId="0" borderId="0"/>
    <xf numFmtId="0" fontId="35" fillId="0" borderId="0"/>
    <xf numFmtId="0" fontId="35" fillId="0" borderId="0"/>
    <xf numFmtId="0" fontId="35" fillId="0" borderId="0"/>
    <xf numFmtId="0" fontId="41" fillId="0" borderId="0"/>
    <xf numFmtId="0" fontId="35" fillId="0" borderId="0"/>
    <xf numFmtId="0" fontId="41" fillId="0" borderId="0"/>
    <xf numFmtId="0" fontId="41" fillId="0" borderId="0"/>
    <xf numFmtId="0" fontId="35" fillId="0" borderId="0"/>
    <xf numFmtId="190" fontId="42" fillId="0" borderId="0" applyFont="0" applyFill="0" applyBorder="0" applyAlignment="0" applyProtection="0"/>
    <xf numFmtId="191" fontId="42" fillId="0" borderId="0" applyFont="0" applyFill="0" applyBorder="0" applyAlignment="0" applyProtection="0"/>
    <xf numFmtId="192" fontId="43" fillId="0" borderId="0" applyFont="0" applyFill="0" applyBorder="0" applyAlignment="0" applyProtection="0"/>
    <xf numFmtId="193" fontId="42" fillId="0" borderId="0" applyFont="0" applyFill="0" applyBorder="0" applyAlignment="0" applyProtection="0"/>
    <xf numFmtId="194" fontId="43" fillId="0" borderId="0" applyFont="0" applyFill="0" applyBorder="0" applyAlignment="0" applyProtection="0"/>
    <xf numFmtId="189" fontId="42" fillId="0" borderId="0" applyFont="0" applyFill="0" applyBorder="0" applyAlignment="0" applyProtection="0"/>
    <xf numFmtId="0" fontId="37" fillId="0" borderId="0"/>
    <xf numFmtId="0" fontId="41" fillId="0" borderId="0"/>
    <xf numFmtId="0" fontId="35" fillId="0" borderId="0"/>
    <xf numFmtId="0" fontId="35" fillId="0" borderId="0"/>
    <xf numFmtId="40" fontId="36" fillId="0" borderId="0" applyFont="0" applyFill="0" applyBorder="0" applyAlignment="0" applyProtection="0"/>
    <xf numFmtId="0" fontId="37" fillId="0" borderId="0"/>
    <xf numFmtId="40" fontId="36" fillId="0" borderId="0" applyFont="0" applyFill="0" applyBorder="0" applyAlignment="0" applyProtection="0"/>
    <xf numFmtId="0" fontId="35" fillId="0" borderId="0"/>
    <xf numFmtId="0" fontId="41" fillId="0" borderId="0"/>
    <xf numFmtId="40" fontId="36"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41" fillId="0" borderId="0"/>
    <xf numFmtId="0" fontId="41" fillId="0" borderId="0"/>
    <xf numFmtId="0" fontId="35" fillId="0" borderId="0"/>
    <xf numFmtId="40" fontId="36" fillId="0" borderId="0" applyFont="0" applyFill="0" applyBorder="0" applyAlignment="0" applyProtection="0"/>
    <xf numFmtId="0" fontId="35" fillId="0" borderId="0"/>
    <xf numFmtId="40" fontId="36" fillId="0" borderId="0" applyFont="0" applyFill="0" applyBorder="0" applyAlignment="0" applyProtection="0"/>
    <xf numFmtId="0" fontId="35" fillId="0" borderId="0"/>
    <xf numFmtId="0" fontId="35" fillId="0" borderId="0"/>
    <xf numFmtId="40" fontId="36" fillId="0" borderId="0" applyFont="0" applyFill="0" applyBorder="0" applyAlignment="0" applyProtection="0"/>
    <xf numFmtId="0" fontId="35" fillId="0" borderId="0"/>
    <xf numFmtId="0" fontId="35" fillId="0" borderId="0"/>
    <xf numFmtId="0" fontId="35" fillId="0" borderId="0"/>
    <xf numFmtId="0" fontId="41" fillId="0" borderId="0"/>
    <xf numFmtId="0" fontId="37" fillId="0" borderId="0"/>
    <xf numFmtId="0" fontId="44" fillId="0" borderId="0" applyNumberFormat="0" applyFill="0" applyBorder="0" applyAlignment="0" applyProtection="0"/>
    <xf numFmtId="0" fontId="45" fillId="0" borderId="0" applyNumberFormat="0" applyFill="0" applyBorder="0" applyAlignment="0" applyProtection="0"/>
    <xf numFmtId="40" fontId="46" fillId="0" borderId="0" applyFont="0" applyFill="0" applyBorder="0" applyAlignment="0" applyProtection="0"/>
    <xf numFmtId="38" fontId="46"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0" fontId="48" fillId="0" borderId="0"/>
    <xf numFmtId="0" fontId="35" fillId="0" borderId="0"/>
    <xf numFmtId="0" fontId="35" fillId="0" borderId="0"/>
    <xf numFmtId="0" fontId="35" fillId="0" borderId="0"/>
    <xf numFmtId="0" fontId="49" fillId="0" borderId="0">
      <protection locked="0"/>
    </xf>
    <xf numFmtId="0" fontId="49" fillId="0" borderId="0">
      <protection locked="0"/>
    </xf>
    <xf numFmtId="0" fontId="49" fillId="0" borderId="0">
      <protection locked="0"/>
    </xf>
    <xf numFmtId="0" fontId="36" fillId="0" borderId="0" applyFont="0" applyFill="0" applyBorder="0" applyAlignment="0" applyProtection="0"/>
    <xf numFmtId="0" fontId="49" fillId="0" borderId="0">
      <protection locked="0"/>
    </xf>
    <xf numFmtId="0" fontId="35" fillId="0" borderId="0" applyNumberFormat="0" applyFill="0" applyBorder="0" applyAlignment="0" applyProtection="0"/>
    <xf numFmtId="195" fontId="50" fillId="0" borderId="0">
      <protection locked="0"/>
    </xf>
    <xf numFmtId="0" fontId="52" fillId="44" borderId="0" applyNumberFormat="0" applyBorder="0" applyAlignment="0" applyProtection="0"/>
    <xf numFmtId="0" fontId="52" fillId="45" borderId="0" applyNumberFormat="0" applyBorder="0" applyAlignment="0" applyProtection="0"/>
    <xf numFmtId="0" fontId="52" fillId="46" borderId="0" applyNumberFormat="0" applyBorder="0" applyAlignment="0" applyProtection="0"/>
    <xf numFmtId="0" fontId="52" fillId="47" borderId="0" applyNumberFormat="0" applyBorder="0" applyAlignment="0" applyProtection="0"/>
    <xf numFmtId="0" fontId="52" fillId="48" borderId="0" applyNumberFormat="0" applyBorder="0" applyAlignment="0" applyProtection="0"/>
    <xf numFmtId="0" fontId="52" fillId="49" borderId="0" applyNumberFormat="0" applyBorder="0" applyAlignment="0" applyProtection="0"/>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2" fillId="33" borderId="0" applyNumberFormat="0" applyBorder="0" applyAlignment="0" applyProtection="0">
      <alignment vertical="center"/>
    </xf>
    <xf numFmtId="0" fontId="2" fillId="33" borderId="0" applyNumberFormat="0" applyBorder="0" applyAlignment="0" applyProtection="0">
      <alignment vertical="center"/>
    </xf>
    <xf numFmtId="0" fontId="2" fillId="33" borderId="0" applyNumberFormat="0" applyBorder="0" applyAlignment="0" applyProtection="0">
      <alignment vertical="center"/>
    </xf>
    <xf numFmtId="0" fontId="2" fillId="33" borderId="0" applyNumberFormat="0" applyBorder="0" applyAlignment="0" applyProtection="0">
      <alignment vertical="center"/>
    </xf>
    <xf numFmtId="0" fontId="2" fillId="33" borderId="0" applyNumberFormat="0" applyBorder="0" applyAlignment="0" applyProtection="0">
      <alignment vertical="center"/>
    </xf>
    <xf numFmtId="0" fontId="2" fillId="37" borderId="0" applyNumberFormat="0" applyBorder="0" applyAlignment="0" applyProtection="0">
      <alignment vertical="center"/>
    </xf>
    <xf numFmtId="0" fontId="2" fillId="37" borderId="0" applyNumberFormat="0" applyBorder="0" applyAlignment="0" applyProtection="0">
      <alignment vertical="center"/>
    </xf>
    <xf numFmtId="0" fontId="2" fillId="37" borderId="0" applyNumberFormat="0" applyBorder="0" applyAlignment="0" applyProtection="0">
      <alignment vertical="center"/>
    </xf>
    <xf numFmtId="0" fontId="2" fillId="37" borderId="0" applyNumberFormat="0" applyBorder="0" applyAlignment="0" applyProtection="0">
      <alignment vertical="center"/>
    </xf>
    <xf numFmtId="0" fontId="2" fillId="37" borderId="0" applyNumberFormat="0" applyBorder="0" applyAlignment="0" applyProtection="0">
      <alignment vertical="center"/>
    </xf>
    <xf numFmtId="0" fontId="2" fillId="41" borderId="0" applyNumberFormat="0" applyBorder="0" applyAlignment="0" applyProtection="0">
      <alignment vertical="center"/>
    </xf>
    <xf numFmtId="0" fontId="2" fillId="41" borderId="0" applyNumberFormat="0" applyBorder="0" applyAlignment="0" applyProtection="0">
      <alignment vertical="center"/>
    </xf>
    <xf numFmtId="0" fontId="2" fillId="41" borderId="0" applyNumberFormat="0" applyBorder="0" applyAlignment="0" applyProtection="0">
      <alignment vertical="center"/>
    </xf>
    <xf numFmtId="0" fontId="2" fillId="41" borderId="0" applyNumberFormat="0" applyBorder="0" applyAlignment="0" applyProtection="0">
      <alignment vertical="center"/>
    </xf>
    <xf numFmtId="0" fontId="2" fillId="41" borderId="0" applyNumberFormat="0" applyBorder="0" applyAlignment="0" applyProtection="0">
      <alignment vertical="center"/>
    </xf>
    <xf numFmtId="0" fontId="53" fillId="0" borderId="0" applyFont="0" applyFill="0" applyBorder="0" applyAlignment="0" applyProtection="0"/>
    <xf numFmtId="0" fontId="52" fillId="50" borderId="0" applyNumberFormat="0" applyBorder="0" applyAlignment="0" applyProtection="0"/>
    <xf numFmtId="0" fontId="52" fillId="51" borderId="0" applyNumberFormat="0" applyBorder="0" applyAlignment="0" applyProtection="0"/>
    <xf numFmtId="0" fontId="52" fillId="52" borderId="0" applyNumberFormat="0" applyBorder="0" applyAlignment="0" applyProtection="0"/>
    <xf numFmtId="0" fontId="52" fillId="47" borderId="0" applyNumberFormat="0" applyBorder="0" applyAlignment="0" applyProtection="0"/>
    <xf numFmtId="0" fontId="52" fillId="50" borderId="0" applyNumberFormat="0" applyBorder="0" applyAlignment="0" applyProtection="0"/>
    <xf numFmtId="0" fontId="52" fillId="53" borderId="0" applyNumberFormat="0" applyBorder="0" applyAlignment="0" applyProtection="0"/>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8" borderId="0" applyNumberFormat="0" applyBorder="0" applyAlignment="0" applyProtection="0">
      <alignment vertical="center"/>
    </xf>
    <xf numFmtId="0" fontId="2" fillId="38" borderId="0" applyNumberFormat="0" applyBorder="0" applyAlignment="0" applyProtection="0">
      <alignment vertical="center"/>
    </xf>
    <xf numFmtId="0" fontId="2" fillId="38" borderId="0" applyNumberFormat="0" applyBorder="0" applyAlignment="0" applyProtection="0">
      <alignment vertical="center"/>
    </xf>
    <xf numFmtId="0" fontId="2" fillId="38" borderId="0" applyNumberFormat="0" applyBorder="0" applyAlignment="0" applyProtection="0">
      <alignment vertical="center"/>
    </xf>
    <xf numFmtId="0" fontId="2" fillId="38" borderId="0" applyNumberFormat="0" applyBorder="0" applyAlignment="0" applyProtection="0">
      <alignment vertical="center"/>
    </xf>
    <xf numFmtId="0" fontId="2" fillId="42" borderId="0" applyNumberFormat="0" applyBorder="0" applyAlignment="0" applyProtection="0">
      <alignment vertical="center"/>
    </xf>
    <xf numFmtId="0" fontId="2" fillId="42" borderId="0" applyNumberFormat="0" applyBorder="0" applyAlignment="0" applyProtection="0">
      <alignment vertical="center"/>
    </xf>
    <xf numFmtId="0" fontId="2" fillId="42" borderId="0" applyNumberFormat="0" applyBorder="0" applyAlignment="0" applyProtection="0">
      <alignment vertical="center"/>
    </xf>
    <xf numFmtId="0" fontId="2" fillId="42" borderId="0" applyNumberFormat="0" applyBorder="0" applyAlignment="0" applyProtection="0">
      <alignment vertical="center"/>
    </xf>
    <xf numFmtId="0" fontId="2" fillId="42" borderId="0" applyNumberFormat="0" applyBorder="0" applyAlignment="0" applyProtection="0">
      <alignment vertical="center"/>
    </xf>
    <xf numFmtId="0" fontId="54" fillId="54" borderId="0" applyNumberFormat="0" applyBorder="0" applyAlignment="0" applyProtection="0"/>
    <xf numFmtId="0" fontId="54" fillId="51" borderId="0" applyNumberFormat="0" applyBorder="0" applyAlignment="0" applyProtection="0"/>
    <xf numFmtId="0" fontId="54" fillId="52"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54" fillId="57" borderId="0" applyNumberFormat="0" applyBorder="0" applyAlignment="0" applyProtection="0"/>
    <xf numFmtId="0" fontId="55" fillId="23" borderId="0" applyNumberFormat="0" applyBorder="0" applyAlignment="0" applyProtection="0">
      <alignment vertical="center"/>
    </xf>
    <xf numFmtId="0" fontId="55" fillId="23" borderId="0" applyNumberFormat="0" applyBorder="0" applyAlignment="0" applyProtection="0">
      <alignment vertical="center"/>
    </xf>
    <xf numFmtId="0" fontId="55" fillId="23" borderId="0" applyNumberFormat="0" applyBorder="0" applyAlignment="0" applyProtection="0">
      <alignment vertical="center"/>
    </xf>
    <xf numFmtId="0" fontId="55" fillId="23" borderId="0" applyNumberFormat="0" applyBorder="0" applyAlignment="0" applyProtection="0">
      <alignment vertical="center"/>
    </xf>
    <xf numFmtId="0" fontId="55" fillId="23" borderId="0" applyNumberFormat="0" applyBorder="0" applyAlignment="0" applyProtection="0">
      <alignment vertical="center"/>
    </xf>
    <xf numFmtId="0" fontId="55" fillId="27" borderId="0" applyNumberFormat="0" applyBorder="0" applyAlignment="0" applyProtection="0">
      <alignment vertical="center"/>
    </xf>
    <xf numFmtId="0" fontId="55" fillId="27" borderId="0" applyNumberFormat="0" applyBorder="0" applyAlignment="0" applyProtection="0">
      <alignment vertical="center"/>
    </xf>
    <xf numFmtId="0" fontId="55" fillId="27" borderId="0" applyNumberFormat="0" applyBorder="0" applyAlignment="0" applyProtection="0">
      <alignment vertical="center"/>
    </xf>
    <xf numFmtId="0" fontId="55" fillId="27" borderId="0" applyNumberFormat="0" applyBorder="0" applyAlignment="0" applyProtection="0">
      <alignment vertical="center"/>
    </xf>
    <xf numFmtId="0" fontId="55" fillId="27" borderId="0" applyNumberFormat="0" applyBorder="0" applyAlignment="0" applyProtection="0">
      <alignment vertical="center"/>
    </xf>
    <xf numFmtId="0" fontId="55" fillId="31" borderId="0" applyNumberFormat="0" applyBorder="0" applyAlignment="0" applyProtection="0">
      <alignment vertical="center"/>
    </xf>
    <xf numFmtId="0" fontId="55" fillId="31" borderId="0" applyNumberFormat="0" applyBorder="0" applyAlignment="0" applyProtection="0">
      <alignment vertical="center"/>
    </xf>
    <xf numFmtId="0" fontId="55" fillId="31" borderId="0" applyNumberFormat="0" applyBorder="0" applyAlignment="0" applyProtection="0">
      <alignment vertical="center"/>
    </xf>
    <xf numFmtId="0" fontId="55" fillId="31" borderId="0" applyNumberFormat="0" applyBorder="0" applyAlignment="0" applyProtection="0">
      <alignment vertical="center"/>
    </xf>
    <xf numFmtId="0" fontId="55" fillId="31"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9" borderId="0" applyNumberFormat="0" applyBorder="0" applyAlignment="0" applyProtection="0">
      <alignment vertical="center"/>
    </xf>
    <xf numFmtId="0" fontId="55" fillId="39" borderId="0" applyNumberFormat="0" applyBorder="0" applyAlignment="0" applyProtection="0">
      <alignment vertical="center"/>
    </xf>
    <xf numFmtId="0" fontId="55" fillId="39" borderId="0" applyNumberFormat="0" applyBorder="0" applyAlignment="0" applyProtection="0">
      <alignment vertical="center"/>
    </xf>
    <xf numFmtId="0" fontId="55" fillId="39" borderId="0" applyNumberFormat="0" applyBorder="0" applyAlignment="0" applyProtection="0">
      <alignment vertical="center"/>
    </xf>
    <xf numFmtId="0" fontId="55" fillId="39" borderId="0" applyNumberFormat="0" applyBorder="0" applyAlignment="0" applyProtection="0">
      <alignment vertical="center"/>
    </xf>
    <xf numFmtId="0" fontId="55" fillId="43" borderId="0" applyNumberFormat="0" applyBorder="0" applyAlignment="0" applyProtection="0">
      <alignment vertical="center"/>
    </xf>
    <xf numFmtId="0" fontId="55" fillId="43" borderId="0" applyNumberFormat="0" applyBorder="0" applyAlignment="0" applyProtection="0">
      <alignment vertical="center"/>
    </xf>
    <xf numFmtId="0" fontId="55" fillId="43" borderId="0" applyNumberFormat="0" applyBorder="0" applyAlignment="0" applyProtection="0">
      <alignment vertical="center"/>
    </xf>
    <xf numFmtId="0" fontId="55" fillId="43" borderId="0" applyNumberFormat="0" applyBorder="0" applyAlignment="0" applyProtection="0">
      <alignment vertical="center"/>
    </xf>
    <xf numFmtId="0" fontId="55" fillId="43" borderId="0" applyNumberFormat="0" applyBorder="0" applyAlignment="0" applyProtection="0">
      <alignment vertical="center"/>
    </xf>
    <xf numFmtId="0" fontId="49" fillId="0" borderId="0">
      <protection locked="0"/>
    </xf>
    <xf numFmtId="0" fontId="49" fillId="0" borderId="0">
      <protection locked="0"/>
    </xf>
    <xf numFmtId="0" fontId="56" fillId="0" borderId="0" applyFont="0" applyFill="0" applyBorder="0" applyAlignment="0" applyProtection="0"/>
    <xf numFmtId="42" fontId="39" fillId="0" borderId="0" applyFont="0" applyFill="0" applyBorder="0" applyAlignment="0" applyProtection="0"/>
    <xf numFmtId="44" fontId="39" fillId="0" borderId="0" applyFont="0" applyFill="0" applyBorder="0" applyAlignment="0" applyProtection="0"/>
    <xf numFmtId="44" fontId="39" fillId="0" borderId="0" applyFont="0" applyFill="0" applyBorder="0" applyAlignment="0" applyProtection="0"/>
    <xf numFmtId="0" fontId="40"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58" borderId="0" applyNumberFormat="0" applyBorder="0" applyAlignment="0" applyProtection="0"/>
    <xf numFmtId="0" fontId="63" fillId="59" borderId="0" applyNumberFormat="0" applyBorder="0" applyAlignment="0" applyProtection="0"/>
    <xf numFmtId="0" fontId="64" fillId="60"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54" fillId="61" borderId="0" applyNumberFormat="0" applyBorder="0" applyAlignment="0" applyProtection="0"/>
    <xf numFmtId="0" fontId="63" fillId="62" borderId="0" applyNumberFormat="0" applyBorder="0" applyAlignment="0" applyProtection="0"/>
    <xf numFmtId="0" fontId="63" fillId="63" borderId="0" applyNumberFormat="0" applyBorder="0" applyAlignment="0" applyProtection="0"/>
    <xf numFmtId="0" fontId="64" fillId="64"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54" fillId="65" borderId="0" applyNumberFormat="0" applyBorder="0" applyAlignment="0" applyProtection="0"/>
    <xf numFmtId="0" fontId="63" fillId="66" borderId="0" applyNumberFormat="0" applyBorder="0" applyAlignment="0" applyProtection="0"/>
    <xf numFmtId="0" fontId="63" fillId="67" borderId="0" applyNumberFormat="0" applyBorder="0" applyAlignment="0" applyProtection="0"/>
    <xf numFmtId="0" fontId="64" fillId="68"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54" fillId="69" borderId="0" applyNumberFormat="0" applyBorder="0" applyAlignment="0" applyProtection="0"/>
    <xf numFmtId="0" fontId="63" fillId="62" borderId="0" applyNumberFormat="0" applyBorder="0" applyAlignment="0" applyProtection="0"/>
    <xf numFmtId="0" fontId="63" fillId="70" borderId="0" applyNumberFormat="0" applyBorder="0" applyAlignment="0" applyProtection="0"/>
    <xf numFmtId="0" fontId="64" fillId="63"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63" fillId="71" borderId="0" applyNumberFormat="0" applyBorder="0" applyAlignment="0" applyProtection="0"/>
    <xf numFmtId="0" fontId="63" fillId="72" borderId="0" applyNumberFormat="0" applyBorder="0" applyAlignment="0" applyProtection="0"/>
    <xf numFmtId="0" fontId="64" fillId="60"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63" fillId="73" borderId="0" applyNumberFormat="0" applyBorder="0" applyAlignment="0" applyProtection="0"/>
    <xf numFmtId="0" fontId="63" fillId="74" borderId="0" applyNumberFormat="0" applyBorder="0" applyAlignment="0" applyProtection="0"/>
    <xf numFmtId="0" fontId="64" fillId="75"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0" fontId="54" fillId="76" borderId="0" applyNumberFormat="0" applyBorder="0" applyAlignment="0" applyProtection="0"/>
    <xf numFmtId="195" fontId="50" fillId="0" borderId="0">
      <protection locked="0"/>
    </xf>
    <xf numFmtId="0" fontId="49" fillId="0" borderId="0">
      <protection locked="0"/>
    </xf>
    <xf numFmtId="195" fontId="50" fillId="0" borderId="0">
      <protection locked="0"/>
    </xf>
    <xf numFmtId="42"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188" fontId="68" fillId="0" borderId="0" applyFont="0" applyFill="0" applyBorder="0" applyAlignment="0" applyProtection="0"/>
    <xf numFmtId="188" fontId="51"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71" fillId="0" borderId="0" applyFont="0" applyFill="0" applyBorder="0" applyAlignment="0" applyProtection="0"/>
    <xf numFmtId="0" fontId="66" fillId="0" borderId="0" applyFont="0" applyFill="0" applyBorder="0" applyAlignment="0" applyProtection="0"/>
    <xf numFmtId="0" fontId="71" fillId="0" borderId="0" applyFont="0" applyFill="0" applyBorder="0" applyAlignment="0" applyProtection="0"/>
    <xf numFmtId="0" fontId="67"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71" fillId="0" borderId="0" applyFont="0" applyFill="0" applyBorder="0" applyAlignment="0" applyProtection="0"/>
    <xf numFmtId="0" fontId="67" fillId="0" borderId="0" applyFont="0" applyFill="0" applyBorder="0" applyAlignment="0" applyProtection="0"/>
    <xf numFmtId="0" fontId="71" fillId="0" borderId="0" applyFont="0" applyFill="0" applyBorder="0" applyAlignment="0" applyProtection="0"/>
    <xf numFmtId="0" fontId="70"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196" fontId="41"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67"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197" fontId="68" fillId="0" borderId="0" applyFont="0" applyFill="0" applyBorder="0" applyAlignment="0" applyProtection="0"/>
    <xf numFmtId="197" fontId="51"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71" fillId="0" borderId="0" applyFont="0" applyFill="0" applyBorder="0" applyAlignment="0" applyProtection="0"/>
    <xf numFmtId="0" fontId="66" fillId="0" borderId="0" applyFont="0" applyFill="0" applyBorder="0" applyAlignment="0" applyProtection="0"/>
    <xf numFmtId="0" fontId="71" fillId="0" borderId="0" applyFont="0" applyFill="0" applyBorder="0" applyAlignment="0" applyProtection="0"/>
    <xf numFmtId="0" fontId="67" fillId="0" borderId="0" applyFont="0" applyFill="0" applyBorder="0" applyAlignment="0" applyProtection="0"/>
    <xf numFmtId="0" fontId="66"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71"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71" fillId="0" borderId="0" applyFont="0" applyFill="0" applyBorder="0" applyAlignment="0" applyProtection="0"/>
    <xf numFmtId="0" fontId="67" fillId="0" borderId="0" applyFont="0" applyFill="0" applyBorder="0" applyAlignment="0" applyProtection="0"/>
    <xf numFmtId="0" fontId="71" fillId="0" borderId="0" applyFont="0" applyFill="0" applyBorder="0" applyAlignment="0" applyProtection="0"/>
    <xf numFmtId="0" fontId="7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9"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36" fillId="0" borderId="0"/>
    <xf numFmtId="195" fontId="50" fillId="0" borderId="0">
      <protection locked="0"/>
    </xf>
    <xf numFmtId="0" fontId="49" fillId="0" borderId="0">
      <protection locked="0"/>
    </xf>
    <xf numFmtId="195" fontId="50" fillId="0" borderId="0">
      <protection locked="0"/>
    </xf>
    <xf numFmtId="41"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198" fontId="68" fillId="0" borderId="0" applyFont="0" applyFill="0" applyBorder="0" applyAlignment="0" applyProtection="0"/>
    <xf numFmtId="41"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5" fillId="0" borderId="0" applyFont="0" applyFill="0" applyBorder="0" applyAlignment="0" applyProtection="0"/>
    <xf numFmtId="0" fontId="71" fillId="0" borderId="0" applyFont="0" applyFill="0" applyBorder="0" applyAlignment="0" applyProtection="0"/>
    <xf numFmtId="0" fontId="66" fillId="0" borderId="0" applyFont="0" applyFill="0" applyBorder="0" applyAlignment="0" applyProtection="0"/>
    <xf numFmtId="0" fontId="71" fillId="0" borderId="0" applyFont="0" applyFill="0" applyBorder="0" applyAlignment="0" applyProtection="0"/>
    <xf numFmtId="0" fontId="67"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71"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71"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70" fillId="0" borderId="0" applyFont="0" applyFill="0" applyBorder="0" applyAlignment="0" applyProtection="0"/>
    <xf numFmtId="0" fontId="67"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199" fontId="68" fillId="0" borderId="0" applyFont="0" applyFill="0" applyBorder="0" applyAlignment="0" applyProtection="0"/>
    <xf numFmtId="199" fontId="51"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7" fillId="0" borderId="0" applyFont="0" applyFill="0" applyBorder="0" applyAlignment="0" applyProtection="0"/>
    <xf numFmtId="0" fontId="71" fillId="0" borderId="0" applyFont="0" applyFill="0" applyBorder="0" applyAlignment="0" applyProtection="0"/>
    <xf numFmtId="0" fontId="66" fillId="0" borderId="0" applyFont="0" applyFill="0" applyBorder="0" applyAlignment="0" applyProtection="0"/>
    <xf numFmtId="0" fontId="71"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71"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71" fillId="0" borderId="0" applyFont="0" applyFill="0" applyBorder="0" applyAlignment="0" applyProtection="0"/>
    <xf numFmtId="0" fontId="67" fillId="0" borderId="0" applyFont="0" applyFill="0" applyBorder="0" applyAlignment="0" applyProtection="0"/>
    <xf numFmtId="0" fontId="71" fillId="0" borderId="0" applyFont="0" applyFill="0" applyBorder="0" applyAlignment="0" applyProtection="0"/>
    <xf numFmtId="0" fontId="70" fillId="0" borderId="0" applyFont="0" applyFill="0" applyBorder="0" applyAlignment="0" applyProtection="0"/>
    <xf numFmtId="4" fontId="41" fillId="0" borderId="0" applyFont="0" applyFill="0" applyBorder="0" applyAlignment="0" applyProtection="0"/>
    <xf numFmtId="0" fontId="73" fillId="45" borderId="0" applyNumberFormat="0" applyBorder="0" applyAlignment="0" applyProtection="0"/>
    <xf numFmtId="0" fontId="74" fillId="45" borderId="0" applyNumberFormat="0" applyBorder="0" applyAlignment="0" applyProtection="0"/>
    <xf numFmtId="0" fontId="75" fillId="0" borderId="0" applyNumberFormat="0" applyFill="0" applyBorder="0" applyAlignment="0" applyProtection="0"/>
    <xf numFmtId="0" fontId="76" fillId="0" borderId="0" applyNumberFormat="0" applyFill="0" applyBorder="0" applyProtection="0">
      <alignment horizontal="left"/>
    </xf>
    <xf numFmtId="0" fontId="49" fillId="0" borderId="0">
      <protection locked="0"/>
    </xf>
    <xf numFmtId="0" fontId="58" fillId="0" borderId="0"/>
    <xf numFmtId="0" fontId="41" fillId="0" borderId="0"/>
    <xf numFmtId="0" fontId="57" fillId="0" borderId="0"/>
    <xf numFmtId="0" fontId="56" fillId="0" borderId="0"/>
    <xf numFmtId="0" fontId="49" fillId="0" borderId="0">
      <protection locked="0"/>
    </xf>
    <xf numFmtId="0" fontId="49" fillId="0" borderId="0">
      <protection locked="0"/>
    </xf>
    <xf numFmtId="0" fontId="49" fillId="0" borderId="0">
      <protection locked="0"/>
    </xf>
    <xf numFmtId="0" fontId="62" fillId="0" borderId="0"/>
    <xf numFmtId="0" fontId="59" fillId="0" borderId="0"/>
    <xf numFmtId="0" fontId="60" fillId="0" borderId="0"/>
    <xf numFmtId="0" fontId="61" fillId="0" borderId="0"/>
    <xf numFmtId="0" fontId="60" fillId="0" borderId="0"/>
    <xf numFmtId="0" fontId="61" fillId="0" borderId="0"/>
    <xf numFmtId="0" fontId="60" fillId="0" borderId="0"/>
    <xf numFmtId="195" fontId="50" fillId="0" borderId="0">
      <protection locked="0"/>
    </xf>
    <xf numFmtId="0" fontId="71" fillId="0" borderId="0"/>
    <xf numFmtId="0" fontId="67" fillId="0" borderId="0"/>
    <xf numFmtId="0" fontId="71" fillId="0" borderId="0"/>
    <xf numFmtId="0" fontId="67" fillId="0" borderId="0"/>
    <xf numFmtId="0" fontId="68" fillId="0" borderId="0"/>
    <xf numFmtId="0" fontId="77" fillId="0" borderId="0">
      <alignment vertical="center"/>
    </xf>
    <xf numFmtId="0" fontId="67" fillId="0" borderId="0"/>
    <xf numFmtId="0" fontId="71" fillId="0" borderId="0"/>
    <xf numFmtId="0" fontId="71" fillId="0" borderId="0"/>
    <xf numFmtId="0" fontId="67" fillId="0" borderId="0"/>
    <xf numFmtId="0" fontId="79" fillId="0" borderId="0"/>
    <xf numFmtId="0" fontId="80" fillId="0" borderId="0"/>
    <xf numFmtId="0" fontId="79" fillId="0" borderId="0"/>
    <xf numFmtId="0" fontId="65" fillId="0" borderId="0"/>
    <xf numFmtId="0" fontId="65" fillId="0" borderId="0"/>
    <xf numFmtId="0" fontId="66" fillId="0" borderId="0"/>
    <xf numFmtId="0" fontId="65" fillId="0" borderId="0"/>
    <xf numFmtId="0" fontId="66" fillId="0" borderId="0"/>
    <xf numFmtId="0" fontId="66" fillId="0" borderId="0"/>
    <xf numFmtId="0" fontId="69" fillId="0" borderId="0"/>
    <xf numFmtId="0" fontId="70" fillId="0" borderId="0"/>
    <xf numFmtId="0" fontId="67" fillId="0" borderId="0"/>
    <xf numFmtId="0" fontId="71" fillId="0" borderId="0"/>
    <xf numFmtId="0" fontId="67" fillId="0" borderId="0"/>
    <xf numFmtId="0" fontId="71" fillId="0" borderId="0"/>
    <xf numFmtId="0" fontId="65" fillId="0" borderId="0"/>
    <xf numFmtId="0" fontId="66" fillId="0" borderId="0"/>
    <xf numFmtId="0" fontId="71" fillId="0" borderId="0"/>
    <xf numFmtId="0" fontId="67" fillId="0" borderId="0"/>
    <xf numFmtId="0" fontId="71" fillId="0" borderId="0"/>
    <xf numFmtId="0" fontId="67" fillId="0" borderId="0"/>
    <xf numFmtId="0" fontId="71" fillId="0" borderId="0"/>
    <xf numFmtId="0" fontId="51" fillId="0" borderId="0"/>
    <xf numFmtId="0" fontId="68" fillId="0" borderId="0"/>
    <xf numFmtId="0" fontId="67" fillId="0" borderId="0"/>
    <xf numFmtId="0" fontId="71" fillId="0" borderId="0"/>
    <xf numFmtId="0" fontId="71" fillId="0" borderId="0"/>
    <xf numFmtId="0" fontId="71" fillId="0" borderId="0"/>
    <xf numFmtId="0" fontId="71" fillId="0" borderId="0"/>
    <xf numFmtId="0" fontId="71" fillId="0" borderId="0"/>
    <xf numFmtId="0" fontId="71" fillId="0" borderId="0"/>
    <xf numFmtId="0" fontId="82" fillId="0" borderId="0"/>
    <xf numFmtId="0" fontId="67" fillId="0" borderId="0"/>
    <xf numFmtId="0" fontId="71" fillId="0" borderId="0"/>
    <xf numFmtId="0" fontId="69" fillId="0" borderId="0"/>
    <xf numFmtId="0" fontId="70" fillId="0" borderId="0"/>
    <xf numFmtId="0" fontId="83" fillId="0" borderId="0"/>
    <xf numFmtId="0" fontId="71" fillId="0" borderId="0"/>
    <xf numFmtId="0" fontId="71" fillId="0" borderId="0"/>
    <xf numFmtId="0" fontId="67" fillId="0" borderId="0"/>
    <xf numFmtId="0" fontId="71" fillId="0" borderId="0"/>
    <xf numFmtId="0" fontId="65" fillId="0" borderId="0"/>
    <xf numFmtId="0" fontId="66" fillId="0" borderId="0"/>
    <xf numFmtId="0" fontId="35" fillId="0" borderId="0"/>
    <xf numFmtId="0" fontId="35" fillId="0" borderId="0"/>
    <xf numFmtId="0" fontId="65" fillId="0" borderId="0"/>
    <xf numFmtId="0" fontId="66" fillId="0" borderId="0"/>
    <xf numFmtId="0" fontId="67" fillId="0" borderId="0"/>
    <xf numFmtId="0" fontId="71" fillId="0" borderId="0"/>
    <xf numFmtId="0" fontId="78" fillId="0" borderId="0"/>
    <xf numFmtId="0" fontId="78" fillId="0" borderId="0"/>
    <xf numFmtId="0" fontId="66" fillId="0" borderId="0"/>
    <xf numFmtId="0" fontId="65" fillId="0" borderId="0"/>
    <xf numFmtId="0" fontId="67" fillId="0" borderId="0"/>
    <xf numFmtId="0" fontId="71" fillId="0" borderId="0"/>
    <xf numFmtId="0" fontId="67" fillId="0" borderId="0"/>
    <xf numFmtId="0" fontId="82" fillId="0" borderId="0"/>
    <xf numFmtId="0" fontId="65" fillId="0" borderId="0"/>
    <xf numFmtId="0" fontId="67" fillId="0" borderId="0" applyBorder="0"/>
    <xf numFmtId="0" fontId="71" fillId="0" borderId="0" applyBorder="0"/>
    <xf numFmtId="0" fontId="65" fillId="0" borderId="0"/>
    <xf numFmtId="0" fontId="66" fillId="0" borderId="0"/>
    <xf numFmtId="0" fontId="71" fillId="0" borderId="0"/>
    <xf numFmtId="200" fontId="43" fillId="0" borderId="0" applyFill="0" applyBorder="0" applyAlignment="0"/>
    <xf numFmtId="201" fontId="43" fillId="0" borderId="0" applyFill="0" applyBorder="0" applyAlignment="0"/>
    <xf numFmtId="202" fontId="84" fillId="0" borderId="0" applyFill="0" applyBorder="0" applyAlignment="0"/>
    <xf numFmtId="203" fontId="43" fillId="0" borderId="0" applyFill="0" applyBorder="0" applyAlignment="0"/>
    <xf numFmtId="204" fontId="43" fillId="0" borderId="0" applyFill="0" applyBorder="0" applyAlignment="0"/>
    <xf numFmtId="200" fontId="43" fillId="0" borderId="0" applyFill="0" applyBorder="0" applyAlignment="0"/>
    <xf numFmtId="205" fontId="43" fillId="0" borderId="0" applyFill="0" applyBorder="0" applyAlignment="0"/>
    <xf numFmtId="201" fontId="43" fillId="0" borderId="0" applyFill="0" applyBorder="0" applyAlignment="0"/>
    <xf numFmtId="0" fontId="85" fillId="77" borderId="84" applyNumberFormat="0" applyAlignment="0" applyProtection="0"/>
    <xf numFmtId="0" fontId="86" fillId="77" borderId="84" applyNumberFormat="0" applyAlignment="0" applyProtection="0"/>
    <xf numFmtId="0" fontId="87" fillId="0" borderId="0"/>
    <xf numFmtId="0" fontId="88" fillId="78" borderId="85" applyNumberFormat="0" applyAlignment="0" applyProtection="0"/>
    <xf numFmtId="0" fontId="89" fillId="0" borderId="70">
      <alignment horizontal="center"/>
    </xf>
    <xf numFmtId="0" fontId="90" fillId="0" borderId="0" applyNumberFormat="0" applyFill="0" applyBorder="0" applyProtection="0">
      <alignment horizontal="right"/>
    </xf>
    <xf numFmtId="4" fontId="49" fillId="0" borderId="0">
      <protection locked="0"/>
    </xf>
    <xf numFmtId="41" fontId="91" fillId="0" borderId="0" applyFont="0" applyFill="0" applyBorder="0" applyAlignment="0" applyProtection="0">
      <alignment vertical="center"/>
    </xf>
    <xf numFmtId="41" fontId="92" fillId="0" borderId="0" applyFont="0" applyFill="0" applyBorder="0" applyAlignment="0" applyProtection="0">
      <alignment vertical="center"/>
    </xf>
    <xf numFmtId="41" fontId="42" fillId="0" borderId="0" applyFont="0" applyFill="0" applyBorder="0" applyAlignment="0" applyProtection="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38" fontId="35" fillId="0" borderId="0" applyFont="0" applyFill="0" applyBorder="0" applyAlignment="0" applyProtection="0"/>
    <xf numFmtId="41" fontId="93" fillId="0" borderId="0" applyFont="0" applyFill="0" applyBorder="0" applyAlignment="0" applyProtection="0">
      <alignment vertical="center"/>
    </xf>
    <xf numFmtId="41" fontId="35" fillId="0" borderId="0" applyFont="0" applyFill="0" applyBorder="0" applyAlignment="0" applyProtection="0">
      <alignment vertical="center"/>
    </xf>
    <xf numFmtId="41" fontId="42" fillId="0" borderId="0" applyFont="0" applyFill="0" applyBorder="0" applyAlignment="0" applyProtection="0">
      <alignment vertical="center"/>
    </xf>
    <xf numFmtId="41" fontId="93" fillId="0" borderId="0" applyFont="0" applyFill="0" applyBorder="0" applyAlignment="0" applyProtection="0">
      <alignment vertical="center"/>
    </xf>
    <xf numFmtId="41" fontId="93" fillId="0" borderId="0" applyFont="0" applyFill="0" applyBorder="0" applyAlignment="0" applyProtection="0">
      <alignment vertical="center"/>
    </xf>
    <xf numFmtId="200" fontId="43" fillId="0" borderId="0" applyFont="0" applyFill="0" applyBorder="0" applyAlignment="0" applyProtection="0"/>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4" fontId="49" fillId="0" borderId="0">
      <protection locked="0"/>
    </xf>
    <xf numFmtId="206" fontId="42" fillId="0" borderId="0"/>
    <xf numFmtId="207" fontId="49" fillId="0" borderId="0">
      <protection locked="0"/>
    </xf>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201" fontId="43" fillId="0" borderId="0" applyFont="0" applyFill="0" applyBorder="0" applyAlignment="0" applyProtection="0"/>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207" fontId="49" fillId="0" borderId="0">
      <protection locked="0"/>
    </xf>
    <xf numFmtId="0" fontId="94" fillId="0" borderId="0"/>
    <xf numFmtId="0" fontId="36" fillId="0" borderId="0" applyFont="0" applyFill="0" applyBorder="0" applyAlignment="0" applyProtection="0"/>
    <xf numFmtId="208" fontId="35" fillId="0" borderId="0" applyFont="0" applyFill="0" applyBorder="0" applyAlignment="0" applyProtection="0"/>
    <xf numFmtId="0" fontId="49" fillId="0" borderId="0">
      <protection locked="0"/>
    </xf>
    <xf numFmtId="14" fontId="95" fillId="0" borderId="0" applyFill="0" applyBorder="0" applyAlignment="0"/>
    <xf numFmtId="0" fontId="49" fillId="0" borderId="0">
      <protection locked="0"/>
    </xf>
    <xf numFmtId="209" fontId="42" fillId="0" borderId="0">
      <protection locked="0"/>
    </xf>
    <xf numFmtId="208" fontId="35" fillId="0" borderId="0" applyFont="0" applyFill="0" applyBorder="0" applyAlignment="0" applyProtection="0"/>
    <xf numFmtId="38" fontId="36" fillId="0" borderId="86">
      <alignment vertical="center"/>
    </xf>
    <xf numFmtId="210" fontId="42" fillId="0" borderId="0"/>
    <xf numFmtId="211" fontId="42" fillId="0" borderId="0" applyFont="0" applyFill="0" applyBorder="0" applyAlignment="0" applyProtection="0"/>
    <xf numFmtId="212" fontId="42" fillId="0" borderId="0" applyFont="0" applyFill="0" applyBorder="0" applyAlignment="0" applyProtection="0"/>
    <xf numFmtId="0" fontId="38" fillId="0" borderId="0"/>
    <xf numFmtId="0" fontId="96" fillId="0" borderId="0" applyNumberFormat="0" applyFill="0" applyBorder="0" applyProtection="0">
      <alignment horizontal="left"/>
    </xf>
    <xf numFmtId="192" fontId="43" fillId="0" borderId="0" applyFont="0" applyFill="0" applyBorder="0" applyAlignment="0" applyProtection="0"/>
    <xf numFmtId="0" fontId="97" fillId="79" borderId="0" applyNumberFormat="0" applyBorder="0" applyAlignment="0" applyProtection="0"/>
    <xf numFmtId="0" fontId="97" fillId="80" borderId="0" applyNumberFormat="0" applyBorder="0" applyAlignment="0" applyProtection="0"/>
    <xf numFmtId="0" fontId="97" fillId="81" borderId="0" applyNumberFormat="0" applyBorder="0" applyAlignment="0" applyProtection="0"/>
    <xf numFmtId="200" fontId="43" fillId="0" borderId="0" applyFill="0" applyBorder="0" applyAlignment="0"/>
    <xf numFmtId="201" fontId="43" fillId="0" borderId="0" applyFill="0" applyBorder="0" applyAlignment="0"/>
    <xf numFmtId="200" fontId="43" fillId="0" borderId="0" applyFill="0" applyBorder="0" applyAlignment="0"/>
    <xf numFmtId="205" fontId="43" fillId="0" borderId="0" applyFill="0" applyBorder="0" applyAlignment="0"/>
    <xf numFmtId="201" fontId="43" fillId="0" borderId="0" applyFill="0" applyBorder="0" applyAlignment="0"/>
    <xf numFmtId="0" fontId="98" fillId="0" borderId="0" applyNumberFormat="0" applyFill="0" applyBorder="0" applyProtection="0">
      <alignment horizontal="right"/>
    </xf>
    <xf numFmtId="0" fontId="35" fillId="0" borderId="0" applyFont="0" applyFill="0" applyBorder="0" applyAlignment="0" applyProtection="0"/>
    <xf numFmtId="213" fontId="35" fillId="0" borderId="0" applyFont="0" applyFill="0" applyBorder="0" applyAlignment="0" applyProtection="0"/>
    <xf numFmtId="0" fontId="99" fillId="0" borderId="0" applyNumberFormat="0" applyFill="0" applyBorder="0" applyAlignment="0" applyProtection="0"/>
    <xf numFmtId="0" fontId="100" fillId="0" borderId="0">
      <protection locked="0"/>
    </xf>
    <xf numFmtId="0" fontId="100" fillId="0" borderId="0">
      <protection locked="0"/>
    </xf>
    <xf numFmtId="0" fontId="101" fillId="0" borderId="0">
      <protection locked="0"/>
    </xf>
    <xf numFmtId="0" fontId="100" fillId="0" borderId="0">
      <protection locked="0"/>
    </xf>
    <xf numFmtId="0" fontId="100" fillId="0" borderId="0">
      <protection locked="0"/>
    </xf>
    <xf numFmtId="0" fontId="100" fillId="0" borderId="0">
      <protection locked="0"/>
    </xf>
    <xf numFmtId="0" fontId="101" fillId="0" borderId="0">
      <protection locked="0"/>
    </xf>
    <xf numFmtId="214" fontId="42" fillId="0" borderId="0">
      <protection locked="0"/>
    </xf>
    <xf numFmtId="215" fontId="49" fillId="0" borderId="0">
      <protection locked="0"/>
    </xf>
    <xf numFmtId="0" fontId="35" fillId="0" borderId="0" applyNumberFormat="0" applyFill="0" applyBorder="0" applyAlignment="0" applyProtection="0">
      <alignment vertical="top"/>
      <protection locked="0"/>
    </xf>
    <xf numFmtId="0" fontId="102" fillId="0" borderId="0" applyNumberFormat="0" applyFill="0" applyBorder="0" applyProtection="0">
      <alignment horizontal="right"/>
    </xf>
    <xf numFmtId="0" fontId="103" fillId="46" borderId="0" applyNumberFormat="0" applyBorder="0" applyAlignment="0" applyProtection="0"/>
    <xf numFmtId="38" fontId="104" fillId="82" borderId="0" applyNumberFormat="0" applyBorder="0" applyAlignment="0" applyProtection="0"/>
    <xf numFmtId="38" fontId="104" fillId="83" borderId="0" applyNumberFormat="0" applyBorder="0" applyAlignment="0" applyProtection="0"/>
    <xf numFmtId="0" fontId="105" fillId="0" borderId="0">
      <alignment horizontal="left"/>
    </xf>
    <xf numFmtId="0" fontId="106" fillId="0" borderId="87" applyNumberFormat="0" applyAlignment="0" applyProtection="0">
      <alignment horizontal="left" vertical="center"/>
    </xf>
    <xf numFmtId="0" fontId="106" fillId="0" borderId="68">
      <alignment horizontal="left" vertical="center"/>
    </xf>
    <xf numFmtId="0" fontId="107" fillId="0" borderId="88" applyNumberFormat="0" applyFill="0" applyAlignment="0" applyProtection="0"/>
    <xf numFmtId="0" fontId="108" fillId="0" borderId="89" applyNumberFormat="0" applyFill="0" applyAlignment="0" applyProtection="0"/>
    <xf numFmtId="0" fontId="109" fillId="0" borderId="90" applyNumberFormat="0" applyFill="0" applyAlignment="0" applyProtection="0"/>
    <xf numFmtId="0" fontId="109" fillId="0" borderId="0" applyNumberFormat="0" applyFill="0" applyBorder="0" applyAlignment="0" applyProtection="0"/>
    <xf numFmtId="0" fontId="110" fillId="0" borderId="0">
      <protection locked="0"/>
    </xf>
    <xf numFmtId="0" fontId="110" fillId="0" borderId="0">
      <protection locked="0"/>
    </xf>
    <xf numFmtId="0" fontId="35" fillId="0" borderId="0" applyNumberFormat="0" applyFill="0" applyBorder="0" applyAlignment="0" applyProtection="0">
      <alignment vertical="top"/>
      <protection locked="0"/>
    </xf>
    <xf numFmtId="0" fontId="36" fillId="0" borderId="0" applyFont="0" applyFill="0" applyBorder="0" applyAlignment="0" applyProtection="0"/>
    <xf numFmtId="197" fontId="38" fillId="0" borderId="0" applyFont="0" applyFill="0" applyBorder="0" applyAlignment="0" applyProtection="0"/>
    <xf numFmtId="10" fontId="104" fillId="82" borderId="38" applyNumberFormat="0" applyBorder="0" applyAlignment="0" applyProtection="0"/>
    <xf numFmtId="10" fontId="104" fillId="84" borderId="38" applyNumberFormat="0" applyBorder="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1" fillId="49" borderId="84" applyNumberFormat="0" applyAlignment="0" applyProtection="0"/>
    <xf numFmtId="0" fontId="112" fillId="0" borderId="0" applyNumberFormat="0" applyFill="0" applyBorder="0" applyProtection="0">
      <alignment horizontal="left"/>
    </xf>
    <xf numFmtId="0" fontId="113" fillId="0" borderId="0" applyFont="0" applyFill="0" applyBorder="0" applyAlignment="0" applyProtection="0"/>
    <xf numFmtId="216" fontId="42" fillId="0" borderId="0">
      <protection locked="0"/>
    </xf>
    <xf numFmtId="217" fontId="42" fillId="0" borderId="0">
      <protection locked="0"/>
    </xf>
    <xf numFmtId="217" fontId="42" fillId="0" borderId="0">
      <protection locked="0"/>
    </xf>
    <xf numFmtId="188" fontId="38" fillId="0" borderId="0" applyFont="0" applyFill="0" applyBorder="0" applyAlignment="0" applyProtection="0"/>
    <xf numFmtId="200" fontId="43" fillId="0" borderId="0" applyFill="0" applyBorder="0" applyAlignment="0"/>
    <xf numFmtId="201" fontId="43" fillId="0" borderId="0" applyFill="0" applyBorder="0" applyAlignment="0"/>
    <xf numFmtId="200" fontId="43" fillId="0" borderId="0" applyFill="0" applyBorder="0" applyAlignment="0"/>
    <xf numFmtId="205" fontId="43" fillId="0" borderId="0" applyFill="0" applyBorder="0" applyAlignment="0"/>
    <xf numFmtId="201" fontId="43" fillId="0" borderId="0" applyFill="0" applyBorder="0" applyAlignment="0"/>
    <xf numFmtId="0" fontId="114" fillId="0" borderId="91" applyNumberFormat="0" applyFill="0" applyAlignment="0" applyProtection="0"/>
    <xf numFmtId="218" fontId="115" fillId="0" borderId="0" applyFont="0" applyFill="0" applyBorder="0" applyAlignment="0" applyProtection="0"/>
    <xf numFmtId="40" fontId="36" fillId="0" borderId="0" applyFont="0" applyFill="0" applyBorder="0" applyAlignment="0" applyProtection="0"/>
    <xf numFmtId="0" fontId="116" fillId="0" borderId="92"/>
    <xf numFmtId="220" fontId="35" fillId="0" borderId="0" applyFont="0" applyFill="0" applyBorder="0" applyAlignment="0" applyProtection="0"/>
    <xf numFmtId="221" fontId="35" fillId="0" borderId="0" applyFont="0" applyFill="0" applyBorder="0" applyAlignment="0" applyProtection="0"/>
    <xf numFmtId="208" fontId="38" fillId="0" borderId="0" applyFont="0" applyFill="0" applyBorder="0" applyAlignment="0" applyProtection="0"/>
    <xf numFmtId="222" fontId="38" fillId="0" borderId="0" applyFont="0" applyFill="0" applyBorder="0" applyAlignment="0" applyProtection="0"/>
    <xf numFmtId="208" fontId="115" fillId="0" borderId="0" applyFont="0" applyFill="0" applyBorder="0" applyAlignment="0" applyProtection="0"/>
    <xf numFmtId="219" fontId="115" fillId="0" borderId="0" applyFont="0" applyFill="0" applyBorder="0" applyAlignment="0" applyProtection="0"/>
    <xf numFmtId="223" fontId="42" fillId="0" borderId="0" applyFont="0" applyFill="0" applyBorder="0" applyAlignment="0" applyProtection="0"/>
    <xf numFmtId="219" fontId="95" fillId="0" borderId="0" applyFont="0" applyFill="0" applyBorder="0" applyAlignment="0" applyProtection="0"/>
    <xf numFmtId="0" fontId="117" fillId="85" borderId="0" applyNumberFormat="0" applyBorder="0" applyAlignment="0" applyProtection="0"/>
    <xf numFmtId="37" fontId="118" fillId="0" borderId="0"/>
    <xf numFmtId="0" fontId="119" fillId="0" borderId="0"/>
    <xf numFmtId="224" fontId="120"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91" fillId="0" borderId="0">
      <alignment vertical="center"/>
    </xf>
    <xf numFmtId="0" fontId="92" fillId="0" borderId="0"/>
    <xf numFmtId="0" fontId="92" fillId="0" borderId="0"/>
    <xf numFmtId="0" fontId="14"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93" fillId="0" borderId="0">
      <alignment vertical="center"/>
    </xf>
    <xf numFmtId="0" fontId="93" fillId="0" borderId="0">
      <alignment vertical="center"/>
    </xf>
    <xf numFmtId="0" fontId="14"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xf numFmtId="40" fontId="36" fillId="0" borderId="0"/>
    <xf numFmtId="40" fontId="36" fillId="0" borderId="0"/>
    <xf numFmtId="0" fontId="42" fillId="86" borderId="93" applyNumberFormat="0" applyFont="0" applyAlignment="0" applyProtection="0"/>
    <xf numFmtId="40" fontId="53" fillId="0" borderId="0" applyFont="0" applyFill="0" applyBorder="0" applyAlignment="0" applyProtection="0"/>
    <xf numFmtId="40" fontId="121" fillId="0" borderId="0" applyFont="0" applyFill="0" applyBorder="0" applyAlignment="0" applyProtection="0"/>
    <xf numFmtId="38" fontId="121" fillId="0" borderId="0" applyFont="0" applyFill="0" applyBorder="0" applyAlignment="0" applyProtection="0"/>
    <xf numFmtId="0" fontId="96" fillId="0" borderId="0" applyNumberFormat="0" applyFill="0" applyBorder="0" applyProtection="0">
      <alignment horizontal="left"/>
    </xf>
    <xf numFmtId="0" fontId="122" fillId="77" borderId="94" applyNumberFormat="0" applyAlignment="0" applyProtection="0"/>
    <xf numFmtId="40" fontId="123" fillId="82" borderId="0">
      <alignment horizontal="right"/>
    </xf>
    <xf numFmtId="225" fontId="49" fillId="0" borderId="0">
      <protection locked="0"/>
    </xf>
    <xf numFmtId="204" fontId="43" fillId="0" borderId="0" applyFont="0" applyFill="0" applyBorder="0" applyAlignment="0" applyProtection="0"/>
    <xf numFmtId="226" fontId="43" fillId="0" borderId="0" applyFont="0" applyFill="0" applyBorder="0" applyAlignment="0" applyProtection="0"/>
    <xf numFmtId="10" fontId="35" fillId="0" borderId="0" applyFont="0" applyFill="0" applyBorder="0" applyAlignment="0" applyProtection="0"/>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93" fillId="0" borderId="0" applyFont="0" applyFill="0" applyBorder="0" applyAlignment="0" applyProtection="0">
      <alignment vertical="center"/>
    </xf>
    <xf numFmtId="227" fontId="49" fillId="0" borderId="0">
      <protection locked="0"/>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93" fillId="0" borderId="0" applyFont="0" applyFill="0" applyBorder="0" applyAlignment="0" applyProtection="0">
      <alignment vertical="center"/>
    </xf>
    <xf numFmtId="225" fontId="49" fillId="0" borderId="0">
      <protection locked="0"/>
    </xf>
    <xf numFmtId="225" fontId="49" fillId="0" borderId="0">
      <protection locked="0"/>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228" fontId="43" fillId="0" borderId="0" applyFont="0" applyFill="0" applyBorder="0" applyAlignment="0" applyProtection="0"/>
    <xf numFmtId="0" fontId="124" fillId="0" borderId="0" applyNumberFormat="0" applyFill="0" applyBorder="0" applyProtection="0">
      <alignment horizontal="right"/>
    </xf>
    <xf numFmtId="200" fontId="43" fillId="0" borderId="0" applyFill="0" applyBorder="0" applyAlignment="0"/>
    <xf numFmtId="201" fontId="43" fillId="0" borderId="0" applyFill="0" applyBorder="0" applyAlignment="0"/>
    <xf numFmtId="200" fontId="43" fillId="0" borderId="0" applyFill="0" applyBorder="0" applyAlignment="0"/>
    <xf numFmtId="205" fontId="43" fillId="0" borderId="0" applyFill="0" applyBorder="0" applyAlignment="0"/>
    <xf numFmtId="201" fontId="43" fillId="0" borderId="0" applyFill="0" applyBorder="0" applyAlignment="0"/>
    <xf numFmtId="4" fontId="125" fillId="0" borderId="0" applyFont="0" applyFill="0" applyBorder="0" applyProtection="0">
      <alignment horizontal="right"/>
    </xf>
    <xf numFmtId="0" fontId="36" fillId="0" borderId="0" applyNumberFormat="0" applyFont="0" applyFill="0" applyBorder="0" applyAlignment="0" applyProtection="0">
      <alignment horizontal="left"/>
    </xf>
    <xf numFmtId="0" fontId="126" fillId="0" borderId="92">
      <alignment horizontal="center"/>
    </xf>
    <xf numFmtId="0" fontId="36" fillId="87" borderId="0" applyNumberFormat="0" applyFont="0" applyBorder="0" applyAlignment="0" applyProtection="0"/>
    <xf numFmtId="199" fontId="38" fillId="0" borderId="0" applyFont="0" applyFill="0" applyBorder="0" applyAlignment="0" applyProtection="0"/>
    <xf numFmtId="4" fontId="104" fillId="85" borderId="95" applyNumberFormat="0" applyProtection="0">
      <alignment vertical="center"/>
    </xf>
    <xf numFmtId="4" fontId="127" fillId="8" borderId="95" applyNumberFormat="0" applyProtection="0">
      <alignment vertical="center"/>
    </xf>
    <xf numFmtId="4" fontId="104" fillId="8" borderId="95" applyNumberFormat="0" applyProtection="0">
      <alignment horizontal="left" vertical="center" indent="1"/>
    </xf>
    <xf numFmtId="0" fontId="128" fillId="85" borderId="96" applyNumberFormat="0" applyProtection="0">
      <alignment horizontal="left" vertical="top" indent="1"/>
    </xf>
    <xf numFmtId="4" fontId="104" fillId="56" borderId="95" applyNumberFormat="0" applyProtection="0">
      <alignment horizontal="left" vertical="center" indent="1"/>
    </xf>
    <xf numFmtId="4" fontId="104" fillId="45" borderId="95" applyNumberFormat="0" applyProtection="0">
      <alignment horizontal="right" vertical="center"/>
    </xf>
    <xf numFmtId="4" fontId="104" fillId="88" borderId="95" applyNumberFormat="0" applyProtection="0">
      <alignment horizontal="right" vertical="center"/>
    </xf>
    <xf numFmtId="4" fontId="104" fillId="65" borderId="97" applyNumberFormat="0" applyProtection="0">
      <alignment horizontal="right" vertical="center"/>
    </xf>
    <xf numFmtId="4" fontId="104" fillId="53" borderId="95" applyNumberFormat="0" applyProtection="0">
      <alignment horizontal="right" vertical="center"/>
    </xf>
    <xf numFmtId="4" fontId="104" fillId="57" borderId="95" applyNumberFormat="0" applyProtection="0">
      <alignment horizontal="right" vertical="center"/>
    </xf>
    <xf numFmtId="4" fontId="104" fillId="76" borderId="95" applyNumberFormat="0" applyProtection="0">
      <alignment horizontal="right" vertical="center"/>
    </xf>
    <xf numFmtId="4" fontId="104" fillId="69" borderId="95" applyNumberFormat="0" applyProtection="0">
      <alignment horizontal="right" vertical="center"/>
    </xf>
    <xf numFmtId="4" fontId="104" fillId="89" borderId="95" applyNumberFormat="0" applyProtection="0">
      <alignment horizontal="right" vertical="center"/>
    </xf>
    <xf numFmtId="4" fontId="104" fillId="52" borderId="95" applyNumberFormat="0" applyProtection="0">
      <alignment horizontal="right" vertical="center"/>
    </xf>
    <xf numFmtId="4" fontId="104" fillId="90" borderId="97" applyNumberFormat="0" applyProtection="0">
      <alignment horizontal="left" vertical="center" indent="1"/>
    </xf>
    <xf numFmtId="4" fontId="35" fillId="91" borderId="97" applyNumberFormat="0" applyProtection="0">
      <alignment horizontal="left" vertical="center" indent="1"/>
    </xf>
    <xf numFmtId="4" fontId="35" fillId="91" borderId="97" applyNumberFormat="0" applyProtection="0">
      <alignment horizontal="left" vertical="center" indent="1"/>
    </xf>
    <xf numFmtId="4" fontId="104" fillId="92" borderId="95" applyNumberFormat="0" applyProtection="0">
      <alignment horizontal="right" vertical="center"/>
    </xf>
    <xf numFmtId="4" fontId="104" fillId="93" borderId="97" applyNumberFormat="0" applyProtection="0">
      <alignment horizontal="left" vertical="center" indent="1"/>
    </xf>
    <xf numFmtId="4" fontId="104" fillId="92" borderId="97" applyNumberFormat="0" applyProtection="0">
      <alignment horizontal="left" vertical="center" indent="1"/>
    </xf>
    <xf numFmtId="0" fontId="104" fillId="77" borderId="95" applyNumberFormat="0" applyProtection="0">
      <alignment horizontal="left" vertical="center" indent="1"/>
    </xf>
    <xf numFmtId="0" fontId="104" fillId="91" borderId="96" applyNumberFormat="0" applyProtection="0">
      <alignment horizontal="left" vertical="top" indent="1"/>
    </xf>
    <xf numFmtId="0" fontId="104" fillId="94" borderId="95" applyNumberFormat="0" applyProtection="0">
      <alignment horizontal="left" vertical="center" indent="1"/>
    </xf>
    <xf numFmtId="0" fontId="104" fillId="92" borderId="96" applyNumberFormat="0" applyProtection="0">
      <alignment horizontal="left" vertical="top" indent="1"/>
    </xf>
    <xf numFmtId="0" fontId="104" fillId="50" borderId="95" applyNumberFormat="0" applyProtection="0">
      <alignment horizontal="left" vertical="center" indent="1"/>
    </xf>
    <xf numFmtId="0" fontId="104" fillId="50" borderId="96" applyNumberFormat="0" applyProtection="0">
      <alignment horizontal="left" vertical="top" indent="1"/>
    </xf>
    <xf numFmtId="0" fontId="104" fillId="93" borderId="95" applyNumberFormat="0" applyProtection="0">
      <alignment horizontal="left" vertical="center" indent="1"/>
    </xf>
    <xf numFmtId="0" fontId="104" fillId="93" borderId="96" applyNumberFormat="0" applyProtection="0">
      <alignment horizontal="left" vertical="top" indent="1"/>
    </xf>
    <xf numFmtId="0" fontId="104" fillId="95" borderId="98" applyNumberFormat="0">
      <protection locked="0"/>
    </xf>
    <xf numFmtId="0" fontId="89" fillId="91" borderId="99" applyBorder="0"/>
    <xf numFmtId="4" fontId="129" fillId="86" borderId="96" applyNumberFormat="0" applyProtection="0">
      <alignment vertical="center"/>
    </xf>
    <xf numFmtId="4" fontId="127" fillId="84" borderId="38" applyNumberFormat="0" applyProtection="0">
      <alignment vertical="center"/>
    </xf>
    <xf numFmtId="4" fontId="129" fillId="77" borderId="96" applyNumberFormat="0" applyProtection="0">
      <alignment horizontal="left" vertical="center" indent="1"/>
    </xf>
    <xf numFmtId="0" fontId="129" fillId="86" borderId="96" applyNumberFormat="0" applyProtection="0">
      <alignment horizontal="left" vertical="top" indent="1"/>
    </xf>
    <xf numFmtId="4" fontId="104" fillId="0" borderId="95" applyNumberFormat="0" applyProtection="0">
      <alignment horizontal="right" vertical="center"/>
    </xf>
    <xf numFmtId="4" fontId="127" fillId="82" borderId="95" applyNumberFormat="0" applyProtection="0">
      <alignment horizontal="right" vertical="center"/>
    </xf>
    <xf numFmtId="4" fontId="104" fillId="56" borderId="95" applyNumberFormat="0" applyProtection="0">
      <alignment horizontal="left" vertical="center" indent="1"/>
    </xf>
    <xf numFmtId="0" fontId="129" fillId="92" borderId="96" applyNumberFormat="0" applyProtection="0">
      <alignment horizontal="left" vertical="top" indent="1"/>
    </xf>
    <xf numFmtId="4" fontId="130" fillId="96" borderId="97" applyNumberFormat="0" applyProtection="0">
      <alignment horizontal="left" vertical="center" indent="1"/>
    </xf>
    <xf numFmtId="0" fontId="104" fillId="97" borderId="38"/>
    <xf numFmtId="4" fontId="131" fillId="95" borderId="95" applyNumberFormat="0" applyProtection="0">
      <alignment horizontal="right" vertical="center"/>
    </xf>
    <xf numFmtId="188" fontId="113" fillId="0" borderId="0" applyFont="0" applyFill="0" applyBorder="0" applyAlignment="0" applyProtection="0"/>
    <xf numFmtId="229" fontId="35" fillId="0" borderId="0" applyFont="0" applyFill="0" applyBorder="0" applyAlignment="0" applyProtection="0"/>
    <xf numFmtId="230" fontId="35" fillId="0" borderId="0" applyFont="0" applyFill="0" applyBorder="0" applyAlignment="0" applyProtection="0"/>
    <xf numFmtId="0" fontId="132" fillId="0" borderId="0" applyNumberFormat="0" applyFill="0" applyBorder="0" applyAlignment="0" applyProtection="0"/>
    <xf numFmtId="0" fontId="35" fillId="0" borderId="0" applyFont="0" applyFill="0" applyBorder="0" applyAlignment="0" applyProtection="0"/>
    <xf numFmtId="0" fontId="42" fillId="0" borderId="0">
      <alignment horizontal="center"/>
    </xf>
    <xf numFmtId="0" fontId="116" fillId="0" borderId="0"/>
    <xf numFmtId="217" fontId="42" fillId="0" borderId="100">
      <protection locked="0"/>
    </xf>
    <xf numFmtId="49" fontId="95" fillId="0" borderId="0" applyFill="0" applyBorder="0" applyAlignment="0"/>
    <xf numFmtId="228" fontId="43" fillId="0" borderId="0" applyFill="0" applyBorder="0" applyAlignment="0"/>
    <xf numFmtId="231" fontId="43" fillId="0" borderId="0" applyFill="0" applyBorder="0" applyAlignment="0"/>
    <xf numFmtId="0" fontId="67" fillId="0" borderId="0"/>
    <xf numFmtId="0" fontId="112" fillId="0" borderId="0" applyNumberFormat="0" applyFill="0" applyBorder="0" applyProtection="0">
      <alignment horizontal="left"/>
    </xf>
    <xf numFmtId="0" fontId="133" fillId="0" borderId="0" applyNumberFormat="0" applyFill="0" applyBorder="0" applyAlignment="0" applyProtection="0"/>
    <xf numFmtId="0" fontId="49" fillId="0" borderId="101">
      <protection locked="0"/>
    </xf>
    <xf numFmtId="0" fontId="134" fillId="0" borderId="102" applyNumberFormat="0" applyFill="0" applyAlignment="0" applyProtection="0"/>
    <xf numFmtId="208" fontId="35" fillId="0" borderId="0" applyFont="0" applyFill="0" applyBorder="0" applyAlignment="0" applyProtection="0"/>
    <xf numFmtId="191" fontId="42" fillId="0" borderId="0" applyFont="0" applyFill="0" applyBorder="0" applyAlignment="0" applyProtection="0"/>
    <xf numFmtId="0" fontId="135" fillId="0" borderId="0" applyNumberFormat="0" applyFill="0" applyBorder="0" applyAlignment="0" applyProtection="0"/>
    <xf numFmtId="0" fontId="76" fillId="98" borderId="103" applyNumberFormat="0" applyAlignment="0" applyProtection="0"/>
    <xf numFmtId="0" fontId="136" fillId="0" borderId="0" applyNumberFormat="0" applyFill="0" applyBorder="0" applyProtection="0">
      <alignment horizontal="right"/>
    </xf>
    <xf numFmtId="211" fontId="42" fillId="0" borderId="0" applyFont="0" applyFill="0" applyBorder="0" applyAlignment="0" applyProtection="0"/>
    <xf numFmtId="232" fontId="42" fillId="0" borderId="0" applyFont="0" applyFill="0" applyBorder="0" applyAlignment="0" applyProtection="0"/>
    <xf numFmtId="232" fontId="42" fillId="0" borderId="0" applyFont="0" applyFill="0" applyBorder="0" applyAlignment="0" applyProtection="0"/>
    <xf numFmtId="227" fontId="42" fillId="0" borderId="0" applyFont="0" applyFill="0" applyBorder="0" applyAlignment="0" applyProtection="0"/>
    <xf numFmtId="0" fontId="137" fillId="0" borderId="0" applyNumberFormat="0" applyFill="0" applyBorder="0" applyAlignment="0" applyProtection="0"/>
    <xf numFmtId="0" fontId="138" fillId="0" borderId="0"/>
    <xf numFmtId="233" fontId="42" fillId="0" borderId="0">
      <protection locked="0"/>
    </xf>
    <xf numFmtId="197" fontId="38" fillId="0" borderId="0" applyFont="0" applyFill="0" applyBorder="0" applyAlignment="0" applyProtection="0"/>
    <xf numFmtId="0" fontId="42" fillId="0" borderId="0" applyFont="0" applyFill="0" applyBorder="0" applyAlignment="0" applyProtection="0"/>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0" borderId="0" applyNumberFormat="0" applyBorder="0" applyAlignment="0" applyProtection="0">
      <alignment vertical="center"/>
    </xf>
    <xf numFmtId="0" fontId="55" fillId="24" borderId="0" applyNumberFormat="0" applyBorder="0" applyAlignment="0" applyProtection="0">
      <alignment vertical="center"/>
    </xf>
    <xf numFmtId="0" fontId="55" fillId="24" borderId="0" applyNumberFormat="0" applyBorder="0" applyAlignment="0" applyProtection="0">
      <alignment vertical="center"/>
    </xf>
    <xf numFmtId="0" fontId="55" fillId="24" borderId="0" applyNumberFormat="0" applyBorder="0" applyAlignment="0" applyProtection="0">
      <alignment vertical="center"/>
    </xf>
    <xf numFmtId="0" fontId="55" fillId="24" borderId="0" applyNumberFormat="0" applyBorder="0" applyAlignment="0" applyProtection="0">
      <alignment vertical="center"/>
    </xf>
    <xf numFmtId="0" fontId="55" fillId="24" borderId="0" applyNumberFormat="0" applyBorder="0" applyAlignment="0" applyProtection="0">
      <alignment vertical="center"/>
    </xf>
    <xf numFmtId="0" fontId="55" fillId="28" borderId="0" applyNumberFormat="0" applyBorder="0" applyAlignment="0" applyProtection="0">
      <alignment vertical="center"/>
    </xf>
    <xf numFmtId="0" fontId="55" fillId="28" borderId="0" applyNumberFormat="0" applyBorder="0" applyAlignment="0" applyProtection="0">
      <alignment vertical="center"/>
    </xf>
    <xf numFmtId="0" fontId="55" fillId="28" borderId="0" applyNumberFormat="0" applyBorder="0" applyAlignment="0" applyProtection="0">
      <alignment vertical="center"/>
    </xf>
    <xf numFmtId="0" fontId="55" fillId="28" borderId="0" applyNumberFormat="0" applyBorder="0" applyAlignment="0" applyProtection="0">
      <alignment vertical="center"/>
    </xf>
    <xf numFmtId="0" fontId="55" fillId="28" borderId="0" applyNumberFormat="0" applyBorder="0" applyAlignment="0" applyProtection="0">
      <alignment vertical="center"/>
    </xf>
    <xf numFmtId="0" fontId="55" fillId="32" borderId="0" applyNumberFormat="0" applyBorder="0" applyAlignment="0" applyProtection="0">
      <alignment vertical="center"/>
    </xf>
    <xf numFmtId="0" fontId="55" fillId="32" borderId="0" applyNumberFormat="0" applyBorder="0" applyAlignment="0" applyProtection="0">
      <alignment vertical="center"/>
    </xf>
    <xf numFmtId="0" fontId="55" fillId="32" borderId="0" applyNumberFormat="0" applyBorder="0" applyAlignment="0" applyProtection="0">
      <alignment vertical="center"/>
    </xf>
    <xf numFmtId="0" fontId="55" fillId="32" borderId="0" applyNumberFormat="0" applyBorder="0" applyAlignment="0" applyProtection="0">
      <alignment vertical="center"/>
    </xf>
    <xf numFmtId="0" fontId="55" fillId="32" borderId="0" applyNumberFormat="0" applyBorder="0" applyAlignment="0" applyProtection="0">
      <alignment vertical="center"/>
    </xf>
    <xf numFmtId="0" fontId="55" fillId="36" borderId="0" applyNumberFormat="0" applyBorder="0" applyAlignment="0" applyProtection="0">
      <alignment vertical="center"/>
    </xf>
    <xf numFmtId="0" fontId="55" fillId="36" borderId="0" applyNumberFormat="0" applyBorder="0" applyAlignment="0" applyProtection="0">
      <alignment vertical="center"/>
    </xf>
    <xf numFmtId="0" fontId="55" fillId="36" borderId="0" applyNumberFormat="0" applyBorder="0" applyAlignment="0" applyProtection="0">
      <alignment vertical="center"/>
    </xf>
    <xf numFmtId="0" fontId="55" fillId="36" borderId="0" applyNumberFormat="0" applyBorder="0" applyAlignment="0" applyProtection="0">
      <alignment vertical="center"/>
    </xf>
    <xf numFmtId="0" fontId="55" fillId="36" borderId="0" applyNumberFormat="0" applyBorder="0" applyAlignment="0" applyProtection="0">
      <alignment vertical="center"/>
    </xf>
    <xf numFmtId="0" fontId="55" fillId="40" borderId="0" applyNumberFormat="0" applyBorder="0" applyAlignment="0" applyProtection="0">
      <alignment vertical="center"/>
    </xf>
    <xf numFmtId="0" fontId="55" fillId="40" borderId="0" applyNumberFormat="0" applyBorder="0" applyAlignment="0" applyProtection="0">
      <alignment vertical="center"/>
    </xf>
    <xf numFmtId="0" fontId="55" fillId="40" borderId="0" applyNumberFormat="0" applyBorder="0" applyAlignment="0" applyProtection="0">
      <alignment vertical="center"/>
    </xf>
    <xf numFmtId="0" fontId="55" fillId="40" borderId="0" applyNumberFormat="0" applyBorder="0" applyAlignment="0" applyProtection="0">
      <alignment vertical="center"/>
    </xf>
    <xf numFmtId="0" fontId="55" fillId="40" borderId="0" applyNumberFormat="0" applyBorder="0" applyAlignment="0" applyProtection="0">
      <alignment vertical="center"/>
    </xf>
    <xf numFmtId="0" fontId="139"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40" fillId="17" borderId="76" applyNumberFormat="0" applyAlignment="0" applyProtection="0">
      <alignment vertical="center"/>
    </xf>
    <xf numFmtId="0" fontId="140" fillId="17" borderId="76" applyNumberFormat="0" applyAlignment="0" applyProtection="0">
      <alignment vertical="center"/>
    </xf>
    <xf numFmtId="0" fontId="140" fillId="17" borderId="76" applyNumberFormat="0" applyAlignment="0" applyProtection="0">
      <alignment vertical="center"/>
    </xf>
    <xf numFmtId="0" fontId="140" fillId="17" borderId="76" applyNumberFormat="0" applyAlignment="0" applyProtection="0">
      <alignment vertical="center"/>
    </xf>
    <xf numFmtId="0" fontId="140" fillId="17" borderId="76" applyNumberFormat="0" applyAlignment="0" applyProtection="0">
      <alignment vertical="center"/>
    </xf>
    <xf numFmtId="2" fontId="141" fillId="0" borderId="0" applyFont="0" applyFill="0" applyBorder="0" applyAlignment="0" applyProtection="0"/>
    <xf numFmtId="0" fontId="142" fillId="0" borderId="0" applyNumberFormat="0" applyFill="0" applyBorder="0" applyAlignment="0" applyProtection="0"/>
    <xf numFmtId="0" fontId="143" fillId="0" borderId="0" applyNumberFormat="0" applyFill="0" applyBorder="0" applyAlignment="0" applyProtection="0"/>
    <xf numFmtId="0" fontId="144" fillId="0" borderId="0"/>
    <xf numFmtId="0" fontId="145" fillId="14" borderId="0" applyNumberFormat="0" applyBorder="0" applyAlignment="0" applyProtection="0">
      <alignment vertical="center"/>
    </xf>
    <xf numFmtId="0" fontId="145" fillId="14" borderId="0" applyNumberFormat="0" applyBorder="0" applyAlignment="0" applyProtection="0">
      <alignment vertical="center"/>
    </xf>
    <xf numFmtId="0" fontId="145" fillId="14" borderId="0" applyNumberFormat="0" applyBorder="0" applyAlignment="0" applyProtection="0">
      <alignment vertical="center"/>
    </xf>
    <xf numFmtId="0" fontId="145" fillId="14" borderId="0" applyNumberFormat="0" applyBorder="0" applyAlignment="0" applyProtection="0">
      <alignment vertical="center"/>
    </xf>
    <xf numFmtId="0" fontId="145" fillId="14" borderId="0" applyNumberFormat="0" applyBorder="0" applyAlignment="0" applyProtection="0">
      <alignment vertical="center"/>
    </xf>
    <xf numFmtId="0" fontId="141" fillId="0" borderId="0" applyFont="0" applyFill="0" applyBorder="0" applyAlignment="0" applyProtection="0"/>
    <xf numFmtId="0" fontId="141" fillId="0" borderId="0" applyFont="0" applyFill="0" applyBorder="0" applyAlignment="0" applyProtection="0"/>
    <xf numFmtId="0" fontId="146" fillId="0" borderId="0" applyNumberFormat="0" applyFill="0" applyBorder="0" applyAlignment="0" applyProtection="0"/>
    <xf numFmtId="40" fontId="147" fillId="0" borderId="0" applyFont="0" applyFill="0" applyBorder="0" applyAlignment="0" applyProtection="0"/>
    <xf numFmtId="38" fontId="147" fillId="0" borderId="0" applyFont="0" applyFill="0" applyBorder="0" applyAlignment="0" applyProtection="0"/>
    <xf numFmtId="38" fontId="53" fillId="0" borderId="0" applyFont="0" applyFill="0" applyBorder="0" applyAlignment="0" applyProtection="0"/>
    <xf numFmtId="0" fontId="2"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2"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8" fillId="19" borderId="80" applyNumberFormat="0" applyFont="0" applyAlignment="0" applyProtection="0">
      <alignment vertical="center"/>
    </xf>
    <xf numFmtId="0" fontId="147" fillId="0" borderId="0" applyFont="0" applyFill="0" applyBorder="0" applyAlignment="0" applyProtection="0"/>
    <xf numFmtId="0" fontId="147"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0" fontId="149" fillId="0" borderId="0" applyFont="0" applyFill="0" applyBorder="0" applyAlignment="0" applyProtection="0"/>
    <xf numFmtId="0" fontId="149" fillId="0" borderId="0" applyFont="0" applyFill="0" applyBorder="0" applyAlignment="0" applyProtection="0"/>
    <xf numFmtId="195" fontId="50" fillId="0" borderId="0">
      <protection locked="0"/>
    </xf>
    <xf numFmtId="9" fontId="150" fillId="0" borderId="0" applyFont="0" applyFill="0" applyBorder="0" applyAlignment="0" applyProtection="0">
      <alignment vertical="center"/>
    </xf>
    <xf numFmtId="9" fontId="151" fillId="0" borderId="0" applyFont="0" applyFill="0" applyBorder="0" applyAlignment="0" applyProtection="0">
      <alignment vertical="center"/>
    </xf>
    <xf numFmtId="9" fontId="35" fillId="0" borderId="0" applyFont="0" applyFill="0" applyBorder="0" applyAlignment="0" applyProtection="0"/>
    <xf numFmtId="9" fontId="42" fillId="0" borderId="0" applyFont="0" applyFill="0" applyBorder="0" applyAlignment="0" applyProtection="0"/>
    <xf numFmtId="9" fontId="2" fillId="0" borderId="0" applyFont="0" applyFill="0" applyBorder="0" applyAlignment="0" applyProtection="0"/>
    <xf numFmtId="9" fontId="152" fillId="0" borderId="0" applyFont="0" applyFill="0" applyBorder="0" applyAlignment="0" applyProtection="0"/>
    <xf numFmtId="9" fontId="2" fillId="0" borderId="0" applyFont="0" applyFill="0" applyBorder="0" applyAlignment="0" applyProtection="0">
      <alignment vertical="center"/>
    </xf>
    <xf numFmtId="9" fontId="148" fillId="0" borderId="0" applyFont="0" applyFill="0" applyBorder="0" applyAlignment="0" applyProtection="0">
      <alignment vertical="center"/>
    </xf>
    <xf numFmtId="9" fontId="2" fillId="0" borderId="0" applyFont="0" applyFill="0" applyBorder="0" applyAlignment="0" applyProtection="0"/>
    <xf numFmtId="9" fontId="153" fillId="0" borderId="0" applyFont="0" applyFill="0" applyBorder="0" applyAlignment="0" applyProtection="0">
      <alignment vertical="center"/>
    </xf>
    <xf numFmtId="9" fontId="42" fillId="0" borderId="0" applyFont="0" applyFill="0" applyBorder="0" applyAlignment="0" applyProtection="0">
      <alignment vertical="center"/>
    </xf>
    <xf numFmtId="9" fontId="148" fillId="0" borderId="0" applyFont="0" applyFill="0" applyBorder="0" applyAlignment="0" applyProtection="0">
      <alignment vertical="center"/>
    </xf>
    <xf numFmtId="9" fontId="42" fillId="0" borderId="0" applyFont="0" applyFill="0" applyBorder="0" applyAlignment="0" applyProtection="0">
      <alignment vertical="center"/>
    </xf>
    <xf numFmtId="9" fontId="42" fillId="0" borderId="0" applyFont="0" applyFill="0" applyBorder="0" applyAlignment="0" applyProtection="0">
      <alignment vertical="center"/>
    </xf>
    <xf numFmtId="225" fontId="49" fillId="0" borderId="0">
      <protection locked="0"/>
    </xf>
    <xf numFmtId="0" fontId="154" fillId="15" borderId="0" applyNumberFormat="0" applyBorder="0" applyAlignment="0" applyProtection="0">
      <alignment vertical="center"/>
    </xf>
    <xf numFmtId="0" fontId="154" fillId="15" borderId="0" applyNumberFormat="0" applyBorder="0" applyAlignment="0" applyProtection="0">
      <alignment vertical="center"/>
    </xf>
    <xf numFmtId="0" fontId="154" fillId="15" borderId="0" applyNumberFormat="0" applyBorder="0" applyAlignment="0" applyProtection="0">
      <alignment vertical="center"/>
    </xf>
    <xf numFmtId="0" fontId="154" fillId="15" borderId="0" applyNumberFormat="0" applyBorder="0" applyAlignment="0" applyProtection="0">
      <alignment vertical="center"/>
    </xf>
    <xf numFmtId="0" fontId="154" fillId="15" borderId="0" applyNumberFormat="0" applyBorder="0" applyAlignment="0" applyProtection="0">
      <alignment vertical="center"/>
    </xf>
    <xf numFmtId="0" fontId="155" fillId="0" borderId="0"/>
    <xf numFmtId="0" fontId="149" fillId="0" borderId="0" applyFont="0" applyFill="0" applyBorder="0" applyAlignment="0" applyProtection="0"/>
    <xf numFmtId="0" fontId="149" fillId="0" borderId="0" applyFont="0" applyFill="0" applyBorder="0" applyAlignment="0" applyProtection="0"/>
    <xf numFmtId="0" fontId="95" fillId="0" borderId="0"/>
    <xf numFmtId="0" fontId="14" fillId="0" borderId="0">
      <alignment vertical="center"/>
    </xf>
    <xf numFmtId="0" fontId="35" fillId="0" borderId="0"/>
    <xf numFmtId="0" fontId="156" fillId="0" borderId="0">
      <alignment vertical="center"/>
    </xf>
    <xf numFmtId="0" fontId="151" fillId="0" borderId="0">
      <alignment vertical="center"/>
    </xf>
    <xf numFmtId="0" fontId="42" fillId="0" borderId="0">
      <alignment vertical="center"/>
    </xf>
    <xf numFmtId="0" fontId="157" fillId="0" borderId="0">
      <alignment vertical="center"/>
    </xf>
    <xf numFmtId="0" fontId="42" fillId="0" borderId="0" applyFont="0" applyFill="0" applyBorder="0" applyAlignment="0" applyProtection="0"/>
    <xf numFmtId="0" fontId="42" fillId="0" borderId="0" applyFont="0" applyFill="0" applyBorder="0" applyAlignment="0" applyProtection="0"/>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9" fillId="18" borderId="79" applyNumberFormat="0" applyAlignment="0" applyProtection="0">
      <alignment vertical="center"/>
    </xf>
    <xf numFmtId="0" fontId="159" fillId="18" borderId="79" applyNumberFormat="0" applyAlignment="0" applyProtection="0">
      <alignment vertical="center"/>
    </xf>
    <xf numFmtId="0" fontId="159" fillId="18" borderId="79" applyNumberFormat="0" applyAlignment="0" applyProtection="0">
      <alignment vertical="center"/>
    </xf>
    <xf numFmtId="0" fontId="159" fillId="18" borderId="79" applyNumberFormat="0" applyAlignment="0" applyProtection="0">
      <alignment vertical="center"/>
    </xf>
    <xf numFmtId="0" fontId="159" fillId="18" borderId="79" applyNumberFormat="0" applyAlignment="0" applyProtection="0">
      <alignment vertical="center"/>
    </xf>
    <xf numFmtId="188" fontId="42" fillId="0" borderId="0" applyFont="0" applyFill="0" applyBorder="0" applyAlignment="0" applyProtection="0"/>
    <xf numFmtId="41" fontId="2" fillId="0" borderId="0" applyFont="0" applyFill="0" applyBorder="0" applyAlignment="0" applyProtection="0">
      <alignment vertical="center"/>
    </xf>
    <xf numFmtId="41" fontId="42" fillId="0" borderId="0" applyFont="0" applyFill="0" applyBorder="0" applyAlignment="0" applyProtection="0"/>
    <xf numFmtId="38" fontId="35" fillId="0" borderId="0" applyFont="0" applyFill="0" applyBorder="0" applyAlignment="0" applyProtection="0"/>
    <xf numFmtId="218" fontId="160" fillId="0" borderId="0" applyFont="0" applyFill="0" applyBorder="0" applyAlignment="0" applyProtection="0">
      <alignment vertical="center"/>
    </xf>
    <xf numFmtId="218" fontId="161" fillId="0" borderId="0" applyFont="0" applyFill="0" applyBorder="0" applyAlignment="0" applyProtection="0">
      <alignment vertical="center"/>
    </xf>
    <xf numFmtId="41" fontId="35"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152"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1" fontId="2" fillId="0" borderId="0" applyFont="0" applyFill="0" applyBorder="0" applyAlignment="0" applyProtection="0">
      <alignment vertical="center"/>
    </xf>
    <xf numFmtId="41" fontId="148" fillId="0" borderId="0" applyFont="0" applyFill="0" applyBorder="0" applyAlignment="0" applyProtection="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198" fontId="153" fillId="0" borderId="0" applyFont="0" applyFill="0" applyBorder="0" applyAlignment="0" applyProtection="0">
      <alignment vertical="center"/>
    </xf>
    <xf numFmtId="41" fontId="42" fillId="0" borderId="0" applyFont="0" applyFill="0" applyBorder="0" applyAlignment="0" applyProtection="0">
      <alignment vertical="center"/>
    </xf>
    <xf numFmtId="41" fontId="162" fillId="0" borderId="0" applyFont="0" applyFill="0" applyBorder="0" applyAlignment="0" applyProtection="0">
      <alignment vertical="center"/>
    </xf>
    <xf numFmtId="41" fontId="161" fillId="0" borderId="0" applyFont="0" applyFill="0" applyBorder="0" applyAlignment="0" applyProtection="0">
      <alignment vertical="center"/>
    </xf>
    <xf numFmtId="41" fontId="91" fillId="0" borderId="0" applyFont="0" applyFill="0" applyBorder="0" applyAlignment="0" applyProtection="0">
      <alignment vertical="center"/>
    </xf>
    <xf numFmtId="38" fontId="35" fillId="0" borderId="0" applyFont="0" applyFill="0" applyBorder="0" applyAlignment="0" applyProtection="0"/>
    <xf numFmtId="41" fontId="42" fillId="0" borderId="0" applyFont="0" applyFill="0" applyBorder="0" applyAlignment="0" applyProtection="0"/>
    <xf numFmtId="41" fontId="42"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199" fontId="153" fillId="0" borderId="0" applyFont="0" applyFill="0" applyBorder="0" applyAlignment="0" applyProtection="0">
      <alignment vertical="center"/>
    </xf>
    <xf numFmtId="235" fontId="2"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199" fontId="156" fillId="0" borderId="0" applyFont="0" applyFill="0" applyBorder="0" applyAlignment="0" applyProtection="0">
      <alignment vertical="center"/>
    </xf>
    <xf numFmtId="235" fontId="2"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42" fillId="0" borderId="0" applyFont="0" applyFill="0" applyBorder="0" applyAlignment="0" applyProtection="0">
      <alignment vertical="center"/>
    </xf>
    <xf numFmtId="235" fontId="2"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235" fontId="2"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235" fontId="2"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235" fontId="2" fillId="0" borderId="0" applyFont="0" applyFill="0" applyBorder="0" applyAlignment="0" applyProtection="0"/>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43" fontId="91" fillId="0" borderId="0" applyFont="0" applyFill="0" applyBorder="0" applyAlignment="0" applyProtection="0">
      <alignment vertical="center"/>
    </xf>
    <xf numFmtId="0" fontId="35" fillId="0" borderId="0"/>
    <xf numFmtId="0" fontId="35" fillId="0" borderId="0"/>
    <xf numFmtId="0" fontId="38" fillId="0" borderId="0" applyFont="0" applyFill="0" applyBorder="0" applyAlignment="0" applyProtection="0"/>
    <xf numFmtId="0" fontId="35" fillId="0" borderId="0" applyFont="0" applyFill="0" applyBorder="0" applyAlignment="0" applyProtection="0"/>
    <xf numFmtId="194" fontId="43" fillId="0" borderId="0" applyFont="0" applyFill="0" applyBorder="0" applyAlignment="0" applyProtection="0"/>
    <xf numFmtId="194" fontId="43" fillId="0" borderId="0" applyFont="0" applyFill="0" applyBorder="0" applyAlignment="0" applyProtection="0"/>
    <xf numFmtId="189" fontId="42" fillId="0" borderId="0" applyFont="0" applyFill="0" applyBorder="0" applyAlignment="0" applyProtection="0"/>
    <xf numFmtId="0" fontId="35" fillId="0" borderId="0"/>
    <xf numFmtId="0" fontId="35" fillId="0" borderId="0" applyFont="0" applyFill="0" applyBorder="0" applyAlignment="0" applyProtection="0"/>
    <xf numFmtId="194" fontId="43" fillId="0" borderId="0" applyFont="0" applyFill="0" applyBorder="0" applyAlignment="0" applyProtection="0"/>
    <xf numFmtId="189" fontId="42" fillId="0" borderId="0" applyFont="0" applyFill="0" applyBorder="0" applyAlignment="0" applyProtection="0"/>
    <xf numFmtId="189" fontId="42" fillId="0" borderId="0" applyFont="0" applyFill="0" applyBorder="0" applyAlignment="0" applyProtection="0"/>
    <xf numFmtId="0" fontId="163" fillId="0" borderId="78" applyNumberFormat="0" applyFill="0" applyAlignment="0" applyProtection="0">
      <alignment vertical="center"/>
    </xf>
    <xf numFmtId="0" fontId="163" fillId="0" borderId="78" applyNumberFormat="0" applyFill="0" applyAlignment="0" applyProtection="0">
      <alignment vertical="center"/>
    </xf>
    <xf numFmtId="0" fontId="163" fillId="0" borderId="78" applyNumberFormat="0" applyFill="0" applyAlignment="0" applyProtection="0">
      <alignment vertical="center"/>
    </xf>
    <xf numFmtId="0" fontId="163" fillId="0" borderId="78" applyNumberFormat="0" applyFill="0" applyAlignment="0" applyProtection="0">
      <alignment vertical="center"/>
    </xf>
    <xf numFmtId="0" fontId="163" fillId="0" borderId="78" applyNumberFormat="0" applyFill="0" applyAlignment="0" applyProtection="0">
      <alignment vertical="center"/>
    </xf>
    <xf numFmtId="0" fontId="164" fillId="0" borderId="81" applyNumberFormat="0" applyFill="0" applyAlignment="0" applyProtection="0">
      <alignment vertical="center"/>
    </xf>
    <xf numFmtId="0" fontId="164" fillId="0" borderId="81" applyNumberFormat="0" applyFill="0" applyAlignment="0" applyProtection="0">
      <alignment vertical="center"/>
    </xf>
    <xf numFmtId="0" fontId="164" fillId="0" borderId="81" applyNumberFormat="0" applyFill="0" applyAlignment="0" applyProtection="0">
      <alignment vertical="center"/>
    </xf>
    <xf numFmtId="0" fontId="164" fillId="0" borderId="81" applyNumberFormat="0" applyFill="0" applyAlignment="0" applyProtection="0">
      <alignment vertical="center"/>
    </xf>
    <xf numFmtId="0" fontId="164" fillId="0" borderId="81" applyNumberFormat="0" applyFill="0" applyAlignment="0" applyProtection="0">
      <alignment vertical="center"/>
    </xf>
    <xf numFmtId="236" fontId="165" fillId="0" borderId="0" applyFill="0" applyBorder="0" applyProtection="0">
      <alignment horizontal="right"/>
    </xf>
    <xf numFmtId="0" fontId="165" fillId="0" borderId="0"/>
    <xf numFmtId="0" fontId="166" fillId="16" borderId="76" applyNumberFormat="0" applyAlignment="0" applyProtection="0">
      <alignment vertical="center"/>
    </xf>
    <xf numFmtId="0" fontId="166" fillId="16" borderId="76" applyNumberFormat="0" applyAlignment="0" applyProtection="0">
      <alignment vertical="center"/>
    </xf>
    <xf numFmtId="0" fontId="166" fillId="16" borderId="76" applyNumberFormat="0" applyAlignment="0" applyProtection="0">
      <alignment vertical="center"/>
    </xf>
    <xf numFmtId="0" fontId="166" fillId="16" borderId="76" applyNumberFormat="0" applyAlignment="0" applyProtection="0">
      <alignment vertical="center"/>
    </xf>
    <xf numFmtId="0" fontId="166" fillId="16" borderId="76" applyNumberFormat="0" applyAlignment="0" applyProtection="0">
      <alignment vertical="center"/>
    </xf>
    <xf numFmtId="4" fontId="141" fillId="0" borderId="0" applyFont="0" applyFill="0" applyBorder="0" applyAlignment="0" applyProtection="0"/>
    <xf numFmtId="3" fontId="141" fillId="0" borderId="0" applyFont="0" applyFill="0" applyBorder="0" applyAlignment="0" applyProtection="0"/>
    <xf numFmtId="0" fontId="167" fillId="0" borderId="73" applyNumberFormat="0" applyFill="0" applyAlignment="0" applyProtection="0">
      <alignment vertical="center"/>
    </xf>
    <xf numFmtId="0" fontId="167" fillId="0" borderId="73" applyNumberFormat="0" applyFill="0" applyAlignment="0" applyProtection="0">
      <alignment vertical="center"/>
    </xf>
    <xf numFmtId="0" fontId="167" fillId="0" borderId="73" applyNumberFormat="0" applyFill="0" applyAlignment="0" applyProtection="0">
      <alignment vertical="center"/>
    </xf>
    <xf numFmtId="0" fontId="167" fillId="0" borderId="73" applyNumberFormat="0" applyFill="0" applyAlignment="0" applyProtection="0">
      <alignment vertical="center"/>
    </xf>
    <xf numFmtId="0" fontId="167" fillId="0" borderId="73" applyNumberFormat="0" applyFill="0" applyAlignment="0" applyProtection="0">
      <alignment vertical="center"/>
    </xf>
    <xf numFmtId="0" fontId="168" fillId="0" borderId="74" applyNumberFormat="0" applyFill="0" applyAlignment="0" applyProtection="0">
      <alignment vertical="center"/>
    </xf>
    <xf numFmtId="0" fontId="168" fillId="0" borderId="74" applyNumberFormat="0" applyFill="0" applyAlignment="0" applyProtection="0">
      <alignment vertical="center"/>
    </xf>
    <xf numFmtId="0" fontId="168" fillId="0" borderId="74" applyNumberFormat="0" applyFill="0" applyAlignment="0" applyProtection="0">
      <alignment vertical="center"/>
    </xf>
    <xf numFmtId="0" fontId="168" fillId="0" borderId="74" applyNumberFormat="0" applyFill="0" applyAlignment="0" applyProtection="0">
      <alignment vertical="center"/>
    </xf>
    <xf numFmtId="0" fontId="168" fillId="0" borderId="74" applyNumberFormat="0" applyFill="0" applyAlignment="0" applyProtection="0">
      <alignment vertical="center"/>
    </xf>
    <xf numFmtId="0" fontId="169" fillId="0" borderId="75" applyNumberFormat="0" applyFill="0" applyAlignment="0" applyProtection="0">
      <alignment vertical="center"/>
    </xf>
    <xf numFmtId="0" fontId="169" fillId="0" borderId="75" applyNumberFormat="0" applyFill="0" applyAlignment="0" applyProtection="0">
      <alignment vertical="center"/>
    </xf>
    <xf numFmtId="0" fontId="169" fillId="0" borderId="75" applyNumberFormat="0" applyFill="0" applyAlignment="0" applyProtection="0">
      <alignment vertical="center"/>
    </xf>
    <xf numFmtId="0" fontId="169" fillId="0" borderId="75" applyNumberFormat="0" applyFill="0" applyAlignment="0" applyProtection="0">
      <alignment vertical="center"/>
    </xf>
    <xf numFmtId="0" fontId="169" fillId="0" borderId="75" applyNumberFormat="0" applyFill="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70" fillId="0" borderId="0" applyNumberFormat="0" applyFill="0" applyBorder="0" applyAlignment="0" applyProtection="0">
      <alignment vertical="center"/>
    </xf>
    <xf numFmtId="0" fontId="171" fillId="13" borderId="0" applyNumberFormat="0" applyBorder="0" applyAlignment="0" applyProtection="0">
      <alignment vertical="center"/>
    </xf>
    <xf numFmtId="0" fontId="171" fillId="13" borderId="0" applyNumberFormat="0" applyBorder="0" applyAlignment="0" applyProtection="0">
      <alignment vertical="center"/>
    </xf>
    <xf numFmtId="0" fontId="171" fillId="13" borderId="0" applyNumberFormat="0" applyBorder="0" applyAlignment="0" applyProtection="0">
      <alignment vertical="center"/>
    </xf>
    <xf numFmtId="0" fontId="171" fillId="13" borderId="0" applyNumberFormat="0" applyBorder="0" applyAlignment="0" applyProtection="0">
      <alignment vertical="center"/>
    </xf>
    <xf numFmtId="0" fontId="171" fillId="13" borderId="0" applyNumberFormat="0" applyBorder="0" applyAlignment="0" applyProtection="0">
      <alignment vertical="center"/>
    </xf>
    <xf numFmtId="0" fontId="172" fillId="86" borderId="93" applyNumberFormat="0" applyFont="0" applyAlignment="0" applyProtection="0">
      <alignment vertical="center"/>
    </xf>
    <xf numFmtId="0" fontId="173" fillId="45" borderId="0" applyNumberFormat="0" applyBorder="0" applyAlignment="0" applyProtection="0">
      <alignment vertical="center"/>
    </xf>
    <xf numFmtId="199" fontId="150" fillId="0" borderId="0" applyFont="0" applyFill="0" applyBorder="0" applyAlignment="0" applyProtection="0">
      <alignment vertical="center"/>
    </xf>
    <xf numFmtId="199" fontId="156" fillId="0" borderId="0" applyFont="0" applyFill="0" applyBorder="0" applyAlignment="0" applyProtection="0">
      <alignment vertical="center"/>
    </xf>
    <xf numFmtId="237" fontId="42" fillId="0" borderId="0" applyFont="0" applyFill="0" applyBorder="0" applyAlignment="0" applyProtection="0">
      <alignment vertical="center"/>
    </xf>
    <xf numFmtId="199" fontId="42" fillId="0" borderId="0" applyFont="0" applyFill="0" applyBorder="0" applyAlignment="0" applyProtection="0">
      <alignment vertical="center"/>
    </xf>
    <xf numFmtId="234" fontId="42" fillId="0" borderId="0" applyFont="0" applyFill="0" applyBorder="0" applyAlignment="0" applyProtection="0">
      <alignment vertical="center"/>
    </xf>
    <xf numFmtId="234" fontId="42" fillId="0" borderId="0" applyFont="0" applyFill="0" applyBorder="0" applyAlignment="0" applyProtection="0">
      <alignment vertical="center"/>
    </xf>
    <xf numFmtId="238" fontId="151" fillId="0" borderId="0" applyFont="0" applyFill="0" applyBorder="0" applyAlignment="0" applyProtection="0">
      <alignment vertical="center"/>
    </xf>
    <xf numFmtId="177" fontId="42" fillId="0" borderId="0" applyFont="0" applyFill="0" applyBorder="0" applyAlignment="0" applyProtection="0">
      <alignment vertical="center"/>
    </xf>
    <xf numFmtId="234" fontId="42" fillId="0" borderId="0" applyFont="0" applyFill="0" applyBorder="0" applyAlignment="0" applyProtection="0">
      <alignment vertical="center"/>
    </xf>
    <xf numFmtId="234" fontId="42" fillId="0" borderId="0" applyFont="0" applyFill="0" applyBorder="0" applyAlignment="0" applyProtection="0">
      <alignment vertical="center"/>
    </xf>
    <xf numFmtId="0" fontId="174" fillId="17" borderId="77" applyNumberFormat="0" applyAlignment="0" applyProtection="0">
      <alignment vertical="center"/>
    </xf>
    <xf numFmtId="0" fontId="174" fillId="17" borderId="77" applyNumberFormat="0" applyAlignment="0" applyProtection="0">
      <alignment vertical="center"/>
    </xf>
    <xf numFmtId="0" fontId="174" fillId="17" borderId="77" applyNumberFormat="0" applyAlignment="0" applyProtection="0">
      <alignment vertical="center"/>
    </xf>
    <xf numFmtId="0" fontId="174" fillId="17" borderId="77" applyNumberFormat="0" applyAlignment="0" applyProtection="0">
      <alignment vertical="center"/>
    </xf>
    <xf numFmtId="0" fontId="174" fillId="17" borderId="77" applyNumberFormat="0" applyAlignment="0" applyProtection="0">
      <alignment vertical="center"/>
    </xf>
    <xf numFmtId="195" fontId="50" fillId="0" borderId="0">
      <protection locked="0"/>
    </xf>
    <xf numFmtId="195" fontId="50" fillId="0" borderId="0">
      <protection locked="0"/>
    </xf>
    <xf numFmtId="0" fontId="38" fillId="0" borderId="0" applyFont="0" applyFill="0" applyBorder="0" applyAlignment="0" applyProtection="0"/>
    <xf numFmtId="38" fontId="38" fillId="0" borderId="0" applyFont="0" applyFill="0" applyBorder="0" applyAlignment="0" applyProtection="0"/>
    <xf numFmtId="239" fontId="175" fillId="0" borderId="104" applyBorder="0">
      <alignment horizontal="center" vertical="center"/>
    </xf>
    <xf numFmtId="199" fontId="113" fillId="0" borderId="0" applyFont="0" applyFill="0" applyBorder="0" applyAlignment="0" applyProtection="0"/>
    <xf numFmtId="240" fontId="38" fillId="0" borderId="104" applyBorder="0"/>
    <xf numFmtId="40" fontId="38" fillId="0" borderId="0" applyFont="0" applyFill="0" applyBorder="0" applyAlignment="0" applyProtection="0"/>
    <xf numFmtId="0" fontId="38" fillId="0" borderId="0" applyFont="0" applyFill="0" applyBorder="0" applyAlignment="0" applyProtection="0"/>
    <xf numFmtId="195" fontId="50" fillId="0" borderId="0">
      <protection locked="0"/>
    </xf>
    <xf numFmtId="0" fontId="38" fillId="0" borderId="0" applyFont="0" applyFill="0" applyBorder="0" applyAlignment="0" applyProtection="0"/>
    <xf numFmtId="195" fontId="50" fillId="0" borderId="0">
      <protection locked="0"/>
    </xf>
    <xf numFmtId="0" fontId="38" fillId="0" borderId="0" applyFont="0" applyFill="0" applyBorder="0" applyAlignment="0" applyProtection="0"/>
    <xf numFmtId="10" fontId="141" fillId="0" borderId="0" applyFont="0" applyFill="0" applyBorder="0" applyAlignment="0" applyProtection="0"/>
    <xf numFmtId="195" fontId="50" fillId="0" borderId="0">
      <protection locked="0"/>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5"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4" fillId="0" borderId="0">
      <alignment vertical="center"/>
    </xf>
    <xf numFmtId="0" fontId="14" fillId="0" borderId="0">
      <alignment vertical="center"/>
    </xf>
    <xf numFmtId="0" fontId="14" fillId="0" borderId="0">
      <alignment vertical="center"/>
    </xf>
    <xf numFmtId="0" fontId="91" fillId="0" borderId="0">
      <alignment vertical="center"/>
    </xf>
    <xf numFmtId="0" fontId="14" fillId="0" borderId="0">
      <alignment vertical="center"/>
    </xf>
    <xf numFmtId="0" fontId="42" fillId="0" borderId="0">
      <alignment vertical="center"/>
    </xf>
    <xf numFmtId="0" fontId="9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2" fillId="0" borderId="0">
      <alignment vertical="center"/>
    </xf>
    <xf numFmtId="0" fontId="42" fillId="0" borderId="0">
      <alignment vertical="center"/>
    </xf>
    <xf numFmtId="0" fontId="42" fillId="0" borderId="0">
      <alignment vertical="center"/>
    </xf>
    <xf numFmtId="0" fontId="2" fillId="0" borderId="0">
      <alignment vertical="center"/>
    </xf>
    <xf numFmtId="0" fontId="148" fillId="0" borderId="0">
      <alignment vertical="center"/>
    </xf>
    <xf numFmtId="0" fontId="42" fillId="0" borderId="0">
      <alignment vertical="center"/>
    </xf>
    <xf numFmtId="0" fontId="35" fillId="0" borderId="0"/>
    <xf numFmtId="0" fontId="176" fillId="0" borderId="0"/>
    <xf numFmtId="0" fontId="148" fillId="0" borderId="0">
      <alignment vertical="center"/>
    </xf>
    <xf numFmtId="0" fontId="177" fillId="0" borderId="0">
      <alignment vertical="center"/>
    </xf>
    <xf numFmtId="0" fontId="2" fillId="0" borderId="0">
      <alignment vertical="center"/>
    </xf>
    <xf numFmtId="0" fontId="2" fillId="0" borderId="0"/>
    <xf numFmtId="0" fontId="2" fillId="0" borderId="0">
      <alignment vertical="center"/>
    </xf>
    <xf numFmtId="0" fontId="152" fillId="0" borderId="0"/>
    <xf numFmtId="0" fontId="2" fillId="0" borderId="0">
      <alignment vertical="center"/>
    </xf>
    <xf numFmtId="0" fontId="148" fillId="0" borderId="0">
      <alignment vertical="center"/>
    </xf>
    <xf numFmtId="0" fontId="160" fillId="0" borderId="0">
      <alignment vertical="center"/>
    </xf>
    <xf numFmtId="0" fontId="91" fillId="0" borderId="0">
      <alignment vertical="center"/>
    </xf>
    <xf numFmtId="0" fontId="178" fillId="0" borderId="0">
      <alignment vertical="center"/>
    </xf>
    <xf numFmtId="0" fontId="178" fillId="0" borderId="0">
      <alignment vertical="center"/>
    </xf>
    <xf numFmtId="0" fontId="2" fillId="0" borderId="0">
      <alignment vertical="center"/>
    </xf>
    <xf numFmtId="0" fontId="42" fillId="0" borderId="0">
      <alignment vertical="center"/>
    </xf>
    <xf numFmtId="0" fontId="42" fillId="0" borderId="0">
      <alignment vertical="center"/>
    </xf>
    <xf numFmtId="0" fontId="42" fillId="0" borderId="0">
      <alignment vertical="center"/>
    </xf>
    <xf numFmtId="0" fontId="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42" fillId="0" borderId="0">
      <alignment vertical="center"/>
    </xf>
    <xf numFmtId="0" fontId="2" fillId="0" borderId="0">
      <alignment vertical="center"/>
    </xf>
    <xf numFmtId="0" fontId="35" fillId="0" borderId="0"/>
    <xf numFmtId="0" fontId="2" fillId="0" borderId="0">
      <alignment vertical="center"/>
    </xf>
    <xf numFmtId="0" fontId="153" fillId="0" borderId="0">
      <alignment vertical="center"/>
    </xf>
    <xf numFmtId="0" fontId="2" fillId="0" borderId="0">
      <alignment vertical="center"/>
    </xf>
    <xf numFmtId="0" fontId="2" fillId="0" borderId="0">
      <alignment vertical="center"/>
    </xf>
    <xf numFmtId="0" fontId="14" fillId="0" borderId="0">
      <alignment vertical="center"/>
    </xf>
    <xf numFmtId="0" fontId="14" fillId="0" borderId="0">
      <alignment vertical="center"/>
    </xf>
    <xf numFmtId="0" fontId="14" fillId="0" borderId="0">
      <alignment vertical="center"/>
    </xf>
    <xf numFmtId="0" fontId="42" fillId="0" borderId="0">
      <alignment vertical="center"/>
    </xf>
    <xf numFmtId="0" fontId="14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179" fillId="0" borderId="0">
      <alignment vertical="center"/>
    </xf>
    <xf numFmtId="0" fontId="2" fillId="0" borderId="0">
      <alignment vertical="center"/>
    </xf>
    <xf numFmtId="0" fontId="2" fillId="0" borderId="0">
      <alignment vertical="center"/>
    </xf>
    <xf numFmtId="0" fontId="91" fillId="0" borderId="0">
      <alignment vertical="center"/>
    </xf>
    <xf numFmtId="0" fontId="42" fillId="0" borderId="0">
      <alignment vertical="center"/>
    </xf>
    <xf numFmtId="0" fontId="2" fillId="0" borderId="0">
      <alignment vertical="center"/>
    </xf>
    <xf numFmtId="0" fontId="2" fillId="0" borderId="0">
      <alignment vertical="center"/>
    </xf>
    <xf numFmtId="0" fontId="42" fillId="0" borderId="0">
      <alignment vertical="center"/>
    </xf>
    <xf numFmtId="0" fontId="16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80" fillId="0" borderId="0"/>
    <xf numFmtId="0" fontId="35" fillId="0" borderId="0"/>
    <xf numFmtId="0" fontId="35" fillId="0" borderId="0"/>
    <xf numFmtId="0" fontId="35" fillId="0" borderId="0"/>
    <xf numFmtId="0" fontId="181" fillId="0" borderId="0"/>
    <xf numFmtId="0" fontId="141" fillId="0" borderId="100" applyNumberFormat="0" applyFont="0" applyFill="0" applyAlignment="0" applyProtection="0"/>
    <xf numFmtId="0" fontId="182" fillId="46" borderId="0" applyNumberFormat="0" applyBorder="0" applyAlignment="0" applyProtection="0">
      <alignment vertical="center"/>
    </xf>
    <xf numFmtId="241" fontId="42" fillId="0" borderId="0" applyFont="0" applyFill="0" applyBorder="0" applyAlignment="0" applyProtection="0"/>
    <xf numFmtId="242" fontId="141" fillId="0" borderId="0" applyFont="0" applyFill="0" applyBorder="0" applyAlignment="0" applyProtection="0"/>
    <xf numFmtId="0" fontId="14" fillId="0" borderId="0">
      <alignment vertical="center"/>
    </xf>
    <xf numFmtId="0" fontId="185" fillId="0" borderId="0">
      <alignment vertical="center"/>
    </xf>
    <xf numFmtId="0" fontId="94" fillId="0" borderId="0"/>
    <xf numFmtId="218" fontId="43" fillId="0" borderId="0" applyFont="0" applyFill="0" applyBorder="0" applyAlignment="0" applyProtection="0">
      <alignment vertical="center"/>
    </xf>
    <xf numFmtId="9" fontId="43" fillId="0" borderId="0" applyFont="0" applyFill="0" applyBorder="0" applyAlignment="0" applyProtection="0">
      <alignment vertical="center"/>
    </xf>
    <xf numFmtId="187" fontId="36" fillId="0" borderId="0" applyFont="0" applyFill="0" applyBorder="0" applyAlignment="0" applyProtection="0"/>
    <xf numFmtId="0" fontId="35" fillId="0" borderId="0"/>
    <xf numFmtId="208" fontId="35" fillId="0" borderId="0" applyFont="0" applyFill="0" applyBorder="0" applyAlignment="0" applyProtection="0"/>
    <xf numFmtId="248" fontId="19" fillId="0" borderId="0"/>
    <xf numFmtId="208" fontId="35" fillId="0" borderId="0" applyFont="0" applyFill="0" applyBorder="0" applyAlignment="0" applyProtection="0"/>
    <xf numFmtId="248" fontId="35" fillId="0" borderId="0"/>
    <xf numFmtId="248" fontId="35" fillId="0" borderId="0"/>
    <xf numFmtId="248" fontId="187" fillId="0" borderId="0"/>
    <xf numFmtId="248" fontId="19" fillId="0" borderId="0"/>
    <xf numFmtId="248" fontId="19" fillId="0" borderId="0" applyFont="0" applyFill="0" applyBorder="0" applyAlignment="0" applyProtection="0"/>
    <xf numFmtId="0" fontId="188" fillId="0" borderId="0" applyFont="0" applyFill="0" applyBorder="0" applyAlignment="0" applyProtection="0"/>
    <xf numFmtId="248" fontId="19" fillId="0" borderId="0" applyFont="0" applyFill="0" applyBorder="0" applyAlignment="0" applyProtection="0"/>
    <xf numFmtId="248" fontId="189" fillId="0" borderId="0" applyFont="0" applyFill="0" applyBorder="0" applyAlignment="0" applyProtection="0"/>
    <xf numFmtId="248" fontId="190" fillId="0" borderId="0" applyFont="0" applyFill="0" applyBorder="0" applyAlignment="0" applyProtection="0"/>
    <xf numFmtId="0" fontId="188" fillId="0" borderId="0"/>
    <xf numFmtId="0" fontId="188" fillId="0" borderId="0"/>
    <xf numFmtId="0" fontId="188" fillId="0" borderId="0"/>
    <xf numFmtId="40" fontId="189" fillId="0" borderId="0" applyFont="0" applyFill="0" applyBorder="0" applyAlignment="0" applyProtection="0"/>
    <xf numFmtId="0" fontId="191" fillId="0" borderId="0" applyFont="0" applyFill="0" applyBorder="0" applyAlignment="0" applyProtection="0"/>
    <xf numFmtId="0" fontId="192" fillId="0" borderId="0" applyFont="0" applyFill="0" applyBorder="0" applyAlignment="0" applyProtection="0"/>
    <xf numFmtId="248" fontId="190" fillId="0" borderId="0" applyFont="0" applyFill="0" applyBorder="0" applyAlignment="0" applyProtection="0"/>
    <xf numFmtId="248" fontId="35" fillId="0" borderId="0"/>
    <xf numFmtId="248" fontId="35" fillId="0" borderId="0"/>
    <xf numFmtId="248" fontId="19" fillId="0" borderId="0" applyFont="0" applyFill="0" applyBorder="0" applyAlignment="0" applyProtection="0"/>
    <xf numFmtId="0" fontId="41" fillId="0" borderId="0"/>
    <xf numFmtId="248" fontId="19" fillId="0" borderId="0" applyFont="0" applyFill="0" applyBorder="0" applyAlignment="0" applyProtection="0"/>
    <xf numFmtId="213" fontId="35" fillId="0" borderId="0"/>
    <xf numFmtId="248" fontId="19" fillId="0" borderId="0" applyFont="0" applyFill="0" applyBorder="0" applyAlignment="0" applyProtection="0"/>
    <xf numFmtId="248" fontId="35" fillId="0" borderId="0"/>
    <xf numFmtId="248" fontId="19" fillId="0" borderId="0" applyFont="0" applyFill="0" applyBorder="0" applyAlignment="0" applyProtection="0"/>
    <xf numFmtId="0" fontId="3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248" fontId="19" fillId="0" borderId="0" applyFont="0" applyFill="0" applyBorder="0" applyAlignment="0" applyProtection="0"/>
    <xf numFmtId="0" fontId="35" fillId="0" borderId="0"/>
    <xf numFmtId="248" fontId="19" fillId="0" borderId="0" applyFont="0" applyFill="0" applyBorder="0" applyAlignment="0" applyProtection="0"/>
    <xf numFmtId="248" fontId="35" fillId="0" borderId="0"/>
    <xf numFmtId="248" fontId="35" fillId="0" borderId="0"/>
    <xf numFmtId="248" fontId="19" fillId="0" borderId="0" applyFont="0" applyFill="0" applyBorder="0" applyAlignment="0" applyProtection="0"/>
    <xf numFmtId="248" fontId="19" fillId="0" borderId="0" applyFont="0" applyFill="0" applyBorder="0" applyAlignment="0" applyProtection="0"/>
    <xf numFmtId="248" fontId="19" fillId="0" borderId="0" applyFont="0" applyFill="0" applyBorder="0" applyAlignment="0" applyProtection="0"/>
    <xf numFmtId="248" fontId="19" fillId="0" borderId="0" applyFont="0" applyFill="0" applyBorder="0" applyAlignment="0" applyProtection="0"/>
    <xf numFmtId="248" fontId="35" fillId="0" borderId="0"/>
    <xf numFmtId="248" fontId="35" fillId="0" borderId="0"/>
    <xf numFmtId="248" fontId="35" fillId="0" borderId="0"/>
    <xf numFmtId="248" fontId="35" fillId="0" borderId="0"/>
    <xf numFmtId="0" fontId="37" fillId="0" borderId="0"/>
    <xf numFmtId="213" fontId="41" fillId="0" borderId="0"/>
    <xf numFmtId="248" fontId="19" fillId="0" borderId="0"/>
    <xf numFmtId="188" fontId="42" fillId="0" borderId="0" applyFont="0" applyFill="0" applyBorder="0" applyAlignment="0" applyProtection="0"/>
    <xf numFmtId="188" fontId="42" fillId="0" borderId="0" applyFont="0" applyFill="0" applyBorder="0" applyAlignment="0" applyProtection="0"/>
    <xf numFmtId="188" fontId="42" fillId="0" borderId="0" applyFont="0" applyFill="0" applyBorder="0" applyAlignment="0" applyProtection="0"/>
    <xf numFmtId="188" fontId="42" fillId="0" borderId="0" applyFont="0" applyFill="0" applyBorder="0" applyAlignment="0" applyProtection="0"/>
    <xf numFmtId="0" fontId="35" fillId="0" borderId="0"/>
    <xf numFmtId="248" fontId="35" fillId="0" borderId="0"/>
    <xf numFmtId="189" fontId="42"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35" fillId="0" borderId="0"/>
    <xf numFmtId="248" fontId="19" fillId="0" borderId="0" applyFont="0" applyFill="0" applyBorder="0" applyAlignment="0" applyProtection="0"/>
    <xf numFmtId="248" fontId="19" fillId="0" borderId="0" applyFont="0" applyFill="0" applyBorder="0" applyAlignment="0" applyProtection="0"/>
    <xf numFmtId="248" fontId="35" fillId="0" borderId="0"/>
    <xf numFmtId="248" fontId="35" fillId="0" borderId="0"/>
    <xf numFmtId="0" fontId="36" fillId="0" borderId="0" applyFont="0" applyFill="0" applyBorder="0" applyAlignment="0" applyProtection="0"/>
    <xf numFmtId="0" fontId="41" fillId="0" borderId="0"/>
    <xf numFmtId="0" fontId="41" fillId="0" borderId="0"/>
    <xf numFmtId="248" fontId="193" fillId="0" borderId="0" applyFont="0" applyFill="0" applyBorder="0" applyAlignment="0" applyProtection="0"/>
    <xf numFmtId="248" fontId="35" fillId="0" borderId="0"/>
    <xf numFmtId="248" fontId="19" fillId="0" borderId="0" applyFont="0" applyFill="0" applyBorder="0" applyAlignment="0" applyProtection="0"/>
    <xf numFmtId="248" fontId="35" fillId="0" borderId="0"/>
    <xf numFmtId="248" fontId="35" fillId="0" borderId="0"/>
    <xf numFmtId="248" fontId="19" fillId="0" borderId="0" applyFont="0" applyFill="0" applyBorder="0" applyAlignment="0" applyProtection="0"/>
    <xf numFmtId="248" fontId="19" fillId="0" borderId="0" applyFont="0" applyFill="0" applyBorder="0" applyAlignment="0" applyProtection="0"/>
    <xf numFmtId="248" fontId="19" fillId="0" borderId="0" applyFont="0" applyFill="0" applyBorder="0" applyAlignment="0" applyProtection="0"/>
    <xf numFmtId="190" fontId="42" fillId="0" borderId="0" applyFont="0" applyFill="0" applyBorder="0" applyAlignment="0" applyProtection="0"/>
    <xf numFmtId="191" fontId="42" fillId="0" borderId="0" applyFont="0" applyFill="0" applyBorder="0" applyAlignment="0" applyProtection="0"/>
    <xf numFmtId="192" fontId="194" fillId="0" borderId="0" applyFont="0" applyFill="0" applyBorder="0" applyAlignment="0" applyProtection="0"/>
    <xf numFmtId="192" fontId="195" fillId="0" borderId="0" applyFont="0" applyFill="0" applyBorder="0" applyAlignment="0" applyProtection="0"/>
    <xf numFmtId="192" fontId="194" fillId="0" borderId="0" applyFont="0" applyFill="0" applyBorder="0" applyAlignment="0" applyProtection="0"/>
    <xf numFmtId="192" fontId="194" fillId="0" borderId="0" applyFont="0" applyFill="0" applyBorder="0" applyAlignment="0" applyProtection="0"/>
    <xf numFmtId="192" fontId="195" fillId="0" borderId="0" applyFont="0" applyFill="0" applyBorder="0" applyAlignment="0" applyProtection="0"/>
    <xf numFmtId="192" fontId="195" fillId="0" borderId="0" applyFont="0" applyFill="0" applyBorder="0" applyAlignment="0" applyProtection="0"/>
    <xf numFmtId="192" fontId="195" fillId="0" borderId="0" applyFont="0" applyFill="0" applyBorder="0" applyAlignment="0" applyProtection="0"/>
    <xf numFmtId="192" fontId="195" fillId="0" borderId="0" applyFont="0" applyFill="0" applyBorder="0" applyAlignment="0" applyProtection="0"/>
    <xf numFmtId="192" fontId="195" fillId="0" borderId="0" applyFont="0" applyFill="0" applyBorder="0" applyAlignment="0" applyProtection="0"/>
    <xf numFmtId="192" fontId="194" fillId="0" borderId="0" applyFont="0" applyFill="0" applyBorder="0" applyAlignment="0" applyProtection="0"/>
    <xf numFmtId="192" fontId="195" fillId="0" borderId="0" applyFont="0" applyFill="0" applyBorder="0" applyAlignment="0" applyProtection="0"/>
    <xf numFmtId="192" fontId="195" fillId="0" borderId="0" applyFont="0" applyFill="0" applyBorder="0" applyAlignment="0" applyProtection="0"/>
    <xf numFmtId="192" fontId="195" fillId="0" borderId="0" applyFont="0" applyFill="0" applyBorder="0" applyAlignment="0" applyProtection="0"/>
    <xf numFmtId="193" fontId="42" fillId="0" borderId="0" applyFont="0" applyFill="0" applyBorder="0" applyAlignment="0" applyProtection="0"/>
    <xf numFmtId="194" fontId="194" fillId="0" borderId="0" applyFont="0" applyFill="0" applyBorder="0" applyAlignment="0" applyProtection="0"/>
    <xf numFmtId="189" fontId="42" fillId="0" borderId="0" applyFont="0" applyFill="0" applyBorder="0" applyAlignment="0" applyProtection="0"/>
    <xf numFmtId="0" fontId="37" fillId="0" borderId="0"/>
    <xf numFmtId="0" fontId="41" fillId="0" borderId="0"/>
    <xf numFmtId="213" fontId="35" fillId="0" borderId="0"/>
    <xf numFmtId="0" fontId="35" fillId="0" borderId="0"/>
    <xf numFmtId="248" fontId="19" fillId="0" borderId="0" applyFont="0" applyFill="0" applyBorder="0" applyAlignment="0" applyProtection="0"/>
    <xf numFmtId="0" fontId="41" fillId="0" borderId="0"/>
    <xf numFmtId="248" fontId="35" fillId="0" borderId="0"/>
    <xf numFmtId="248" fontId="35" fillId="0" borderId="0"/>
    <xf numFmtId="0" fontId="41" fillId="0" borderId="0"/>
    <xf numFmtId="248" fontId="19" fillId="0" borderId="0" applyFont="0" applyFill="0" applyBorder="0" applyAlignment="0" applyProtection="0"/>
    <xf numFmtId="0" fontId="35" fillId="0" borderId="0"/>
    <xf numFmtId="248" fontId="19" fillId="0" borderId="0" applyFont="0" applyFill="0" applyBorder="0" applyAlignment="0" applyProtection="0"/>
    <xf numFmtId="248" fontId="19" fillId="0" borderId="0" applyFont="0" applyFill="0" applyBorder="0" applyAlignment="0" applyProtection="0"/>
    <xf numFmtId="0" fontId="41" fillId="0" borderId="0"/>
    <xf numFmtId="248" fontId="196" fillId="0" borderId="0" applyFont="0" applyFill="0" applyBorder="0" applyAlignment="0" applyProtection="0"/>
    <xf numFmtId="248" fontId="196" fillId="0" borderId="0" applyFont="0" applyFill="0" applyBorder="0" applyAlignment="0" applyProtection="0"/>
    <xf numFmtId="248" fontId="165" fillId="0" borderId="0"/>
    <xf numFmtId="248" fontId="35" fillId="0" borderId="0" applyFont="0" applyFill="0" applyBorder="0" applyAlignment="0" applyProtection="0"/>
    <xf numFmtId="248" fontId="197" fillId="0" borderId="0"/>
    <xf numFmtId="248" fontId="48" fillId="0" borderId="0"/>
    <xf numFmtId="187" fontId="36" fillId="0" borderId="0" applyFont="0" applyFill="0" applyBorder="0" applyAlignment="0" applyProtection="0"/>
    <xf numFmtId="0" fontId="35" fillId="0" borderId="0"/>
    <xf numFmtId="0" fontId="49" fillId="0" borderId="0">
      <protection locked="0"/>
    </xf>
    <xf numFmtId="0" fontId="49" fillId="0" borderId="0">
      <protection locked="0"/>
    </xf>
    <xf numFmtId="0" fontId="35" fillId="0" borderId="0" applyNumberFormat="0" applyFill="0" applyBorder="0" applyAlignment="0" applyProtection="0"/>
    <xf numFmtId="242" fontId="94" fillId="0" borderId="0">
      <protection locked="0"/>
    </xf>
    <xf numFmtId="187" fontId="36" fillId="0" borderId="0" applyFont="0" applyFill="0" applyBorder="0" applyAlignment="0" applyProtection="0"/>
    <xf numFmtId="248" fontId="19" fillId="0" borderId="0" applyFont="0" applyFill="0" applyBorder="0" applyAlignment="0" applyProtection="0"/>
    <xf numFmtId="213" fontId="177" fillId="44" borderId="0" applyNumberFormat="0" applyBorder="0" applyAlignment="0" applyProtection="0">
      <alignment vertical="center"/>
    </xf>
    <xf numFmtId="213" fontId="177" fillId="45" borderId="0" applyNumberFormat="0" applyBorder="0" applyAlignment="0" applyProtection="0">
      <alignment vertical="center"/>
    </xf>
    <xf numFmtId="213" fontId="177" fillId="46" borderId="0" applyNumberFormat="0" applyBorder="0" applyAlignment="0" applyProtection="0">
      <alignment vertical="center"/>
    </xf>
    <xf numFmtId="213" fontId="177" fillId="47" borderId="0" applyNumberFormat="0" applyBorder="0" applyAlignment="0" applyProtection="0">
      <alignment vertical="center"/>
    </xf>
    <xf numFmtId="213" fontId="177" fillId="48" borderId="0" applyNumberFormat="0" applyBorder="0" applyAlignment="0" applyProtection="0">
      <alignment vertical="center"/>
    </xf>
    <xf numFmtId="213" fontId="177" fillId="49" borderId="0" applyNumberFormat="0" applyBorder="0" applyAlignment="0" applyProtection="0">
      <alignment vertical="center"/>
    </xf>
    <xf numFmtId="0" fontId="198" fillId="44" borderId="0" applyNumberFormat="0" applyBorder="0" applyAlignment="0" applyProtection="0">
      <alignment vertical="center"/>
    </xf>
    <xf numFmtId="0" fontId="198" fillId="45" borderId="0" applyNumberFormat="0" applyBorder="0" applyAlignment="0" applyProtection="0">
      <alignment vertical="center"/>
    </xf>
    <xf numFmtId="0" fontId="198" fillId="46" borderId="0" applyNumberFormat="0" applyBorder="0" applyAlignment="0" applyProtection="0">
      <alignment vertical="center"/>
    </xf>
    <xf numFmtId="0" fontId="198" fillId="47" borderId="0" applyNumberFormat="0" applyBorder="0" applyAlignment="0" applyProtection="0">
      <alignment vertical="center"/>
    </xf>
    <xf numFmtId="0" fontId="198" fillId="48" borderId="0" applyNumberFormat="0" applyBorder="0" applyAlignment="0" applyProtection="0">
      <alignment vertical="center"/>
    </xf>
    <xf numFmtId="0" fontId="198" fillId="49" borderId="0" applyNumberFormat="0" applyBorder="0" applyAlignment="0" applyProtection="0">
      <alignment vertical="center"/>
    </xf>
    <xf numFmtId="213" fontId="177" fillId="50" borderId="0" applyNumberFormat="0" applyBorder="0" applyAlignment="0" applyProtection="0">
      <alignment vertical="center"/>
    </xf>
    <xf numFmtId="213" fontId="177" fillId="51" borderId="0" applyNumberFormat="0" applyBorder="0" applyAlignment="0" applyProtection="0">
      <alignment vertical="center"/>
    </xf>
    <xf numFmtId="213" fontId="177" fillId="52" borderId="0" applyNumberFormat="0" applyBorder="0" applyAlignment="0" applyProtection="0">
      <alignment vertical="center"/>
    </xf>
    <xf numFmtId="213" fontId="177" fillId="47" borderId="0" applyNumberFormat="0" applyBorder="0" applyAlignment="0" applyProtection="0">
      <alignment vertical="center"/>
    </xf>
    <xf numFmtId="213" fontId="177" fillId="50" borderId="0" applyNumberFormat="0" applyBorder="0" applyAlignment="0" applyProtection="0">
      <alignment vertical="center"/>
    </xf>
    <xf numFmtId="213" fontId="177" fillId="53" borderId="0" applyNumberFormat="0" applyBorder="0" applyAlignment="0" applyProtection="0">
      <alignment vertical="center"/>
    </xf>
    <xf numFmtId="0" fontId="198" fillId="50" borderId="0" applyNumberFormat="0" applyBorder="0" applyAlignment="0" applyProtection="0">
      <alignment vertical="center"/>
    </xf>
    <xf numFmtId="0" fontId="198" fillId="51" borderId="0" applyNumberFormat="0" applyBorder="0" applyAlignment="0" applyProtection="0">
      <alignment vertical="center"/>
    </xf>
    <xf numFmtId="0" fontId="198" fillId="52" borderId="0" applyNumberFormat="0" applyBorder="0" applyAlignment="0" applyProtection="0">
      <alignment vertical="center"/>
    </xf>
    <xf numFmtId="0" fontId="198" fillId="47" borderId="0" applyNumberFormat="0" applyBorder="0" applyAlignment="0" applyProtection="0">
      <alignment vertical="center"/>
    </xf>
    <xf numFmtId="0" fontId="198" fillId="50" borderId="0" applyNumberFormat="0" applyBorder="0" applyAlignment="0" applyProtection="0">
      <alignment vertical="center"/>
    </xf>
    <xf numFmtId="0" fontId="198" fillId="53" borderId="0" applyNumberFormat="0" applyBorder="0" applyAlignment="0" applyProtection="0">
      <alignment vertical="center"/>
    </xf>
    <xf numFmtId="0" fontId="35" fillId="0" borderId="0"/>
    <xf numFmtId="213" fontId="199" fillId="54" borderId="0" applyNumberFormat="0" applyBorder="0" applyAlignment="0" applyProtection="0">
      <alignment vertical="center"/>
    </xf>
    <xf numFmtId="213" fontId="199" fillId="51" borderId="0" applyNumberFormat="0" applyBorder="0" applyAlignment="0" applyProtection="0">
      <alignment vertical="center"/>
    </xf>
    <xf numFmtId="213" fontId="199" fillId="52" borderId="0" applyNumberFormat="0" applyBorder="0" applyAlignment="0" applyProtection="0">
      <alignment vertical="center"/>
    </xf>
    <xf numFmtId="213" fontId="199" fillId="55" borderId="0" applyNumberFormat="0" applyBorder="0" applyAlignment="0" applyProtection="0">
      <alignment vertical="center"/>
    </xf>
    <xf numFmtId="213" fontId="199" fillId="56" borderId="0" applyNumberFormat="0" applyBorder="0" applyAlignment="0" applyProtection="0">
      <alignment vertical="center"/>
    </xf>
    <xf numFmtId="213" fontId="199" fillId="57" borderId="0" applyNumberFormat="0" applyBorder="0" applyAlignment="0" applyProtection="0">
      <alignment vertical="center"/>
    </xf>
    <xf numFmtId="0" fontId="200" fillId="54" borderId="0" applyNumberFormat="0" applyBorder="0" applyAlignment="0" applyProtection="0">
      <alignment vertical="center"/>
    </xf>
    <xf numFmtId="0" fontId="200" fillId="51" borderId="0" applyNumberFormat="0" applyBorder="0" applyAlignment="0" applyProtection="0">
      <alignment vertical="center"/>
    </xf>
    <xf numFmtId="0" fontId="200" fillId="52" borderId="0" applyNumberFormat="0" applyBorder="0" applyAlignment="0" applyProtection="0">
      <alignment vertical="center"/>
    </xf>
    <xf numFmtId="0" fontId="200" fillId="55" borderId="0" applyNumberFormat="0" applyBorder="0" applyAlignment="0" applyProtection="0">
      <alignment vertical="center"/>
    </xf>
    <xf numFmtId="0" fontId="200" fillId="56" borderId="0" applyNumberFormat="0" applyBorder="0" applyAlignment="0" applyProtection="0">
      <alignment vertical="center"/>
    </xf>
    <xf numFmtId="0" fontId="200" fillId="57" borderId="0" applyNumberFormat="0" applyBorder="0" applyAlignment="0" applyProtection="0">
      <alignment vertical="center"/>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0" fillId="0" borderId="0" applyFont="0" applyFill="0" applyBorder="0" applyAlignment="0" applyProtection="0"/>
    <xf numFmtId="0" fontId="201" fillId="0" borderId="0" applyFont="0" applyFill="0" applyBorder="0" applyAlignment="0" applyProtection="0"/>
    <xf numFmtId="0" fontId="201" fillId="0" borderId="0" applyFont="0" applyFill="0" applyBorder="0" applyAlignment="0" applyProtection="0"/>
    <xf numFmtId="0" fontId="49" fillId="0" borderId="0">
      <protection locked="0"/>
    </xf>
    <xf numFmtId="0" fontId="49" fillId="0" borderId="0">
      <protection locked="0"/>
    </xf>
    <xf numFmtId="248" fontId="202" fillId="0" borderId="0" applyFont="0" applyFill="0" applyBorder="0" applyAlignment="0" applyProtection="0"/>
    <xf numFmtId="248" fontId="202" fillId="0" borderId="0" applyFont="0" applyFill="0" applyBorder="0" applyAlignment="0" applyProtection="0"/>
    <xf numFmtId="0" fontId="64" fillId="100" borderId="0" applyNumberFormat="0" applyBorder="0" applyAlignment="0" applyProtection="0"/>
    <xf numFmtId="0" fontId="63" fillId="58" borderId="0" applyNumberFormat="0" applyBorder="0" applyAlignment="0" applyProtection="0"/>
    <xf numFmtId="0" fontId="63" fillId="59" borderId="0" applyNumberFormat="0" applyBorder="0" applyAlignment="0" applyProtection="0"/>
    <xf numFmtId="0" fontId="64" fillId="60" borderId="0" applyNumberFormat="0" applyBorder="0" applyAlignment="0" applyProtection="0"/>
    <xf numFmtId="0" fontId="64" fillId="101" borderId="0" applyNumberFormat="0" applyBorder="0" applyAlignment="0" applyProtection="0"/>
    <xf numFmtId="0" fontId="63" fillId="62" borderId="0" applyNumberFormat="0" applyBorder="0" applyAlignment="0" applyProtection="0"/>
    <xf numFmtId="0" fontId="63" fillId="63" borderId="0" applyNumberFormat="0" applyBorder="0" applyAlignment="0" applyProtection="0"/>
    <xf numFmtId="0" fontId="64" fillId="64" borderId="0" applyNumberFormat="0" applyBorder="0" applyAlignment="0" applyProtection="0"/>
    <xf numFmtId="0" fontId="64" fillId="102" borderId="0" applyNumberFormat="0" applyBorder="0" applyAlignment="0" applyProtection="0"/>
    <xf numFmtId="0" fontId="63" fillId="66" borderId="0" applyNumberFormat="0" applyBorder="0" applyAlignment="0" applyProtection="0"/>
    <xf numFmtId="0" fontId="63" fillId="67" borderId="0" applyNumberFormat="0" applyBorder="0" applyAlignment="0" applyProtection="0"/>
    <xf numFmtId="0" fontId="64" fillId="68" borderId="0" applyNumberFormat="0" applyBorder="0" applyAlignment="0" applyProtection="0"/>
    <xf numFmtId="0" fontId="64" fillId="103" borderId="0" applyNumberFormat="0" applyBorder="0" applyAlignment="0" applyProtection="0"/>
    <xf numFmtId="0" fontId="63" fillId="62" borderId="0" applyNumberFormat="0" applyBorder="0" applyAlignment="0" applyProtection="0"/>
    <xf numFmtId="0" fontId="63" fillId="70" borderId="0" applyNumberFormat="0" applyBorder="0" applyAlignment="0" applyProtection="0"/>
    <xf numFmtId="0" fontId="64" fillId="63" borderId="0" applyNumberFormat="0" applyBorder="0" applyAlignment="0" applyProtection="0"/>
    <xf numFmtId="0" fontId="64" fillId="60" borderId="0" applyNumberFormat="0" applyBorder="0" applyAlignment="0" applyProtection="0"/>
    <xf numFmtId="0" fontId="63" fillId="71" borderId="0" applyNumberFormat="0" applyBorder="0" applyAlignment="0" applyProtection="0"/>
    <xf numFmtId="0" fontId="64" fillId="60" borderId="0" applyNumberFormat="0" applyBorder="0" applyAlignment="0" applyProtection="0"/>
    <xf numFmtId="0" fontId="64" fillId="104" borderId="0" applyNumberFormat="0" applyBorder="0" applyAlignment="0" applyProtection="0"/>
    <xf numFmtId="0" fontId="63" fillId="74" borderId="0" applyNumberFormat="0" applyBorder="0" applyAlignment="0" applyProtection="0"/>
    <xf numFmtId="0" fontId="64" fillId="75" borderId="0" applyNumberFormat="0" applyBorder="0" applyAlignment="0" applyProtection="0"/>
    <xf numFmtId="242" fontId="94" fillId="0" borderId="0">
      <protection locked="0"/>
    </xf>
    <xf numFmtId="0" fontId="201" fillId="0" borderId="0" applyFont="0" applyFill="0" applyBorder="0" applyAlignment="0" applyProtection="0"/>
    <xf numFmtId="0" fontId="203" fillId="0" borderId="0" applyFont="0" applyFill="0" applyBorder="0" applyAlignment="0" applyProtection="0"/>
    <xf numFmtId="188" fontId="67" fillId="0" borderId="0" applyFont="0" applyFill="0" applyBorder="0" applyAlignment="0" applyProtection="0"/>
    <xf numFmtId="188" fontId="51" fillId="0" borderId="0" applyFont="0" applyFill="0" applyBorder="0" applyAlignment="0" applyProtection="0"/>
    <xf numFmtId="188" fontId="204" fillId="0" borderId="0" applyFont="0" applyFill="0" applyBorder="0" applyAlignment="0" applyProtection="0"/>
    <xf numFmtId="188" fontId="51" fillId="0" borderId="0" applyFont="0" applyFill="0" applyBorder="0" applyAlignment="0" applyProtection="0"/>
    <xf numFmtId="188" fontId="204" fillId="0" borderId="0" applyFont="0" applyFill="0" applyBorder="0" applyAlignment="0" applyProtection="0"/>
    <xf numFmtId="188" fontId="51" fillId="0" borderId="0" applyFont="0" applyFill="0" applyBorder="0" applyAlignment="0" applyProtection="0"/>
    <xf numFmtId="188" fontId="204" fillId="0" borderId="0" applyFont="0" applyFill="0" applyBorder="0" applyAlignment="0" applyProtection="0"/>
    <xf numFmtId="0" fontId="205" fillId="0" borderId="0" applyFont="0" applyFill="0" applyBorder="0" applyAlignment="0" applyProtection="0"/>
    <xf numFmtId="188" fontId="65"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248" fontId="69" fillId="0" borderId="0" applyFont="0" applyFill="0" applyBorder="0" applyAlignment="0" applyProtection="0"/>
    <xf numFmtId="0" fontId="82"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7" fillId="0" borderId="0" applyFont="0" applyFill="0" applyBorder="0" applyAlignment="0" applyProtection="0"/>
    <xf numFmtId="0" fontId="206"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248" fontId="67" fillId="0" borderId="0" applyFont="0" applyFill="0" applyBorder="0" applyAlignment="0" applyProtection="0"/>
    <xf numFmtId="248" fontId="67" fillId="0" borderId="0" applyFont="0" applyFill="0" applyBorder="0" applyAlignment="0" applyProtection="0"/>
    <xf numFmtId="242" fontId="94" fillId="0" borderId="0">
      <protection locked="0"/>
    </xf>
    <xf numFmtId="0" fontId="35" fillId="0" borderId="0" applyFont="0" applyFill="0" applyBorder="0" applyAlignment="0" applyProtection="0"/>
    <xf numFmtId="248" fontId="69" fillId="0" borderId="0" applyFont="0" applyFill="0" applyBorder="0" applyAlignment="0" applyProtection="0"/>
    <xf numFmtId="249" fontId="205" fillId="0" borderId="0" applyFont="0" applyFill="0" applyBorder="0" applyAlignment="0" applyProtection="0"/>
    <xf numFmtId="249" fontId="66" fillId="0" borderId="0" applyFont="0" applyFill="0" applyBorder="0" applyAlignment="0" applyProtection="0"/>
    <xf numFmtId="248" fontId="67" fillId="0" borderId="0" applyFont="0" applyFill="0" applyBorder="0" applyAlignment="0" applyProtection="0"/>
    <xf numFmtId="248" fontId="71" fillId="0" borderId="0" applyFont="0" applyFill="0" applyBorder="0" applyAlignment="0" applyProtection="0"/>
    <xf numFmtId="248" fontId="69" fillId="0" borderId="0" applyFont="0" applyFill="0" applyBorder="0" applyAlignment="0" applyProtection="0"/>
    <xf numFmtId="188" fontId="67" fillId="0" borderId="0" applyFont="0" applyFill="0" applyBorder="0" applyAlignment="0" applyProtection="0"/>
    <xf numFmtId="248" fontId="71" fillId="0" borderId="0" applyFont="0" applyFill="0" applyBorder="0" applyAlignment="0" applyProtection="0"/>
    <xf numFmtId="248" fontId="207" fillId="0" borderId="0" applyFont="0" applyFill="0" applyBorder="0" applyAlignment="0" applyProtection="0"/>
    <xf numFmtId="248"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248" fontId="67"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188" fontId="208" fillId="0" borderId="0" applyFont="0" applyFill="0" applyBorder="0" applyAlignment="0" applyProtection="0"/>
    <xf numFmtId="0" fontId="201" fillId="0" borderId="0" applyFont="0" applyFill="0" applyBorder="0" applyAlignment="0" applyProtection="0"/>
    <xf numFmtId="0" fontId="203" fillId="0" borderId="0" applyFont="0" applyFill="0" applyBorder="0" applyAlignment="0" applyProtection="0"/>
    <xf numFmtId="0" fontId="67" fillId="0" borderId="0" applyFont="0" applyFill="0" applyBorder="0" applyAlignment="0" applyProtection="0"/>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201" fillId="0" borderId="0" applyFont="0" applyFill="0" applyBorder="0" applyAlignment="0" applyProtection="0"/>
    <xf numFmtId="0" fontId="203" fillId="0" borderId="0" applyFont="0" applyFill="0" applyBorder="0" applyAlignment="0" applyProtection="0"/>
    <xf numFmtId="197" fontId="67" fillId="0" borderId="0" applyFont="0" applyFill="0" applyBorder="0" applyAlignment="0" applyProtection="0"/>
    <xf numFmtId="197" fontId="51" fillId="0" borderId="0" applyFont="0" applyFill="0" applyBorder="0" applyAlignment="0" applyProtection="0"/>
    <xf numFmtId="197" fontId="204" fillId="0" borderId="0" applyFont="0" applyFill="0" applyBorder="0" applyAlignment="0" applyProtection="0"/>
    <xf numFmtId="197" fontId="51" fillId="0" borderId="0" applyFont="0" applyFill="0" applyBorder="0" applyAlignment="0" applyProtection="0"/>
    <xf numFmtId="197" fontId="204" fillId="0" borderId="0" applyFont="0" applyFill="0" applyBorder="0" applyAlignment="0" applyProtection="0"/>
    <xf numFmtId="197" fontId="51" fillId="0" borderId="0" applyFont="0" applyFill="0" applyBorder="0" applyAlignment="0" applyProtection="0"/>
    <xf numFmtId="197" fontId="204" fillId="0" borderId="0" applyFont="0" applyFill="0" applyBorder="0" applyAlignment="0" applyProtection="0"/>
    <xf numFmtId="0" fontId="205" fillId="0" borderId="0" applyFont="0" applyFill="0" applyBorder="0" applyAlignment="0" applyProtection="0"/>
    <xf numFmtId="197" fontId="65"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248" fontId="69"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197" fontId="67" fillId="0" borderId="0" applyFont="0" applyFill="0" applyBorder="0" applyAlignment="0" applyProtection="0"/>
    <xf numFmtId="0" fontId="205"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248" fontId="67" fillId="0" borderId="0" applyFont="0" applyFill="0" applyBorder="0" applyAlignment="0" applyProtection="0"/>
    <xf numFmtId="248" fontId="67" fillId="0" borderId="0" applyFont="0" applyFill="0" applyBorder="0" applyAlignment="0" applyProtection="0"/>
    <xf numFmtId="242" fontId="94" fillId="0" borderId="0">
      <protection locked="0"/>
    </xf>
    <xf numFmtId="0" fontId="35" fillId="0" borderId="0" applyFont="0" applyFill="0" applyBorder="0" applyAlignment="0" applyProtection="0"/>
    <xf numFmtId="248" fontId="19" fillId="0" borderId="0" applyFont="0" applyFill="0" applyBorder="0" applyAlignment="0" applyProtection="0"/>
    <xf numFmtId="250" fontId="205" fillId="0" borderId="0" applyFont="0" applyFill="0" applyBorder="0" applyAlignment="0" applyProtection="0"/>
    <xf numFmtId="250" fontId="66" fillId="0" borderId="0" applyFont="0" applyFill="0" applyBorder="0" applyAlignment="0" applyProtection="0"/>
    <xf numFmtId="248" fontId="67" fillId="0" borderId="0" applyFont="0" applyFill="0" applyBorder="0" applyAlignment="0" applyProtection="0"/>
    <xf numFmtId="248" fontId="71" fillId="0" borderId="0" applyFont="0" applyFill="0" applyBorder="0" applyAlignment="0" applyProtection="0"/>
    <xf numFmtId="248" fontId="69" fillId="0" borderId="0" applyFont="0" applyFill="0" applyBorder="0" applyAlignment="0" applyProtection="0"/>
    <xf numFmtId="197" fontId="67" fillId="0" borderId="0" applyFont="0" applyFill="0" applyBorder="0" applyAlignment="0" applyProtection="0"/>
    <xf numFmtId="248" fontId="71" fillId="0" borderId="0" applyFont="0" applyFill="0" applyBorder="0" applyAlignment="0" applyProtection="0"/>
    <xf numFmtId="248" fontId="207" fillId="0" borderId="0" applyFont="0" applyFill="0" applyBorder="0" applyAlignment="0" applyProtection="0"/>
    <xf numFmtId="248" fontId="66"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248" fontId="67"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197" fontId="208" fillId="0" borderId="0" applyFont="0" applyFill="0" applyBorder="0" applyAlignment="0" applyProtection="0"/>
    <xf numFmtId="0" fontId="201" fillId="0" borderId="0" applyFont="0" applyFill="0" applyBorder="0" applyAlignment="0" applyProtection="0"/>
    <xf numFmtId="0" fontId="203" fillId="0" borderId="0" applyFont="0" applyFill="0" applyBorder="0" applyAlignment="0" applyProtection="0"/>
    <xf numFmtId="0" fontId="42" fillId="0" borderId="0" applyFont="0" applyFill="0" applyBorder="0" applyAlignment="0" applyProtection="0"/>
    <xf numFmtId="248" fontId="209" fillId="0" borderId="0" applyFont="0" applyFill="0" applyBorder="0" applyAlignment="0" applyProtection="0"/>
    <xf numFmtId="248" fontId="67" fillId="0" borderId="0" applyFont="0" applyFill="0" applyBorder="0" applyAlignment="0" applyProtection="0"/>
    <xf numFmtId="248" fontId="202" fillId="0" borderId="0" applyFont="0" applyFill="0" applyBorder="0" applyAlignment="0" applyProtection="0"/>
    <xf numFmtId="248" fontId="202" fillId="0" borderId="0" applyFont="0" applyFill="0" applyBorder="0" applyAlignment="0" applyProtection="0"/>
    <xf numFmtId="213" fontId="210" fillId="0" borderId="0">
      <alignment horizontal="center" wrapText="1"/>
      <protection locked="0"/>
    </xf>
    <xf numFmtId="242" fontId="94" fillId="0" borderId="0">
      <protection locked="0"/>
    </xf>
    <xf numFmtId="0" fontId="203" fillId="0" borderId="0" applyFont="0" applyFill="0" applyBorder="0" applyAlignment="0" applyProtection="0"/>
    <xf numFmtId="198" fontId="65" fillId="0" borderId="0" applyFont="0" applyFill="0" applyBorder="0" applyAlignment="0" applyProtection="0"/>
    <xf numFmtId="248" fontId="70" fillId="0" borderId="0" applyFont="0" applyFill="0" applyBorder="0" applyAlignment="0" applyProtection="0"/>
    <xf numFmtId="248" fontId="69"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242" fontId="94" fillId="0" borderId="0">
      <protection locked="0"/>
    </xf>
    <xf numFmtId="248" fontId="71" fillId="0" borderId="0" applyFont="0" applyFill="0" applyBorder="0" applyAlignment="0"/>
    <xf numFmtId="248" fontId="67" fillId="0" borderId="0" applyFont="0" applyFill="0" applyBorder="0" applyAlignment="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204" fillId="0" borderId="0" applyFont="0" applyFill="0" applyBorder="0" applyAlignment="0" applyProtection="0"/>
    <xf numFmtId="248" fontId="67" fillId="0" borderId="0" applyFont="0" applyFill="0" applyBorder="0" applyAlignment="0" applyProtection="0"/>
    <xf numFmtId="242" fontId="94" fillId="0" borderId="0">
      <protection locked="0"/>
    </xf>
    <xf numFmtId="248" fontId="71" fillId="0" borderId="0" applyFont="0" applyFill="0" applyBorder="0" applyAlignment="0" applyProtection="0"/>
    <xf numFmtId="248" fontId="211" fillId="0" borderId="0" applyFont="0" applyFill="0" applyBorder="0" applyAlignment="0" applyProtection="0"/>
    <xf numFmtId="218" fontId="66" fillId="0" borderId="0" applyFont="0" applyFill="0" applyBorder="0" applyAlignment="0" applyProtection="0"/>
    <xf numFmtId="248" fontId="67" fillId="0" borderId="0" applyFont="0" applyFill="0" applyBorder="0" applyAlignment="0" applyProtection="0"/>
    <xf numFmtId="248" fontId="71" fillId="0" borderId="0" applyFont="0" applyFill="0" applyBorder="0" applyAlignment="0" applyProtection="0"/>
    <xf numFmtId="248" fontId="69" fillId="0" borderId="0" applyFont="0" applyFill="0" applyBorder="0" applyAlignment="0" applyProtection="0"/>
    <xf numFmtId="218" fontId="212" fillId="0" borderId="0" applyFont="0" applyFill="0" applyBorder="0" applyAlignment="0" applyProtection="0"/>
    <xf numFmtId="218" fontId="213" fillId="0" borderId="0" applyFont="0" applyFill="0" applyBorder="0" applyAlignment="0" applyProtection="0"/>
    <xf numFmtId="248" fontId="67" fillId="0" borderId="0" applyFont="0" applyFill="0" applyBorder="0" applyAlignment="0" applyProtection="0"/>
    <xf numFmtId="248" fontId="209" fillId="0" borderId="0" applyFont="0" applyFill="0" applyBorder="0" applyAlignment="0" applyProtection="0"/>
    <xf numFmtId="248" fontId="207" fillId="0" borderId="0" applyFont="0" applyFill="0" applyBorder="0" applyAlignment="0" applyProtection="0"/>
    <xf numFmtId="248" fontId="66"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198" fontId="208" fillId="0" borderId="0" applyFont="0" applyFill="0" applyBorder="0" applyAlignment="0" applyProtection="0"/>
    <xf numFmtId="0" fontId="67" fillId="0" borderId="0" applyFont="0" applyFill="0" applyBorder="0" applyAlignment="0" applyProtection="0"/>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49" fillId="0" borderId="0">
      <protection locked="0"/>
    </xf>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66" fillId="0" borderId="0" applyFont="0" applyFill="0" applyBorder="0" applyAlignment="0" applyProtection="0"/>
    <xf numFmtId="248" fontId="70" fillId="0" borderId="0" applyFont="0" applyFill="0" applyBorder="0" applyAlignment="0" applyProtection="0"/>
    <xf numFmtId="248" fontId="69"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242" fontId="94" fillId="0" borderId="0">
      <protection locked="0"/>
    </xf>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248" fontId="67" fillId="0" borderId="0" applyFont="0" applyFill="0" applyBorder="0" applyAlignment="0" applyProtection="0"/>
    <xf numFmtId="242" fontId="94" fillId="0" borderId="0">
      <protection locked="0"/>
    </xf>
    <xf numFmtId="248" fontId="71" fillId="0" borderId="0" applyFont="0" applyFill="0" applyBorder="0" applyAlignment="0" applyProtection="0"/>
    <xf numFmtId="248" fontId="67" fillId="0" borderId="0" applyFont="0" applyFill="0" applyBorder="0" applyAlignment="0" applyProtection="0"/>
    <xf numFmtId="235" fontId="66" fillId="0" borderId="0" applyFont="0" applyFill="0" applyBorder="0" applyAlignment="0" applyProtection="0"/>
    <xf numFmtId="248" fontId="67" fillId="0" borderId="0" applyFont="0" applyFill="0" applyBorder="0" applyAlignment="0" applyProtection="0"/>
    <xf numFmtId="248" fontId="71" fillId="0" borderId="0" applyFont="0" applyFill="0" applyBorder="0" applyAlignment="0" applyProtection="0"/>
    <xf numFmtId="248" fontId="69" fillId="0" borderId="0" applyFont="0" applyFill="0" applyBorder="0" applyAlignment="0" applyProtection="0"/>
    <xf numFmtId="248" fontId="67" fillId="0" borderId="0" applyFont="0" applyFill="0" applyBorder="0" applyAlignment="0" applyProtection="0"/>
    <xf numFmtId="248" fontId="209" fillId="0" borderId="0" applyFont="0" applyFill="0" applyBorder="0" applyAlignment="0" applyProtection="0"/>
    <xf numFmtId="248" fontId="207" fillId="0" borderId="0" applyFont="0" applyFill="0" applyBorder="0" applyAlignment="0" applyProtection="0"/>
    <xf numFmtId="248" fontId="66"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0" fontId="51" fillId="0" borderId="0" applyFont="0" applyFill="0" applyBorder="0" applyAlignment="0" applyProtection="0"/>
    <xf numFmtId="0" fontId="204" fillId="0" borderId="0" applyFont="0" applyFill="0" applyBorder="0" applyAlignment="0" applyProtection="0"/>
    <xf numFmtId="199" fontId="208" fillId="0" borderId="0" applyFont="0" applyFill="0" applyBorder="0" applyAlignment="0" applyProtection="0"/>
    <xf numFmtId="0" fontId="67" fillId="0" borderId="0" applyFont="0" applyFill="0" applyBorder="0" applyAlignment="0" applyProtection="0"/>
    <xf numFmtId="248" fontId="209" fillId="0" borderId="0" applyFont="0" applyFill="0" applyBorder="0" applyAlignment="0" applyProtection="0"/>
    <xf numFmtId="248" fontId="67" fillId="0" borderId="0" applyFont="0" applyFill="0" applyBorder="0" applyAlignment="0" applyProtection="0"/>
    <xf numFmtId="0" fontId="42" fillId="0" borderId="0" applyFont="0" applyFill="0" applyBorder="0" applyAlignment="0" applyProtection="0"/>
    <xf numFmtId="0" fontId="75" fillId="0" borderId="0" applyNumberFormat="0" applyFill="0" applyBorder="0" applyAlignment="0" applyProtection="0"/>
    <xf numFmtId="251" fontId="214" fillId="0" borderId="0" applyNumberFormat="0" applyFill="0" applyBorder="0" applyAlignment="0"/>
    <xf numFmtId="0" fontId="49" fillId="0" borderId="0">
      <protection locked="0"/>
    </xf>
    <xf numFmtId="0" fontId="49" fillId="0" borderId="0">
      <protection locked="0"/>
    </xf>
    <xf numFmtId="248" fontId="202" fillId="0" borderId="0"/>
    <xf numFmtId="242" fontId="94" fillId="0" borderId="0">
      <protection locked="0"/>
    </xf>
    <xf numFmtId="0" fontId="51" fillId="0" borderId="0"/>
    <xf numFmtId="248" fontId="69" fillId="0" borderId="0"/>
    <xf numFmtId="248" fontId="77" fillId="0" borderId="0">
      <alignment vertical="center"/>
    </xf>
    <xf numFmtId="248" fontId="69" fillId="0" borderId="0"/>
    <xf numFmtId="248" fontId="77" fillId="0" borderId="0">
      <alignment vertical="center"/>
    </xf>
    <xf numFmtId="0" fontId="82" fillId="0" borderId="0"/>
    <xf numFmtId="0" fontId="81" fillId="0" borderId="0"/>
    <xf numFmtId="248" fontId="208" fillId="0" borderId="0"/>
    <xf numFmtId="248" fontId="66" fillId="0" borderId="0"/>
    <xf numFmtId="248" fontId="67"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0" fontId="215" fillId="0" borderId="0"/>
    <xf numFmtId="0" fontId="216" fillId="0" borderId="0"/>
    <xf numFmtId="248" fontId="80" fillId="0" borderId="0"/>
    <xf numFmtId="248" fontId="217" fillId="0" borderId="0"/>
    <xf numFmtId="213" fontId="215" fillId="0" borderId="0"/>
    <xf numFmtId="213" fontId="217" fillId="0" borderId="0"/>
    <xf numFmtId="213" fontId="215" fillId="0" borderId="0"/>
    <xf numFmtId="248" fontId="217" fillId="0" borderId="0"/>
    <xf numFmtId="248" fontId="80" fillId="0" borderId="0"/>
    <xf numFmtId="248" fontId="217" fillId="0" borderId="0"/>
    <xf numFmtId="213" fontId="215" fillId="0" borderId="0"/>
    <xf numFmtId="248" fontId="217" fillId="0" borderId="0"/>
    <xf numFmtId="213" fontId="215" fillId="0" borderId="0"/>
    <xf numFmtId="248" fontId="217" fillId="0" borderId="0"/>
    <xf numFmtId="248" fontId="80" fillId="0" borderId="0"/>
    <xf numFmtId="248" fontId="217" fillId="0" borderId="0"/>
    <xf numFmtId="248" fontId="80" fillId="0" borderId="0"/>
    <xf numFmtId="248" fontId="217" fillId="0" borderId="0"/>
    <xf numFmtId="213" fontId="215" fillId="0" borderId="0"/>
    <xf numFmtId="213" fontId="217" fillId="0" borderId="0"/>
    <xf numFmtId="213" fontId="215" fillId="0" borderId="0"/>
    <xf numFmtId="248" fontId="217" fillId="0" borderId="0"/>
    <xf numFmtId="248" fontId="80" fillId="0" borderId="0"/>
    <xf numFmtId="248" fontId="217" fillId="0" borderId="0"/>
    <xf numFmtId="248" fontId="80" fillId="0" borderId="0"/>
    <xf numFmtId="248" fontId="217" fillId="0" borderId="0"/>
    <xf numFmtId="213" fontId="215" fillId="0" borderId="0"/>
    <xf numFmtId="213" fontId="217" fillId="0" borderId="0"/>
    <xf numFmtId="213" fontId="215" fillId="0" borderId="0"/>
    <xf numFmtId="248" fontId="217" fillId="0" borderId="0"/>
    <xf numFmtId="248" fontId="80" fillId="0" borderId="0"/>
    <xf numFmtId="248" fontId="217" fillId="0" borderId="0"/>
    <xf numFmtId="248" fontId="80" fillId="0" borderId="0"/>
    <xf numFmtId="248" fontId="217" fillId="0" borderId="0"/>
    <xf numFmtId="248" fontId="80" fillId="0" borderId="0"/>
    <xf numFmtId="248" fontId="217" fillId="0" borderId="0"/>
    <xf numFmtId="248" fontId="207" fillId="0" borderId="0"/>
    <xf numFmtId="0" fontId="203" fillId="0" borderId="0"/>
    <xf numFmtId="0" fontId="35" fillId="0" borderId="0"/>
    <xf numFmtId="248" fontId="69" fillId="0" borderId="0"/>
    <xf numFmtId="248" fontId="71" fillId="0" borderId="0"/>
    <xf numFmtId="248" fontId="67" fillId="0" borderId="0"/>
    <xf numFmtId="213" fontId="71"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13" fontId="207" fillId="0" borderId="0"/>
    <xf numFmtId="213"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35" fillId="0" borderId="0"/>
    <xf numFmtId="0" fontId="218" fillId="0" borderId="0"/>
    <xf numFmtId="248" fontId="69" fillId="0" borderId="0"/>
    <xf numFmtId="248" fontId="71" fillId="0" borderId="0"/>
    <xf numFmtId="248" fontId="67" fillId="0" borderId="0"/>
    <xf numFmtId="248" fontId="71"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13" fontId="207" fillId="0" borderId="0"/>
    <xf numFmtId="213"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72"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248" fontId="67" fillId="0" borderId="0"/>
    <xf numFmtId="213" fontId="71" fillId="0" borderId="0"/>
    <xf numFmtId="248" fontId="67" fillId="0" borderId="0"/>
    <xf numFmtId="213" fontId="71" fillId="0" borderId="0"/>
    <xf numFmtId="242" fontId="94" fillId="0" borderId="0">
      <protection locked="0"/>
    </xf>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248" fontId="67" fillId="0" borderId="0"/>
    <xf numFmtId="213" fontId="71"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213" fontId="51" fillId="0" borderId="0"/>
    <xf numFmtId="213" fontId="71"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51" fillId="0" borderId="0"/>
    <xf numFmtId="0" fontId="51" fillId="0" borderId="0"/>
    <xf numFmtId="0" fontId="51" fillId="0" borderId="0"/>
    <xf numFmtId="0" fontId="51" fillId="0" borderId="0"/>
    <xf numFmtId="0" fontId="51" fillId="0" borderId="0"/>
    <xf numFmtId="248" fontId="219" fillId="0" borderId="0"/>
    <xf numFmtId="248" fontId="220" fillId="0" borderId="0"/>
    <xf numFmtId="2" fontId="67" fillId="0" borderId="0"/>
    <xf numFmtId="0" fontId="66" fillId="0" borderId="0"/>
    <xf numFmtId="248" fontId="67" fillId="0" borderId="0"/>
    <xf numFmtId="213" fontId="71" fillId="0" borderId="0"/>
    <xf numFmtId="248" fontId="71" fillId="0" borderId="0"/>
    <xf numFmtId="248" fontId="69"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0" fontId="69" fillId="0" borderId="0"/>
    <xf numFmtId="0" fontId="70" fillId="0" borderId="0"/>
    <xf numFmtId="248" fontId="71" fillId="0" borderId="0"/>
    <xf numFmtId="248" fontId="67" fillId="0" borderId="0"/>
    <xf numFmtId="248" fontId="71" fillId="0" borderId="0"/>
    <xf numFmtId="248" fontId="67" fillId="0" borderId="0"/>
    <xf numFmtId="248" fontId="71" fillId="0" borderId="0"/>
    <xf numFmtId="248" fontId="67" fillId="0" borderId="0"/>
    <xf numFmtId="248" fontId="209" fillId="0" borderId="0"/>
    <xf numFmtId="248" fontId="221" fillId="0" borderId="0"/>
    <xf numFmtId="248" fontId="222" fillId="0" borderId="0"/>
    <xf numFmtId="248" fontId="221" fillId="0" borderId="0"/>
    <xf numFmtId="248" fontId="222" fillId="0" borderId="0"/>
    <xf numFmtId="248" fontId="221" fillId="0" borderId="0"/>
    <xf numFmtId="248" fontId="222" fillId="0" borderId="0"/>
    <xf numFmtId="248" fontId="221" fillId="0" borderId="0"/>
    <xf numFmtId="248" fontId="222" fillId="0" borderId="0"/>
    <xf numFmtId="248" fontId="67" fillId="0" borderId="0"/>
    <xf numFmtId="0" fontId="203" fillId="0" borderId="0"/>
    <xf numFmtId="248" fontId="223" fillId="0" borderId="0"/>
    <xf numFmtId="248" fontId="224" fillId="0" borderId="0"/>
    <xf numFmtId="248" fontId="67" fillId="0" borderId="0"/>
    <xf numFmtId="248" fontId="207" fillId="0" borderId="0"/>
    <xf numFmtId="248" fontId="71" fillId="0" borderId="0"/>
    <xf numFmtId="248" fontId="67" fillId="0" borderId="0"/>
    <xf numFmtId="248" fontId="71" fillId="0" borderId="0"/>
    <xf numFmtId="248" fontId="67" fillId="0" borderId="0"/>
    <xf numFmtId="248" fontId="71" fillId="0" borderId="0"/>
    <xf numFmtId="248" fontId="67" fillId="0" borderId="0"/>
    <xf numFmtId="248" fontId="71" fillId="0" borderId="0"/>
    <xf numFmtId="248" fontId="67"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248" fontId="67" fillId="0" borderId="0"/>
    <xf numFmtId="248" fontId="71" fillId="0" borderId="0"/>
    <xf numFmtId="248" fontId="67" fillId="0" borderId="0"/>
    <xf numFmtId="248" fontId="71" fillId="0" borderId="0"/>
    <xf numFmtId="248" fontId="67" fillId="0" borderId="0"/>
    <xf numFmtId="248" fontId="71"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13" fontId="207" fillId="0" borderId="0"/>
    <xf numFmtId="213"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248" fontId="67" fillId="0" borderId="0"/>
    <xf numFmtId="248" fontId="71" fillId="0" borderId="0"/>
    <xf numFmtId="248" fontId="67" fillId="0" borderId="0"/>
    <xf numFmtId="248" fontId="71" fillId="0" borderId="0"/>
    <xf numFmtId="248" fontId="67" fillId="0" borderId="0"/>
    <xf numFmtId="248" fontId="71" fillId="0" borderId="0"/>
    <xf numFmtId="248" fontId="67" fillId="0" borderId="0"/>
    <xf numFmtId="248" fontId="71" fillId="0" borderId="0"/>
    <xf numFmtId="248" fontId="67" fillId="0" borderId="0"/>
    <xf numFmtId="248" fontId="71"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0" fontId="65" fillId="0" borderId="0"/>
    <xf numFmtId="0"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13" fontId="207" fillId="0" borderId="0"/>
    <xf numFmtId="213" fontId="66" fillId="0" borderId="0"/>
    <xf numFmtId="248" fontId="207" fillId="0" borderId="0"/>
    <xf numFmtId="248" fontId="66" fillId="0" borderId="0"/>
    <xf numFmtId="248" fontId="207" fillId="0" borderId="0"/>
    <xf numFmtId="248" fontId="66" fillId="0" borderId="0"/>
    <xf numFmtId="248" fontId="207" fillId="0" borderId="0"/>
    <xf numFmtId="248" fontId="66" fillId="0" borderId="0"/>
    <xf numFmtId="248" fontId="67" fillId="0" borderId="0"/>
    <xf numFmtId="248" fontId="66"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248" fontId="67" fillId="0" borderId="0"/>
    <xf numFmtId="248" fontId="209" fillId="0" borderId="0"/>
    <xf numFmtId="248" fontId="67" fillId="0" borderId="0"/>
    <xf numFmtId="248" fontId="225" fillId="0" borderId="0"/>
    <xf numFmtId="248" fontId="72" fillId="0" borderId="0"/>
    <xf numFmtId="248" fontId="226" fillId="0" borderId="0"/>
    <xf numFmtId="213" fontId="78" fillId="0" borderId="0"/>
    <xf numFmtId="213" fontId="78" fillId="0" borderId="0"/>
    <xf numFmtId="248" fontId="78" fillId="0" borderId="0"/>
    <xf numFmtId="248" fontId="78" fillId="0" borderId="0"/>
    <xf numFmtId="248" fontId="78" fillId="0" borderId="0"/>
    <xf numFmtId="248" fontId="78" fillId="0" borderId="0"/>
    <xf numFmtId="248" fontId="78" fillId="0" borderId="0"/>
    <xf numFmtId="248" fontId="78" fillId="0" borderId="0"/>
    <xf numFmtId="248" fontId="78" fillId="0" borderId="0"/>
    <xf numFmtId="248" fontId="78" fillId="0" borderId="0"/>
    <xf numFmtId="248" fontId="78" fillId="0" borderId="0"/>
    <xf numFmtId="248" fontId="78" fillId="0" borderId="0"/>
    <xf numFmtId="213" fontId="78" fillId="0" borderId="0"/>
    <xf numFmtId="213" fontId="78" fillId="0" borderId="0"/>
    <xf numFmtId="248" fontId="78" fillId="0" borderId="0"/>
    <xf numFmtId="248" fontId="78" fillId="0" borderId="0"/>
    <xf numFmtId="248" fontId="67" fillId="0" borderId="0"/>
    <xf numFmtId="248" fontId="227" fillId="0" borderId="0"/>
    <xf numFmtId="248" fontId="221" fillId="0" borderId="0"/>
    <xf numFmtId="248" fontId="222"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0" fontId="51" fillId="0" borderId="0"/>
    <xf numFmtId="0" fontId="204" fillId="0" borderId="0"/>
    <xf numFmtId="248" fontId="67" fillId="0" borderId="0"/>
    <xf numFmtId="213" fontId="71" fillId="0" borderId="0"/>
    <xf numFmtId="248" fontId="222" fillId="0" borderId="0"/>
    <xf numFmtId="248" fontId="221" fillId="0" borderId="0"/>
    <xf numFmtId="248" fontId="222" fillId="0" borderId="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0" fontId="51" fillId="0" borderId="0" applyBorder="0"/>
    <xf numFmtId="0" fontId="204" fillId="0" borderId="0" applyBorder="0"/>
    <xf numFmtId="248" fontId="67" fillId="0" borderId="0" applyBorder="0"/>
    <xf numFmtId="213" fontId="71" fillId="0" borderId="0" applyBorder="0"/>
    <xf numFmtId="248" fontId="67" fillId="0" borderId="0"/>
    <xf numFmtId="0" fontId="51" fillId="0" borderId="0"/>
    <xf numFmtId="248" fontId="209" fillId="0" borderId="0"/>
    <xf numFmtId="248" fontId="208" fillId="0" borderId="0"/>
    <xf numFmtId="248" fontId="209" fillId="0" borderId="0"/>
    <xf numFmtId="248" fontId="208" fillId="0" borderId="0"/>
    <xf numFmtId="200" fontId="194" fillId="0" borderId="0" applyFill="0" applyBorder="0" applyAlignment="0"/>
    <xf numFmtId="201" fontId="194" fillId="0" borderId="0" applyFill="0" applyBorder="0" applyAlignment="0"/>
    <xf numFmtId="203" fontId="194" fillId="0" borderId="0" applyFill="0" applyBorder="0" applyAlignment="0"/>
    <xf numFmtId="204" fontId="194" fillId="0" borderId="0" applyFill="0" applyBorder="0" applyAlignment="0"/>
    <xf numFmtId="200" fontId="194" fillId="0" borderId="0" applyFill="0" applyBorder="0" applyAlignment="0"/>
    <xf numFmtId="205" fontId="194" fillId="0" borderId="0" applyFill="0" applyBorder="0" applyAlignment="0"/>
    <xf numFmtId="201" fontId="194" fillId="0" borderId="0" applyFill="0" applyBorder="0" applyAlignment="0"/>
    <xf numFmtId="0" fontId="87" fillId="0" borderId="0"/>
    <xf numFmtId="0" fontId="228" fillId="103" borderId="85" applyNumberFormat="0" applyAlignment="0" applyProtection="0"/>
    <xf numFmtId="248" fontId="41" fillId="0" borderId="117"/>
    <xf numFmtId="38" fontId="35" fillId="0" borderId="0" applyFont="0" applyFill="0" applyBorder="0" applyAlignment="0" applyProtection="0"/>
    <xf numFmtId="252" fontId="42" fillId="0" borderId="0" applyFont="0" applyFill="0" applyBorder="0" applyAlignment="0" applyProtection="0"/>
    <xf numFmtId="200" fontId="194" fillId="0" borderId="0" applyFont="0" applyFill="0" applyBorder="0" applyAlignment="0" applyProtection="0"/>
    <xf numFmtId="253" fontId="42" fillId="0" borderId="0" applyFont="0" applyFill="0" applyBorder="0" applyAlignment="0" applyProtection="0"/>
    <xf numFmtId="3" fontId="35" fillId="0" borderId="0" applyFont="0" applyFill="0" applyBorder="0" applyAlignment="0" applyProtection="0"/>
    <xf numFmtId="213" fontId="229" fillId="0" borderId="0" applyNumberFormat="0" applyAlignment="0">
      <alignment horizontal="left"/>
    </xf>
    <xf numFmtId="213" fontId="230" fillId="0" borderId="0" applyNumberFormat="0" applyAlignment="0"/>
    <xf numFmtId="248" fontId="41" fillId="0" borderId="117"/>
    <xf numFmtId="254" fontId="231" fillId="0" borderId="0">
      <alignment horizontal="center"/>
    </xf>
    <xf numFmtId="201" fontId="194" fillId="0" borderId="0" applyFont="0" applyFill="0" applyBorder="0" applyAlignment="0" applyProtection="0"/>
    <xf numFmtId="255" fontId="113" fillId="0" borderId="0" applyFont="0" applyFill="0" applyBorder="0" applyAlignment="0" applyProtection="0"/>
    <xf numFmtId="202" fontId="232" fillId="0" borderId="0" applyFont="0" applyFill="0" applyBorder="0" applyAlignment="0" applyProtection="0"/>
    <xf numFmtId="0" fontId="42" fillId="0" borderId="0"/>
    <xf numFmtId="0" fontId="206" fillId="0" borderId="0"/>
    <xf numFmtId="0" fontId="49" fillId="0" borderId="0">
      <protection locked="0"/>
    </xf>
    <xf numFmtId="256" fontId="233" fillId="0" borderId="0" applyFont="0" applyFill="0" applyBorder="0" applyAlignment="0" applyProtection="0">
      <protection locked="0"/>
    </xf>
    <xf numFmtId="39" fontId="41" fillId="0" borderId="0" applyFont="0" applyFill="0" applyBorder="0" applyAlignment="0" applyProtection="0"/>
    <xf numFmtId="257" fontId="210" fillId="0" borderId="0" applyFont="0" applyFill="0" applyBorder="0" applyAlignment="0"/>
    <xf numFmtId="258" fontId="35" fillId="0" borderId="0" applyFont="0" applyFill="0" applyBorder="0" applyAlignment="0" applyProtection="0"/>
    <xf numFmtId="58" fontId="35" fillId="0" borderId="0" applyFont="0" applyFill="0" applyBorder="0" applyAlignment="0" applyProtection="0"/>
    <xf numFmtId="192" fontId="194" fillId="0" borderId="0" applyFont="0" applyFill="0" applyBorder="0" applyAlignment="0" applyProtection="0"/>
    <xf numFmtId="0" fontId="97" fillId="79" borderId="0" applyNumberFormat="0" applyBorder="0" applyAlignment="0" applyProtection="0"/>
    <xf numFmtId="0" fontId="97" fillId="80" borderId="0" applyNumberFormat="0" applyBorder="0" applyAlignment="0" applyProtection="0"/>
    <xf numFmtId="200" fontId="194" fillId="0" borderId="0" applyFill="0" applyBorder="0" applyAlignment="0"/>
    <xf numFmtId="201" fontId="194" fillId="0" borderId="0" applyFill="0" applyBorder="0" applyAlignment="0"/>
    <xf numFmtId="200" fontId="194" fillId="0" borderId="0" applyFill="0" applyBorder="0" applyAlignment="0"/>
    <xf numFmtId="205" fontId="194" fillId="0" borderId="0" applyFill="0" applyBorder="0" applyAlignment="0"/>
    <xf numFmtId="201" fontId="194" fillId="0" borderId="0" applyFill="0" applyBorder="0" applyAlignment="0"/>
    <xf numFmtId="213" fontId="234" fillId="0" borderId="0" applyNumberFormat="0" applyAlignment="0">
      <alignment horizontal="left"/>
    </xf>
    <xf numFmtId="208" fontId="35" fillId="0" borderId="0" applyFont="0" applyFill="0" applyBorder="0" applyAlignment="0" applyProtection="0"/>
    <xf numFmtId="259" fontId="49" fillId="0" borderId="0">
      <protection locked="0"/>
    </xf>
    <xf numFmtId="259" fontId="49" fillId="0" borderId="0">
      <protection locked="0"/>
    </xf>
    <xf numFmtId="259" fontId="49" fillId="0" borderId="0">
      <protection locked="0"/>
    </xf>
    <xf numFmtId="259" fontId="49" fillId="0" borderId="0">
      <protection locked="0"/>
    </xf>
    <xf numFmtId="259" fontId="49" fillId="0" borderId="0">
      <protection locked="0"/>
    </xf>
    <xf numFmtId="259" fontId="49" fillId="0" borderId="0">
      <protection locked="0"/>
    </xf>
    <xf numFmtId="259" fontId="49" fillId="0" borderId="0">
      <protection locked="0"/>
    </xf>
    <xf numFmtId="0" fontId="63" fillId="67" borderId="0" applyNumberFormat="0" applyBorder="0" applyAlignment="0" applyProtection="0"/>
    <xf numFmtId="0" fontId="105" fillId="0" borderId="0">
      <alignment horizontal="left"/>
    </xf>
    <xf numFmtId="0" fontId="106" fillId="0" borderId="87" applyNumberFormat="0" applyAlignment="0" applyProtection="0">
      <alignment horizontal="left" vertical="center"/>
    </xf>
    <xf numFmtId="213" fontId="106" fillId="0" borderId="68">
      <alignment horizontal="left" vertical="center"/>
    </xf>
    <xf numFmtId="0" fontId="106" fillId="0" borderId="68">
      <alignment horizontal="left" vertical="center"/>
    </xf>
    <xf numFmtId="0" fontId="235" fillId="0" borderId="0" applyNumberFormat="0" applyFill="0" applyBorder="0" applyAlignment="0" applyProtection="0"/>
    <xf numFmtId="0" fontId="106" fillId="0" borderId="0" applyNumberFormat="0" applyFill="0" applyBorder="0" applyAlignment="0" applyProtection="0"/>
    <xf numFmtId="0" fontId="236" fillId="0" borderId="118" applyNumberFormat="0" applyFill="0" applyAlignment="0" applyProtection="0"/>
    <xf numFmtId="0" fontId="236" fillId="0" borderId="0" applyNumberFormat="0" applyFill="0" applyBorder="0" applyAlignment="0" applyProtection="0"/>
    <xf numFmtId="0" fontId="110" fillId="0" borderId="0">
      <protection locked="0"/>
    </xf>
    <xf numFmtId="0" fontId="110" fillId="0" borderId="0">
      <protection locked="0"/>
    </xf>
    <xf numFmtId="213" fontId="237" fillId="0" borderId="92">
      <alignment horizontal="center"/>
    </xf>
    <xf numFmtId="213" fontId="237" fillId="0" borderId="0">
      <alignment horizontal="center"/>
    </xf>
    <xf numFmtId="197" fontId="188" fillId="0" borderId="0" applyFont="0" applyFill="0" applyBorder="0" applyAlignment="0" applyProtection="0"/>
    <xf numFmtId="0" fontId="238" fillId="74" borderId="95" applyNumberFormat="0" applyAlignment="0" applyProtection="0"/>
    <xf numFmtId="177" fontId="239" fillId="0" borderId="67" applyFill="0" applyBorder="0" applyAlignment="0">
      <alignment horizontal="center"/>
      <protection locked="0"/>
    </xf>
    <xf numFmtId="10" fontId="104" fillId="82" borderId="38" applyNumberFormat="0" applyBorder="0" applyAlignment="0" applyProtection="0"/>
    <xf numFmtId="256" fontId="239" fillId="0" borderId="0" applyFill="0" applyBorder="0" applyAlignment="0">
      <protection locked="0"/>
    </xf>
    <xf numFmtId="256" fontId="119" fillId="96" borderId="0"/>
    <xf numFmtId="0" fontId="188" fillId="0" borderId="0" applyFont="0" applyFill="0" applyBorder="0" applyAlignment="0" applyProtection="0"/>
    <xf numFmtId="260" fontId="36" fillId="0" borderId="0" applyFont="0" applyFill="0" applyBorder="0" applyAlignment="0" applyProtection="0"/>
    <xf numFmtId="261" fontId="36" fillId="0" borderId="0" applyFont="0" applyFill="0" applyBorder="0" applyAlignment="0" applyProtection="0"/>
    <xf numFmtId="188" fontId="188" fillId="0" borderId="0" applyFont="0" applyFill="0" applyBorder="0" applyAlignment="0" applyProtection="0"/>
    <xf numFmtId="200" fontId="194" fillId="0" borderId="0" applyFill="0" applyBorder="0" applyAlignment="0"/>
    <xf numFmtId="201" fontId="194" fillId="0" borderId="0" applyFill="0" applyBorder="0" applyAlignment="0"/>
    <xf numFmtId="200" fontId="194" fillId="0" borderId="0" applyFill="0" applyBorder="0" applyAlignment="0"/>
    <xf numFmtId="205" fontId="194" fillId="0" borderId="0" applyFill="0" applyBorder="0" applyAlignment="0"/>
    <xf numFmtId="201" fontId="194" fillId="0" borderId="0" applyFill="0" applyBorder="0" applyAlignment="0"/>
    <xf numFmtId="0" fontId="240" fillId="0" borderId="119" applyNumberFormat="0" applyFill="0" applyAlignment="0" applyProtection="0"/>
    <xf numFmtId="256" fontId="241" fillId="88" borderId="0"/>
    <xf numFmtId="258" fontId="35" fillId="0" borderId="0" applyFont="0" applyFill="0" applyBorder="0" applyAlignment="0" applyProtection="0"/>
    <xf numFmtId="58" fontId="35" fillId="0" borderId="0" applyFont="0" applyFill="0" applyBorder="0" applyAlignment="0" applyProtection="0"/>
    <xf numFmtId="0" fontId="116" fillId="0" borderId="92"/>
    <xf numFmtId="262" fontId="35" fillId="0" borderId="0" applyFont="0" applyFill="0" applyBorder="0" applyAlignment="0" applyProtection="0"/>
    <xf numFmtId="263" fontId="35" fillId="0" borderId="0" applyFont="0" applyFill="0" applyBorder="0" applyAlignment="0" applyProtection="0"/>
    <xf numFmtId="264" fontId="35" fillId="0" borderId="0" applyFont="0" applyFill="0" applyBorder="0" applyAlignment="0" applyProtection="0"/>
    <xf numFmtId="208" fontId="35" fillId="0" borderId="0" applyFont="0" applyFill="0" applyBorder="0" applyAlignment="0" applyProtection="0"/>
    <xf numFmtId="219" fontId="35" fillId="0" borderId="0" applyFont="0" applyFill="0" applyBorder="0" applyAlignment="0" applyProtection="0"/>
    <xf numFmtId="0" fontId="240" fillId="74" borderId="0" applyNumberFormat="0" applyBorder="0" applyAlignment="0" applyProtection="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35" fillId="0" borderId="0"/>
    <xf numFmtId="0" fontId="231" fillId="0" borderId="120" applyFont="0" applyFill="0" applyBorder="0" applyAlignment="0" applyProtection="0">
      <alignment horizontal="right"/>
    </xf>
    <xf numFmtId="0" fontId="104" fillId="73" borderId="95" applyNumberFormat="0" applyFont="0" applyAlignment="0" applyProtection="0"/>
    <xf numFmtId="0" fontId="242" fillId="105" borderId="94" applyNumberFormat="0" applyAlignment="0" applyProtection="0"/>
    <xf numFmtId="213" fontId="243" fillId="82" borderId="0"/>
    <xf numFmtId="243" fontId="210" fillId="0" borderId="66" applyFont="0" applyFill="0" applyBorder="0" applyAlignment="0" applyProtection="0">
      <alignment horizontal="right"/>
    </xf>
    <xf numFmtId="204" fontId="194" fillId="0" borderId="0" applyFont="0" applyFill="0" applyBorder="0" applyAlignment="0" applyProtection="0"/>
    <xf numFmtId="226" fontId="194" fillId="0" borderId="0" applyFont="0" applyFill="0" applyBorder="0" applyAlignment="0" applyProtection="0"/>
    <xf numFmtId="265" fontId="35" fillId="0" borderId="0" applyFont="0" applyFill="0" applyBorder="0" applyAlignment="0" applyProtection="0"/>
    <xf numFmtId="9" fontId="36" fillId="0" borderId="121" applyNumberFormat="0" applyBorder="0"/>
    <xf numFmtId="200" fontId="194" fillId="0" borderId="0" applyFill="0" applyBorder="0" applyAlignment="0"/>
    <xf numFmtId="201" fontId="194" fillId="0" borderId="0" applyFill="0" applyBorder="0" applyAlignment="0"/>
    <xf numFmtId="200" fontId="194" fillId="0" borderId="0" applyFill="0" applyBorder="0" applyAlignment="0"/>
    <xf numFmtId="205" fontId="194" fillId="0" borderId="0" applyFill="0" applyBorder="0" applyAlignment="0"/>
    <xf numFmtId="201" fontId="194" fillId="0" borderId="0" applyFill="0" applyBorder="0" applyAlignment="0"/>
    <xf numFmtId="213" fontId="244" fillId="0" borderId="0" applyNumberFormat="0" applyFill="0" applyBorder="0" applyAlignment="0" applyProtection="0"/>
    <xf numFmtId="0" fontId="36" fillId="0" borderId="0" applyNumberFormat="0" applyFont="0" applyFill="0" applyBorder="0" applyAlignment="0" applyProtection="0">
      <alignment horizontal="left"/>
    </xf>
    <xf numFmtId="0" fontId="126" fillId="0" borderId="92">
      <alignment horizontal="center"/>
    </xf>
    <xf numFmtId="0" fontId="36" fillId="87" borderId="0" applyNumberFormat="0" applyFont="0" applyBorder="0" applyAlignment="0" applyProtection="0"/>
    <xf numFmtId="199" fontId="188" fillId="0" borderId="0" applyFont="0" applyFill="0" applyBorder="0" applyAlignment="0" applyProtection="0"/>
    <xf numFmtId="4" fontId="104" fillId="85" borderId="95" applyNumberFormat="0" applyProtection="0">
      <alignment vertical="center"/>
    </xf>
    <xf numFmtId="4" fontId="127" fillId="8" borderId="95" applyNumberFormat="0" applyProtection="0">
      <alignment vertical="center"/>
    </xf>
    <xf numFmtId="4" fontId="104" fillId="8" borderId="95" applyNumberFormat="0" applyProtection="0">
      <alignment horizontal="left" vertical="center" indent="1"/>
    </xf>
    <xf numFmtId="0" fontId="128" fillId="85" borderId="96" applyNumberFormat="0" applyProtection="0">
      <alignment horizontal="left" vertical="top" indent="1"/>
    </xf>
    <xf numFmtId="4" fontId="104" fillId="56" borderId="95" applyNumberFormat="0" applyProtection="0">
      <alignment horizontal="left" vertical="center" indent="1"/>
    </xf>
    <xf numFmtId="4" fontId="104" fillId="45" borderId="95" applyNumberFormat="0" applyProtection="0">
      <alignment horizontal="right" vertical="center"/>
    </xf>
    <xf numFmtId="4" fontId="104" fillId="88" borderId="95" applyNumberFormat="0" applyProtection="0">
      <alignment horizontal="right" vertical="center"/>
    </xf>
    <xf numFmtId="4" fontId="104" fillId="65" borderId="97" applyNumberFormat="0" applyProtection="0">
      <alignment horizontal="right" vertical="center"/>
    </xf>
    <xf numFmtId="4" fontId="104" fillId="53" borderId="95" applyNumberFormat="0" applyProtection="0">
      <alignment horizontal="right" vertical="center"/>
    </xf>
    <xf numFmtId="4" fontId="104" fillId="57" borderId="95" applyNumberFormat="0" applyProtection="0">
      <alignment horizontal="right" vertical="center"/>
    </xf>
    <xf numFmtId="4" fontId="104" fillId="76" borderId="95" applyNumberFormat="0" applyProtection="0">
      <alignment horizontal="right" vertical="center"/>
    </xf>
    <xf numFmtId="4" fontId="104" fillId="69" borderId="95" applyNumberFormat="0" applyProtection="0">
      <alignment horizontal="right" vertical="center"/>
    </xf>
    <xf numFmtId="4" fontId="104" fillId="89" borderId="95" applyNumberFormat="0" applyProtection="0">
      <alignment horizontal="right" vertical="center"/>
    </xf>
    <xf numFmtId="4" fontId="104" fillId="52" borderId="95" applyNumberFormat="0" applyProtection="0">
      <alignment horizontal="right" vertical="center"/>
    </xf>
    <xf numFmtId="4" fontId="104" fillId="90" borderId="97" applyNumberFormat="0" applyProtection="0">
      <alignment horizontal="left" vertical="center" indent="1"/>
    </xf>
    <xf numFmtId="4" fontId="35" fillId="91" borderId="97" applyNumberFormat="0" applyProtection="0">
      <alignment horizontal="left" vertical="center" indent="1"/>
    </xf>
    <xf numFmtId="4" fontId="35" fillId="91" borderId="97" applyNumberFormat="0" applyProtection="0">
      <alignment horizontal="left" vertical="center" indent="1"/>
    </xf>
    <xf numFmtId="4" fontId="104" fillId="92" borderId="95" applyNumberFormat="0" applyProtection="0">
      <alignment horizontal="right" vertical="center"/>
    </xf>
    <xf numFmtId="4" fontId="104" fillId="93" borderId="97" applyNumberFormat="0" applyProtection="0">
      <alignment horizontal="left" vertical="center" indent="1"/>
    </xf>
    <xf numFmtId="4" fontId="104" fillId="92" borderId="97" applyNumberFormat="0" applyProtection="0">
      <alignment horizontal="left" vertical="center" indent="1"/>
    </xf>
    <xf numFmtId="0" fontId="104" fillId="77" borderId="95" applyNumberFormat="0" applyProtection="0">
      <alignment horizontal="left" vertical="center" indent="1"/>
    </xf>
    <xf numFmtId="0" fontId="104" fillId="91" borderId="96" applyNumberFormat="0" applyProtection="0">
      <alignment horizontal="left" vertical="top" indent="1"/>
    </xf>
    <xf numFmtId="0" fontId="104" fillId="94" borderId="95" applyNumberFormat="0" applyProtection="0">
      <alignment horizontal="left" vertical="center" indent="1"/>
    </xf>
    <xf numFmtId="0" fontId="104" fillId="92" borderId="96" applyNumberFormat="0" applyProtection="0">
      <alignment horizontal="left" vertical="top" indent="1"/>
    </xf>
    <xf numFmtId="0" fontId="104" fillId="50" borderId="95" applyNumberFormat="0" applyProtection="0">
      <alignment horizontal="left" vertical="center" indent="1"/>
    </xf>
    <xf numFmtId="0" fontId="104" fillId="50" borderId="96" applyNumberFormat="0" applyProtection="0">
      <alignment horizontal="left" vertical="top" indent="1"/>
    </xf>
    <xf numFmtId="0" fontId="104" fillId="93" borderId="95" applyNumberFormat="0" applyProtection="0">
      <alignment horizontal="left" vertical="center" indent="1"/>
    </xf>
    <xf numFmtId="0" fontId="104" fillId="93" borderId="96" applyNumberFormat="0" applyProtection="0">
      <alignment horizontal="left" vertical="top" indent="1"/>
    </xf>
    <xf numFmtId="0" fontId="104" fillId="95" borderId="98" applyNumberFormat="0">
      <protection locked="0"/>
    </xf>
    <xf numFmtId="0" fontId="89" fillId="91" borderId="99" applyBorder="0"/>
    <xf numFmtId="4" fontId="129" fillId="86" borderId="96" applyNumberFormat="0" applyProtection="0">
      <alignment vertical="center"/>
    </xf>
    <xf numFmtId="4" fontId="127" fillId="84" borderId="122" applyNumberFormat="0" applyProtection="0">
      <alignment vertical="center"/>
    </xf>
    <xf numFmtId="4" fontId="129" fillId="77" borderId="96" applyNumberFormat="0" applyProtection="0">
      <alignment horizontal="left" vertical="center" indent="1"/>
    </xf>
    <xf numFmtId="0" fontId="129" fillId="86" borderId="96" applyNumberFormat="0" applyProtection="0">
      <alignment horizontal="left" vertical="top" indent="1"/>
    </xf>
    <xf numFmtId="4" fontId="104" fillId="0" borderId="95" applyNumberFormat="0" applyProtection="0">
      <alignment horizontal="right" vertical="center"/>
    </xf>
    <xf numFmtId="4" fontId="127" fillId="82" borderId="95" applyNumberFormat="0" applyProtection="0">
      <alignment horizontal="right" vertical="center"/>
    </xf>
    <xf numFmtId="4" fontId="104" fillId="56" borderId="95" applyNumberFormat="0" applyProtection="0">
      <alignment horizontal="left" vertical="center" indent="1"/>
    </xf>
    <xf numFmtId="0" fontId="129" fillId="92" borderId="96" applyNumberFormat="0" applyProtection="0">
      <alignment horizontal="left" vertical="top" indent="1"/>
    </xf>
    <xf numFmtId="4" fontId="130" fillId="96" borderId="97" applyNumberFormat="0" applyProtection="0">
      <alignment horizontal="left" vertical="center" indent="1"/>
    </xf>
    <xf numFmtId="0" fontId="104" fillId="97" borderId="122"/>
    <xf numFmtId="4" fontId="131" fillId="95" borderId="95" applyNumberFormat="0" applyProtection="0">
      <alignment horizontal="right" vertical="center"/>
    </xf>
    <xf numFmtId="188" fontId="113" fillId="0" borderId="0" applyFont="0" applyFill="0" applyBorder="0" applyAlignment="0" applyProtection="0"/>
    <xf numFmtId="0" fontId="36" fillId="0" borderId="0"/>
    <xf numFmtId="266" fontId="42" fillId="0" borderId="0">
      <alignment horizontal="center"/>
    </xf>
    <xf numFmtId="0" fontId="38" fillId="0" borderId="0"/>
    <xf numFmtId="0" fontId="116" fillId="0" borderId="0"/>
    <xf numFmtId="38" fontId="245" fillId="0" borderId="0" applyFill="0" applyBorder="0" applyAlignment="0" applyProtection="0"/>
    <xf numFmtId="265" fontId="35" fillId="0" borderId="0" applyFill="0" applyBorder="0" applyAlignment="0" applyProtection="0"/>
    <xf numFmtId="228" fontId="194" fillId="0" borderId="0" applyFill="0" applyBorder="0" applyAlignment="0"/>
    <xf numFmtId="231" fontId="194" fillId="0" borderId="0" applyFill="0" applyBorder="0" applyAlignment="0"/>
    <xf numFmtId="0" fontId="51" fillId="0" borderId="0"/>
    <xf numFmtId="267" fontId="35" fillId="0" borderId="0" applyFont="0" applyFill="0" applyBorder="0" applyAlignment="0" applyProtection="0">
      <alignment horizontal="left"/>
    </xf>
    <xf numFmtId="0" fontId="49" fillId="0" borderId="101">
      <protection locked="0"/>
    </xf>
    <xf numFmtId="10" fontId="246" fillId="0" borderId="123" applyNumberFormat="0" applyFont="0" applyFill="0" applyAlignment="0" applyProtection="0"/>
    <xf numFmtId="191" fontId="42" fillId="0" borderId="0" applyFont="0" applyFill="0" applyBorder="0" applyAlignment="0" applyProtection="0"/>
    <xf numFmtId="268" fontId="36" fillId="0" borderId="0" applyFont="0" applyFill="0" applyBorder="0" applyAlignment="0" applyProtection="0"/>
    <xf numFmtId="269" fontId="36" fillId="0" borderId="0" applyFont="0" applyFill="0" applyBorder="0" applyAlignment="0" applyProtection="0"/>
    <xf numFmtId="270" fontId="232" fillId="0" borderId="0"/>
    <xf numFmtId="248" fontId="247" fillId="0" borderId="0"/>
    <xf numFmtId="0" fontId="248" fillId="0" borderId="0" applyNumberFormat="0" applyFill="0" applyBorder="0" applyAlignment="0" applyProtection="0"/>
    <xf numFmtId="0" fontId="138" fillId="0" borderId="0"/>
    <xf numFmtId="197" fontId="188" fillId="0" borderId="0" applyFont="0" applyFill="0" applyBorder="0" applyAlignment="0" applyProtection="0"/>
    <xf numFmtId="271" fontId="35" fillId="0" borderId="68" applyFont="0" applyFill="0" applyBorder="0" applyAlignment="0" applyProtection="0"/>
    <xf numFmtId="271" fontId="35" fillId="0" borderId="68" applyFont="0" applyFill="0" applyBorder="0" applyAlignment="0" applyProtection="0"/>
    <xf numFmtId="248" fontId="193" fillId="0" borderId="0"/>
    <xf numFmtId="0" fontId="249" fillId="0" borderId="0"/>
    <xf numFmtId="213" fontId="199" fillId="61" borderId="0" applyNumberFormat="0" applyBorder="0" applyAlignment="0" applyProtection="0">
      <alignment vertical="center"/>
    </xf>
    <xf numFmtId="213" fontId="199" fillId="65" borderId="0" applyNumberFormat="0" applyBorder="0" applyAlignment="0" applyProtection="0">
      <alignment vertical="center"/>
    </xf>
    <xf numFmtId="213" fontId="199" fillId="69" borderId="0" applyNumberFormat="0" applyBorder="0" applyAlignment="0" applyProtection="0">
      <alignment vertical="center"/>
    </xf>
    <xf numFmtId="213" fontId="199" fillId="55" borderId="0" applyNumberFormat="0" applyBorder="0" applyAlignment="0" applyProtection="0">
      <alignment vertical="center"/>
    </xf>
    <xf numFmtId="213" fontId="199" fillId="56" borderId="0" applyNumberFormat="0" applyBorder="0" applyAlignment="0" applyProtection="0">
      <alignment vertical="center"/>
    </xf>
    <xf numFmtId="213" fontId="199" fillId="76" borderId="0" applyNumberFormat="0" applyBorder="0" applyAlignment="0" applyProtection="0">
      <alignment vertical="center"/>
    </xf>
    <xf numFmtId="0" fontId="200" fillId="61" borderId="0" applyNumberFormat="0" applyBorder="0" applyAlignment="0" applyProtection="0">
      <alignment vertical="center"/>
    </xf>
    <xf numFmtId="0" fontId="200" fillId="65" borderId="0" applyNumberFormat="0" applyBorder="0" applyAlignment="0" applyProtection="0">
      <alignment vertical="center"/>
    </xf>
    <xf numFmtId="0" fontId="200" fillId="69" borderId="0" applyNumberFormat="0" applyBorder="0" applyAlignment="0" applyProtection="0">
      <alignment vertical="center"/>
    </xf>
    <xf numFmtId="0" fontId="200" fillId="55" borderId="0" applyNumberFormat="0" applyBorder="0" applyAlignment="0" applyProtection="0">
      <alignment vertical="center"/>
    </xf>
    <xf numFmtId="0" fontId="200" fillId="56" borderId="0" applyNumberFormat="0" applyBorder="0" applyAlignment="0" applyProtection="0">
      <alignment vertical="center"/>
    </xf>
    <xf numFmtId="0" fontId="200" fillId="76" borderId="0" applyNumberFormat="0" applyBorder="0" applyAlignment="0" applyProtection="0">
      <alignment vertical="center"/>
    </xf>
    <xf numFmtId="213" fontId="250" fillId="78" borderId="85" applyNumberFormat="0" applyAlignment="0" applyProtection="0">
      <alignment vertical="center"/>
    </xf>
    <xf numFmtId="0" fontId="251" fillId="0" borderId="0" applyNumberFormat="0" applyFill="0" applyBorder="0" applyAlignment="0" applyProtection="0">
      <alignment vertical="center"/>
    </xf>
    <xf numFmtId="213" fontId="252" fillId="0" borderId="0" applyNumberFormat="0" applyFill="0" applyBorder="0" applyAlignment="0" applyProtection="0">
      <alignment vertical="center"/>
    </xf>
    <xf numFmtId="0" fontId="253" fillId="77" borderId="84" applyNumberFormat="0" applyAlignment="0" applyProtection="0">
      <alignment vertical="center"/>
    </xf>
    <xf numFmtId="213" fontId="254" fillId="77" borderId="84" applyNumberFormat="0" applyAlignment="0" applyProtection="0">
      <alignment vertical="center"/>
    </xf>
    <xf numFmtId="0" fontId="253" fillId="77" borderId="84" applyNumberFormat="0" applyAlignment="0" applyProtection="0">
      <alignment vertical="center"/>
    </xf>
    <xf numFmtId="0" fontId="253" fillId="77" borderId="84" applyNumberFormat="0" applyAlignment="0" applyProtection="0">
      <alignment vertical="center"/>
    </xf>
    <xf numFmtId="0" fontId="253" fillId="77" borderId="84" applyNumberFormat="0" applyAlignment="0" applyProtection="0">
      <alignment vertical="center"/>
    </xf>
    <xf numFmtId="0" fontId="253" fillId="77" borderId="84" applyNumberFormat="0" applyAlignment="0" applyProtection="0">
      <alignment vertical="center"/>
    </xf>
    <xf numFmtId="0" fontId="253" fillId="77" borderId="84" applyNumberFormat="0" applyAlignment="0" applyProtection="0">
      <alignment vertical="center"/>
    </xf>
    <xf numFmtId="272" fontId="188" fillId="0" borderId="0">
      <protection locked="0"/>
    </xf>
    <xf numFmtId="0" fontId="49" fillId="0" borderId="0">
      <protection locked="0"/>
    </xf>
    <xf numFmtId="0" fontId="49" fillId="0" borderId="0">
      <protection locked="0"/>
    </xf>
    <xf numFmtId="248" fontId="255" fillId="85" borderId="0" applyNumberFormat="0" applyBorder="0" applyAlignment="0" applyProtection="0">
      <alignment vertical="center"/>
    </xf>
    <xf numFmtId="0" fontId="144" fillId="0" borderId="0"/>
    <xf numFmtId="273" fontId="42" fillId="0" borderId="38">
      <alignment horizontal="right" vertical="center" shrinkToFit="1"/>
    </xf>
    <xf numFmtId="0" fontId="256" fillId="45" borderId="0" applyNumberFormat="0" applyBorder="0" applyAlignment="0" applyProtection="0">
      <alignment vertical="center"/>
    </xf>
    <xf numFmtId="0" fontId="49" fillId="0" borderId="0">
      <protection locked="0"/>
    </xf>
    <xf numFmtId="0" fontId="49" fillId="0" borderId="0">
      <protection locked="0"/>
    </xf>
    <xf numFmtId="0" fontId="146" fillId="0" borderId="0" applyNumberFormat="0" applyFill="0" applyBorder="0" applyAlignment="0" applyProtection="0"/>
    <xf numFmtId="0" fontId="35" fillId="0" borderId="0" applyFont="0" applyFill="0" applyBorder="0" applyAlignment="0" applyProtection="0"/>
    <xf numFmtId="213" fontId="257" fillId="0" borderId="91" applyNumberFormat="0" applyFill="0" applyAlignment="0" applyProtection="0">
      <alignment vertical="center"/>
    </xf>
    <xf numFmtId="0" fontId="38" fillId="0" borderId="0"/>
    <xf numFmtId="274" fontId="94"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48" fontId="94" fillId="0" borderId="0">
      <protection locked="0"/>
    </xf>
    <xf numFmtId="213" fontId="23" fillId="0" borderId="0">
      <protection locked="0"/>
    </xf>
    <xf numFmtId="213" fontId="23" fillId="0" borderId="0">
      <protection locked="0"/>
    </xf>
    <xf numFmtId="213" fontId="23" fillId="0" borderId="0">
      <protection locked="0"/>
    </xf>
    <xf numFmtId="274" fontId="94"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48" fontId="94" fillId="0" borderId="0">
      <protection locked="0"/>
    </xf>
    <xf numFmtId="213" fontId="23" fillId="0" borderId="0">
      <protection locked="0"/>
    </xf>
    <xf numFmtId="213" fontId="23" fillId="0" borderId="0">
      <protection locked="0"/>
    </xf>
    <xf numFmtId="213" fontId="23" fillId="0" borderId="0">
      <protection locked="0"/>
    </xf>
    <xf numFmtId="9" fontId="151" fillId="0" borderId="0" applyFont="0" applyFill="0" applyBorder="0" applyAlignment="0" applyProtection="0">
      <alignment vertical="center"/>
    </xf>
    <xf numFmtId="9" fontId="258" fillId="0" borderId="0" applyFont="0" applyFill="0" applyBorder="0" applyAlignment="0" applyProtection="0">
      <alignment vertical="center"/>
    </xf>
    <xf numFmtId="9" fontId="151" fillId="0" borderId="0" applyFont="0" applyFill="0" applyBorder="0" applyAlignment="0" applyProtection="0">
      <alignment vertical="center"/>
    </xf>
    <xf numFmtId="9" fontId="23" fillId="0" borderId="0" applyFont="0" applyFill="0" applyBorder="0" applyAlignment="0" applyProtection="0"/>
    <xf numFmtId="9" fontId="151" fillId="0" borderId="0" applyFont="0" applyFill="0" applyBorder="0" applyAlignment="0" applyProtection="0">
      <alignment vertical="center"/>
    </xf>
    <xf numFmtId="9" fontId="177" fillId="0" borderId="0" applyFont="0" applyFill="0" applyBorder="0" applyAlignment="0" applyProtection="0">
      <alignment vertical="center"/>
    </xf>
    <xf numFmtId="9" fontId="198" fillId="0" borderId="0" applyFont="0" applyFill="0" applyBorder="0" applyAlignment="0" applyProtection="0">
      <alignment vertical="center"/>
    </xf>
    <xf numFmtId="9" fontId="177" fillId="0" borderId="0" applyFont="0" applyFill="0" applyBorder="0" applyAlignment="0" applyProtection="0">
      <alignment vertical="center"/>
    </xf>
    <xf numFmtId="9" fontId="177" fillId="0" borderId="0" applyFont="0" applyFill="0" applyBorder="0" applyAlignment="0" applyProtection="0">
      <alignment vertical="center"/>
    </xf>
    <xf numFmtId="9" fontId="259" fillId="0" borderId="0" applyFont="0" applyFill="0" applyBorder="0" applyAlignment="0" applyProtection="0">
      <alignment vertical="center"/>
    </xf>
    <xf numFmtId="9" fontId="258" fillId="0" borderId="0" applyFont="0" applyFill="0" applyBorder="0" applyAlignment="0" applyProtection="0">
      <alignment vertical="center"/>
    </xf>
    <xf numFmtId="9" fontId="258" fillId="0" borderId="0" applyFont="0" applyFill="0" applyBorder="0" applyAlignment="0" applyProtection="0">
      <alignment vertical="center"/>
    </xf>
    <xf numFmtId="9" fontId="36" fillId="0" borderId="0" applyFont="0" applyFill="0" applyBorder="0" applyAlignment="0" applyProtection="0">
      <alignment vertical="center"/>
    </xf>
    <xf numFmtId="199" fontId="35" fillId="0" borderId="0" applyFont="0" applyFill="0" applyBorder="0" applyAlignment="0" applyProtection="0"/>
    <xf numFmtId="198" fontId="35" fillId="0" borderId="0" applyFont="0" applyFill="0" applyBorder="0" applyAlignment="0" applyProtection="0"/>
    <xf numFmtId="0" fontId="260" fillId="85" borderId="0" applyNumberFormat="0" applyBorder="0" applyAlignment="0" applyProtection="0">
      <alignment vertical="center"/>
    </xf>
    <xf numFmtId="0" fontId="35" fillId="0" borderId="0"/>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13" fontId="36" fillId="0" borderId="0"/>
    <xf numFmtId="213" fontId="36" fillId="0" borderId="0"/>
    <xf numFmtId="213" fontId="36" fillId="0" borderId="0"/>
    <xf numFmtId="248" fontId="151" fillId="0" borderId="0">
      <alignment vertical="center"/>
    </xf>
    <xf numFmtId="248" fontId="153" fillId="0" borderId="0">
      <alignment vertical="center"/>
    </xf>
    <xf numFmtId="248" fontId="151" fillId="0" borderId="0">
      <alignment vertical="center"/>
    </xf>
    <xf numFmtId="275" fontId="151" fillId="0" borderId="0">
      <alignment vertical="center"/>
    </xf>
    <xf numFmtId="248" fontId="187" fillId="0" borderId="0">
      <alignment vertical="center"/>
    </xf>
    <xf numFmtId="248" fontId="151" fillId="0" borderId="0">
      <alignment vertical="center"/>
    </xf>
    <xf numFmtId="248" fontId="151" fillId="0" borderId="0">
      <alignment vertical="center"/>
    </xf>
    <xf numFmtId="248" fontId="151" fillId="0" borderId="0">
      <alignment vertical="center"/>
    </xf>
    <xf numFmtId="248" fontId="151" fillId="0" borderId="0">
      <alignment vertical="center"/>
    </xf>
    <xf numFmtId="248" fontId="151" fillId="0" borderId="0">
      <alignment vertical="center"/>
    </xf>
    <xf numFmtId="248" fontId="151" fillId="0" borderId="0">
      <alignment vertical="center"/>
    </xf>
    <xf numFmtId="248" fontId="193" fillId="0" borderId="0">
      <alignment vertical="center"/>
    </xf>
    <xf numFmtId="248" fontId="187" fillId="0" borderId="0"/>
    <xf numFmtId="248" fontId="151" fillId="0" borderId="0">
      <alignment vertical="center"/>
    </xf>
    <xf numFmtId="276" fontId="36" fillId="0" borderId="0"/>
    <xf numFmtId="248" fontId="35" fillId="0" borderId="0"/>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75" fontId="151" fillId="0" borderId="0">
      <alignment vertical="center"/>
    </xf>
    <xf numFmtId="213" fontId="187" fillId="0" borderId="0"/>
    <xf numFmtId="213" fontId="187" fillId="0" borderId="0"/>
    <xf numFmtId="213" fontId="187" fillId="0" borderId="0"/>
    <xf numFmtId="213" fontId="187" fillId="0" borderId="0"/>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48" fontId="153" fillId="0" borderId="0">
      <alignment vertical="center"/>
    </xf>
    <xf numFmtId="248" fontId="261" fillId="0" borderId="0"/>
    <xf numFmtId="248" fontId="261" fillId="0" borderId="0"/>
    <xf numFmtId="248" fontId="261" fillId="0" borderId="0"/>
    <xf numFmtId="248" fontId="151"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248" fontId="187"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248" fontId="151"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213" fontId="153" fillId="0" borderId="0">
      <alignment vertical="center"/>
    </xf>
    <xf numFmtId="213" fontId="153" fillId="0" borderId="0">
      <alignment vertical="center"/>
    </xf>
    <xf numFmtId="213" fontId="153" fillId="0" borderId="0">
      <alignment vertical="center"/>
    </xf>
    <xf numFmtId="248" fontId="151"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187" fontId="153" fillId="0" borderId="0">
      <alignment vertical="center"/>
    </xf>
    <xf numFmtId="248" fontId="151" fillId="0" borderId="0">
      <alignment vertical="center"/>
    </xf>
    <xf numFmtId="248" fontId="151" fillId="0" borderId="0">
      <alignment vertical="center"/>
    </xf>
    <xf numFmtId="277" fontId="151" fillId="0" borderId="0">
      <alignment vertical="center"/>
    </xf>
    <xf numFmtId="248" fontId="151" fillId="0" borderId="0">
      <alignment vertical="center"/>
    </xf>
    <xf numFmtId="213" fontId="36" fillId="0" borderId="0">
      <alignment vertical="center"/>
    </xf>
    <xf numFmtId="0" fontId="262" fillId="0" borderId="0" applyFont="0" applyFill="0" applyBorder="0" applyAlignment="0" applyProtection="0"/>
    <xf numFmtId="0" fontId="262" fillId="0" borderId="0" applyFont="0" applyFill="0" applyBorder="0" applyAlignment="0" applyProtection="0"/>
    <xf numFmtId="0" fontId="263" fillId="0" borderId="0" applyNumberFormat="0" applyFill="0" applyBorder="0" applyAlignment="0" applyProtection="0">
      <alignment vertical="center"/>
    </xf>
    <xf numFmtId="0" fontId="264" fillId="78" borderId="85" applyNumberFormat="0" applyAlignment="0" applyProtection="0">
      <alignment vertical="center"/>
    </xf>
    <xf numFmtId="213" fontId="265" fillId="49" borderId="84" applyNumberFormat="0" applyAlignment="0" applyProtection="0">
      <alignment vertical="center"/>
    </xf>
    <xf numFmtId="213" fontId="266" fillId="77" borderId="94" applyNumberFormat="0" applyAlignment="0" applyProtection="0">
      <alignment vertical="center"/>
    </xf>
    <xf numFmtId="41" fontId="153" fillId="0" borderId="0" applyFont="0" applyFill="0" applyBorder="0" applyAlignment="0" applyProtection="0">
      <alignment vertical="center"/>
    </xf>
    <xf numFmtId="41" fontId="94" fillId="0" borderId="0" applyFont="0" applyFill="0" applyBorder="0" applyAlignment="0" applyProtection="0">
      <alignment vertical="center"/>
    </xf>
    <xf numFmtId="41" fontId="259" fillId="0" borderId="0" applyFont="0" applyFill="0" applyBorder="0" applyAlignment="0" applyProtection="0">
      <alignment vertical="center"/>
    </xf>
    <xf numFmtId="218" fontId="2" fillId="0" borderId="0" applyFont="0" applyFill="0" applyBorder="0" applyAlignment="0" applyProtection="0">
      <alignment vertical="center"/>
    </xf>
    <xf numFmtId="218" fontId="14" fillId="0" borderId="0" applyFont="0" applyFill="0" applyBorder="0" applyAlignment="0" applyProtection="0">
      <alignment vertical="center"/>
    </xf>
    <xf numFmtId="41" fontId="160" fillId="0" borderId="0" applyFont="0" applyFill="0" applyBorder="0" applyAlignment="0" applyProtection="0">
      <alignment vertical="center"/>
    </xf>
    <xf numFmtId="41" fontId="42" fillId="0" borderId="0" applyFont="0" applyFill="0" applyBorder="0" applyAlignment="0" applyProtection="0"/>
    <xf numFmtId="199" fontId="267" fillId="0" borderId="0" applyFont="0" applyFill="0" applyBorder="0" applyAlignment="0" applyProtection="0">
      <alignment vertical="center"/>
    </xf>
    <xf numFmtId="43" fontId="259" fillId="0" borderId="0" applyFont="0" applyFill="0" applyBorder="0" applyAlignment="0" applyProtection="0">
      <alignment vertical="center"/>
    </xf>
    <xf numFmtId="199" fontId="14" fillId="0" borderId="0" applyFont="0" applyFill="0" applyBorder="0" applyAlignment="0" applyProtection="0">
      <alignment vertical="center"/>
    </xf>
    <xf numFmtId="0" fontId="35" fillId="0" borderId="0" applyFont="0" applyFill="0" applyBorder="0" applyAlignment="0" applyProtection="0"/>
    <xf numFmtId="194" fontId="194" fillId="0" borderId="0" applyFont="0" applyFill="0" applyBorder="0" applyAlignment="0" applyProtection="0"/>
    <xf numFmtId="189" fontId="42" fillId="0" borderId="0" applyFont="0" applyFill="0" applyBorder="0" applyAlignment="0" applyProtection="0"/>
    <xf numFmtId="189" fontId="42" fillId="0" borderId="0" applyFont="0" applyFill="0" applyBorder="0" applyAlignment="0" applyProtection="0"/>
    <xf numFmtId="189" fontId="193" fillId="0" borderId="0" applyFont="0" applyFill="0" applyBorder="0" applyAlignment="0" applyProtection="0"/>
    <xf numFmtId="0" fontId="268" fillId="0" borderId="124"/>
    <xf numFmtId="189" fontId="193" fillId="0" borderId="0" applyFont="0" applyFill="0" applyBorder="0" applyAlignment="0" applyProtection="0"/>
    <xf numFmtId="0" fontId="269" fillId="0" borderId="91" applyNumberFormat="0" applyFill="0" applyAlignment="0" applyProtection="0">
      <alignment vertical="center"/>
    </xf>
    <xf numFmtId="9" fontId="270"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262" fillId="0" borderId="0" applyFont="0" applyFill="0" applyBorder="0" applyAlignment="0" applyProtection="0"/>
    <xf numFmtId="0" fontId="262" fillId="0" borderId="0" applyFont="0" applyFill="0" applyBorder="0" applyAlignment="0" applyProtection="0"/>
    <xf numFmtId="0" fontId="271" fillId="49" borderId="84" applyNumberFormat="0" applyAlignment="0" applyProtection="0">
      <alignment vertical="center"/>
    </xf>
    <xf numFmtId="278" fontId="272" fillId="0" borderId="0">
      <protection locked="0"/>
    </xf>
    <xf numFmtId="248" fontId="36" fillId="0" borderId="0" applyFont="0" applyFill="0" applyBorder="0" applyAlignment="0" applyProtection="0"/>
    <xf numFmtId="0" fontId="38" fillId="0" borderId="0"/>
    <xf numFmtId="213" fontId="273" fillId="45" borderId="0" applyNumberFormat="0" applyBorder="0" applyAlignment="0" applyProtection="0">
      <alignment vertical="center"/>
    </xf>
    <xf numFmtId="0" fontId="274" fillId="45" borderId="0" applyNumberFormat="0" applyBorder="0" applyAlignment="0" applyProtection="0">
      <alignment vertical="center"/>
    </xf>
    <xf numFmtId="213" fontId="273" fillId="45" borderId="0" applyNumberFormat="0" applyBorder="0" applyAlignment="0" applyProtection="0">
      <alignment vertical="center"/>
    </xf>
    <xf numFmtId="213" fontId="273" fillId="45" borderId="0" applyNumberFormat="0" applyBorder="0" applyAlignment="0" applyProtection="0">
      <alignment vertical="center"/>
    </xf>
    <xf numFmtId="0" fontId="256" fillId="45" borderId="0" applyNumberFormat="0" applyBorder="0" applyAlignment="0" applyProtection="0">
      <alignment vertical="center"/>
    </xf>
    <xf numFmtId="213" fontId="275" fillId="45" borderId="0" applyNumberFormat="0" applyBorder="0" applyAlignment="0" applyProtection="0">
      <alignment vertical="center"/>
    </xf>
    <xf numFmtId="213" fontId="275" fillId="45" borderId="0" applyNumberFormat="0" applyBorder="0" applyAlignment="0" applyProtection="0">
      <alignment vertical="center"/>
    </xf>
    <xf numFmtId="213" fontId="275" fillId="45" borderId="0" applyNumberFormat="0" applyBorder="0" applyAlignment="0" applyProtection="0">
      <alignment vertical="center"/>
    </xf>
    <xf numFmtId="213" fontId="275" fillId="45" borderId="0" applyNumberFormat="0" applyBorder="0" applyAlignment="0" applyProtection="0">
      <alignment vertical="center"/>
    </xf>
    <xf numFmtId="213" fontId="275" fillId="45" borderId="0" applyNumberFormat="0" applyBorder="0" applyAlignment="0" applyProtection="0">
      <alignment vertical="center"/>
    </xf>
    <xf numFmtId="213" fontId="275" fillId="45" borderId="0" applyNumberFormat="0" applyBorder="0" applyAlignment="0" applyProtection="0">
      <alignment vertical="center"/>
    </xf>
    <xf numFmtId="213" fontId="275" fillId="45" borderId="0" applyNumberFormat="0" applyBorder="0" applyAlignment="0" applyProtection="0">
      <alignment vertical="center"/>
    </xf>
    <xf numFmtId="213" fontId="275" fillId="45" borderId="0" applyNumberFormat="0" applyBorder="0" applyAlignment="0" applyProtection="0">
      <alignment vertical="center"/>
    </xf>
    <xf numFmtId="0" fontId="256" fillId="45" borderId="0" applyNumberFormat="0" applyBorder="0" applyAlignment="0" applyProtection="0">
      <alignment vertical="center"/>
    </xf>
    <xf numFmtId="213" fontId="275" fillId="45" borderId="0" applyNumberFormat="0" applyBorder="0" applyAlignment="0" applyProtection="0">
      <alignment vertical="center"/>
    </xf>
    <xf numFmtId="0" fontId="276" fillId="0" borderId="0"/>
    <xf numFmtId="41" fontId="165" fillId="0" borderId="0" applyFont="0" applyFill="0" applyBorder="0" applyAlignment="0" applyProtection="0"/>
    <xf numFmtId="43" fontId="165" fillId="0" borderId="0" applyFont="0" applyFill="0" applyBorder="0" applyAlignment="0" applyProtection="0"/>
    <xf numFmtId="43" fontId="193" fillId="0" borderId="0" applyFont="0" applyFill="0" applyBorder="0" applyAlignment="0" applyProtection="0">
      <alignment vertical="center"/>
    </xf>
    <xf numFmtId="43" fontId="19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87" fillId="0" borderId="0" applyFont="0" applyFill="0" applyBorder="0" applyAlignment="0" applyProtection="0"/>
    <xf numFmtId="199" fontId="151" fillId="0" borderId="0" applyFont="0" applyFill="0" applyBorder="0" applyAlignment="0" applyProtection="0">
      <alignment vertical="center"/>
    </xf>
    <xf numFmtId="199" fontId="2" fillId="0" borderId="0" applyFont="0" applyFill="0" applyBorder="0" applyAlignment="0" applyProtection="0">
      <alignment vertical="center"/>
    </xf>
    <xf numFmtId="199" fontId="153"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3" fillId="0" borderId="0" applyFont="0" applyFill="0" applyBorder="0" applyAlignment="0" applyProtection="0">
      <alignment vertical="center"/>
    </xf>
    <xf numFmtId="199" fontId="151" fillId="0" borderId="0" applyFont="0" applyFill="0" applyBorder="0" applyAlignment="0" applyProtection="0">
      <alignment vertical="center"/>
    </xf>
    <xf numFmtId="199" fontId="258" fillId="0" borderId="0" applyFont="0" applyFill="0" applyBorder="0" applyAlignment="0" applyProtection="0">
      <alignment vertical="center"/>
    </xf>
    <xf numFmtId="199" fontId="258" fillId="0" borderId="0" applyFont="0" applyFill="0" applyBorder="0" applyAlignment="0" applyProtection="0">
      <alignment vertical="center"/>
    </xf>
    <xf numFmtId="199" fontId="258" fillId="0" borderId="0" applyFont="0" applyFill="0" applyBorder="0" applyAlignment="0" applyProtection="0">
      <alignment vertical="center"/>
    </xf>
    <xf numFmtId="199" fontId="258" fillId="0" borderId="0" applyFont="0" applyFill="0" applyBorder="0" applyAlignment="0" applyProtection="0">
      <alignment vertical="center"/>
    </xf>
    <xf numFmtId="199" fontId="151" fillId="0" borderId="0" applyFont="0" applyFill="0" applyBorder="0" applyAlignment="0" applyProtection="0">
      <alignment vertical="center"/>
    </xf>
    <xf numFmtId="43" fontId="193" fillId="0" borderId="0" applyFont="0" applyFill="0" applyBorder="0" applyAlignment="0" applyProtection="0">
      <alignment vertical="center"/>
    </xf>
    <xf numFmtId="41" fontId="258" fillId="0" borderId="0" applyFont="0" applyFill="0" applyBorder="0" applyAlignment="0" applyProtection="0">
      <alignment vertical="center"/>
    </xf>
    <xf numFmtId="248" fontId="258" fillId="0" borderId="0" applyFont="0" applyFill="0" applyBorder="0" applyAlignment="0" applyProtection="0">
      <alignment vertical="center"/>
    </xf>
    <xf numFmtId="41" fontId="2" fillId="0" borderId="0" applyFont="0" applyFill="0" applyBorder="0" applyAlignment="0" applyProtection="0">
      <alignment vertical="center"/>
    </xf>
    <xf numFmtId="41" fontId="177" fillId="0" borderId="0" applyFont="0" applyFill="0" applyBorder="0" applyAlignment="0" applyProtection="0">
      <alignment vertical="center"/>
    </xf>
    <xf numFmtId="198" fontId="258" fillId="0" borderId="0" applyFont="0" applyFill="0" applyBorder="0" applyAlignment="0" applyProtection="0">
      <alignment vertical="center"/>
    </xf>
    <xf numFmtId="198" fontId="258" fillId="0" borderId="0" applyFont="0" applyFill="0" applyBorder="0" applyAlignment="0" applyProtection="0">
      <alignment vertical="center"/>
    </xf>
    <xf numFmtId="198" fontId="36" fillId="0" borderId="0" applyFont="0" applyFill="0" applyBorder="0" applyAlignment="0" applyProtection="0">
      <alignment vertical="center"/>
    </xf>
    <xf numFmtId="213" fontId="277" fillId="0" borderId="0" applyNumberFormat="0" applyFill="0" applyBorder="0" applyAlignment="0" applyProtection="0">
      <alignment vertical="top"/>
      <protection locked="0"/>
    </xf>
    <xf numFmtId="0" fontId="278" fillId="77" borderId="94" applyNumberFormat="0" applyAlignment="0" applyProtection="0">
      <alignment vertical="center"/>
    </xf>
    <xf numFmtId="213" fontId="35" fillId="0" borderId="0"/>
    <xf numFmtId="40" fontId="279" fillId="0" borderId="0" applyFont="0" applyFill="0" applyBorder="0" applyAlignment="0" applyProtection="0"/>
    <xf numFmtId="38" fontId="279" fillId="0" borderId="0" applyFont="0" applyFill="0" applyBorder="0" applyAlignment="0" applyProtection="0"/>
    <xf numFmtId="274" fontId="94"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48" fontId="94" fillId="0" borderId="0">
      <protection locked="0"/>
    </xf>
    <xf numFmtId="213" fontId="23" fillId="0" borderId="0">
      <protection locked="0"/>
    </xf>
    <xf numFmtId="213" fontId="23" fillId="0" borderId="0">
      <protection locked="0"/>
    </xf>
    <xf numFmtId="213" fontId="23" fillId="0" borderId="0">
      <protection locked="0"/>
    </xf>
    <xf numFmtId="274" fontId="94"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48" fontId="94" fillId="0" borderId="0">
      <protection locked="0"/>
    </xf>
    <xf numFmtId="213" fontId="23" fillId="0" borderId="0">
      <protection locked="0"/>
    </xf>
    <xf numFmtId="213" fontId="23" fillId="0" borderId="0">
      <protection locked="0"/>
    </xf>
    <xf numFmtId="213" fontId="23" fillId="0" borderId="0">
      <protection locked="0"/>
    </xf>
    <xf numFmtId="248" fontId="193" fillId="0" borderId="0" applyFont="0" applyFill="0" applyBorder="0" applyAlignment="0" applyProtection="0"/>
    <xf numFmtId="199" fontId="113" fillId="0" borderId="0" applyFont="0" applyFill="0" applyBorder="0" applyAlignment="0" applyProtection="0"/>
    <xf numFmtId="239" fontId="280" fillId="0" borderId="104" applyBorder="0">
      <alignment horizontal="center" vertical="center"/>
    </xf>
    <xf numFmtId="248" fontId="193" fillId="0" borderId="0" applyFont="0" applyFill="0" applyBorder="0" applyAlignment="0" applyProtection="0"/>
    <xf numFmtId="274" fontId="94"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48" fontId="94" fillId="0" borderId="0">
      <protection locked="0"/>
    </xf>
    <xf numFmtId="213" fontId="23" fillId="0" borderId="0">
      <protection locked="0"/>
    </xf>
    <xf numFmtId="213" fontId="23" fillId="0" borderId="0">
      <protection locked="0"/>
    </xf>
    <xf numFmtId="213" fontId="23" fillId="0" borderId="0">
      <protection locked="0"/>
    </xf>
    <xf numFmtId="274" fontId="94"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48" fontId="94" fillId="0" borderId="0">
      <protection locked="0"/>
    </xf>
    <xf numFmtId="213" fontId="23" fillId="0" borderId="0">
      <protection locked="0"/>
    </xf>
    <xf numFmtId="213" fontId="23" fillId="0" borderId="0">
      <protection locked="0"/>
    </xf>
    <xf numFmtId="213" fontId="23" fillId="0" borderId="0">
      <protection locked="0"/>
    </xf>
    <xf numFmtId="259" fontId="157" fillId="0" borderId="0" applyFont="0" applyFill="0" applyBorder="0" applyAlignment="0" applyProtection="0"/>
    <xf numFmtId="279" fontId="187" fillId="0" borderId="0" applyFont="0" applyFill="0" applyBorder="0" applyAlignment="0" applyProtection="0"/>
    <xf numFmtId="248" fontId="19"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280" fontId="272" fillId="0" borderId="0">
      <protection locked="0"/>
    </xf>
    <xf numFmtId="274" fontId="94"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48" fontId="94" fillId="0" borderId="0">
      <protection locked="0"/>
    </xf>
    <xf numFmtId="213" fontId="23" fillId="0" borderId="0">
      <protection locked="0"/>
    </xf>
    <xf numFmtId="213" fontId="23" fillId="0" borderId="0">
      <protection locked="0"/>
    </xf>
    <xf numFmtId="213" fontId="23" fillId="0" borderId="0">
      <protection locked="0"/>
    </xf>
    <xf numFmtId="274" fontId="94"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94"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74" fontId="23" fillId="0" borderId="0">
      <protection locked="0"/>
    </xf>
    <xf numFmtId="248" fontId="94" fillId="0" borderId="0">
      <protection locked="0"/>
    </xf>
    <xf numFmtId="213" fontId="23" fillId="0" borderId="0">
      <protection locked="0"/>
    </xf>
    <xf numFmtId="213" fontId="23" fillId="0" borderId="0">
      <protection locked="0"/>
    </xf>
    <xf numFmtId="213" fontId="23" fillId="0" borderId="0">
      <protection locked="0"/>
    </xf>
    <xf numFmtId="213" fontId="281" fillId="0" borderId="0" applyNumberFormat="0" applyFill="0" applyBorder="0" applyAlignment="0" applyProtection="0">
      <alignment vertical="center"/>
    </xf>
    <xf numFmtId="213" fontId="282" fillId="0" borderId="88" applyNumberFormat="0" applyFill="0" applyAlignment="0" applyProtection="0">
      <alignment vertical="center"/>
    </xf>
    <xf numFmtId="213" fontId="282" fillId="0" borderId="88" applyNumberFormat="0" applyFill="0" applyAlignment="0" applyProtection="0">
      <alignment vertical="center"/>
    </xf>
    <xf numFmtId="213" fontId="283" fillId="0" borderId="89" applyNumberFormat="0" applyFill="0" applyAlignment="0" applyProtection="0">
      <alignment vertical="center"/>
    </xf>
    <xf numFmtId="213" fontId="283" fillId="0" borderId="89" applyNumberFormat="0" applyFill="0" applyAlignment="0" applyProtection="0">
      <alignment vertical="center"/>
    </xf>
    <xf numFmtId="213" fontId="284" fillId="0" borderId="90" applyNumberFormat="0" applyFill="0" applyAlignment="0" applyProtection="0">
      <alignment vertical="center"/>
    </xf>
    <xf numFmtId="213" fontId="284" fillId="0" borderId="90" applyNumberFormat="0" applyFill="0" applyAlignment="0" applyProtection="0">
      <alignment vertical="center"/>
    </xf>
    <xf numFmtId="213" fontId="284" fillId="0" borderId="0" applyNumberFormat="0" applyFill="0" applyBorder="0" applyAlignment="0" applyProtection="0">
      <alignment vertical="center"/>
    </xf>
    <xf numFmtId="213" fontId="284" fillId="0" borderId="0" applyNumberFormat="0" applyFill="0" applyBorder="0" applyAlignment="0" applyProtection="0">
      <alignment vertical="center"/>
    </xf>
    <xf numFmtId="213" fontId="281" fillId="0" borderId="0" applyNumberFormat="0" applyFill="0" applyBorder="0" applyAlignment="0" applyProtection="0">
      <alignment vertical="center"/>
    </xf>
    <xf numFmtId="185" fontId="259" fillId="0" borderId="0">
      <alignment vertical="center"/>
    </xf>
    <xf numFmtId="0" fontId="285" fillId="0" borderId="0">
      <alignment vertical="center"/>
    </xf>
    <xf numFmtId="0" fontId="286" fillId="0" borderId="0">
      <alignment vertical="center"/>
    </xf>
    <xf numFmtId="0" fontId="259" fillId="0" borderId="0"/>
    <xf numFmtId="0" fontId="157" fillId="0" borderId="0"/>
    <xf numFmtId="0" fontId="157" fillId="0" borderId="0"/>
    <xf numFmtId="0" fontId="35" fillId="0" borderId="0"/>
    <xf numFmtId="0" fontId="14" fillId="0" borderId="0">
      <alignment vertical="center"/>
    </xf>
    <xf numFmtId="0" fontId="38" fillId="0" borderId="0"/>
    <xf numFmtId="0" fontId="49" fillId="0" borderId="125">
      <protection locked="0"/>
    </xf>
    <xf numFmtId="213" fontId="287" fillId="0" borderId="0" applyNumberFormat="0" applyFill="0" applyBorder="0" applyAlignment="0" applyProtection="0">
      <alignment vertical="center"/>
    </xf>
    <xf numFmtId="213" fontId="288" fillId="46" borderId="0" applyNumberFormat="0" applyBorder="0" applyAlignment="0" applyProtection="0">
      <alignment vertical="center"/>
    </xf>
    <xf numFmtId="213" fontId="288" fillId="46" borderId="0" applyNumberFormat="0" applyBorder="0" applyAlignment="0" applyProtection="0">
      <alignment vertical="center"/>
    </xf>
    <xf numFmtId="0" fontId="289" fillId="46" borderId="0" applyNumberFormat="0" applyBorder="0" applyAlignment="0" applyProtection="0">
      <alignment vertical="center"/>
    </xf>
    <xf numFmtId="213" fontId="288" fillId="46" borderId="0" applyNumberFormat="0" applyBorder="0" applyAlignment="0" applyProtection="0">
      <alignment vertical="center"/>
    </xf>
    <xf numFmtId="213" fontId="288" fillId="46" borderId="0" applyNumberFormat="0" applyBorder="0" applyAlignment="0" applyProtection="0">
      <alignment vertical="center"/>
    </xf>
    <xf numFmtId="0" fontId="290" fillId="46" borderId="0" applyNumberFormat="0" applyBorder="0" applyAlignment="0" applyProtection="0">
      <alignment vertical="center"/>
    </xf>
    <xf numFmtId="213" fontId="291" fillId="46" borderId="0" applyNumberFormat="0" applyBorder="0" applyAlignment="0" applyProtection="0">
      <alignment vertical="center"/>
    </xf>
    <xf numFmtId="213" fontId="291" fillId="46" borderId="0" applyNumberFormat="0" applyBorder="0" applyAlignment="0" applyProtection="0">
      <alignment vertical="center"/>
    </xf>
    <xf numFmtId="213" fontId="291" fillId="46" borderId="0" applyNumberFormat="0" applyBorder="0" applyAlignment="0" applyProtection="0">
      <alignment vertical="center"/>
    </xf>
    <xf numFmtId="213" fontId="291" fillId="46" borderId="0" applyNumberFormat="0" applyBorder="0" applyAlignment="0" applyProtection="0">
      <alignment vertical="center"/>
    </xf>
    <xf numFmtId="213" fontId="291" fillId="46" borderId="0" applyNumberFormat="0" applyBorder="0" applyAlignment="0" applyProtection="0">
      <alignment vertical="center"/>
    </xf>
    <xf numFmtId="213" fontId="291" fillId="46" borderId="0" applyNumberFormat="0" applyBorder="0" applyAlignment="0" applyProtection="0">
      <alignment vertical="center"/>
    </xf>
    <xf numFmtId="213" fontId="291" fillId="46" borderId="0" applyNumberFormat="0" applyBorder="0" applyAlignment="0" applyProtection="0">
      <alignment vertical="center"/>
    </xf>
    <xf numFmtId="213" fontId="291" fillId="46" borderId="0" applyNumberFormat="0" applyBorder="0" applyAlignment="0" applyProtection="0">
      <alignment vertical="center"/>
    </xf>
    <xf numFmtId="0" fontId="290" fillId="46" borderId="0" applyNumberFormat="0" applyBorder="0" applyAlignment="0" applyProtection="0">
      <alignment vertical="center"/>
    </xf>
    <xf numFmtId="213" fontId="291" fillId="46" borderId="0" applyNumberFormat="0" applyBorder="0" applyAlignment="0" applyProtection="0">
      <alignment vertical="center"/>
    </xf>
    <xf numFmtId="281" fontId="165" fillId="0" borderId="0" applyFont="0" applyFill="0" applyBorder="0" applyAlignment="0" applyProtection="0"/>
    <xf numFmtId="187" fontId="36" fillId="0" borderId="0" applyFont="0" applyFill="0" applyBorder="0" applyAlignment="0" applyProtection="0"/>
    <xf numFmtId="282" fontId="165" fillId="0" borderId="0" applyFont="0" applyFill="0" applyBorder="0" applyAlignment="0" applyProtection="0"/>
    <xf numFmtId="283" fontId="272" fillId="0" borderId="0">
      <protection locked="0"/>
    </xf>
    <xf numFmtId="284" fontId="272" fillId="0" borderId="0">
      <protection locked="0"/>
    </xf>
    <xf numFmtId="248" fontId="19" fillId="0" borderId="0" applyFont="0" applyFill="0" applyBorder="0" applyAlignment="0" applyProtection="0"/>
    <xf numFmtId="213" fontId="292" fillId="0" borderId="0" applyNumberFormat="0" applyFill="0" applyBorder="0" applyAlignment="0" applyProtection="0">
      <alignment vertical="top"/>
      <protection locked="0"/>
    </xf>
    <xf numFmtId="213" fontId="293" fillId="0" borderId="102" applyNumberFormat="0" applyFill="0" applyAlignment="0" applyProtection="0">
      <alignment vertical="center"/>
    </xf>
    <xf numFmtId="213" fontId="293" fillId="0" borderId="102" applyNumberFormat="0" applyFill="0" applyAlignment="0" applyProtection="0">
      <alignment vertical="center"/>
    </xf>
    <xf numFmtId="0" fontId="296" fillId="0" borderId="0">
      <alignment vertical="center"/>
    </xf>
    <xf numFmtId="0" fontId="42" fillId="0" borderId="0"/>
    <xf numFmtId="276" fontId="14" fillId="0" borderId="0">
      <alignment vertical="center"/>
    </xf>
    <xf numFmtId="276" fontId="301" fillId="0" borderId="0" applyNumberFormat="0" applyFill="0" applyBorder="0" applyAlignment="0" applyProtection="0">
      <alignment vertical="top"/>
      <protection locked="0"/>
    </xf>
    <xf numFmtId="0" fontId="313" fillId="0" borderId="0"/>
    <xf numFmtId="225" fontId="49" fillId="0" borderId="0">
      <protection locked="0"/>
    </xf>
    <xf numFmtId="38" fontId="35" fillId="0" borderId="0" applyFont="0" applyFill="0" applyBorder="0" applyAlignment="0" applyProtection="0"/>
    <xf numFmtId="0" fontId="14" fillId="0" borderId="0">
      <alignment vertical="center"/>
    </xf>
    <xf numFmtId="9" fontId="313" fillId="0" borderId="0" applyFont="0" applyFill="0" applyBorder="0" applyAlignment="0" applyProtection="0">
      <alignment vertical="center"/>
    </xf>
    <xf numFmtId="41" fontId="313" fillId="0" borderId="0" applyFont="0" applyFill="0" applyBorder="0" applyAlignment="0" applyProtection="0">
      <alignment vertical="center"/>
    </xf>
    <xf numFmtId="199" fontId="36" fillId="0" borderId="0" applyFont="0" applyFill="0" applyBorder="0" applyAlignment="0" applyProtection="0"/>
    <xf numFmtId="276" fontId="36" fillId="0" borderId="0"/>
    <xf numFmtId="0" fontId="36" fillId="0" borderId="0"/>
    <xf numFmtId="0" fontId="36" fillId="0" borderId="0"/>
    <xf numFmtId="0" fontId="42" fillId="0" borderId="0"/>
  </cellStyleXfs>
  <cellXfs count="1312">
    <xf numFmtId="0" fontId="0" fillId="0" borderId="0" xfId="0">
      <alignment vertical="center"/>
    </xf>
    <xf numFmtId="0" fontId="3" fillId="3" borderId="1" xfId="1" applyFont="1" applyFill="1" applyBorder="1" applyAlignment="1">
      <alignment vertical="center"/>
    </xf>
    <xf numFmtId="41" fontId="3" fillId="3" borderId="2" xfId="2" applyFont="1" applyFill="1" applyBorder="1" applyAlignment="1">
      <alignment vertical="center"/>
    </xf>
    <xf numFmtId="41" fontId="3" fillId="3" borderId="3" xfId="2" applyFont="1" applyFill="1" applyBorder="1" applyAlignment="1">
      <alignment vertical="center"/>
    </xf>
    <xf numFmtId="0" fontId="4" fillId="2" borderId="8" xfId="1" applyNumberFormat="1" applyFont="1" applyFill="1" applyBorder="1" applyAlignment="1">
      <alignment vertical="center"/>
    </xf>
    <xf numFmtId="0" fontId="5" fillId="2" borderId="9" xfId="3" applyNumberFormat="1" applyFont="1" applyFill="1" applyBorder="1" applyAlignment="1">
      <alignment horizontal="right" vertical="center"/>
    </xf>
    <xf numFmtId="0" fontId="5" fillId="2" borderId="10" xfId="3" applyNumberFormat="1" applyFont="1" applyFill="1" applyBorder="1" applyAlignment="1">
      <alignment horizontal="right" vertical="center"/>
    </xf>
    <xf numFmtId="0" fontId="6" fillId="2" borderId="14" xfId="1" applyFont="1" applyFill="1" applyBorder="1" applyAlignment="1">
      <alignment vertical="center"/>
    </xf>
    <xf numFmtId="0" fontId="4" fillId="2" borderId="15" xfId="1" applyNumberFormat="1" applyFont="1" applyFill="1" applyBorder="1" applyAlignment="1">
      <alignment horizontal="right" vertical="center"/>
    </xf>
    <xf numFmtId="0" fontId="4" fillId="2" borderId="16" xfId="1" applyNumberFormat="1" applyFont="1" applyFill="1" applyBorder="1" applyAlignment="1">
      <alignment horizontal="right" vertical="center"/>
    </xf>
    <xf numFmtId="0" fontId="7" fillId="2" borderId="0" xfId="0" applyFont="1" applyFill="1">
      <alignment vertical="center"/>
    </xf>
    <xf numFmtId="176" fontId="7" fillId="2" borderId="0" xfId="0" applyNumberFormat="1" applyFont="1" applyFill="1" applyAlignment="1">
      <alignment vertical="center"/>
    </xf>
    <xf numFmtId="0" fontId="7" fillId="2" borderId="0" xfId="0" applyFont="1" applyFill="1" applyAlignment="1">
      <alignment vertical="center"/>
    </xf>
    <xf numFmtId="41" fontId="3" fillId="4" borderId="32" xfId="5" applyFont="1" applyFill="1" applyBorder="1" applyAlignment="1">
      <alignment vertical="center"/>
    </xf>
    <xf numFmtId="41" fontId="3" fillId="4" borderId="3" xfId="5" applyFont="1" applyFill="1" applyBorder="1" applyAlignment="1">
      <alignment vertical="center"/>
    </xf>
    <xf numFmtId="41" fontId="3" fillId="4" borderId="0" xfId="5" applyFont="1" applyFill="1" applyBorder="1" applyAlignment="1">
      <alignment vertical="center"/>
    </xf>
    <xf numFmtId="0" fontId="4" fillId="2" borderId="4" xfId="0" applyFont="1" applyFill="1" applyBorder="1" applyAlignment="1">
      <alignment horizontal="center" vertical="center"/>
    </xf>
    <xf numFmtId="0" fontId="4" fillId="2" borderId="8" xfId="4" applyNumberFormat="1" applyFont="1" applyFill="1" applyBorder="1" applyAlignment="1">
      <alignment vertical="center"/>
    </xf>
    <xf numFmtId="0" fontId="6" fillId="2" borderId="14" xfId="4" applyFont="1" applyFill="1" applyBorder="1" applyAlignment="1">
      <alignment vertical="center"/>
    </xf>
    <xf numFmtId="0" fontId="4" fillId="2" borderId="0" xfId="4" applyNumberFormat="1" applyFont="1" applyFill="1" applyBorder="1" applyAlignment="1">
      <alignment horizontal="right" vertical="center"/>
    </xf>
    <xf numFmtId="0" fontId="4" fillId="2" borderId="33" xfId="4" applyNumberFormat="1" applyFont="1" applyFill="1" applyBorder="1" applyAlignment="1">
      <alignment horizontal="right" vertical="center"/>
    </xf>
    <xf numFmtId="0" fontId="5" fillId="2" borderId="8" xfId="3" applyFont="1" applyFill="1" applyBorder="1" applyAlignment="1">
      <alignment horizontal="left" vertical="center"/>
    </xf>
    <xf numFmtId="0" fontId="5" fillId="2" borderId="14" xfId="3" applyFont="1" applyFill="1" applyBorder="1" applyAlignment="1">
      <alignment horizontal="left" vertical="center"/>
    </xf>
    <xf numFmtId="177" fontId="10" fillId="2" borderId="14" xfId="6" applyNumberFormat="1" applyFont="1" applyFill="1" applyBorder="1" applyAlignment="1">
      <alignment horizontal="left" vertical="center"/>
    </xf>
    <xf numFmtId="0" fontId="5" fillId="2" borderId="18" xfId="3" applyFont="1" applyFill="1" applyBorder="1" applyAlignment="1">
      <alignment horizontal="left" vertical="center"/>
    </xf>
    <xf numFmtId="176" fontId="11" fillId="2" borderId="0" xfId="3" applyNumberFormat="1" applyFont="1" applyFill="1" applyBorder="1" applyAlignment="1">
      <alignment horizontal="right" vertical="center"/>
    </xf>
    <xf numFmtId="0" fontId="11" fillId="2" borderId="18" xfId="3" applyFont="1" applyFill="1" applyBorder="1" applyAlignment="1">
      <alignment horizontal="left" vertical="center"/>
    </xf>
    <xf numFmtId="0" fontId="9" fillId="2" borderId="0" xfId="0" applyFont="1" applyFill="1" applyAlignment="1">
      <alignment vertical="center"/>
    </xf>
    <xf numFmtId="0" fontId="11" fillId="2" borderId="23" xfId="3" applyFont="1" applyFill="1" applyBorder="1" applyAlignment="1">
      <alignment horizontal="left" vertical="center"/>
    </xf>
    <xf numFmtId="177" fontId="10" fillId="2" borderId="18" xfId="6" applyNumberFormat="1" applyFont="1" applyFill="1" applyBorder="1" applyAlignment="1">
      <alignment horizontal="left" vertical="center"/>
    </xf>
    <xf numFmtId="0" fontId="9" fillId="2" borderId="11" xfId="0" applyFont="1" applyFill="1" applyBorder="1" applyAlignment="1">
      <alignment horizontal="center" vertical="center"/>
    </xf>
    <xf numFmtId="0" fontId="10" fillId="2" borderId="35" xfId="3" applyFont="1" applyFill="1" applyBorder="1" applyAlignment="1">
      <alignment horizontal="left" vertical="center"/>
    </xf>
    <xf numFmtId="176" fontId="7" fillId="2" borderId="0" xfId="0" applyNumberFormat="1" applyFont="1" applyFill="1">
      <alignment vertical="center"/>
    </xf>
    <xf numFmtId="0" fontId="7" fillId="2" borderId="0" xfId="0" applyFont="1" applyFill="1" applyAlignment="1">
      <alignment horizontal="left" vertical="center"/>
    </xf>
    <xf numFmtId="0" fontId="9" fillId="2" borderId="27" xfId="0" applyFont="1" applyFill="1" applyBorder="1" applyAlignment="1">
      <alignment horizontal="center" vertical="top"/>
    </xf>
    <xf numFmtId="0" fontId="7" fillId="2" borderId="17" xfId="1" applyFont="1" applyFill="1" applyBorder="1">
      <alignment vertical="center"/>
    </xf>
    <xf numFmtId="176" fontId="7" fillId="2" borderId="0" xfId="2" applyNumberFormat="1" applyFont="1" applyFill="1" applyBorder="1" applyAlignment="1">
      <alignment vertical="center"/>
    </xf>
    <xf numFmtId="0" fontId="11" fillId="2" borderId="17" xfId="1" applyFont="1" applyFill="1" applyBorder="1" applyAlignment="1">
      <alignment horizontal="left" vertical="center"/>
    </xf>
    <xf numFmtId="0" fontId="12" fillId="2" borderId="17" xfId="1" applyFont="1" applyFill="1" applyBorder="1">
      <alignment vertical="center"/>
    </xf>
    <xf numFmtId="0" fontId="9" fillId="2" borderId="0" xfId="0" applyFont="1" applyFill="1" applyAlignment="1">
      <alignment vertical="top"/>
    </xf>
    <xf numFmtId="0" fontId="9" fillId="2" borderId="12" xfId="0" applyFont="1" applyFill="1" applyBorder="1" applyAlignment="1">
      <alignment horizontal="right" vertical="top"/>
    </xf>
    <xf numFmtId="0" fontId="9" fillId="2" borderId="13" xfId="0" applyFont="1" applyFill="1" applyBorder="1" applyAlignment="1">
      <alignment horizontal="right" vertical="top"/>
    </xf>
    <xf numFmtId="0" fontId="9" fillId="2" borderId="11" xfId="0" applyFont="1" applyFill="1" applyBorder="1" applyAlignment="1">
      <alignment vertical="top"/>
    </xf>
    <xf numFmtId="3" fontId="9" fillId="2" borderId="12" xfId="0" applyNumberFormat="1" applyFont="1" applyFill="1" applyBorder="1" applyAlignment="1">
      <alignment horizontal="right" vertical="top"/>
    </xf>
    <xf numFmtId="3" fontId="9" fillId="2" borderId="13" xfId="0" applyNumberFormat="1" applyFont="1" applyFill="1" applyBorder="1" applyAlignment="1">
      <alignment horizontal="right" vertical="top"/>
    </xf>
    <xf numFmtId="0" fontId="9" fillId="2" borderId="28" xfId="0" applyFont="1" applyFill="1" applyBorder="1" applyAlignment="1">
      <alignment horizontal="right" vertical="top"/>
    </xf>
    <xf numFmtId="3" fontId="9" fillId="2" borderId="28" xfId="0" applyNumberFormat="1" applyFont="1" applyFill="1" applyBorder="1" applyAlignment="1">
      <alignment horizontal="right" vertical="top"/>
    </xf>
    <xf numFmtId="3" fontId="9" fillId="2" borderId="29" xfId="0" applyNumberFormat="1" applyFont="1" applyFill="1" applyBorder="1" applyAlignment="1">
      <alignment horizontal="right" vertical="top"/>
    </xf>
    <xf numFmtId="176" fontId="6" fillId="2" borderId="0" xfId="2" applyNumberFormat="1" applyFont="1" applyFill="1" applyBorder="1" applyAlignment="1">
      <alignment vertical="center"/>
    </xf>
    <xf numFmtId="176" fontId="6" fillId="2" borderId="0" xfId="1" applyNumberFormat="1" applyFont="1" applyFill="1" applyBorder="1" applyAlignment="1">
      <alignment vertical="center"/>
    </xf>
    <xf numFmtId="0" fontId="6" fillId="2" borderId="0" xfId="0" applyFont="1" applyFill="1">
      <alignment vertical="center"/>
    </xf>
    <xf numFmtId="0" fontId="7" fillId="5" borderId="0" xfId="0" applyFont="1" applyFill="1" applyAlignment="1">
      <alignment vertical="center"/>
    </xf>
    <xf numFmtId="0" fontId="9" fillId="0" borderId="11" xfId="0" applyFont="1" applyBorder="1" applyAlignment="1">
      <alignment vertical="top"/>
    </xf>
    <xf numFmtId="3" fontId="9" fillId="0" borderId="12" xfId="0" applyNumberFormat="1" applyFont="1" applyBorder="1" applyAlignment="1">
      <alignment horizontal="right" vertical="top"/>
    </xf>
    <xf numFmtId="3" fontId="9" fillId="0" borderId="13" xfId="0" applyNumberFormat="1" applyFont="1" applyBorder="1" applyAlignment="1">
      <alignment horizontal="right" vertical="top"/>
    </xf>
    <xf numFmtId="0" fontId="9" fillId="0" borderId="12" xfId="0" applyFont="1" applyBorder="1" applyAlignment="1">
      <alignment horizontal="right" vertical="top"/>
    </xf>
    <xf numFmtId="0" fontId="9" fillId="0" borderId="13" xfId="0" applyFont="1" applyBorder="1" applyAlignment="1">
      <alignment horizontal="right" vertical="top"/>
    </xf>
    <xf numFmtId="0" fontId="9" fillId="0" borderId="27" xfId="0" applyFont="1" applyBorder="1" applyAlignment="1">
      <alignment vertical="top"/>
    </xf>
    <xf numFmtId="3" fontId="9" fillId="0" borderId="29" xfId="0" applyNumberFormat="1" applyFont="1" applyBorder="1" applyAlignment="1">
      <alignment horizontal="right" vertical="top"/>
    </xf>
    <xf numFmtId="3" fontId="9" fillId="0" borderId="28" xfId="0" applyNumberFormat="1" applyFont="1" applyBorder="1" applyAlignment="1">
      <alignment horizontal="right" vertical="top"/>
    </xf>
    <xf numFmtId="0" fontId="9" fillId="0" borderId="29" xfId="0" applyFont="1" applyBorder="1" applyAlignment="1">
      <alignment horizontal="right" vertical="top"/>
    </xf>
    <xf numFmtId="0" fontId="8" fillId="4" borderId="1" xfId="4" applyFont="1" applyFill="1" applyBorder="1" applyAlignment="1">
      <alignment vertical="center"/>
    </xf>
    <xf numFmtId="0" fontId="4" fillId="2" borderId="31" xfId="0" applyFont="1" applyFill="1" applyBorder="1" applyAlignment="1">
      <alignment horizontal="center" vertical="center"/>
    </xf>
    <xf numFmtId="0" fontId="4" fillId="2" borderId="30" xfId="0" applyFont="1" applyFill="1" applyBorder="1" applyAlignment="1">
      <alignment horizontal="center" vertical="center"/>
    </xf>
    <xf numFmtId="0" fontId="4" fillId="2" borderId="11" xfId="0" applyFont="1" applyFill="1" applyBorder="1" applyAlignment="1">
      <alignment vertical="top"/>
    </xf>
    <xf numFmtId="3" fontId="4" fillId="2" borderId="12" xfId="0" applyNumberFormat="1" applyFont="1" applyFill="1" applyBorder="1" applyAlignment="1">
      <alignment horizontal="right" vertical="top"/>
    </xf>
    <xf numFmtId="3" fontId="4" fillId="2" borderId="13" xfId="0" applyNumberFormat="1" applyFont="1" applyFill="1" applyBorder="1" applyAlignment="1">
      <alignment horizontal="right" vertical="top"/>
    </xf>
    <xf numFmtId="0" fontId="9" fillId="2" borderId="27" xfId="0" applyFont="1" applyFill="1" applyBorder="1" applyAlignment="1">
      <alignment vertical="top"/>
    </xf>
    <xf numFmtId="3" fontId="7" fillId="2" borderId="0" xfId="0" applyNumberFormat="1" applyFont="1" applyFill="1">
      <alignment vertical="center"/>
    </xf>
    <xf numFmtId="0" fontId="4" fillId="0" borderId="30" xfId="0" applyFont="1" applyBorder="1" applyAlignment="1">
      <alignment horizontal="center" vertical="center" wrapText="1"/>
    </xf>
    <xf numFmtId="0" fontId="9" fillId="0" borderId="13" xfId="0" applyFont="1" applyBorder="1" applyAlignment="1">
      <alignment horizontal="right" vertical="top" wrapText="1"/>
    </xf>
    <xf numFmtId="3" fontId="9" fillId="0" borderId="13" xfId="0" applyNumberFormat="1" applyFont="1" applyBorder="1" applyAlignment="1">
      <alignment horizontal="right" vertical="top" wrapText="1"/>
    </xf>
    <xf numFmtId="0" fontId="9" fillId="5" borderId="0" xfId="0" applyFont="1" applyFill="1" applyBorder="1" applyAlignment="1">
      <alignment vertical="top"/>
    </xf>
    <xf numFmtId="3" fontId="9" fillId="0" borderId="29" xfId="0" applyNumberFormat="1" applyFont="1" applyBorder="1" applyAlignment="1">
      <alignment horizontal="right" vertical="top" wrapText="1"/>
    </xf>
    <xf numFmtId="0" fontId="7" fillId="2" borderId="17" xfId="0" applyFont="1" applyFill="1" applyBorder="1" applyAlignment="1">
      <alignment horizontal="left" indent="1"/>
    </xf>
    <xf numFmtId="176" fontId="7" fillId="2" borderId="0" xfId="2" applyNumberFormat="1" applyFont="1" applyFill="1" applyBorder="1" applyAlignment="1"/>
    <xf numFmtId="176" fontId="7" fillId="2" borderId="19" xfId="2" applyNumberFormat="1" applyFont="1" applyFill="1" applyBorder="1" applyAlignment="1"/>
    <xf numFmtId="0" fontId="4" fillId="2" borderId="20" xfId="1" applyFont="1" applyFill="1" applyBorder="1" applyAlignment="1">
      <alignment wrapText="1"/>
    </xf>
    <xf numFmtId="176" fontId="6" fillId="2" borderId="21" xfId="2" applyNumberFormat="1" applyFont="1" applyFill="1" applyBorder="1" applyAlignment="1"/>
    <xf numFmtId="176" fontId="6" fillId="2" borderId="22" xfId="2" applyNumberFormat="1" applyFont="1" applyFill="1" applyBorder="1" applyAlignment="1"/>
    <xf numFmtId="0" fontId="4" fillId="2" borderId="23" xfId="1" applyFont="1" applyFill="1" applyBorder="1" applyAlignment="1">
      <alignment wrapText="1"/>
    </xf>
    <xf numFmtId="176" fontId="6" fillId="2" borderId="15" xfId="2" applyNumberFormat="1" applyFont="1" applyFill="1" applyBorder="1" applyAlignment="1"/>
    <xf numFmtId="176" fontId="6" fillId="2" borderId="16" xfId="2" applyNumberFormat="1" applyFont="1" applyFill="1" applyBorder="1" applyAlignment="1"/>
    <xf numFmtId="0" fontId="4" fillId="2" borderId="24" xfId="1" applyFont="1" applyFill="1" applyBorder="1" applyAlignment="1">
      <alignment wrapText="1"/>
    </xf>
    <xf numFmtId="176" fontId="6" fillId="2" borderId="25" xfId="1" applyNumberFormat="1" applyFont="1" applyFill="1" applyBorder="1" applyAlignment="1"/>
    <xf numFmtId="176" fontId="6" fillId="2" borderId="26" xfId="1" applyNumberFormat="1" applyFont="1" applyFill="1" applyBorder="1" applyAlignment="1"/>
    <xf numFmtId="0" fontId="6" fillId="2" borderId="17" xfId="0" applyFont="1" applyFill="1" applyBorder="1" applyAlignment="1">
      <alignment horizontal="left"/>
    </xf>
    <xf numFmtId="0" fontId="7" fillId="2" borderId="17" xfId="0" applyFont="1" applyFill="1" applyBorder="1" applyAlignment="1"/>
    <xf numFmtId="176" fontId="11" fillId="5" borderId="0" xfId="1" applyNumberFormat="1" applyFont="1" applyFill="1" applyBorder="1" applyAlignment="1">
      <alignment vertical="center"/>
    </xf>
    <xf numFmtId="0" fontId="7" fillId="5" borderId="0" xfId="1" applyFont="1" applyFill="1" applyBorder="1" applyAlignment="1">
      <alignment vertical="center"/>
    </xf>
    <xf numFmtId="0" fontId="11" fillId="5" borderId="0" xfId="1" applyFont="1" applyFill="1" applyBorder="1" applyAlignment="1">
      <alignment vertical="center"/>
    </xf>
    <xf numFmtId="0" fontId="7" fillId="5" borderId="0" xfId="0" applyFont="1" applyFill="1" applyBorder="1" applyAlignment="1">
      <alignment vertical="center"/>
    </xf>
    <xf numFmtId="0" fontId="5" fillId="2" borderId="18" xfId="1" applyFont="1" applyFill="1" applyBorder="1" applyAlignment="1">
      <alignment horizontal="left"/>
    </xf>
    <xf numFmtId="176" fontId="6" fillId="2" borderId="0" xfId="2" applyNumberFormat="1" applyFont="1" applyFill="1" applyBorder="1" applyAlignment="1"/>
    <xf numFmtId="176" fontId="6" fillId="2" borderId="19" xfId="2" applyNumberFormat="1" applyFont="1" applyFill="1" applyBorder="1" applyAlignment="1"/>
    <xf numFmtId="0" fontId="7" fillId="2" borderId="43" xfId="0" applyFont="1" applyFill="1" applyBorder="1" applyAlignment="1">
      <alignment horizontal="left" indent="1"/>
    </xf>
    <xf numFmtId="176" fontId="7" fillId="2" borderId="34" xfId="2" applyNumberFormat="1" applyFont="1" applyFill="1" applyBorder="1" applyAlignment="1"/>
    <xf numFmtId="176" fontId="7" fillId="2" borderId="33" xfId="2" applyNumberFormat="1" applyFont="1" applyFill="1" applyBorder="1" applyAlignment="1"/>
    <xf numFmtId="0" fontId="7" fillId="2" borderId="43" xfId="0" applyFont="1" applyFill="1" applyBorder="1" applyAlignment="1"/>
    <xf numFmtId="176" fontId="6" fillId="2" borderId="0" xfId="0" applyNumberFormat="1" applyFont="1" applyFill="1" applyAlignment="1"/>
    <xf numFmtId="176" fontId="6" fillId="2" borderId="2" xfId="0" applyNumberFormat="1" applyFont="1" applyFill="1" applyBorder="1" applyAlignment="1"/>
    <xf numFmtId="0" fontId="4" fillId="0" borderId="12" xfId="0" applyFont="1" applyBorder="1" applyAlignment="1">
      <alignment horizontal="center" vertical="center"/>
    </xf>
    <xf numFmtId="0" fontId="9" fillId="0" borderId="12" xfId="0" applyFont="1" applyBorder="1" applyAlignment="1">
      <alignment horizontal="right" vertical="center"/>
    </xf>
    <xf numFmtId="176" fontId="5" fillId="2" borderId="9" xfId="3" applyNumberFormat="1" applyFont="1" applyFill="1" applyBorder="1" applyAlignment="1">
      <alignment horizontal="right" vertical="center"/>
    </xf>
    <xf numFmtId="176" fontId="5" fillId="2" borderId="10" xfId="3" applyNumberFormat="1" applyFont="1" applyFill="1" applyBorder="1" applyAlignment="1">
      <alignment horizontal="right" vertical="center"/>
    </xf>
    <xf numFmtId="176" fontId="11" fillId="2" borderId="19" xfId="3" applyNumberFormat="1" applyFont="1" applyFill="1" applyBorder="1" applyAlignment="1">
      <alignment horizontal="right" vertical="center"/>
    </xf>
    <xf numFmtId="176" fontId="5" fillId="2" borderId="34" xfId="3" applyNumberFormat="1" applyFont="1" applyFill="1" applyBorder="1" applyAlignment="1">
      <alignment horizontal="right" vertical="center"/>
    </xf>
    <xf numFmtId="176" fontId="5" fillId="2" borderId="33" xfId="3" applyNumberFormat="1" applyFont="1" applyFill="1" applyBorder="1" applyAlignment="1">
      <alignment horizontal="right" vertical="center"/>
    </xf>
    <xf numFmtId="177" fontId="10" fillId="2" borderId="34" xfId="6" applyNumberFormat="1" applyFont="1" applyFill="1" applyBorder="1" applyAlignment="1">
      <alignment horizontal="right" vertical="center"/>
    </xf>
    <xf numFmtId="177" fontId="10" fillId="2" borderId="33" xfId="6" applyNumberFormat="1" applyFont="1" applyFill="1" applyBorder="1" applyAlignment="1">
      <alignment horizontal="right" vertical="center"/>
    </xf>
    <xf numFmtId="176" fontId="5" fillId="2" borderId="0" xfId="3" applyNumberFormat="1" applyFont="1" applyFill="1" applyBorder="1" applyAlignment="1">
      <alignment horizontal="right" vertical="center"/>
    </xf>
    <xf numFmtId="176" fontId="5" fillId="2" borderId="19" xfId="3" applyNumberFormat="1" applyFont="1" applyFill="1" applyBorder="1" applyAlignment="1">
      <alignment horizontal="right" vertical="center"/>
    </xf>
    <xf numFmtId="178" fontId="10" fillId="2" borderId="34" xfId="6" applyNumberFormat="1" applyFont="1" applyFill="1" applyBorder="1" applyAlignment="1">
      <alignment horizontal="right" vertical="center"/>
    </xf>
    <xf numFmtId="179" fontId="10" fillId="2" borderId="33" xfId="6" applyNumberFormat="1" applyFont="1" applyFill="1" applyBorder="1" applyAlignment="1">
      <alignment horizontal="right" vertical="center"/>
    </xf>
    <xf numFmtId="176" fontId="11" fillId="2" borderId="34" xfId="5" applyNumberFormat="1" applyFont="1" applyFill="1" applyBorder="1" applyAlignment="1">
      <alignment horizontal="right" vertical="center"/>
    </xf>
    <xf numFmtId="176" fontId="11" fillId="2" borderId="33" xfId="5" applyNumberFormat="1" applyFont="1" applyFill="1" applyBorder="1" applyAlignment="1">
      <alignment horizontal="right" vertical="center"/>
    </xf>
    <xf numFmtId="178" fontId="10" fillId="2" borderId="33" xfId="6" applyNumberFormat="1" applyFont="1" applyFill="1" applyBorder="1" applyAlignment="1">
      <alignment horizontal="right" vertical="center"/>
    </xf>
    <xf numFmtId="178" fontId="10" fillId="2" borderId="36" xfId="6" applyNumberFormat="1" applyFont="1" applyFill="1" applyBorder="1" applyAlignment="1">
      <alignment horizontal="right" vertical="center"/>
    </xf>
    <xf numFmtId="177" fontId="10" fillId="2" borderId="36" xfId="6" applyNumberFormat="1" applyFont="1" applyFill="1" applyBorder="1" applyAlignment="1">
      <alignment horizontal="right" vertical="center"/>
    </xf>
    <xf numFmtId="178" fontId="10" fillId="2" borderId="37" xfId="6" applyNumberFormat="1" applyFont="1" applyFill="1" applyBorder="1" applyAlignment="1">
      <alignment horizontal="right" vertical="center"/>
    </xf>
    <xf numFmtId="0" fontId="4" fillId="0" borderId="4" xfId="0" applyFont="1" applyBorder="1" applyAlignment="1">
      <alignment horizontal="center" vertical="center"/>
    </xf>
    <xf numFmtId="0" fontId="4" fillId="0" borderId="31" xfId="0" applyFont="1" applyBorder="1" applyAlignment="1">
      <alignment horizontal="center" vertical="center"/>
    </xf>
    <xf numFmtId="0" fontId="4" fillId="0" borderId="30" xfId="0" applyFont="1" applyBorder="1" applyAlignment="1">
      <alignment horizontal="center" vertical="center"/>
    </xf>
    <xf numFmtId="3" fontId="9" fillId="0" borderId="12" xfId="0" applyNumberFormat="1" applyFont="1" applyBorder="1" applyAlignment="1">
      <alignment horizontal="right" vertical="center"/>
    </xf>
    <xf numFmtId="176" fontId="7" fillId="2" borderId="0" xfId="4" applyNumberFormat="1" applyFont="1" applyFill="1" applyBorder="1" applyAlignment="1">
      <alignment vertical="center"/>
    </xf>
    <xf numFmtId="176" fontId="7" fillId="2" borderId="19" xfId="4" applyNumberFormat="1" applyFont="1" applyFill="1" applyBorder="1" applyAlignment="1">
      <alignment vertical="center"/>
    </xf>
    <xf numFmtId="0" fontId="4" fillId="0" borderId="0" xfId="0" applyFont="1" applyBorder="1" applyAlignment="1">
      <alignment horizontal="center" vertical="center"/>
    </xf>
    <xf numFmtId="3" fontId="9" fillId="0" borderId="0" xfId="0" applyNumberFormat="1" applyFont="1" applyBorder="1" applyAlignment="1">
      <alignment horizontal="right" vertical="top"/>
    </xf>
    <xf numFmtId="0" fontId="4" fillId="0" borderId="5" xfId="0" applyFont="1" applyBorder="1" applyAlignment="1">
      <alignment vertical="center"/>
    </xf>
    <xf numFmtId="0" fontId="9" fillId="0" borderId="0" xfId="0" applyFont="1" applyAlignment="1">
      <alignment horizontal="left" vertical="center"/>
    </xf>
    <xf numFmtId="0" fontId="7" fillId="0" borderId="0" xfId="0" applyFont="1" applyAlignment="1">
      <alignment vertical="center"/>
    </xf>
    <xf numFmtId="0" fontId="9" fillId="6" borderId="11" xfId="0" applyFont="1" applyFill="1" applyBorder="1" applyAlignment="1">
      <alignment vertical="top"/>
    </xf>
    <xf numFmtId="3" fontId="9" fillId="6" borderId="12" xfId="0" applyNumberFormat="1" applyFont="1" applyFill="1" applyBorder="1" applyAlignment="1">
      <alignment horizontal="right" vertical="top"/>
    </xf>
    <xf numFmtId="3" fontId="9" fillId="6" borderId="13" xfId="0" applyNumberFormat="1" applyFont="1" applyFill="1" applyBorder="1" applyAlignment="1">
      <alignment horizontal="right" vertical="top"/>
    </xf>
    <xf numFmtId="0" fontId="9" fillId="2" borderId="0" xfId="0" applyFont="1" applyFill="1" applyAlignment="1">
      <alignment horizontal="left" vertical="center"/>
    </xf>
    <xf numFmtId="0" fontId="4" fillId="2" borderId="0" xfId="0" applyFont="1" applyFill="1" applyAlignment="1">
      <alignment vertical="center"/>
    </xf>
    <xf numFmtId="0" fontId="4" fillId="2" borderId="53" xfId="0" applyFont="1" applyFill="1" applyBorder="1" applyAlignment="1">
      <alignment vertical="center"/>
    </xf>
    <xf numFmtId="0" fontId="4" fillId="2" borderId="42" xfId="0" applyFont="1" applyFill="1" applyBorder="1" applyAlignment="1">
      <alignment vertical="center"/>
    </xf>
    <xf numFmtId="0" fontId="4" fillId="2" borderId="54" xfId="0" applyFont="1" applyFill="1" applyBorder="1" applyAlignment="1">
      <alignment horizontal="center" vertical="center"/>
    </xf>
    <xf numFmtId="0" fontId="4" fillId="2" borderId="40"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41" xfId="0" applyFont="1" applyFill="1" applyBorder="1" applyAlignment="1">
      <alignment vertical="center"/>
    </xf>
    <xf numFmtId="0" fontId="4" fillId="2" borderId="1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44" xfId="0" applyFont="1" applyFill="1" applyBorder="1" applyAlignment="1">
      <alignment horizontal="center" vertical="center"/>
    </xf>
    <xf numFmtId="0" fontId="4" fillId="2" borderId="53" xfId="0" applyFont="1" applyFill="1" applyBorder="1" applyAlignment="1">
      <alignment horizontal="right" vertical="center"/>
    </xf>
    <xf numFmtId="0" fontId="4" fillId="2" borderId="7" xfId="0" applyFont="1" applyFill="1" applyBorder="1" applyAlignment="1">
      <alignment horizontal="right" vertical="center"/>
    </xf>
    <xf numFmtId="0" fontId="4" fillId="2" borderId="42" xfId="0" applyFont="1" applyFill="1" applyBorder="1" applyAlignment="1">
      <alignment horizontal="right" vertical="center"/>
    </xf>
    <xf numFmtId="0" fontId="4" fillId="2" borderId="11" xfId="0" applyFont="1" applyFill="1" applyBorder="1" applyAlignment="1">
      <alignment horizontal="center" vertical="center"/>
    </xf>
    <xf numFmtId="0" fontId="17" fillId="2" borderId="0" xfId="0" applyFont="1" applyFill="1">
      <alignment vertical="center"/>
    </xf>
    <xf numFmtId="0" fontId="4" fillId="2" borderId="5" xfId="0" applyFont="1" applyFill="1" applyBorder="1" applyAlignment="1">
      <alignment vertical="center"/>
    </xf>
    <xf numFmtId="3" fontId="9" fillId="2" borderId="12" xfId="0" applyNumberFormat="1" applyFont="1" applyFill="1" applyBorder="1" applyAlignment="1">
      <alignment horizontal="right" vertical="center"/>
    </xf>
    <xf numFmtId="0" fontId="9" fillId="2" borderId="12" xfId="0" applyFont="1" applyFill="1" applyBorder="1" applyAlignment="1">
      <alignment horizontal="right" vertical="center"/>
    </xf>
    <xf numFmtId="0" fontId="9" fillId="2" borderId="47" xfId="0" applyFont="1" applyFill="1" applyBorder="1" applyAlignment="1">
      <alignment vertical="top"/>
    </xf>
    <xf numFmtId="0" fontId="9" fillId="2" borderId="44" xfId="0" applyFont="1" applyFill="1" applyBorder="1" applyAlignment="1">
      <alignment vertical="top"/>
    </xf>
    <xf numFmtId="0" fontId="9" fillId="2" borderId="29" xfId="0" applyFont="1" applyFill="1" applyBorder="1" applyAlignment="1">
      <alignment horizontal="right" vertical="top"/>
    </xf>
    <xf numFmtId="180" fontId="10" fillId="2" borderId="34" xfId="6" applyNumberFormat="1" applyFont="1" applyFill="1" applyBorder="1" applyAlignment="1">
      <alignment horizontal="right" vertical="center"/>
    </xf>
    <xf numFmtId="181" fontId="10" fillId="2" borderId="34" xfId="6" applyNumberFormat="1" applyFont="1" applyFill="1" applyBorder="1" applyAlignment="1">
      <alignment horizontal="right" vertical="center"/>
    </xf>
    <xf numFmtId="0" fontId="6" fillId="5" borderId="0" xfId="0" applyFont="1" applyFill="1" applyAlignment="1">
      <alignment vertical="center"/>
    </xf>
    <xf numFmtId="0" fontId="7" fillId="7" borderId="17" xfId="0" applyFont="1" applyFill="1" applyBorder="1" applyAlignment="1">
      <alignment horizontal="left" indent="1"/>
    </xf>
    <xf numFmtId="176" fontId="11" fillId="7" borderId="0" xfId="3" applyNumberFormat="1" applyFont="1" applyFill="1" applyBorder="1" applyAlignment="1">
      <alignment horizontal="right" vertical="center"/>
    </xf>
    <xf numFmtId="176" fontId="11" fillId="7" borderId="19" xfId="3" applyNumberFormat="1" applyFont="1" applyFill="1" applyBorder="1" applyAlignment="1">
      <alignment horizontal="right" vertical="center"/>
    </xf>
    <xf numFmtId="3" fontId="9" fillId="0" borderId="28" xfId="0" applyNumberFormat="1" applyFont="1" applyBorder="1" applyAlignment="1">
      <alignment horizontal="right" vertical="center"/>
    </xf>
    <xf numFmtId="3" fontId="9" fillId="6" borderId="12" xfId="0" applyNumberFormat="1" applyFont="1" applyFill="1" applyBorder="1" applyAlignment="1">
      <alignment horizontal="right" vertical="center"/>
    </xf>
    <xf numFmtId="0" fontId="7" fillId="6" borderId="0" xfId="0" applyFont="1" applyFill="1" applyAlignment="1">
      <alignment vertical="center"/>
    </xf>
    <xf numFmtId="41" fontId="7" fillId="2" borderId="0" xfId="7" applyFont="1" applyFill="1" applyAlignment="1">
      <alignment vertical="center"/>
    </xf>
    <xf numFmtId="0" fontId="9" fillId="2" borderId="13" xfId="0" applyFont="1" applyFill="1" applyBorder="1" applyAlignment="1">
      <alignment vertical="top"/>
    </xf>
    <xf numFmtId="3" fontId="9" fillId="2" borderId="28" xfId="0" applyNumberFormat="1" applyFont="1" applyFill="1" applyBorder="1" applyAlignment="1">
      <alignment horizontal="right" vertical="center"/>
    </xf>
    <xf numFmtId="0" fontId="9" fillId="2" borderId="0" xfId="0" applyFont="1" applyFill="1" applyBorder="1" applyAlignment="1">
      <alignment horizontal="center" vertical="top"/>
    </xf>
    <xf numFmtId="3" fontId="9" fillId="2" borderId="0" xfId="0" applyNumberFormat="1" applyFont="1" applyFill="1" applyBorder="1" applyAlignment="1">
      <alignment horizontal="right" vertical="top"/>
    </xf>
    <xf numFmtId="0" fontId="9" fillId="2" borderId="13" xfId="0" applyFont="1" applyFill="1" applyBorder="1" applyAlignment="1">
      <alignment horizontal="center" vertical="top"/>
    </xf>
    <xf numFmtId="0" fontId="9" fillId="2" borderId="12" xfId="0" applyFont="1" applyFill="1" applyBorder="1" applyAlignment="1">
      <alignment horizontal="center" vertical="top"/>
    </xf>
    <xf numFmtId="0" fontId="9" fillId="2" borderId="0" xfId="0" applyFont="1" applyFill="1" applyBorder="1" applyAlignment="1">
      <alignment horizontal="right" vertical="top"/>
    </xf>
    <xf numFmtId="3" fontId="7" fillId="2" borderId="0" xfId="0" applyNumberFormat="1" applyFont="1" applyFill="1" applyAlignment="1">
      <alignment vertical="center"/>
    </xf>
    <xf numFmtId="0" fontId="9" fillId="0" borderId="28" xfId="0" applyFont="1" applyBorder="1" applyAlignment="1">
      <alignment horizontal="right" vertical="center"/>
    </xf>
    <xf numFmtId="0" fontId="9" fillId="2" borderId="0" xfId="0" applyFont="1" applyFill="1" applyAlignment="1">
      <alignment horizontal="right" vertical="top"/>
    </xf>
    <xf numFmtId="0" fontId="9" fillId="2" borderId="0" xfId="0" applyFont="1" applyFill="1" applyBorder="1" applyAlignment="1">
      <alignment vertical="center"/>
    </xf>
    <xf numFmtId="0" fontId="9" fillId="2" borderId="0" xfId="0" applyFont="1" applyFill="1" applyAlignment="1">
      <alignment horizontal="center" vertical="center"/>
    </xf>
    <xf numFmtId="0" fontId="9" fillId="0" borderId="0" xfId="0" applyFont="1" applyAlignment="1">
      <alignment horizontal="right"/>
    </xf>
    <xf numFmtId="0" fontId="9" fillId="0" borderId="12" xfId="0" applyFont="1" applyBorder="1" applyAlignment="1">
      <alignment horizontal="center" vertical="center"/>
    </xf>
    <xf numFmtId="0" fontId="9" fillId="0" borderId="61" xfId="0" applyFont="1" applyBorder="1" applyAlignment="1">
      <alignment horizontal="center" vertical="center"/>
    </xf>
    <xf numFmtId="0" fontId="9" fillId="0" borderId="28" xfId="0" applyFont="1" applyBorder="1" applyAlignment="1">
      <alignment horizontal="center" vertical="center"/>
    </xf>
    <xf numFmtId="0" fontId="9" fillId="6" borderId="12" xfId="0" applyFont="1" applyFill="1" applyBorder="1" applyAlignment="1">
      <alignment horizontal="center" vertical="center"/>
    </xf>
    <xf numFmtId="0" fontId="9" fillId="6" borderId="12" xfId="0" applyFont="1" applyFill="1" applyBorder="1" applyAlignment="1">
      <alignment horizontal="right" vertical="top"/>
    </xf>
    <xf numFmtId="2" fontId="16" fillId="8" borderId="63" xfId="11" applyFont="1" applyFill="1" applyBorder="1" applyAlignment="1" applyProtection="1">
      <alignment horizontal="center" vertical="center"/>
    </xf>
    <xf numFmtId="0" fontId="24" fillId="0" borderId="0" xfId="0" applyFont="1">
      <alignment vertical="center"/>
    </xf>
    <xf numFmtId="182" fontId="25" fillId="0" borderId="0" xfId="13" applyNumberFormat="1" applyFont="1" applyBorder="1" applyAlignment="1" applyProtection="1">
      <alignment horizontal="center" vertical="center"/>
    </xf>
    <xf numFmtId="183" fontId="16" fillId="0" borderId="64" xfId="13" applyNumberFormat="1" applyFont="1" applyBorder="1" applyAlignment="1">
      <alignment vertical="center"/>
    </xf>
    <xf numFmtId="182" fontId="16" fillId="0" borderId="0" xfId="13" applyNumberFormat="1" applyFont="1" applyBorder="1" applyAlignment="1" applyProtection="1">
      <alignment horizontal="center" vertical="center"/>
    </xf>
    <xf numFmtId="183" fontId="24" fillId="0" borderId="0" xfId="0" applyNumberFormat="1" applyFont="1">
      <alignment vertical="center"/>
    </xf>
    <xf numFmtId="182" fontId="16" fillId="0" borderId="0" xfId="13" applyNumberFormat="1" applyFont="1" applyBorder="1" applyAlignment="1" applyProtection="1">
      <alignment vertical="center"/>
    </xf>
    <xf numFmtId="182" fontId="16" fillId="0" borderId="0" xfId="13" applyNumberFormat="1" applyFont="1" applyFill="1" applyBorder="1" applyAlignment="1" applyProtection="1">
      <alignment vertical="center"/>
    </xf>
    <xf numFmtId="183" fontId="16" fillId="0" borderId="64" xfId="13" applyNumberFormat="1" applyFont="1" applyFill="1" applyBorder="1" applyAlignment="1">
      <alignment vertical="center"/>
    </xf>
    <xf numFmtId="39" fontId="16" fillId="0" borderId="0" xfId="10" applyFont="1" applyBorder="1" applyAlignment="1" applyProtection="1">
      <alignment horizontal="left" vertical="center"/>
    </xf>
    <xf numFmtId="39" fontId="16" fillId="0" borderId="67" xfId="10" applyFont="1" applyBorder="1" applyAlignment="1" applyProtection="1">
      <alignment horizontal="left" vertical="center"/>
    </xf>
    <xf numFmtId="4" fontId="16" fillId="0" borderId="67" xfId="13" applyNumberFormat="1" applyFont="1" applyFill="1" applyBorder="1" applyAlignment="1" applyProtection="1">
      <alignment vertical="center"/>
    </xf>
    <xf numFmtId="182" fontId="16" fillId="0" borderId="67" xfId="13" applyNumberFormat="1" applyFont="1" applyBorder="1" applyAlignment="1" applyProtection="1">
      <alignment horizontal="center" vertical="center"/>
    </xf>
    <xf numFmtId="182" fontId="16" fillId="0" borderId="0" xfId="13" applyNumberFormat="1" applyFont="1" applyFill="1" applyBorder="1" applyAlignment="1" applyProtection="1">
      <alignment horizontal="center" vertical="center"/>
    </xf>
    <xf numFmtId="182" fontId="16" fillId="0" borderId="67" xfId="13" applyNumberFormat="1" applyFont="1" applyBorder="1" applyAlignment="1" applyProtection="1">
      <alignment vertical="center"/>
    </xf>
    <xf numFmtId="182" fontId="16" fillId="0" borderId="68" xfId="13" applyNumberFormat="1" applyFont="1" applyBorder="1" applyAlignment="1" applyProtection="1">
      <alignment horizontal="center" vertical="center"/>
    </xf>
    <xf numFmtId="4" fontId="16" fillId="0" borderId="64" xfId="13" applyNumberFormat="1" applyFont="1" applyFill="1" applyBorder="1" applyAlignment="1" applyProtection="1">
      <alignment vertical="center"/>
    </xf>
    <xf numFmtId="2" fontId="16" fillId="0" borderId="63" xfId="9" applyFont="1" applyFill="1" applyBorder="1" applyAlignment="1" applyProtection="1">
      <alignment horizontal="left" vertical="center"/>
    </xf>
    <xf numFmtId="182" fontId="16" fillId="8" borderId="69" xfId="10" applyNumberFormat="1" applyFont="1" applyFill="1" applyBorder="1" applyAlignment="1" applyProtection="1">
      <alignment horizontal="center" vertical="center"/>
    </xf>
    <xf numFmtId="183" fontId="16" fillId="0" borderId="64" xfId="7" applyNumberFormat="1" applyFont="1" applyFill="1" applyBorder="1" applyAlignment="1" applyProtection="1">
      <alignment vertical="center"/>
    </xf>
    <xf numFmtId="183" fontId="16" fillId="6" borderId="64" xfId="7" applyNumberFormat="1" applyFont="1" applyFill="1" applyBorder="1" applyAlignment="1" applyProtection="1">
      <alignment vertical="center"/>
    </xf>
    <xf numFmtId="183" fontId="16" fillId="9" borderId="64" xfId="7" applyNumberFormat="1" applyFont="1" applyFill="1" applyBorder="1" applyAlignment="1" applyProtection="1">
      <alignment vertical="center"/>
    </xf>
    <xf numFmtId="183" fontId="28" fillId="0" borderId="64" xfId="7" applyNumberFormat="1" applyFont="1" applyFill="1" applyBorder="1" applyAlignment="1" applyProtection="1">
      <alignment vertical="center"/>
    </xf>
    <xf numFmtId="39" fontId="16" fillId="0" borderId="0" xfId="10" applyFont="1" applyFill="1" applyBorder="1" applyAlignment="1" applyProtection="1">
      <alignment horizontal="left" vertical="center"/>
    </xf>
    <xf numFmtId="39" fontId="16" fillId="0" borderId="64" xfId="10" applyFont="1" applyFill="1" applyBorder="1" applyAlignment="1" applyProtection="1">
      <alignment horizontal="left" vertical="center"/>
    </xf>
    <xf numFmtId="4" fontId="16" fillId="0" borderId="64" xfId="7" applyNumberFormat="1" applyFont="1" applyFill="1" applyBorder="1" applyAlignment="1" applyProtection="1">
      <alignment horizontal="left" vertical="center"/>
    </xf>
    <xf numFmtId="183" fontId="16" fillId="10" borderId="64" xfId="7" applyNumberFormat="1" applyFont="1" applyFill="1" applyBorder="1" applyAlignment="1" applyProtection="1">
      <alignment vertical="center"/>
    </xf>
    <xf numFmtId="182" fontId="16" fillId="0" borderId="64" xfId="7" applyNumberFormat="1" applyFont="1" applyFill="1" applyBorder="1" applyAlignment="1" applyProtection="1">
      <alignment horizontal="left" vertical="center"/>
    </xf>
    <xf numFmtId="184" fontId="16" fillId="0" borderId="64" xfId="7" applyNumberFormat="1" applyFont="1" applyFill="1" applyBorder="1" applyAlignment="1" applyProtection="1">
      <alignment vertical="center"/>
    </xf>
    <xf numFmtId="4" fontId="16" fillId="0" borderId="65" xfId="7" applyNumberFormat="1" applyFont="1" applyFill="1" applyBorder="1" applyAlignment="1" applyProtection="1">
      <alignment horizontal="left" vertical="center"/>
    </xf>
    <xf numFmtId="184" fontId="16" fillId="9" borderId="64" xfId="7" applyNumberFormat="1" applyFont="1" applyFill="1" applyBorder="1" applyAlignment="1" applyProtection="1">
      <alignment vertical="center"/>
    </xf>
    <xf numFmtId="182" fontId="16" fillId="0" borderId="63" xfId="7" applyNumberFormat="1" applyFont="1" applyFill="1" applyBorder="1" applyAlignment="1" applyProtection="1">
      <alignment horizontal="left" vertical="center"/>
    </xf>
    <xf numFmtId="183" fontId="16" fillId="0" borderId="64" xfId="7" applyNumberFormat="1" applyFont="1" applyFill="1" applyBorder="1" applyAlignment="1">
      <alignment vertical="center"/>
    </xf>
    <xf numFmtId="183" fontId="16" fillId="0" borderId="65" xfId="7" applyNumberFormat="1" applyFont="1" applyFill="1" applyBorder="1" applyAlignment="1" applyProtection="1">
      <alignment vertical="center"/>
    </xf>
    <xf numFmtId="39" fontId="16" fillId="0" borderId="66" xfId="10" applyFont="1" applyFill="1" applyBorder="1" applyAlignment="1" applyProtection="1">
      <alignment horizontal="left" vertical="center"/>
    </xf>
    <xf numFmtId="41" fontId="29" fillId="3" borderId="2" xfId="2" applyFont="1" applyFill="1" applyBorder="1" applyAlignment="1">
      <alignment vertical="center"/>
    </xf>
    <xf numFmtId="41" fontId="29" fillId="3" borderId="3" xfId="2" applyFont="1" applyFill="1" applyBorder="1" applyAlignment="1">
      <alignment vertical="center"/>
    </xf>
    <xf numFmtId="0" fontId="30" fillId="2" borderId="8" xfId="1" applyNumberFormat="1" applyFont="1" applyFill="1" applyBorder="1" applyAlignment="1">
      <alignment vertical="center"/>
    </xf>
    <xf numFmtId="0" fontId="25" fillId="2" borderId="9" xfId="3" applyNumberFormat="1" applyFont="1" applyFill="1" applyBorder="1" applyAlignment="1">
      <alignment horizontal="right" vertical="center"/>
    </xf>
    <xf numFmtId="0" fontId="25" fillId="2" borderId="10" xfId="3" applyNumberFormat="1" applyFont="1" applyFill="1" applyBorder="1" applyAlignment="1">
      <alignment horizontal="right" vertical="center"/>
    </xf>
    <xf numFmtId="0" fontId="31" fillId="2" borderId="14" xfId="1" applyFont="1" applyFill="1" applyBorder="1" applyAlignment="1">
      <alignment vertical="center"/>
    </xf>
    <xf numFmtId="0" fontId="30" fillId="2" borderId="15" xfId="1" applyNumberFormat="1" applyFont="1" applyFill="1" applyBorder="1" applyAlignment="1">
      <alignment horizontal="right" vertical="center"/>
    </xf>
    <xf numFmtId="0" fontId="30" fillId="2" borderId="16" xfId="1" applyNumberFormat="1" applyFont="1" applyFill="1" applyBorder="1" applyAlignment="1">
      <alignment horizontal="right" vertical="center"/>
    </xf>
    <xf numFmtId="0" fontId="31" fillId="2" borderId="17" xfId="0" applyFont="1" applyFill="1" applyBorder="1" applyAlignment="1">
      <alignment horizontal="left"/>
    </xf>
    <xf numFmtId="176" fontId="31" fillId="2" borderId="0" xfId="0" applyNumberFormat="1" applyFont="1" applyFill="1" applyAlignment="1"/>
    <xf numFmtId="176" fontId="31" fillId="2" borderId="2" xfId="0" applyNumberFormat="1" applyFont="1" applyFill="1" applyBorder="1" applyAlignment="1"/>
    <xf numFmtId="0" fontId="24" fillId="2" borderId="17" xfId="0" applyFont="1" applyFill="1" applyBorder="1" applyAlignment="1">
      <alignment horizontal="left" indent="1"/>
    </xf>
    <xf numFmtId="176" fontId="24" fillId="2" borderId="0" xfId="2" applyNumberFormat="1" applyFont="1" applyFill="1" applyBorder="1" applyAlignment="1"/>
    <xf numFmtId="176" fontId="24" fillId="2" borderId="19" xfId="2" applyNumberFormat="1" applyFont="1" applyFill="1" applyBorder="1" applyAlignment="1"/>
    <xf numFmtId="0" fontId="24" fillId="2" borderId="43" xfId="0" applyFont="1" applyFill="1" applyBorder="1" applyAlignment="1">
      <alignment horizontal="left" indent="1"/>
    </xf>
    <xf numFmtId="176" fontId="24" fillId="2" borderId="34" xfId="2" applyNumberFormat="1" applyFont="1" applyFill="1" applyBorder="1" applyAlignment="1"/>
    <xf numFmtId="176" fontId="24" fillId="2" borderId="33" xfId="2" applyNumberFormat="1" applyFont="1" applyFill="1" applyBorder="1" applyAlignment="1"/>
    <xf numFmtId="0" fontId="25" fillId="2" borderId="18" xfId="1" applyFont="1" applyFill="1" applyBorder="1" applyAlignment="1">
      <alignment horizontal="left"/>
    </xf>
    <xf numFmtId="176" fontId="31" fillId="2" borderId="0" xfId="2" applyNumberFormat="1" applyFont="1" applyFill="1" applyBorder="1" applyAlignment="1"/>
    <xf numFmtId="176" fontId="31" fillId="2" borderId="19" xfId="2" applyNumberFormat="1" applyFont="1" applyFill="1" applyBorder="1" applyAlignment="1"/>
    <xf numFmtId="0" fontId="30" fillId="2" borderId="20" xfId="1" applyFont="1" applyFill="1" applyBorder="1" applyAlignment="1">
      <alignment wrapText="1"/>
    </xf>
    <xf numFmtId="176" fontId="31" fillId="2" borderId="21" xfId="2" applyNumberFormat="1" applyFont="1" applyFill="1" applyBorder="1" applyAlignment="1"/>
    <xf numFmtId="176" fontId="31" fillId="2" borderId="22" xfId="2" applyNumberFormat="1" applyFont="1" applyFill="1" applyBorder="1" applyAlignment="1"/>
    <xf numFmtId="0" fontId="24" fillId="2" borderId="17" xfId="0" applyFont="1" applyFill="1" applyBorder="1" applyAlignment="1"/>
    <xf numFmtId="0" fontId="24" fillId="2" borderId="43" xfId="0" applyFont="1" applyFill="1" applyBorder="1" applyAlignment="1"/>
    <xf numFmtId="0" fontId="30" fillId="2" borderId="23" xfId="1" applyFont="1" applyFill="1" applyBorder="1" applyAlignment="1">
      <alignment wrapText="1"/>
    </xf>
    <xf numFmtId="176" fontId="31" fillId="2" borderId="15" xfId="2" applyNumberFormat="1" applyFont="1" applyFill="1" applyBorder="1" applyAlignment="1"/>
    <xf numFmtId="176" fontId="31" fillId="2" borderId="16" xfId="2" applyNumberFormat="1" applyFont="1" applyFill="1" applyBorder="1" applyAlignment="1"/>
    <xf numFmtId="0" fontId="30" fillId="2" borderId="24" xfId="1" applyFont="1" applyFill="1" applyBorder="1" applyAlignment="1">
      <alignment wrapText="1"/>
    </xf>
    <xf numFmtId="176" fontId="31" fillId="2" borderId="25" xfId="1" applyNumberFormat="1" applyFont="1" applyFill="1" applyBorder="1" applyAlignment="1"/>
    <xf numFmtId="176" fontId="31" fillId="2" borderId="26" xfId="1" applyNumberFormat="1" applyFont="1" applyFill="1" applyBorder="1" applyAlignment="1"/>
    <xf numFmtId="0" fontId="29" fillId="3" borderId="1" xfId="1" applyFont="1" applyFill="1" applyBorder="1" applyAlignment="1">
      <alignment vertical="center"/>
    </xf>
    <xf numFmtId="0" fontId="25" fillId="2" borderId="71" xfId="1" applyFont="1" applyFill="1" applyBorder="1" applyAlignment="1">
      <alignment horizontal="left"/>
    </xf>
    <xf numFmtId="176" fontId="31" fillId="2" borderId="32" xfId="2" applyNumberFormat="1" applyFont="1" applyFill="1" applyBorder="1" applyAlignment="1"/>
    <xf numFmtId="176" fontId="31" fillId="2" borderId="3" xfId="2" applyNumberFormat="1" applyFont="1" applyFill="1" applyBorder="1" applyAlignment="1"/>
    <xf numFmtId="0" fontId="24" fillId="2" borderId="72" xfId="0" applyFont="1" applyFill="1" applyBorder="1" applyAlignment="1">
      <alignment horizontal="left" indent="1"/>
    </xf>
    <xf numFmtId="176" fontId="24" fillId="2" borderId="15" xfId="2" applyNumberFormat="1" applyFont="1" applyFill="1" applyBorder="1" applyAlignment="1"/>
    <xf numFmtId="176" fontId="24" fillId="2" borderId="16" xfId="2" applyNumberFormat="1" applyFont="1" applyFill="1" applyBorder="1" applyAlignment="1"/>
    <xf numFmtId="176" fontId="24" fillId="0" borderId="0" xfId="0" applyNumberFormat="1" applyFont="1">
      <alignment vertical="center"/>
    </xf>
    <xf numFmtId="10" fontId="24" fillId="0" borderId="0" xfId="8" applyNumberFormat="1" applyFont="1">
      <alignment vertical="center"/>
    </xf>
    <xf numFmtId="0" fontId="11" fillId="2" borderId="18" xfId="3" applyFont="1" applyFill="1" applyBorder="1" applyAlignment="1">
      <alignment horizontal="left" vertical="center" indent="1"/>
    </xf>
    <xf numFmtId="0" fontId="11" fillId="2" borderId="1" xfId="3" applyFont="1" applyFill="1" applyBorder="1" applyAlignment="1">
      <alignment horizontal="left" vertical="center"/>
    </xf>
    <xf numFmtId="176" fontId="11" fillId="2" borderId="82" xfId="3" applyNumberFormat="1" applyFont="1" applyFill="1" applyBorder="1" applyAlignment="1">
      <alignment horizontal="right" vertical="center"/>
    </xf>
    <xf numFmtId="176" fontId="11" fillId="2" borderId="83" xfId="3" applyNumberFormat="1" applyFont="1" applyFill="1" applyBorder="1" applyAlignment="1">
      <alignment horizontal="right" vertical="center"/>
    </xf>
    <xf numFmtId="41" fontId="24" fillId="0" borderId="0" xfId="7" applyFont="1">
      <alignment vertical="center"/>
    </xf>
    <xf numFmtId="243" fontId="10" fillId="2" borderId="34" xfId="6" applyNumberFormat="1" applyFont="1" applyFill="1" applyBorder="1" applyAlignment="1">
      <alignment horizontal="right" vertical="center"/>
    </xf>
    <xf numFmtId="243" fontId="10" fillId="2" borderId="33" xfId="6" applyNumberFormat="1" applyFont="1" applyFill="1" applyBorder="1" applyAlignment="1">
      <alignment horizontal="right" vertical="center"/>
    </xf>
    <xf numFmtId="243" fontId="10" fillId="2" borderId="0" xfId="6" applyNumberFormat="1" applyFont="1" applyFill="1" applyBorder="1" applyAlignment="1">
      <alignment horizontal="right" vertical="center"/>
    </xf>
    <xf numFmtId="243" fontId="10" fillId="2" borderId="19" xfId="6" applyNumberFormat="1" applyFont="1" applyFill="1" applyBorder="1" applyAlignment="1">
      <alignment horizontal="right" vertical="center"/>
    </xf>
    <xf numFmtId="243" fontId="10" fillId="2" borderId="36" xfId="6" applyNumberFormat="1" applyFont="1" applyFill="1" applyBorder="1" applyAlignment="1">
      <alignment horizontal="right" vertical="center"/>
    </xf>
    <xf numFmtId="243" fontId="10" fillId="2" borderId="37" xfId="6" applyNumberFormat="1" applyFont="1" applyFill="1" applyBorder="1" applyAlignment="1">
      <alignment horizontal="right" vertical="center"/>
    </xf>
    <xf numFmtId="0" fontId="33" fillId="11" borderId="70" xfId="0" applyNumberFormat="1" applyFont="1" applyFill="1" applyBorder="1" applyAlignment="1">
      <alignment vertical="center"/>
    </xf>
    <xf numFmtId="186" fontId="33" fillId="11" borderId="70" xfId="0" applyNumberFormat="1" applyFont="1" applyFill="1" applyBorder="1" applyAlignment="1">
      <alignment vertical="center"/>
    </xf>
    <xf numFmtId="0" fontId="31" fillId="0" borderId="0" xfId="1591" applyFont="1">
      <alignment vertical="center"/>
    </xf>
    <xf numFmtId="0" fontId="16" fillId="0" borderId="0" xfId="1592" applyFont="1" applyBorder="1" applyAlignment="1">
      <alignment horizontal="left" vertical="center"/>
    </xf>
    <xf numFmtId="0" fontId="16" fillId="0" borderId="0" xfId="1592" applyFont="1" applyFill="1" applyBorder="1">
      <alignment vertical="center"/>
    </xf>
    <xf numFmtId="244" fontId="25" fillId="0" borderId="0" xfId="1593" applyNumberFormat="1" applyFont="1" applyFill="1" applyBorder="1" applyAlignment="1">
      <alignment horizontal="center" shrinkToFit="1"/>
    </xf>
    <xf numFmtId="245" fontId="25" fillId="0" borderId="0" xfId="1592" applyNumberFormat="1" applyFont="1" applyFill="1" applyBorder="1">
      <alignment vertical="center"/>
    </xf>
    <xf numFmtId="246" fontId="32" fillId="99" borderId="109" xfId="1594" applyNumberFormat="1" applyFont="1" applyFill="1" applyBorder="1" applyAlignment="1">
      <alignment horizontal="center" vertical="center" shrinkToFit="1"/>
    </xf>
    <xf numFmtId="177" fontId="32" fillId="99" borderId="110" xfId="1595" applyNumberFormat="1" applyFont="1" applyFill="1" applyBorder="1" applyAlignment="1">
      <alignment horizontal="center" vertical="center" shrinkToFit="1"/>
    </xf>
    <xf numFmtId="245" fontId="16" fillId="0" borderId="68" xfId="1593" applyNumberFormat="1" applyFont="1" applyFill="1" applyBorder="1" applyAlignment="1">
      <alignment horizontal="left" vertical="center"/>
    </xf>
    <xf numFmtId="245" fontId="16" fillId="0" borderId="63" xfId="1593" applyNumberFormat="1" applyFont="1" applyFill="1" applyBorder="1" applyAlignment="1">
      <alignment horizontal="left" vertical="center"/>
    </xf>
    <xf numFmtId="247" fontId="25" fillId="0" borderId="109" xfId="1594" applyNumberFormat="1" applyFont="1" applyFill="1" applyBorder="1" applyAlignment="1">
      <alignment vertical="center" shrinkToFit="1"/>
    </xf>
    <xf numFmtId="177" fontId="25" fillId="0" borderId="110" xfId="1595" applyNumberFormat="1" applyFont="1" applyFill="1" applyBorder="1" applyAlignment="1">
      <alignment vertical="center" shrinkToFit="1"/>
    </xf>
    <xf numFmtId="245" fontId="16" fillId="0" borderId="0" xfId="1592" applyNumberFormat="1" applyFont="1" applyFill="1" applyBorder="1">
      <alignment vertical="center"/>
    </xf>
    <xf numFmtId="245" fontId="25" fillId="0" borderId="67" xfId="1593" applyNumberFormat="1" applyFont="1" applyFill="1" applyBorder="1" applyAlignment="1">
      <alignment horizontal="left" vertical="center"/>
    </xf>
    <xf numFmtId="245" fontId="16" fillId="0" borderId="105" xfId="1593" applyNumberFormat="1" applyFont="1" applyFill="1" applyBorder="1" applyAlignment="1">
      <alignment horizontal="left" vertical="center"/>
    </xf>
    <xf numFmtId="245" fontId="16" fillId="0" borderId="106" xfId="1593" applyNumberFormat="1" applyFont="1" applyFill="1" applyBorder="1" applyAlignment="1">
      <alignment horizontal="left" vertical="center"/>
    </xf>
    <xf numFmtId="247" fontId="16" fillId="0" borderId="111" xfId="1594" applyNumberFormat="1" applyFont="1" applyFill="1" applyBorder="1" applyAlignment="1">
      <alignment vertical="center" shrinkToFit="1"/>
    </xf>
    <xf numFmtId="177" fontId="16" fillId="0" borderId="112" xfId="1595" applyNumberFormat="1" applyFont="1" applyFill="1" applyBorder="1" applyAlignment="1">
      <alignment vertical="center" shrinkToFit="1"/>
    </xf>
    <xf numFmtId="245" fontId="16" fillId="0" borderId="67" xfId="1593" applyNumberFormat="1" applyFont="1" applyFill="1" applyBorder="1" applyAlignment="1">
      <alignment horizontal="left" vertical="center"/>
    </xf>
    <xf numFmtId="245" fontId="16" fillId="0" borderId="0" xfId="1593" applyNumberFormat="1" applyFont="1" applyFill="1" applyBorder="1" applyAlignment="1">
      <alignment horizontal="left" vertical="center"/>
    </xf>
    <xf numFmtId="247" fontId="16" fillId="0" borderId="113" xfId="1594" applyNumberFormat="1" applyFont="1" applyFill="1" applyBorder="1" applyAlignment="1">
      <alignment vertical="center" shrinkToFit="1"/>
    </xf>
    <xf numFmtId="177" fontId="16" fillId="0" borderId="114" xfId="1595" applyNumberFormat="1" applyFont="1" applyFill="1" applyBorder="1" applyAlignment="1">
      <alignment vertical="center" shrinkToFit="1"/>
    </xf>
    <xf numFmtId="247" fontId="25" fillId="0" borderId="111" xfId="1594" applyNumberFormat="1" applyFont="1" applyFill="1" applyBorder="1" applyAlignment="1">
      <alignment vertical="center" shrinkToFit="1"/>
    </xf>
    <xf numFmtId="177" fontId="25" fillId="0" borderId="112" xfId="1595" applyNumberFormat="1" applyFont="1" applyFill="1" applyBorder="1" applyAlignment="1">
      <alignment vertical="center" shrinkToFit="1"/>
    </xf>
    <xf numFmtId="245" fontId="16" fillId="0" borderId="108" xfId="1593" applyNumberFormat="1" applyFont="1" applyFill="1" applyBorder="1" applyAlignment="1">
      <alignment horizontal="left" vertical="center"/>
    </xf>
    <xf numFmtId="245" fontId="16" fillId="0" borderId="66" xfId="1593" applyNumberFormat="1" applyFont="1" applyFill="1" applyBorder="1" applyAlignment="1">
      <alignment horizontal="left" vertical="center"/>
    </xf>
    <xf numFmtId="247" fontId="25" fillId="0" borderId="115" xfId="1594" applyNumberFormat="1" applyFont="1" applyFill="1" applyBorder="1" applyAlignment="1">
      <alignment vertical="center" shrinkToFit="1"/>
    </xf>
    <xf numFmtId="177" fontId="25" fillId="0" borderId="116" xfId="1595" applyNumberFormat="1" applyFont="1" applyFill="1" applyBorder="1" applyAlignment="1">
      <alignment vertical="center" shrinkToFit="1"/>
    </xf>
    <xf numFmtId="177" fontId="16" fillId="0" borderId="109" xfId="1595" applyNumberFormat="1" applyFont="1" applyFill="1" applyBorder="1" applyAlignment="1">
      <alignment vertical="center" shrinkToFit="1"/>
    </xf>
    <xf numFmtId="177" fontId="16" fillId="0" borderId="110" xfId="1595" applyNumberFormat="1" applyFont="1" applyFill="1" applyBorder="1" applyAlignment="1">
      <alignment vertical="center" shrinkToFit="1"/>
    </xf>
    <xf numFmtId="177" fontId="16" fillId="0" borderId="0" xfId="1595" applyNumberFormat="1" applyFont="1" applyFill="1" applyBorder="1" applyAlignment="1">
      <alignment vertical="center"/>
    </xf>
    <xf numFmtId="0" fontId="25" fillId="0" borderId="0" xfId="1592" applyFont="1" applyFill="1" applyBorder="1">
      <alignment vertical="center"/>
    </xf>
    <xf numFmtId="0" fontId="295" fillId="0" borderId="0" xfId="1534" applyFont="1">
      <alignment vertical="center"/>
    </xf>
    <xf numFmtId="0" fontId="295" fillId="0" borderId="0" xfId="1534" applyFont="1" applyAlignment="1">
      <alignment horizontal="right" vertical="center"/>
    </xf>
    <xf numFmtId="0" fontId="24" fillId="0" borderId="0" xfId="1534" applyFont="1" applyBorder="1" applyAlignment="1">
      <alignment horizontal="center" vertical="center"/>
    </xf>
    <xf numFmtId="285" fontId="24" fillId="0" borderId="0" xfId="1534" applyNumberFormat="1" applyFont="1" applyBorder="1">
      <alignment vertical="center"/>
    </xf>
    <xf numFmtId="0" fontId="24" fillId="0" borderId="0" xfId="1534" applyFont="1" applyFill="1" applyBorder="1" applyAlignment="1">
      <alignment horizontal="left" vertical="center"/>
    </xf>
    <xf numFmtId="0" fontId="24" fillId="0" borderId="0" xfId="1534" applyFont="1">
      <alignment vertical="center"/>
    </xf>
    <xf numFmtId="0" fontId="31" fillId="0" borderId="0" xfId="1534" applyFont="1">
      <alignment vertical="center"/>
    </xf>
    <xf numFmtId="0" fontId="31" fillId="0" borderId="0" xfId="4326" applyFont="1">
      <alignment vertical="center"/>
    </xf>
    <xf numFmtId="0" fontId="29" fillId="106" borderId="126" xfId="4326" applyFont="1" applyFill="1" applyBorder="1" applyAlignment="1">
      <alignment horizontal="center" vertical="center"/>
    </xf>
    <xf numFmtId="0" fontId="29" fillId="106" borderId="126" xfId="4326" applyFont="1" applyFill="1" applyBorder="1" applyAlignment="1">
      <alignment horizontal="center" vertical="center" wrapText="1"/>
    </xf>
    <xf numFmtId="0" fontId="29" fillId="106" borderId="126" xfId="4326" applyFont="1" applyFill="1" applyBorder="1" applyAlignment="1">
      <alignment horizontal="left" vertical="center"/>
    </xf>
    <xf numFmtId="0" fontId="24" fillId="0" borderId="0" xfId="4326" applyFont="1">
      <alignment vertical="center"/>
    </xf>
    <xf numFmtId="0" fontId="24" fillId="0" borderId="127" xfId="4326" applyFont="1" applyFill="1" applyBorder="1" applyAlignment="1">
      <alignment horizontal="center" vertical="center"/>
    </xf>
    <xf numFmtId="0" fontId="24" fillId="0" borderId="127" xfId="4326" applyFont="1" applyFill="1" applyBorder="1">
      <alignment vertical="center"/>
    </xf>
    <xf numFmtId="0" fontId="24" fillId="2" borderId="127" xfId="4327" applyFont="1" applyFill="1" applyBorder="1" applyAlignment="1">
      <alignment horizontal="justify" vertical="center" wrapText="1"/>
    </xf>
    <xf numFmtId="0" fontId="24" fillId="2" borderId="128" xfId="4327" applyFont="1" applyFill="1" applyBorder="1" applyAlignment="1">
      <alignment horizontal="center" vertical="center" wrapText="1"/>
    </xf>
    <xf numFmtId="14" fontId="24" fillId="0" borderId="128" xfId="4326" applyNumberFormat="1" applyFont="1" applyFill="1" applyBorder="1" applyAlignment="1">
      <alignment horizontal="center" vertical="center"/>
    </xf>
    <xf numFmtId="0" fontId="24" fillId="0" borderId="127" xfId="4326" applyFont="1" applyFill="1" applyBorder="1" applyAlignment="1">
      <alignment horizontal="left" vertical="center" wrapText="1"/>
    </xf>
    <xf numFmtId="0" fontId="31" fillId="0" borderId="0" xfId="4326" applyFont="1" applyAlignment="1">
      <alignment horizontal="left" vertical="center"/>
    </xf>
    <xf numFmtId="0" fontId="24" fillId="0" borderId="0" xfId="4326" applyFont="1" applyAlignment="1">
      <alignment vertical="center" wrapText="1"/>
    </xf>
    <xf numFmtId="0" fontId="24" fillId="0" borderId="0" xfId="4326" applyFont="1" applyAlignment="1">
      <alignment horizontal="center" vertical="center"/>
    </xf>
    <xf numFmtId="0" fontId="24" fillId="0" borderId="0" xfId="4326" applyFont="1" applyAlignment="1">
      <alignment horizontal="left" vertical="center"/>
    </xf>
    <xf numFmtId="177" fontId="16" fillId="0" borderId="0" xfId="8" applyNumberFormat="1" applyFont="1" applyFill="1" applyBorder="1">
      <alignment vertical="center"/>
    </xf>
    <xf numFmtId="0" fontId="33" fillId="4" borderId="129" xfId="0" applyFont="1" applyFill="1" applyBorder="1" applyAlignment="1">
      <alignment vertical="center"/>
    </xf>
    <xf numFmtId="0" fontId="33" fillId="4" borderId="130" xfId="0" applyFont="1" applyFill="1" applyBorder="1" applyAlignment="1">
      <alignment vertical="center"/>
    </xf>
    <xf numFmtId="0" fontId="33" fillId="4" borderId="131" xfId="0" applyFont="1" applyFill="1" applyBorder="1" applyAlignment="1">
      <alignment vertical="center"/>
    </xf>
    <xf numFmtId="0" fontId="25" fillId="2" borderId="132" xfId="0" applyFont="1" applyFill="1" applyBorder="1" applyAlignment="1"/>
    <xf numFmtId="0" fontId="25" fillId="2" borderId="9" xfId="0" applyFont="1" applyFill="1" applyBorder="1" applyAlignment="1">
      <alignment horizontal="right"/>
    </xf>
    <xf numFmtId="0" fontId="25" fillId="2" borderId="133" xfId="0" applyFont="1" applyFill="1" applyBorder="1" applyAlignment="1">
      <alignment horizontal="right"/>
    </xf>
    <xf numFmtId="0" fontId="25" fillId="2" borderId="43" xfId="0" applyFont="1" applyFill="1" applyBorder="1" applyAlignment="1"/>
    <xf numFmtId="0" fontId="25" fillId="2" borderId="34" xfId="0" applyFont="1" applyFill="1" applyBorder="1" applyAlignment="1">
      <alignment horizontal="right"/>
    </xf>
    <xf numFmtId="0" fontId="25" fillId="2" borderId="134" xfId="0" applyFont="1" applyFill="1" applyBorder="1" applyAlignment="1">
      <alignment horizontal="right"/>
    </xf>
    <xf numFmtId="0" fontId="16" fillId="2" borderId="17" xfId="0" applyFont="1" applyFill="1" applyBorder="1" applyAlignment="1"/>
    <xf numFmtId="0" fontId="16" fillId="2" borderId="17" xfId="0" applyFont="1" applyFill="1" applyBorder="1" applyAlignment="1">
      <alignment horizontal="left" indent="1"/>
    </xf>
    <xf numFmtId="0" fontId="24" fillId="0" borderId="17" xfId="0" applyFont="1" applyBorder="1">
      <alignment vertical="center"/>
    </xf>
    <xf numFmtId="0" fontId="31" fillId="2" borderId="68" xfId="0" applyFont="1" applyFill="1" applyBorder="1" applyAlignment="1">
      <alignment horizontal="right" vertical="center"/>
    </xf>
    <xf numFmtId="0" fontId="31" fillId="2" borderId="68" xfId="0" applyFont="1" applyFill="1" applyBorder="1">
      <alignment vertical="center"/>
    </xf>
    <xf numFmtId="286" fontId="31" fillId="2" borderId="68" xfId="0" applyNumberFormat="1" applyFont="1" applyFill="1" applyBorder="1">
      <alignment vertical="center"/>
    </xf>
    <xf numFmtId="177" fontId="31" fillId="2" borderId="68" xfId="1235" applyNumberFormat="1" applyFont="1" applyFill="1" applyBorder="1">
      <alignment vertical="center"/>
    </xf>
    <xf numFmtId="0" fontId="24" fillId="2" borderId="0" xfId="0" applyFont="1" applyFill="1">
      <alignment vertical="center"/>
    </xf>
    <xf numFmtId="287" fontId="24" fillId="2" borderId="0" xfId="0" applyNumberFormat="1" applyFont="1" applyFill="1">
      <alignment vertical="center"/>
    </xf>
    <xf numFmtId="0" fontId="24" fillId="2" borderId="0" xfId="0" applyFont="1" applyFill="1" applyAlignment="1">
      <alignment horizontal="right" vertical="center"/>
    </xf>
    <xf numFmtId="286" fontId="24" fillId="2" borderId="0" xfId="0" applyNumberFormat="1" applyFont="1" applyFill="1" applyAlignment="1">
      <alignment horizontal="right" vertical="center"/>
    </xf>
    <xf numFmtId="177" fontId="24" fillId="2" borderId="0" xfId="1235" applyNumberFormat="1" applyFont="1" applyFill="1" applyAlignment="1">
      <alignment horizontal="right" vertical="center"/>
    </xf>
    <xf numFmtId="49" fontId="24" fillId="2" borderId="0" xfId="0" applyNumberFormat="1" applyFont="1" applyFill="1" applyAlignment="1">
      <alignment horizontal="right" vertical="center"/>
    </xf>
    <xf numFmtId="49" fontId="24" fillId="2" borderId="0" xfId="0" quotePrefix="1" applyNumberFormat="1" applyFont="1" applyFill="1" applyAlignment="1">
      <alignment horizontal="right" vertical="center"/>
    </xf>
    <xf numFmtId="286" fontId="24" fillId="2" borderId="0" xfId="0" quotePrefix="1" applyNumberFormat="1" applyFont="1" applyFill="1" applyAlignment="1">
      <alignment horizontal="right" vertical="center"/>
    </xf>
    <xf numFmtId="177" fontId="24" fillId="2" borderId="0" xfId="1235" quotePrefix="1" applyNumberFormat="1" applyFont="1" applyFill="1" applyAlignment="1">
      <alignment horizontal="right" vertical="center"/>
    </xf>
    <xf numFmtId="287" fontId="24" fillId="2" borderId="0" xfId="0" applyNumberFormat="1" applyFont="1" applyFill="1" applyBorder="1">
      <alignment vertical="center"/>
    </xf>
    <xf numFmtId="49" fontId="24" fillId="2" borderId="0" xfId="0" applyNumberFormat="1" applyFont="1" applyFill="1" applyBorder="1" applyAlignment="1">
      <alignment horizontal="right" vertical="center"/>
    </xf>
    <xf numFmtId="286" fontId="24" fillId="2" borderId="0" xfId="0" applyNumberFormat="1" applyFont="1" applyFill="1" applyBorder="1" applyAlignment="1">
      <alignment horizontal="right" vertical="center"/>
    </xf>
    <xf numFmtId="177" fontId="24" fillId="2" borderId="0" xfId="1235" applyNumberFormat="1" applyFont="1" applyFill="1" applyBorder="1" applyAlignment="1">
      <alignment horizontal="right" vertical="center"/>
    </xf>
    <xf numFmtId="287" fontId="24" fillId="2" borderId="108" xfId="0" applyNumberFormat="1" applyFont="1" applyFill="1" applyBorder="1">
      <alignment vertical="center"/>
    </xf>
    <xf numFmtId="49" fontId="24" fillId="2" borderId="108" xfId="0" applyNumberFormat="1" applyFont="1" applyFill="1" applyBorder="1" applyAlignment="1">
      <alignment horizontal="right" vertical="center"/>
    </xf>
    <xf numFmtId="286" fontId="24" fillId="2" borderId="108" xfId="0" applyNumberFormat="1" applyFont="1" applyFill="1" applyBorder="1" applyAlignment="1">
      <alignment horizontal="right" vertical="center"/>
    </xf>
    <xf numFmtId="177" fontId="24" fillId="2" borderId="108" xfId="1235" applyNumberFormat="1" applyFont="1" applyFill="1" applyBorder="1" applyAlignment="1">
      <alignment horizontal="right" vertical="center"/>
    </xf>
    <xf numFmtId="286" fontId="24" fillId="2" borderId="0" xfId="0" applyNumberFormat="1" applyFont="1" applyFill="1">
      <alignment vertical="center"/>
    </xf>
    <xf numFmtId="177" fontId="24" fillId="2" borderId="0" xfId="1235" applyNumberFormat="1" applyFont="1" applyFill="1">
      <alignment vertical="center"/>
    </xf>
    <xf numFmtId="0" fontId="298" fillId="0" borderId="0" xfId="0" pivotButton="1" applyFont="1">
      <alignment vertical="center"/>
    </xf>
    <xf numFmtId="0" fontId="298" fillId="0" borderId="0" xfId="0" applyFont="1">
      <alignment vertical="center"/>
    </xf>
    <xf numFmtId="0" fontId="298" fillId="2" borderId="0" xfId="0" applyFont="1" applyFill="1">
      <alignment vertical="center"/>
    </xf>
    <xf numFmtId="0" fontId="11" fillId="2" borderId="132" xfId="3" applyFont="1" applyFill="1" applyBorder="1" applyAlignment="1">
      <alignment horizontal="left" vertical="center"/>
    </xf>
    <xf numFmtId="0" fontId="11" fillId="2" borderId="17" xfId="3" applyFont="1" applyFill="1" applyBorder="1" applyAlignment="1">
      <alignment horizontal="left" vertical="center"/>
    </xf>
    <xf numFmtId="0" fontId="24" fillId="2" borderId="17" xfId="0" applyFont="1" applyFill="1" applyBorder="1">
      <alignment vertical="center"/>
    </xf>
    <xf numFmtId="0" fontId="24" fillId="2" borderId="43" xfId="0" applyFont="1" applyFill="1" applyBorder="1">
      <alignment vertical="center"/>
    </xf>
    <xf numFmtId="0" fontId="24" fillId="2" borderId="0" xfId="0" applyFont="1" applyFill="1" applyBorder="1">
      <alignment vertical="center"/>
    </xf>
    <xf numFmtId="0" fontId="298" fillId="107" borderId="0" xfId="0" applyFont="1" applyFill="1">
      <alignment vertical="center"/>
    </xf>
    <xf numFmtId="0" fontId="4" fillId="2" borderId="18" xfId="4" applyNumberFormat="1" applyFont="1" applyFill="1" applyBorder="1" applyAlignment="1">
      <alignment vertical="center"/>
    </xf>
    <xf numFmtId="0" fontId="5" fillId="2" borderId="0" xfId="3" applyNumberFormat="1" applyFont="1" applyFill="1" applyBorder="1" applyAlignment="1">
      <alignment horizontal="right" vertical="center"/>
    </xf>
    <xf numFmtId="0" fontId="5" fillId="2" borderId="19" xfId="3" applyNumberFormat="1" applyFont="1" applyFill="1" applyBorder="1" applyAlignment="1">
      <alignment horizontal="right" vertical="center"/>
    </xf>
    <xf numFmtId="0" fontId="299" fillId="4" borderId="20" xfId="4" applyFont="1" applyFill="1" applyBorder="1" applyAlignment="1">
      <alignment vertical="center"/>
    </xf>
    <xf numFmtId="41" fontId="3" fillId="4" borderId="21" xfId="5" applyFont="1" applyFill="1" applyBorder="1" applyAlignment="1">
      <alignment vertical="center"/>
    </xf>
    <xf numFmtId="41" fontId="3" fillId="4" borderId="22" xfId="2" applyFont="1" applyFill="1" applyBorder="1" applyAlignment="1">
      <alignment vertical="center"/>
    </xf>
    <xf numFmtId="0" fontId="300" fillId="107" borderId="0" xfId="0" applyFont="1" applyFill="1">
      <alignment vertical="center"/>
    </xf>
    <xf numFmtId="288" fontId="11" fillId="2" borderId="0" xfId="3" applyNumberFormat="1" applyFont="1" applyFill="1" applyBorder="1" applyAlignment="1">
      <alignment horizontal="right" vertical="center"/>
    </xf>
    <xf numFmtId="288" fontId="11" fillId="2" borderId="135" xfId="3" applyNumberFormat="1" applyFont="1" applyFill="1" applyBorder="1" applyAlignment="1">
      <alignment horizontal="right" vertical="center"/>
    </xf>
    <xf numFmtId="288" fontId="24" fillId="2" borderId="0" xfId="0" applyNumberFormat="1" applyFont="1" applyFill="1" applyBorder="1">
      <alignment vertical="center"/>
    </xf>
    <xf numFmtId="288" fontId="24" fillId="2" borderId="135" xfId="0" applyNumberFormat="1" applyFont="1" applyFill="1" applyBorder="1">
      <alignment vertical="center"/>
    </xf>
    <xf numFmtId="288" fontId="24" fillId="2" borderId="34" xfId="0" applyNumberFormat="1" applyFont="1" applyFill="1" applyBorder="1">
      <alignment vertical="center"/>
    </xf>
    <xf numFmtId="288" fontId="24" fillId="2" borderId="134" xfId="0" applyNumberFormat="1" applyFont="1" applyFill="1" applyBorder="1">
      <alignment vertical="center"/>
    </xf>
    <xf numFmtId="288" fontId="11" fillId="2" borderId="9" xfId="3" applyNumberFormat="1" applyFont="1" applyFill="1" applyBorder="1" applyAlignment="1">
      <alignment horizontal="right" vertical="center"/>
    </xf>
    <xf numFmtId="288" fontId="11" fillId="2" borderId="133" xfId="3" applyNumberFormat="1" applyFont="1" applyFill="1" applyBorder="1" applyAlignment="1">
      <alignment horizontal="right" vertical="center"/>
    </xf>
    <xf numFmtId="0" fontId="31" fillId="2" borderId="137" xfId="0" applyFont="1" applyFill="1" applyBorder="1">
      <alignment vertical="center"/>
    </xf>
    <xf numFmtId="288" fontId="31" fillId="2" borderId="138" xfId="0" applyNumberFormat="1" applyFont="1" applyFill="1" applyBorder="1">
      <alignment vertical="center"/>
    </xf>
    <xf numFmtId="288" fontId="31" fillId="2" borderId="139" xfId="0" applyNumberFormat="1" applyFont="1" applyFill="1" applyBorder="1">
      <alignment vertical="center"/>
    </xf>
    <xf numFmtId="0" fontId="31" fillId="2" borderId="129" xfId="0" applyFont="1" applyFill="1" applyBorder="1">
      <alignment vertical="center"/>
    </xf>
    <xf numFmtId="288" fontId="31" fillId="2" borderId="130" xfId="0" applyNumberFormat="1" applyFont="1" applyFill="1" applyBorder="1">
      <alignment vertical="center"/>
    </xf>
    <xf numFmtId="288" fontId="31" fillId="2" borderId="131" xfId="0" applyNumberFormat="1" applyFont="1" applyFill="1" applyBorder="1">
      <alignment vertical="center"/>
    </xf>
    <xf numFmtId="0" fontId="298" fillId="0" borderId="0" xfId="0" applyFont="1" applyAlignment="1">
      <alignment horizontal="left" vertical="center"/>
    </xf>
    <xf numFmtId="0" fontId="298" fillId="0" borderId="0" xfId="0" applyNumberFormat="1" applyFont="1">
      <alignment vertical="center"/>
    </xf>
    <xf numFmtId="289" fontId="11" fillId="2" borderId="9" xfId="3" applyNumberFormat="1" applyFont="1" applyFill="1" applyBorder="1" applyAlignment="1">
      <alignment horizontal="right" vertical="center"/>
    </xf>
    <xf numFmtId="289" fontId="11" fillId="2" borderId="133" xfId="3" applyNumberFormat="1" applyFont="1" applyFill="1" applyBorder="1" applyAlignment="1">
      <alignment horizontal="right" vertical="center"/>
    </xf>
    <xf numFmtId="289" fontId="11" fillId="2" borderId="0" xfId="3" applyNumberFormat="1" applyFont="1" applyFill="1" applyBorder="1" applyAlignment="1">
      <alignment horizontal="right" vertical="center"/>
    </xf>
    <xf numFmtId="289" fontId="11" fillId="2" borderId="135" xfId="3" applyNumberFormat="1" applyFont="1" applyFill="1" applyBorder="1" applyAlignment="1">
      <alignment horizontal="right" vertical="center"/>
    </xf>
    <xf numFmtId="289" fontId="24" fillId="2" borderId="0" xfId="0" applyNumberFormat="1" applyFont="1" applyFill="1" applyBorder="1">
      <alignment vertical="center"/>
    </xf>
    <xf numFmtId="289" fontId="24" fillId="2" borderId="135" xfId="0" applyNumberFormat="1" applyFont="1" applyFill="1" applyBorder="1">
      <alignment vertical="center"/>
    </xf>
    <xf numFmtId="289" fontId="24" fillId="2" borderId="34" xfId="0" applyNumberFormat="1" applyFont="1" applyFill="1" applyBorder="1">
      <alignment vertical="center"/>
    </xf>
    <xf numFmtId="289" fontId="24" fillId="2" borderId="134" xfId="0" applyNumberFormat="1" applyFont="1" applyFill="1" applyBorder="1">
      <alignment vertical="center"/>
    </xf>
    <xf numFmtId="289" fontId="31" fillId="2" borderId="138" xfId="0" applyNumberFormat="1" applyFont="1" applyFill="1" applyBorder="1">
      <alignment vertical="center"/>
    </xf>
    <xf numFmtId="289" fontId="31" fillId="2" borderId="139" xfId="0" applyNumberFormat="1" applyFont="1" applyFill="1" applyBorder="1">
      <alignment vertical="center"/>
    </xf>
    <xf numFmtId="286" fontId="11" fillId="2" borderId="9" xfId="3" applyNumberFormat="1" applyFont="1" applyFill="1" applyBorder="1" applyAlignment="1">
      <alignment horizontal="right" vertical="center"/>
    </xf>
    <xf numFmtId="286" fontId="11" fillId="2" borderId="133" xfId="3" applyNumberFormat="1" applyFont="1" applyFill="1" applyBorder="1" applyAlignment="1">
      <alignment horizontal="right" vertical="center"/>
    </xf>
    <xf numFmtId="286" fontId="11" fillId="2" borderId="0" xfId="3" applyNumberFormat="1" applyFont="1" applyFill="1" applyBorder="1" applyAlignment="1">
      <alignment horizontal="right" vertical="center"/>
    </xf>
    <xf numFmtId="286" fontId="11" fillId="2" borderId="135" xfId="3" applyNumberFormat="1" applyFont="1" applyFill="1" applyBorder="1" applyAlignment="1">
      <alignment horizontal="right" vertical="center"/>
    </xf>
    <xf numFmtId="286" fontId="24" fillId="2" borderId="0" xfId="0" applyNumberFormat="1" applyFont="1" applyFill="1" applyBorder="1">
      <alignment vertical="center"/>
    </xf>
    <xf numFmtId="286" fontId="24" fillId="2" borderId="135" xfId="0" applyNumberFormat="1" applyFont="1" applyFill="1" applyBorder="1">
      <alignment vertical="center"/>
    </xf>
    <xf numFmtId="0" fontId="24" fillId="2" borderId="24" xfId="0" applyFont="1" applyFill="1" applyBorder="1">
      <alignment vertical="center"/>
    </xf>
    <xf numFmtId="286" fontId="24" fillId="2" borderId="25" xfId="0" applyNumberFormat="1" applyFont="1" applyFill="1" applyBorder="1">
      <alignment vertical="center"/>
    </xf>
    <xf numFmtId="286" fontId="24" fillId="2" borderId="136" xfId="0" applyNumberFormat="1" applyFont="1" applyFill="1" applyBorder="1">
      <alignment vertical="center"/>
    </xf>
    <xf numFmtId="0" fontId="31" fillId="2" borderId="0" xfId="0" applyFont="1" applyFill="1" applyBorder="1">
      <alignment vertical="center"/>
    </xf>
    <xf numFmtId="289" fontId="31" fillId="2" borderId="0" xfId="0" applyNumberFormat="1" applyFont="1" applyFill="1" applyBorder="1">
      <alignment vertical="center"/>
    </xf>
    <xf numFmtId="177" fontId="11" fillId="2" borderId="9" xfId="8" applyNumberFormat="1" applyFont="1" applyFill="1" applyBorder="1" applyAlignment="1">
      <alignment horizontal="right" vertical="center"/>
    </xf>
    <xf numFmtId="177" fontId="11" fillId="2" borderId="133" xfId="8" applyNumberFormat="1" applyFont="1" applyFill="1" applyBorder="1" applyAlignment="1">
      <alignment horizontal="right" vertical="center"/>
    </xf>
    <xf numFmtId="177" fontId="11" fillId="2" borderId="0" xfId="8" applyNumberFormat="1" applyFont="1" applyFill="1" applyBorder="1" applyAlignment="1">
      <alignment horizontal="right" vertical="center"/>
    </xf>
    <xf numFmtId="177" fontId="11" fillId="2" borderId="135" xfId="8" applyNumberFormat="1" applyFont="1" applyFill="1" applyBorder="1" applyAlignment="1">
      <alignment horizontal="right" vertical="center"/>
    </xf>
    <xf numFmtId="177" fontId="24" fillId="2" borderId="0" xfId="8" applyNumberFormat="1" applyFont="1" applyFill="1" applyBorder="1">
      <alignment vertical="center"/>
    </xf>
    <xf numFmtId="177" fontId="24" fillId="2" borderId="135" xfId="8" applyNumberFormat="1" applyFont="1" applyFill="1" applyBorder="1">
      <alignment vertical="center"/>
    </xf>
    <xf numFmtId="177" fontId="24" fillId="2" borderId="25" xfId="8" applyNumberFormat="1" applyFont="1" applyFill="1" applyBorder="1">
      <alignment vertical="center"/>
    </xf>
    <xf numFmtId="177" fontId="24" fillId="2" borderId="136" xfId="8" applyNumberFormat="1" applyFont="1" applyFill="1" applyBorder="1">
      <alignment vertical="center"/>
    </xf>
    <xf numFmtId="177" fontId="24" fillId="107" borderId="0" xfId="8" applyNumberFormat="1" applyFont="1" applyFill="1" applyBorder="1">
      <alignment vertical="center"/>
    </xf>
    <xf numFmtId="177" fontId="24" fillId="107" borderId="135" xfId="8" applyNumberFormat="1" applyFont="1" applyFill="1" applyBorder="1">
      <alignment vertical="center"/>
    </xf>
    <xf numFmtId="0" fontId="24" fillId="108" borderId="122" xfId="1534" applyFont="1" applyFill="1" applyBorder="1" applyAlignment="1">
      <alignment horizontal="center" vertical="center"/>
    </xf>
    <xf numFmtId="291" fontId="24" fillId="108" borderId="122" xfId="1534" applyNumberFormat="1" applyFont="1" applyFill="1" applyBorder="1" applyAlignment="1">
      <alignment horizontal="center" vertical="center"/>
    </xf>
    <xf numFmtId="0" fontId="24" fillId="0" borderId="0" xfId="1534" applyFont="1" applyAlignment="1">
      <alignment horizontal="center" vertical="center"/>
    </xf>
    <xf numFmtId="0" fontId="24" fillId="0" borderId="122" xfId="1534" applyFont="1" applyBorder="1" applyAlignment="1">
      <alignment horizontal="center" vertical="center"/>
    </xf>
    <xf numFmtId="0" fontId="24" fillId="0" borderId="122" xfId="1534" applyFont="1" applyBorder="1" applyAlignment="1">
      <alignment horizontal="left" vertical="center"/>
    </xf>
    <xf numFmtId="184" fontId="24" fillId="0" borderId="122" xfId="1534" applyNumberFormat="1" applyFont="1" applyBorder="1" applyAlignment="1">
      <alignment horizontal="left" vertical="center"/>
    </xf>
    <xf numFmtId="290" fontId="24" fillId="0" borderId="122" xfId="1303" applyNumberFormat="1" applyFont="1" applyBorder="1">
      <alignment vertical="center"/>
    </xf>
    <xf numFmtId="0" fontId="24" fillId="0" borderId="122" xfId="1534" applyFont="1" applyBorder="1">
      <alignment vertical="center"/>
    </xf>
    <xf numFmtId="0" fontId="24" fillId="0" borderId="0" xfId="1534" applyFont="1" applyAlignment="1">
      <alignment horizontal="left" vertical="center"/>
    </xf>
    <xf numFmtId="291" fontId="24" fillId="0" borderId="0" xfId="1534" applyNumberFormat="1" applyFont="1" applyAlignment="1">
      <alignment horizontal="left" vertical="center"/>
    </xf>
    <xf numFmtId="290" fontId="24" fillId="0" borderId="0" xfId="1303" applyNumberFormat="1" applyFont="1">
      <alignment vertical="center"/>
    </xf>
    <xf numFmtId="291" fontId="24" fillId="0" borderId="0" xfId="1534" applyNumberFormat="1" applyFont="1">
      <alignment vertical="center"/>
    </xf>
    <xf numFmtId="0" fontId="24" fillId="108" borderId="122" xfId="1534" applyFont="1" applyFill="1" applyBorder="1" applyAlignment="1">
      <alignment vertical="center"/>
    </xf>
    <xf numFmtId="0" fontId="24" fillId="108" borderId="108" xfId="1534" applyFont="1" applyFill="1" applyBorder="1" applyAlignment="1">
      <alignment vertical="center"/>
    </xf>
    <xf numFmtId="290" fontId="24" fillId="108" borderId="122" xfId="1303" applyNumberFormat="1" applyFont="1" applyFill="1" applyBorder="1" applyAlignment="1">
      <alignment vertical="center" wrapText="1"/>
    </xf>
    <xf numFmtId="290" fontId="24" fillId="108" borderId="65" xfId="1303" applyNumberFormat="1" applyFont="1" applyFill="1" applyBorder="1" applyAlignment="1">
      <alignment vertical="center" wrapText="1"/>
    </xf>
    <xf numFmtId="0" fontId="24" fillId="2" borderId="0" xfId="0" applyFont="1" applyFill="1" applyAlignment="1">
      <alignment horizontal="left" vertical="center"/>
    </xf>
    <xf numFmtId="0" fontId="24" fillId="2" borderId="0" xfId="0" applyNumberFormat="1" applyFont="1" applyFill="1">
      <alignment vertical="center"/>
    </xf>
    <xf numFmtId="0" fontId="295" fillId="0" borderId="122" xfId="1534" applyFont="1" applyBorder="1" applyAlignment="1">
      <alignment horizontal="left" vertical="center"/>
    </xf>
    <xf numFmtId="0" fontId="24" fillId="107" borderId="0" xfId="0" applyFont="1" applyFill="1">
      <alignment vertical="center"/>
    </xf>
    <xf numFmtId="0" fontId="298" fillId="2" borderId="0" xfId="0" applyFont="1" applyFill="1" applyAlignment="1">
      <alignment horizontal="right" vertical="center"/>
    </xf>
    <xf numFmtId="2" fontId="16" fillId="8" borderId="63" xfId="11" applyFont="1" applyFill="1" applyBorder="1" applyAlignment="1" applyProtection="1">
      <alignment horizontal="left" vertical="center"/>
    </xf>
    <xf numFmtId="182" fontId="25" fillId="0" borderId="0" xfId="13" applyNumberFormat="1" applyFont="1" applyBorder="1" applyAlignment="1" applyProtection="1">
      <alignment horizontal="left" vertical="center"/>
    </xf>
    <xf numFmtId="182" fontId="16" fillId="0" borderId="0" xfId="13" applyNumberFormat="1" applyFont="1" applyBorder="1" applyAlignment="1" applyProtection="1">
      <alignment horizontal="left" vertical="center"/>
    </xf>
    <xf numFmtId="0" fontId="24" fillId="0" borderId="0" xfId="0" applyFont="1" applyAlignment="1">
      <alignment horizontal="left" vertical="center"/>
    </xf>
    <xf numFmtId="182" fontId="16" fillId="0" borderId="0" xfId="13" applyNumberFormat="1" applyFont="1" applyFill="1" applyBorder="1" applyAlignment="1" applyProtection="1">
      <alignment horizontal="left" vertical="center"/>
    </xf>
    <xf numFmtId="4" fontId="16" fillId="0" borderId="67" xfId="13" applyNumberFormat="1" applyFont="1" applyFill="1" applyBorder="1" applyAlignment="1" applyProtection="1">
      <alignment horizontal="left" vertical="center"/>
    </xf>
    <xf numFmtId="182" fontId="16" fillId="0" borderId="67" xfId="13" applyNumberFormat="1" applyFont="1" applyBorder="1" applyAlignment="1" applyProtection="1">
      <alignment horizontal="left" vertical="center"/>
    </xf>
    <xf numFmtId="182" fontId="16" fillId="0" borderId="68" xfId="13" applyNumberFormat="1" applyFont="1" applyBorder="1" applyAlignment="1" applyProtection="1">
      <alignment horizontal="left" vertical="center"/>
    </xf>
    <xf numFmtId="4" fontId="16" fillId="0" borderId="64" xfId="13" applyNumberFormat="1" applyFont="1" applyFill="1" applyBorder="1" applyAlignment="1" applyProtection="1">
      <alignment horizontal="left" vertical="center"/>
    </xf>
    <xf numFmtId="292" fontId="31" fillId="2" borderId="0" xfId="0" applyNumberFormat="1" applyFont="1" applyFill="1" applyAlignment="1"/>
    <xf numFmtId="292" fontId="31" fillId="2" borderId="2" xfId="0" applyNumberFormat="1" applyFont="1" applyFill="1" applyBorder="1" applyAlignment="1"/>
    <xf numFmtId="292" fontId="24" fillId="2" borderId="0" xfId="2" applyNumberFormat="1" applyFont="1" applyFill="1" applyBorder="1" applyAlignment="1"/>
    <xf numFmtId="292" fontId="24" fillId="2" borderId="19" xfId="2" applyNumberFormat="1" applyFont="1" applyFill="1" applyBorder="1" applyAlignment="1"/>
    <xf numFmtId="292" fontId="31" fillId="2" borderId="32" xfId="2" applyNumberFormat="1" applyFont="1" applyFill="1" applyBorder="1" applyAlignment="1"/>
    <xf numFmtId="292" fontId="31" fillId="2" borderId="3" xfId="2" applyNumberFormat="1" applyFont="1" applyFill="1" applyBorder="1" applyAlignment="1"/>
    <xf numFmtId="292" fontId="24" fillId="2" borderId="15" xfId="2" applyNumberFormat="1" applyFont="1" applyFill="1" applyBorder="1" applyAlignment="1"/>
    <xf numFmtId="292" fontId="24" fillId="2" borderId="16" xfId="2" applyNumberFormat="1" applyFont="1" applyFill="1" applyBorder="1" applyAlignment="1"/>
    <xf numFmtId="292" fontId="31" fillId="2" borderId="21" xfId="2" applyNumberFormat="1" applyFont="1" applyFill="1" applyBorder="1" applyAlignment="1"/>
    <xf numFmtId="292" fontId="31" fillId="2" borderId="22" xfId="2" applyNumberFormat="1" applyFont="1" applyFill="1" applyBorder="1" applyAlignment="1"/>
    <xf numFmtId="292" fontId="31" fillId="2" borderId="0" xfId="2" applyNumberFormat="1" applyFont="1" applyFill="1" applyBorder="1" applyAlignment="1"/>
    <xf numFmtId="292" fontId="31" fillId="2" borderId="19" xfId="2" applyNumberFormat="1" applyFont="1" applyFill="1" applyBorder="1" applyAlignment="1"/>
    <xf numFmtId="292" fontId="24" fillId="2" borderId="34" xfId="2" applyNumberFormat="1" applyFont="1" applyFill="1" applyBorder="1" applyAlignment="1"/>
    <xf numFmtId="292" fontId="24" fillId="2" borderId="33" xfId="2" applyNumberFormat="1" applyFont="1" applyFill="1" applyBorder="1" applyAlignment="1"/>
    <xf numFmtId="292" fontId="31" fillId="2" borderId="15" xfId="2" applyNumberFormat="1" applyFont="1" applyFill="1" applyBorder="1" applyAlignment="1"/>
    <xf numFmtId="292" fontId="31" fillId="2" borderId="16" xfId="2" applyNumberFormat="1" applyFont="1" applyFill="1" applyBorder="1" applyAlignment="1"/>
    <xf numFmtId="292" fontId="31" fillId="2" borderId="25" xfId="1" applyNumberFormat="1" applyFont="1" applyFill="1" applyBorder="1" applyAlignment="1"/>
    <xf numFmtId="292" fontId="31" fillId="2" borderId="26" xfId="1" applyNumberFormat="1" applyFont="1" applyFill="1" applyBorder="1" applyAlignment="1"/>
    <xf numFmtId="0" fontId="30" fillId="2" borderId="71" xfId="1" applyNumberFormat="1" applyFont="1" applyFill="1" applyBorder="1" applyAlignment="1">
      <alignment vertical="center"/>
    </xf>
    <xf numFmtId="0" fontId="25" fillId="2" borderId="32" xfId="3" applyNumberFormat="1" applyFont="1" applyFill="1" applyBorder="1" applyAlignment="1">
      <alignment horizontal="right" vertical="center"/>
    </xf>
    <xf numFmtId="0" fontId="25" fillId="2" borderId="3" xfId="3" applyNumberFormat="1" applyFont="1" applyFill="1" applyBorder="1" applyAlignment="1">
      <alignment horizontal="right" vertical="center"/>
    </xf>
    <xf numFmtId="0" fontId="31" fillId="2" borderId="23" xfId="1" applyFont="1" applyFill="1" applyBorder="1" applyAlignment="1">
      <alignment vertical="center"/>
    </xf>
    <xf numFmtId="41" fontId="16" fillId="8" borderId="69" xfId="7" applyFont="1" applyFill="1" applyBorder="1" applyAlignment="1" applyProtection="1">
      <alignment horizontal="center" vertical="center"/>
    </xf>
    <xf numFmtId="41" fontId="16" fillId="6" borderId="64" xfId="7" applyFont="1" applyFill="1" applyBorder="1" applyAlignment="1" applyProtection="1">
      <alignment vertical="center"/>
    </xf>
    <xf numFmtId="41" fontId="16" fillId="9" borderId="64" xfId="7" applyFont="1" applyFill="1" applyBorder="1" applyAlignment="1" applyProtection="1">
      <alignment vertical="center"/>
    </xf>
    <xf numFmtId="41" fontId="16" fillId="0" borderId="64" xfId="7" applyFont="1" applyFill="1" applyBorder="1" applyAlignment="1" applyProtection="1">
      <alignment vertical="center"/>
    </xf>
    <xf numFmtId="41" fontId="16" fillId="10" borderId="64" xfId="7" applyFont="1" applyFill="1" applyBorder="1" applyAlignment="1" applyProtection="1">
      <alignment vertical="center"/>
    </xf>
    <xf numFmtId="41" fontId="16" fillId="0" borderId="64" xfId="7" applyFont="1" applyFill="1" applyBorder="1" applyAlignment="1">
      <alignment vertical="center"/>
    </xf>
    <xf numFmtId="41" fontId="16" fillId="0" borderId="65" xfId="7" applyFont="1" applyFill="1" applyBorder="1" applyAlignment="1" applyProtection="1">
      <alignment vertical="center"/>
    </xf>
    <xf numFmtId="41" fontId="28" fillId="0" borderId="64" xfId="7" applyFont="1" applyFill="1" applyBorder="1" applyAlignment="1" applyProtection="1">
      <alignment vertical="center"/>
    </xf>
    <xf numFmtId="41" fontId="16" fillId="0" borderId="64" xfId="7" applyFont="1" applyBorder="1" applyAlignment="1">
      <alignment vertical="center"/>
    </xf>
    <xf numFmtId="49" fontId="31" fillId="0" borderId="0" xfId="4328" applyNumberFormat="1" applyFont="1">
      <alignment vertical="center"/>
    </xf>
    <xf numFmtId="293" fontId="31" fillId="0" borderId="0" xfId="4328" applyNumberFormat="1" applyFont="1">
      <alignment vertical="center"/>
    </xf>
    <xf numFmtId="183" fontId="24" fillId="0" borderId="0" xfId="4328" applyNumberFormat="1" applyFont="1" applyFill="1">
      <alignment vertical="center"/>
    </xf>
    <xf numFmtId="49" fontId="31" fillId="0" borderId="142" xfId="4328" applyNumberFormat="1" applyFont="1" applyBorder="1" applyAlignment="1">
      <alignment horizontal="center" vertical="center" wrapText="1"/>
    </xf>
    <xf numFmtId="293" fontId="31" fillId="0" borderId="143" xfId="4328" applyNumberFormat="1" applyFont="1" applyBorder="1" applyAlignment="1">
      <alignment horizontal="center" vertical="center" wrapText="1"/>
    </xf>
    <xf numFmtId="293" fontId="24" fillId="0" borderId="145" xfId="4328" applyNumberFormat="1" applyFont="1" applyBorder="1" applyAlignment="1">
      <alignment horizontal="center" vertical="center" wrapText="1"/>
    </xf>
    <xf numFmtId="293" fontId="31" fillId="0" borderId="148" xfId="4328" applyNumberFormat="1" applyFont="1" applyFill="1" applyBorder="1" applyAlignment="1">
      <alignment horizontal="center" vertical="center" wrapText="1"/>
    </xf>
    <xf numFmtId="293" fontId="31" fillId="0" borderId="143" xfId="4328" applyNumberFormat="1" applyFont="1" applyFill="1" applyBorder="1" applyAlignment="1">
      <alignment horizontal="center" vertical="center" wrapText="1"/>
    </xf>
    <xf numFmtId="183" fontId="24" fillId="0" borderId="107" xfId="4328" applyNumberFormat="1" applyFont="1" applyFill="1" applyBorder="1">
      <alignment vertical="center"/>
    </xf>
    <xf numFmtId="293" fontId="24" fillId="0" borderId="107" xfId="4328" applyNumberFormat="1" applyFont="1" applyFill="1" applyBorder="1">
      <alignment vertical="center"/>
    </xf>
    <xf numFmtId="183" fontId="24" fillId="0" borderId="152" xfId="4328" applyNumberFormat="1" applyFont="1" applyFill="1" applyBorder="1">
      <alignment vertical="center"/>
    </xf>
    <xf numFmtId="183" fontId="24" fillId="0" borderId="108" xfId="4328" applyNumberFormat="1" applyFont="1" applyFill="1" applyBorder="1">
      <alignment vertical="center"/>
    </xf>
    <xf numFmtId="183" fontId="24" fillId="112" borderId="108" xfId="4328" applyNumberFormat="1" applyFont="1" applyFill="1" applyBorder="1">
      <alignment vertical="center"/>
    </xf>
    <xf numFmtId="183" fontId="24" fillId="0" borderId="153" xfId="4328" applyNumberFormat="1" applyFont="1" applyFill="1" applyBorder="1">
      <alignment vertical="center"/>
    </xf>
    <xf numFmtId="183" fontId="24" fillId="0" borderId="151" xfId="4328" applyNumberFormat="1" applyFont="1" applyFill="1" applyBorder="1">
      <alignment vertical="center"/>
    </xf>
    <xf numFmtId="183" fontId="24" fillId="0" borderId="122" xfId="4328" applyNumberFormat="1" applyFont="1" applyFill="1" applyBorder="1">
      <alignment vertical="center"/>
    </xf>
    <xf numFmtId="183" fontId="24" fillId="0" borderId="65" xfId="4328" applyNumberFormat="1" applyFont="1" applyFill="1" applyBorder="1">
      <alignment vertical="center"/>
    </xf>
    <xf numFmtId="183" fontId="24" fillId="0" borderId="69" xfId="4328" applyNumberFormat="1" applyFont="1" applyFill="1" applyBorder="1">
      <alignment vertical="center"/>
    </xf>
    <xf numFmtId="293" fontId="24" fillId="0" borderId="69" xfId="4328" applyNumberFormat="1" applyFont="1" applyFill="1" applyBorder="1">
      <alignment vertical="center"/>
    </xf>
    <xf numFmtId="183" fontId="24" fillId="112" borderId="107" xfId="4328" applyNumberFormat="1" applyFont="1" applyFill="1" applyBorder="1">
      <alignment vertical="center"/>
    </xf>
    <xf numFmtId="183" fontId="24" fillId="0" borderId="155" xfId="4328" applyNumberFormat="1" applyFont="1" applyFill="1" applyBorder="1">
      <alignment vertical="center"/>
    </xf>
    <xf numFmtId="183" fontId="24" fillId="0" borderId="63" xfId="4328" applyNumberFormat="1" applyFont="1" applyFill="1" applyBorder="1">
      <alignment vertical="center"/>
    </xf>
    <xf numFmtId="293" fontId="24" fillId="0" borderId="122" xfId="4328" applyNumberFormat="1" applyFont="1" applyFill="1" applyBorder="1">
      <alignment vertical="center"/>
    </xf>
    <xf numFmtId="183" fontId="24" fillId="6" borderId="107" xfId="4328" applyNumberFormat="1" applyFont="1" applyFill="1" applyBorder="1">
      <alignment vertical="center"/>
    </xf>
    <xf numFmtId="183" fontId="24" fillId="0" borderId="70" xfId="4328" applyNumberFormat="1" applyFont="1" applyFill="1" applyBorder="1">
      <alignment vertical="center"/>
    </xf>
    <xf numFmtId="183" fontId="24" fillId="0" borderId="0" xfId="4328" applyNumberFormat="1" applyFont="1" applyFill="1" applyBorder="1">
      <alignment vertical="center"/>
    </xf>
    <xf numFmtId="199" fontId="24" fillId="0" borderId="107" xfId="3871" applyFont="1" applyFill="1" applyBorder="1">
      <alignment vertical="center"/>
    </xf>
    <xf numFmtId="199" fontId="24" fillId="0" borderId="122" xfId="3871" applyFont="1" applyFill="1" applyBorder="1">
      <alignment vertical="center"/>
    </xf>
    <xf numFmtId="199" fontId="24" fillId="0" borderId="63" xfId="3871" applyFont="1" applyFill="1" applyBorder="1">
      <alignment vertical="center"/>
    </xf>
    <xf numFmtId="183" fontId="16" fillId="0" borderId="107" xfId="4328" applyNumberFormat="1" applyFont="1" applyFill="1" applyBorder="1">
      <alignment vertical="center"/>
    </xf>
    <xf numFmtId="293" fontId="24" fillId="0" borderId="105" xfId="4328" applyNumberFormat="1" applyFont="1" applyFill="1" applyBorder="1">
      <alignment vertical="center"/>
    </xf>
    <xf numFmtId="183" fontId="24" fillId="0" borderId="105" xfId="4328" applyNumberFormat="1" applyFont="1" applyFill="1" applyBorder="1">
      <alignment vertical="center"/>
    </xf>
    <xf numFmtId="183" fontId="24" fillId="0" borderId="106" xfId="4328" applyNumberFormat="1" applyFont="1" applyFill="1" applyBorder="1">
      <alignment vertical="center"/>
    </xf>
    <xf numFmtId="183" fontId="24" fillId="0" borderId="158" xfId="4328" applyNumberFormat="1" applyFont="1" applyFill="1" applyBorder="1">
      <alignment vertical="center"/>
    </xf>
    <xf numFmtId="183" fontId="24" fillId="0" borderId="159" xfId="4328" applyNumberFormat="1" applyFont="1" applyFill="1" applyBorder="1">
      <alignment vertical="center"/>
    </xf>
    <xf numFmtId="293" fontId="24" fillId="0" borderId="160" xfId="4328" applyNumberFormat="1" applyFont="1" applyFill="1" applyBorder="1">
      <alignment vertical="center"/>
    </xf>
    <xf numFmtId="183" fontId="24" fillId="0" borderId="160" xfId="4328" applyNumberFormat="1" applyFont="1" applyFill="1" applyBorder="1">
      <alignment vertical="center"/>
    </xf>
    <xf numFmtId="183" fontId="24" fillId="0" borderId="145" xfId="4328" applyNumberFormat="1" applyFont="1" applyFill="1" applyBorder="1">
      <alignment vertical="center"/>
    </xf>
    <xf numFmtId="183" fontId="24" fillId="0" borderId="146" xfId="4328" applyNumberFormat="1" applyFont="1" applyFill="1" applyBorder="1">
      <alignment vertical="center"/>
    </xf>
    <xf numFmtId="183" fontId="24" fillId="0" borderId="101" xfId="4328" applyNumberFormat="1" applyFont="1" applyFill="1" applyBorder="1">
      <alignment vertical="center"/>
    </xf>
    <xf numFmtId="183" fontId="24" fillId="0" borderId="161" xfId="4328" applyNumberFormat="1" applyFont="1" applyFill="1" applyBorder="1">
      <alignment vertical="center"/>
    </xf>
    <xf numFmtId="183" fontId="24" fillId="0" borderId="147" xfId="4328" applyNumberFormat="1" applyFont="1" applyFill="1" applyBorder="1">
      <alignment vertical="center"/>
    </xf>
    <xf numFmtId="183" fontId="24" fillId="0" borderId="120" xfId="4328" applyNumberFormat="1" applyFont="1" applyFill="1" applyBorder="1">
      <alignment vertical="center"/>
    </xf>
    <xf numFmtId="293" fontId="24" fillId="0" borderId="67" xfId="4328" applyNumberFormat="1" applyFont="1" applyFill="1" applyBorder="1">
      <alignment vertical="center"/>
    </xf>
    <xf numFmtId="183" fontId="24" fillId="0" borderId="67" xfId="4328" applyNumberFormat="1" applyFont="1" applyFill="1" applyBorder="1">
      <alignment vertical="center"/>
    </xf>
    <xf numFmtId="183" fontId="24" fillId="0" borderId="150" xfId="4328" applyNumberFormat="1" applyFont="1" applyFill="1" applyBorder="1">
      <alignment vertical="center"/>
    </xf>
    <xf numFmtId="183" fontId="24" fillId="0" borderId="113" xfId="4328" applyNumberFormat="1" applyFont="1" applyFill="1" applyBorder="1">
      <alignment vertical="center"/>
    </xf>
    <xf numFmtId="183" fontId="24" fillId="0" borderId="168" xfId="4328" applyNumberFormat="1" applyFont="1" applyFill="1" applyBorder="1">
      <alignment vertical="center"/>
    </xf>
    <xf numFmtId="183" fontId="24" fillId="0" borderId="64" xfId="4328" applyNumberFormat="1" applyFont="1" applyFill="1" applyBorder="1">
      <alignment vertical="center"/>
    </xf>
    <xf numFmtId="49" fontId="31" fillId="0" borderId="162" xfId="4328" applyNumberFormat="1" applyFont="1" applyBorder="1">
      <alignment vertical="center"/>
    </xf>
    <xf numFmtId="183" fontId="31" fillId="0" borderId="162" xfId="4328" applyNumberFormat="1" applyFont="1" applyBorder="1">
      <alignment vertical="center"/>
    </xf>
    <xf numFmtId="183" fontId="31" fillId="0" borderId="162" xfId="4328" applyNumberFormat="1" applyFont="1" applyFill="1" applyBorder="1">
      <alignment vertical="center"/>
    </xf>
    <xf numFmtId="293" fontId="31" fillId="0" borderId="163" xfId="4328" applyNumberFormat="1" applyFont="1" applyBorder="1">
      <alignment vertical="center"/>
    </xf>
    <xf numFmtId="183" fontId="31" fillId="0" borderId="163" xfId="4328" applyNumberFormat="1" applyFont="1" applyBorder="1">
      <alignment vertical="center"/>
    </xf>
    <xf numFmtId="183" fontId="31" fillId="0" borderId="164" xfId="4328" applyNumberFormat="1" applyFont="1" applyBorder="1">
      <alignment vertical="center"/>
    </xf>
    <xf numFmtId="183" fontId="31" fillId="0" borderId="92" xfId="4328" applyNumberFormat="1" applyFont="1" applyBorder="1">
      <alignment vertical="center"/>
    </xf>
    <xf numFmtId="183" fontId="31" fillId="0" borderId="165" xfId="4328" applyNumberFormat="1" applyFont="1" applyBorder="1">
      <alignment vertical="center"/>
    </xf>
    <xf numFmtId="183" fontId="31" fillId="0" borderId="166" xfId="4328" applyNumberFormat="1" applyFont="1" applyFill="1" applyBorder="1">
      <alignment vertical="center"/>
    </xf>
    <xf numFmtId="183" fontId="31" fillId="0" borderId="167" xfId="4328" applyNumberFormat="1" applyFont="1" applyFill="1" applyBorder="1">
      <alignment vertical="center"/>
    </xf>
    <xf numFmtId="183" fontId="31" fillId="0" borderId="165" xfId="4328" applyNumberFormat="1" applyFont="1" applyFill="1" applyBorder="1">
      <alignment vertical="center"/>
    </xf>
    <xf numFmtId="293" fontId="31" fillId="0" borderId="0" xfId="4328" applyNumberFormat="1" applyFont="1" applyFill="1">
      <alignment vertical="center"/>
    </xf>
    <xf numFmtId="293" fontId="24" fillId="0" borderId="0" xfId="4328" applyNumberFormat="1" applyFont="1">
      <alignment vertical="center"/>
    </xf>
    <xf numFmtId="183" fontId="24" fillId="0" borderId="0" xfId="4328" applyNumberFormat="1" applyFont="1">
      <alignment vertical="center"/>
    </xf>
    <xf numFmtId="10" fontId="31" fillId="6" borderId="0" xfId="8" applyNumberFormat="1" applyFont="1" applyFill="1">
      <alignment vertical="center"/>
    </xf>
    <xf numFmtId="293" fontId="303" fillId="0" borderId="0" xfId="4328" applyNumberFormat="1" applyFont="1">
      <alignment vertical="center"/>
    </xf>
    <xf numFmtId="293" fontId="24" fillId="0" borderId="0" xfId="4328" applyNumberFormat="1" applyFont="1" applyFill="1">
      <alignment vertical="center"/>
    </xf>
    <xf numFmtId="49" fontId="24" fillId="109" borderId="0" xfId="4328" applyNumberFormat="1" applyFont="1" applyFill="1">
      <alignment vertical="center"/>
    </xf>
    <xf numFmtId="293" fontId="24" fillId="109" borderId="0" xfId="4328" applyNumberFormat="1" applyFont="1" applyFill="1">
      <alignment vertical="center"/>
    </xf>
    <xf numFmtId="49" fontId="24" fillId="0" borderId="0" xfId="4328" applyNumberFormat="1" applyFont="1">
      <alignment vertical="center"/>
    </xf>
    <xf numFmtId="177" fontId="24" fillId="0" borderId="0" xfId="8" applyNumberFormat="1" applyFont="1" applyFill="1">
      <alignment vertical="center"/>
    </xf>
    <xf numFmtId="49" fontId="24" fillId="0" borderId="0" xfId="4328" applyNumberFormat="1" applyFont="1" applyBorder="1">
      <alignment vertical="center"/>
    </xf>
    <xf numFmtId="293" fontId="24" fillId="0" borderId="0" xfId="4328" applyNumberFormat="1" applyFont="1" applyBorder="1">
      <alignment vertical="center"/>
    </xf>
    <xf numFmtId="293" fontId="24" fillId="0" borderId="0" xfId="4328" applyNumberFormat="1" applyFont="1" applyFill="1" applyBorder="1">
      <alignment vertical="center"/>
    </xf>
    <xf numFmtId="293" fontId="24" fillId="0" borderId="0" xfId="4328" applyNumberFormat="1" applyFont="1" applyBorder="1" applyAlignment="1">
      <alignment horizontal="center" vertical="center"/>
    </xf>
    <xf numFmtId="244" fontId="24" fillId="0" borderId="0" xfId="4328" applyNumberFormat="1" applyFont="1" applyFill="1" applyAlignment="1">
      <alignment vertical="center"/>
    </xf>
    <xf numFmtId="293" fontId="24" fillId="0" borderId="0" xfId="4328" applyNumberFormat="1" applyFont="1" applyFill="1" applyAlignment="1">
      <alignment horizontal="left" vertical="center"/>
    </xf>
    <xf numFmtId="293" fontId="24" fillId="0" borderId="143" xfId="4328" applyNumberFormat="1" applyFont="1" applyFill="1" applyBorder="1" applyAlignment="1">
      <alignment horizontal="center" vertical="center" wrapText="1"/>
    </xf>
    <xf numFmtId="293" fontId="24" fillId="0" borderId="143" xfId="4328" applyNumberFormat="1" applyFont="1" applyBorder="1" applyAlignment="1">
      <alignment horizontal="center" vertical="center" wrapText="1"/>
    </xf>
    <xf numFmtId="293" fontId="24" fillId="6" borderId="143" xfId="4328" applyNumberFormat="1" applyFont="1" applyFill="1" applyBorder="1" applyAlignment="1">
      <alignment horizontal="center" vertical="center" wrapText="1"/>
    </xf>
    <xf numFmtId="293" fontId="24" fillId="0" borderId="144" xfId="4328" applyNumberFormat="1" applyFont="1" applyBorder="1" applyAlignment="1">
      <alignment horizontal="center" vertical="center" wrapText="1"/>
    </xf>
    <xf numFmtId="293" fontId="24" fillId="0" borderId="146" xfId="4328" applyNumberFormat="1" applyFont="1" applyBorder="1" applyAlignment="1">
      <alignment horizontal="center" vertical="center" wrapText="1"/>
    </xf>
    <xf numFmtId="293" fontId="24" fillId="6" borderId="101" xfId="4328" applyNumberFormat="1" applyFont="1" applyFill="1" applyBorder="1" applyAlignment="1">
      <alignment horizontal="center" vertical="center" wrapText="1"/>
    </xf>
    <xf numFmtId="293" fontId="24" fillId="110" borderId="101" xfId="4328" applyNumberFormat="1" applyFont="1" applyFill="1" applyBorder="1" applyAlignment="1">
      <alignment horizontal="center" vertical="center" wrapText="1"/>
    </xf>
    <xf numFmtId="293" fontId="24" fillId="111" borderId="101" xfId="4328" applyNumberFormat="1" applyFont="1" applyFill="1" applyBorder="1" applyAlignment="1">
      <alignment horizontal="center" vertical="center" wrapText="1"/>
    </xf>
    <xf numFmtId="293" fontId="24" fillId="0" borderId="147" xfId="4328" applyNumberFormat="1" applyFont="1" applyBorder="1" applyAlignment="1">
      <alignment horizontal="center" vertical="center" wrapText="1"/>
    </xf>
    <xf numFmtId="293" fontId="24" fillId="0" borderId="0" xfId="4328" applyNumberFormat="1" applyFont="1" applyFill="1" applyAlignment="1">
      <alignment horizontal="center" vertical="center" wrapText="1"/>
    </xf>
    <xf numFmtId="293" fontId="24" fillId="0" borderId="0" xfId="4328" applyNumberFormat="1" applyFont="1" applyAlignment="1">
      <alignment horizontal="center" vertical="center" wrapText="1"/>
    </xf>
    <xf numFmtId="49" fontId="24" fillId="0" borderId="149" xfId="4328" applyNumberFormat="1" applyFont="1" applyFill="1" applyBorder="1">
      <alignment vertical="center"/>
    </xf>
    <xf numFmtId="293" fontId="24" fillId="0" borderId="108" xfId="4328" applyNumberFormat="1" applyFont="1" applyFill="1" applyBorder="1">
      <alignment vertical="center"/>
    </xf>
    <xf numFmtId="183" fontId="304" fillId="0" borderId="122" xfId="4329" applyNumberFormat="1" applyFont="1" applyFill="1" applyBorder="1" applyAlignment="1" applyProtection="1">
      <alignment vertical="center"/>
    </xf>
    <xf numFmtId="49" fontId="24" fillId="0" borderId="154" xfId="4328" applyNumberFormat="1" applyFont="1" applyFill="1" applyBorder="1">
      <alignment vertical="center"/>
    </xf>
    <xf numFmtId="293" fontId="24" fillId="0" borderId="68" xfId="4328" applyNumberFormat="1" applyFont="1" applyFill="1" applyBorder="1">
      <alignment vertical="center"/>
    </xf>
    <xf numFmtId="183" fontId="304" fillId="0" borderId="107" xfId="4329" applyNumberFormat="1" applyFont="1" applyFill="1" applyBorder="1" applyAlignment="1" applyProtection="1">
      <alignment vertical="center"/>
    </xf>
    <xf numFmtId="183" fontId="304" fillId="0" borderId="63" xfId="4329" applyNumberFormat="1" applyFont="1" applyFill="1" applyBorder="1" applyAlignment="1" applyProtection="1">
      <alignment vertical="center"/>
    </xf>
    <xf numFmtId="183" fontId="304" fillId="0" borderId="108" xfId="4329" applyNumberFormat="1" applyFont="1" applyFill="1" applyBorder="1" applyAlignment="1" applyProtection="1">
      <alignment vertical="center"/>
    </xf>
    <xf numFmtId="49" fontId="24" fillId="0" borderId="122" xfId="4328" applyNumberFormat="1" applyFont="1" applyFill="1" applyBorder="1">
      <alignment vertical="center"/>
    </xf>
    <xf numFmtId="49" fontId="24" fillId="0" borderId="63" xfId="4328" applyNumberFormat="1" applyFont="1" applyFill="1" applyBorder="1">
      <alignment vertical="center"/>
    </xf>
    <xf numFmtId="199" fontId="304" fillId="0" borderId="107" xfId="4329" applyNumberFormat="1" applyFont="1" applyFill="1" applyBorder="1" applyAlignment="1" applyProtection="1">
      <alignment vertical="center"/>
    </xf>
    <xf numFmtId="199" fontId="304" fillId="0" borderId="122" xfId="3871" applyFont="1" applyFill="1" applyBorder="1" applyAlignment="1" applyProtection="1">
      <alignment vertical="center"/>
    </xf>
    <xf numFmtId="199" fontId="304" fillId="0" borderId="63" xfId="3871" applyFont="1" applyFill="1" applyBorder="1" applyAlignment="1" applyProtection="1">
      <alignment vertical="center"/>
    </xf>
    <xf numFmtId="4" fontId="24" fillId="0" borderId="122" xfId="4328" applyNumberFormat="1" applyFont="1" applyFill="1" applyBorder="1">
      <alignment vertical="center"/>
    </xf>
    <xf numFmtId="199" fontId="304" fillId="0" borderId="108" xfId="3871" applyFont="1" applyFill="1" applyBorder="1" applyAlignment="1" applyProtection="1">
      <alignment vertical="center"/>
    </xf>
    <xf numFmtId="199" fontId="304" fillId="0" borderId="107" xfId="3871" applyFont="1" applyFill="1" applyBorder="1" applyAlignment="1" applyProtection="1">
      <alignment vertical="center"/>
    </xf>
    <xf numFmtId="199" fontId="304" fillId="0" borderId="122" xfId="4329" applyNumberFormat="1" applyFont="1" applyFill="1" applyBorder="1" applyAlignment="1" applyProtection="1">
      <alignment vertical="center"/>
    </xf>
    <xf numFmtId="49" fontId="24" fillId="0" borderId="156" xfId="4328" applyNumberFormat="1" applyFont="1" applyFill="1" applyBorder="1">
      <alignment vertical="center"/>
    </xf>
    <xf numFmtId="293" fontId="24" fillId="0" borderId="157" xfId="4328" applyNumberFormat="1" applyFont="1" applyFill="1" applyBorder="1">
      <alignment vertical="center"/>
    </xf>
    <xf numFmtId="49" fontId="24" fillId="0" borderId="145" xfId="4328" applyNumberFormat="1" applyFont="1" applyFill="1" applyBorder="1">
      <alignment vertical="center"/>
    </xf>
    <xf numFmtId="293" fontId="24" fillId="0" borderId="101" xfId="4328" applyNumberFormat="1" applyFont="1" applyFill="1" applyBorder="1">
      <alignment vertical="center"/>
    </xf>
    <xf numFmtId="49" fontId="24" fillId="0" borderId="150" xfId="4328" applyNumberFormat="1" applyFont="1" applyFill="1" applyBorder="1">
      <alignment vertical="center"/>
    </xf>
    <xf numFmtId="41" fontId="24" fillId="0" borderId="0" xfId="7" applyNumberFormat="1" applyFont="1" applyFill="1">
      <alignment vertical="center"/>
    </xf>
    <xf numFmtId="41" fontId="24" fillId="0" borderId="0" xfId="7" applyNumberFormat="1" applyFont="1">
      <alignment vertical="center"/>
    </xf>
    <xf numFmtId="293" fontId="24" fillId="0" borderId="0" xfId="7" applyNumberFormat="1" applyFont="1">
      <alignment vertical="center"/>
    </xf>
    <xf numFmtId="4" fontId="24" fillId="6" borderId="107" xfId="4328" applyNumberFormat="1" applyFont="1" applyFill="1" applyBorder="1">
      <alignment vertical="center"/>
    </xf>
    <xf numFmtId="293" fontId="305" fillId="0" borderId="69" xfId="4328" applyNumberFormat="1" applyFont="1" applyBorder="1" applyAlignment="1">
      <alignment horizontal="justify" vertical="center"/>
    </xf>
    <xf numFmtId="293" fontId="24" fillId="0" borderId="153" xfId="4328" applyNumberFormat="1" applyFont="1" applyFill="1" applyBorder="1">
      <alignment vertical="center"/>
    </xf>
    <xf numFmtId="4" fontId="16" fillId="0" borderId="107" xfId="4328" applyNumberFormat="1" applyFont="1" applyFill="1" applyBorder="1">
      <alignment vertical="center"/>
    </xf>
    <xf numFmtId="293" fontId="16" fillId="0" borderId="107" xfId="4328" applyNumberFormat="1" applyFont="1" applyFill="1" applyBorder="1">
      <alignment vertical="center"/>
    </xf>
    <xf numFmtId="4" fontId="24" fillId="0" borderId="107" xfId="4328" applyNumberFormat="1" applyFont="1" applyFill="1" applyBorder="1">
      <alignment vertical="center"/>
    </xf>
    <xf numFmtId="183" fontId="304" fillId="0" borderId="69" xfId="4329" applyNumberFormat="1" applyFont="1" applyFill="1" applyBorder="1" applyAlignment="1" applyProtection="1">
      <alignment vertical="center"/>
    </xf>
    <xf numFmtId="199" fontId="24" fillId="0" borderId="108" xfId="3871" applyFont="1" applyFill="1" applyBorder="1">
      <alignment vertical="center"/>
    </xf>
    <xf numFmtId="199" fontId="24" fillId="0" borderId="66" xfId="3871" applyFont="1" applyFill="1" applyBorder="1">
      <alignment vertical="center"/>
    </xf>
    <xf numFmtId="293" fontId="24" fillId="0" borderId="106" xfId="4328" applyNumberFormat="1" applyFont="1" applyFill="1" applyBorder="1">
      <alignment vertical="center"/>
    </xf>
    <xf numFmtId="199" fontId="304" fillId="0" borderId="0" xfId="4329" applyNumberFormat="1" applyFont="1" applyFill="1" applyBorder="1" applyAlignment="1" applyProtection="1">
      <alignment vertical="center"/>
    </xf>
    <xf numFmtId="199" fontId="24" fillId="0" borderId="65" xfId="3871" applyFont="1" applyFill="1" applyBorder="1">
      <alignment vertical="center"/>
    </xf>
    <xf numFmtId="199" fontId="304" fillId="0" borderId="70" xfId="3871" applyFont="1" applyFill="1" applyBorder="1" applyAlignment="1" applyProtection="1">
      <alignment vertical="center"/>
    </xf>
    <xf numFmtId="199" fontId="24" fillId="0" borderId="70" xfId="3871" applyFont="1" applyFill="1" applyBorder="1">
      <alignment vertical="center"/>
    </xf>
    <xf numFmtId="293" fontId="24" fillId="0" borderId="65" xfId="4328" applyNumberFormat="1" applyFont="1" applyFill="1" applyBorder="1">
      <alignment vertical="center"/>
    </xf>
    <xf numFmtId="0" fontId="31" fillId="2" borderId="169" xfId="0" applyFont="1" applyFill="1" applyBorder="1">
      <alignment vertical="center"/>
    </xf>
    <xf numFmtId="288" fontId="31" fillId="2" borderId="170" xfId="0" applyNumberFormat="1" applyFont="1" applyFill="1" applyBorder="1">
      <alignment vertical="center"/>
    </xf>
    <xf numFmtId="288" fontId="31" fillId="2" borderId="171" xfId="0" applyNumberFormat="1" applyFont="1" applyFill="1" applyBorder="1">
      <alignment vertical="center"/>
    </xf>
    <xf numFmtId="0" fontId="25" fillId="2" borderId="71" xfId="3" applyNumberFormat="1" applyFont="1" applyFill="1" applyBorder="1" applyAlignment="1">
      <alignment horizontal="right" vertical="center"/>
    </xf>
    <xf numFmtId="0" fontId="30" fillId="2" borderId="23" xfId="1" applyNumberFormat="1" applyFont="1" applyFill="1" applyBorder="1" applyAlignment="1">
      <alignment horizontal="right" vertical="center"/>
    </xf>
    <xf numFmtId="288" fontId="31" fillId="2" borderId="169" xfId="0" applyNumberFormat="1" applyFont="1" applyFill="1" applyBorder="1">
      <alignment vertical="center"/>
    </xf>
    <xf numFmtId="0" fontId="24" fillId="2" borderId="71" xfId="0" applyFont="1" applyFill="1" applyBorder="1">
      <alignment vertical="center"/>
    </xf>
    <xf numFmtId="288" fontId="24" fillId="2" borderId="32" xfId="0" applyNumberFormat="1" applyFont="1" applyFill="1" applyBorder="1">
      <alignment vertical="center"/>
    </xf>
    <xf numFmtId="288" fontId="24" fillId="2" borderId="71" xfId="0" applyNumberFormat="1" applyFont="1" applyFill="1" applyBorder="1">
      <alignment vertical="center"/>
    </xf>
    <xf numFmtId="288" fontId="24" fillId="2" borderId="3" xfId="0" applyNumberFormat="1" applyFont="1" applyFill="1" applyBorder="1">
      <alignment vertical="center"/>
    </xf>
    <xf numFmtId="0" fontId="24" fillId="2" borderId="18" xfId="0" applyFont="1" applyFill="1" applyBorder="1">
      <alignment vertical="center"/>
    </xf>
    <xf numFmtId="288" fontId="24" fillId="2" borderId="18" xfId="0" applyNumberFormat="1" applyFont="1" applyFill="1" applyBorder="1">
      <alignment vertical="center"/>
    </xf>
    <xf numFmtId="288" fontId="24" fillId="2" borderId="19" xfId="0" applyNumberFormat="1" applyFont="1" applyFill="1" applyBorder="1">
      <alignment vertical="center"/>
    </xf>
    <xf numFmtId="0" fontId="24" fillId="2" borderId="23" xfId="0" applyFont="1" applyFill="1" applyBorder="1">
      <alignment vertical="center"/>
    </xf>
    <xf numFmtId="288" fontId="24" fillId="2" borderId="15" xfId="0" applyNumberFormat="1" applyFont="1" applyFill="1" applyBorder="1">
      <alignment vertical="center"/>
    </xf>
    <xf numFmtId="288" fontId="24" fillId="2" borderId="23" xfId="0" applyNumberFormat="1" applyFont="1" applyFill="1" applyBorder="1">
      <alignment vertical="center"/>
    </xf>
    <xf numFmtId="288" fontId="24" fillId="2" borderId="16" xfId="0" applyNumberFormat="1" applyFont="1" applyFill="1" applyBorder="1">
      <alignment vertical="center"/>
    </xf>
    <xf numFmtId="0" fontId="24" fillId="2" borderId="0" xfId="1542" applyFont="1" applyFill="1">
      <alignment vertical="center"/>
    </xf>
    <xf numFmtId="41" fontId="24" fillId="2" borderId="0" xfId="1270" applyNumberFormat="1" applyFont="1" applyFill="1" applyAlignment="1">
      <alignment vertical="center"/>
    </xf>
    <xf numFmtId="199" fontId="24" fillId="2" borderId="0" xfId="1315" applyNumberFormat="1" applyFont="1" applyFill="1">
      <alignment vertical="center"/>
    </xf>
    <xf numFmtId="41" fontId="24" fillId="2" borderId="0" xfId="1270" applyNumberFormat="1" applyFont="1" applyFill="1" applyAlignment="1">
      <alignment horizontal="right" vertical="center"/>
    </xf>
    <xf numFmtId="0" fontId="24" fillId="2" borderId="122" xfId="1542" applyFont="1" applyFill="1" applyBorder="1" applyAlignment="1">
      <alignment horizontal="center" vertical="center"/>
    </xf>
    <xf numFmtId="41" fontId="24" fillId="2" borderId="122" xfId="1270" applyNumberFormat="1" applyFont="1" applyFill="1" applyBorder="1" applyAlignment="1">
      <alignment horizontal="center" vertical="center"/>
    </xf>
    <xf numFmtId="199" fontId="24" fillId="2" borderId="122" xfId="1315" applyNumberFormat="1" applyFont="1" applyFill="1" applyBorder="1" applyAlignment="1">
      <alignment horizontal="center" vertical="center"/>
    </xf>
    <xf numFmtId="0" fontId="24" fillId="2" borderId="122" xfId="1542" applyFont="1" applyFill="1" applyBorder="1">
      <alignment vertical="center"/>
    </xf>
    <xf numFmtId="199" fontId="24" fillId="2" borderId="122" xfId="1315" applyNumberFormat="1" applyFont="1" applyFill="1" applyBorder="1">
      <alignment vertical="center"/>
    </xf>
    <xf numFmtId="41" fontId="24" fillId="2" borderId="122" xfId="1270" applyNumberFormat="1" applyFont="1" applyFill="1" applyBorder="1" applyAlignment="1">
      <alignment vertical="center"/>
    </xf>
    <xf numFmtId="9" fontId="24" fillId="2" borderId="122" xfId="1270" applyNumberFormat="1" applyFont="1" applyFill="1" applyBorder="1" applyAlignment="1">
      <alignment vertical="center"/>
    </xf>
    <xf numFmtId="41" fontId="24" fillId="2" borderId="122" xfId="1270" applyNumberFormat="1" applyFont="1" applyFill="1" applyBorder="1" applyAlignment="1">
      <alignment vertical="center" wrapText="1"/>
    </xf>
    <xf numFmtId="10" fontId="24" fillId="2" borderId="122" xfId="1239" applyNumberFormat="1" applyFont="1" applyFill="1" applyBorder="1">
      <alignment vertical="center"/>
    </xf>
    <xf numFmtId="0" fontId="24" fillId="2" borderId="0" xfId="1542" applyFont="1" applyFill="1" applyAlignment="1">
      <alignment horizontal="left" vertical="center" wrapText="1"/>
    </xf>
    <xf numFmtId="199" fontId="24" fillId="2" borderId="0" xfId="1315" applyNumberFormat="1" applyFont="1" applyFill="1" applyAlignment="1">
      <alignment horizontal="left" vertical="center" wrapText="1"/>
    </xf>
    <xf numFmtId="43" fontId="24" fillId="2" borderId="0" xfId="1542" applyNumberFormat="1" applyFont="1" applyFill="1">
      <alignment vertical="center"/>
    </xf>
    <xf numFmtId="0" fontId="24" fillId="2" borderId="122" xfId="1542" applyFont="1" applyFill="1" applyBorder="1" applyAlignment="1">
      <alignment horizontal="left" vertical="center" wrapText="1"/>
    </xf>
    <xf numFmtId="199" fontId="24" fillId="2" borderId="122" xfId="1315" applyNumberFormat="1" applyFont="1" applyFill="1" applyBorder="1" applyAlignment="1">
      <alignment horizontal="left" vertical="center" wrapText="1"/>
    </xf>
    <xf numFmtId="0" fontId="306" fillId="4" borderId="20" xfId="1" applyFont="1" applyFill="1" applyBorder="1" applyAlignment="1">
      <alignment vertical="center"/>
    </xf>
    <xf numFmtId="41" fontId="29" fillId="4" borderId="21" xfId="2" applyFont="1" applyFill="1" applyBorder="1" applyAlignment="1">
      <alignment vertical="center"/>
    </xf>
    <xf numFmtId="41" fontId="29" fillId="4" borderId="20" xfId="2" applyFont="1" applyFill="1" applyBorder="1" applyAlignment="1">
      <alignment vertical="center"/>
    </xf>
    <xf numFmtId="41" fontId="29" fillId="4" borderId="22" xfId="2" applyFont="1" applyFill="1" applyBorder="1" applyAlignment="1">
      <alignment vertical="center"/>
    </xf>
    <xf numFmtId="0" fontId="24" fillId="2" borderId="17" xfId="0" applyFont="1" applyFill="1" applyBorder="1" applyAlignment="1">
      <alignment horizontal="left"/>
    </xf>
    <xf numFmtId="288" fontId="31" fillId="2" borderId="0" xfId="0" applyNumberFormat="1" applyFont="1" applyFill="1" applyBorder="1">
      <alignment vertical="center"/>
    </xf>
    <xf numFmtId="9" fontId="24" fillId="2" borderId="0" xfId="0" applyNumberFormat="1" applyFont="1" applyFill="1">
      <alignment vertical="center"/>
    </xf>
    <xf numFmtId="0" fontId="11" fillId="2" borderId="17" xfId="3" applyFont="1" applyFill="1" applyBorder="1" applyAlignment="1">
      <alignment horizontal="left" vertical="center" indent="1"/>
    </xf>
    <xf numFmtId="0" fontId="24" fillId="2" borderId="17" xfId="0" applyFont="1" applyFill="1" applyBorder="1" applyAlignment="1">
      <alignment horizontal="left" vertical="center" indent="1"/>
    </xf>
    <xf numFmtId="0" fontId="31" fillId="2" borderId="0" xfId="0" applyFont="1" applyFill="1">
      <alignment vertical="center"/>
    </xf>
    <xf numFmtId="0" fontId="5" fillId="2" borderId="132" xfId="3" applyFont="1" applyFill="1" applyBorder="1" applyAlignment="1">
      <alignment horizontal="left" vertical="center"/>
    </xf>
    <xf numFmtId="288" fontId="5" fillId="2" borderId="9" xfId="3" applyNumberFormat="1" applyFont="1" applyFill="1" applyBorder="1" applyAlignment="1">
      <alignment horizontal="right" vertical="center"/>
    </xf>
    <xf numFmtId="288" fontId="5" fillId="2" borderId="133" xfId="3" applyNumberFormat="1" applyFont="1" applyFill="1" applyBorder="1" applyAlignment="1">
      <alignment horizontal="right" vertical="center"/>
    </xf>
    <xf numFmtId="0" fontId="31" fillId="2" borderId="17" xfId="0" applyFont="1" applyFill="1" applyBorder="1">
      <alignment vertical="center"/>
    </xf>
    <xf numFmtId="288" fontId="31" fillId="2" borderId="135" xfId="0" applyNumberFormat="1" applyFont="1" applyFill="1" applyBorder="1">
      <alignment vertical="center"/>
    </xf>
    <xf numFmtId="0" fontId="31" fillId="2" borderId="18" xfId="1" applyFont="1" applyFill="1" applyBorder="1" applyAlignment="1">
      <alignment vertical="center"/>
    </xf>
    <xf numFmtId="0" fontId="30" fillId="2" borderId="0" xfId="1" applyNumberFormat="1" applyFont="1" applyFill="1" applyBorder="1" applyAlignment="1">
      <alignment horizontal="right" vertical="center"/>
    </xf>
    <xf numFmtId="0" fontId="30" fillId="2" borderId="19" xfId="1" applyNumberFormat="1" applyFont="1" applyFill="1" applyBorder="1" applyAlignment="1">
      <alignment horizontal="right" vertical="center"/>
    </xf>
    <xf numFmtId="0" fontId="24" fillId="2" borderId="132" xfId="0" applyFont="1" applyFill="1" applyBorder="1" applyAlignment="1">
      <alignment horizontal="left"/>
    </xf>
    <xf numFmtId="292" fontId="24" fillId="2" borderId="135" xfId="2" applyNumberFormat="1" applyFont="1" applyFill="1" applyBorder="1" applyAlignment="1"/>
    <xf numFmtId="0" fontId="298" fillId="2" borderId="17" xfId="0" applyFont="1" applyFill="1" applyBorder="1">
      <alignment vertical="center"/>
    </xf>
    <xf numFmtId="0" fontId="298" fillId="2" borderId="0" xfId="0" applyFont="1" applyFill="1" applyBorder="1">
      <alignment vertical="center"/>
    </xf>
    <xf numFmtId="292" fontId="24" fillId="2" borderId="9" xfId="0" applyNumberFormat="1" applyFont="1" applyFill="1" applyBorder="1" applyAlignment="1"/>
    <xf numFmtId="292" fontId="24" fillId="2" borderId="133" xfId="0" applyNumberFormat="1" applyFont="1" applyFill="1" applyBorder="1" applyAlignment="1"/>
    <xf numFmtId="9" fontId="298" fillId="2" borderId="0" xfId="8" applyFont="1" applyFill="1">
      <alignment vertical="center"/>
    </xf>
    <xf numFmtId="220" fontId="298" fillId="2" borderId="0" xfId="0" applyNumberFormat="1" applyFont="1" applyFill="1">
      <alignment vertical="center"/>
    </xf>
    <xf numFmtId="293" fontId="24" fillId="0" borderId="172" xfId="4328" applyNumberFormat="1" applyFont="1" applyBorder="1" applyAlignment="1">
      <alignment horizontal="center" vertical="center" wrapText="1"/>
    </xf>
    <xf numFmtId="294" fontId="24" fillId="107" borderId="0" xfId="4328" applyNumberFormat="1" applyFont="1" applyFill="1">
      <alignment vertical="center"/>
    </xf>
    <xf numFmtId="182" fontId="16" fillId="2" borderId="0" xfId="13" applyNumberFormat="1" applyFont="1" applyFill="1" applyBorder="1" applyAlignment="1" applyProtection="1">
      <alignment horizontal="left" vertical="center"/>
    </xf>
    <xf numFmtId="41" fontId="24" fillId="2" borderId="0" xfId="7" applyFont="1" applyFill="1">
      <alignment vertical="center"/>
    </xf>
    <xf numFmtId="41" fontId="16" fillId="2" borderId="0" xfId="7" applyFont="1" applyFill="1" applyBorder="1" applyAlignment="1">
      <alignment vertical="center"/>
    </xf>
    <xf numFmtId="182" fontId="16" fillId="2" borderId="0" xfId="7" applyNumberFormat="1" applyFont="1" applyFill="1" applyBorder="1" applyAlignment="1" applyProtection="1">
      <alignment horizontal="left" vertical="center"/>
    </xf>
    <xf numFmtId="41" fontId="16" fillId="2" borderId="0" xfId="7" applyFont="1" applyFill="1" applyBorder="1" applyAlignment="1" applyProtection="1">
      <alignment vertical="center"/>
    </xf>
    <xf numFmtId="41" fontId="24" fillId="2" borderId="0" xfId="7" applyFont="1" applyFill="1" applyBorder="1">
      <alignment vertical="center"/>
    </xf>
    <xf numFmtId="4" fontId="16" fillId="2" borderId="0" xfId="13" applyNumberFormat="1" applyFont="1" applyFill="1" applyBorder="1" applyAlignment="1" applyProtection="1">
      <alignment horizontal="left" vertical="center"/>
    </xf>
    <xf numFmtId="43" fontId="24" fillId="0" borderId="0" xfId="0" applyNumberFormat="1" applyFont="1">
      <alignment vertical="center"/>
    </xf>
    <xf numFmtId="220" fontId="24" fillId="0" borderId="0" xfId="0" applyNumberFormat="1" applyFont="1">
      <alignment vertical="center"/>
    </xf>
    <xf numFmtId="41" fontId="31" fillId="2" borderId="68" xfId="7" applyFont="1" applyFill="1" applyBorder="1">
      <alignment vertical="center"/>
    </xf>
    <xf numFmtId="41" fontId="24" fillId="2" borderId="0" xfId="7" applyFont="1" applyFill="1" applyAlignment="1">
      <alignment horizontal="right" vertical="center"/>
    </xf>
    <xf numFmtId="41" fontId="24" fillId="2" borderId="0" xfId="7" quotePrefix="1" applyFont="1" applyFill="1" applyAlignment="1">
      <alignment horizontal="right" vertical="center"/>
    </xf>
    <xf numFmtId="41" fontId="24" fillId="2" borderId="0" xfId="7" applyFont="1" applyFill="1" applyBorder="1" applyAlignment="1">
      <alignment horizontal="right" vertical="center"/>
    </xf>
    <xf numFmtId="41" fontId="24" fillId="2" borderId="108" xfId="7" applyFont="1" applyFill="1" applyBorder="1" applyAlignment="1">
      <alignment horizontal="right" vertical="center"/>
    </xf>
    <xf numFmtId="293" fontId="298" fillId="0" borderId="68" xfId="4328" applyNumberFormat="1" applyFont="1" applyFill="1" applyBorder="1">
      <alignment vertical="center"/>
    </xf>
    <xf numFmtId="186" fontId="24" fillId="0" borderId="0" xfId="0" applyNumberFormat="1" applyFont="1">
      <alignment vertical="center"/>
    </xf>
    <xf numFmtId="4" fontId="16" fillId="107" borderId="64" xfId="7" applyNumberFormat="1" applyFont="1" applyFill="1" applyBorder="1" applyAlignment="1" applyProtection="1">
      <alignment horizontal="left" vertical="center"/>
    </xf>
    <xf numFmtId="184" fontId="307" fillId="0" borderId="122" xfId="1441" applyNumberFormat="1" applyFont="1" applyFill="1" applyBorder="1" applyAlignment="1">
      <alignment vertical="center"/>
    </xf>
    <xf numFmtId="177" fontId="31" fillId="2" borderId="0" xfId="8" applyNumberFormat="1" applyFont="1" applyFill="1">
      <alignment vertical="center"/>
    </xf>
    <xf numFmtId="41" fontId="298" fillId="2" borderId="0" xfId="7" applyFont="1" applyFill="1">
      <alignment vertical="center"/>
    </xf>
    <xf numFmtId="177" fontId="298" fillId="2" borderId="0" xfId="8" applyNumberFormat="1" applyFont="1" applyFill="1">
      <alignment vertical="center"/>
    </xf>
    <xf numFmtId="286" fontId="11" fillId="6" borderId="9" xfId="3" applyNumberFormat="1" applyFont="1" applyFill="1" applyBorder="1" applyAlignment="1">
      <alignment horizontal="right" vertical="center"/>
    </xf>
    <xf numFmtId="286" fontId="24" fillId="6" borderId="0" xfId="0" applyNumberFormat="1" applyFont="1" applyFill="1" applyBorder="1">
      <alignment vertical="center"/>
    </xf>
    <xf numFmtId="247" fontId="16" fillId="6" borderId="111" xfId="1594" applyNumberFormat="1" applyFont="1" applyFill="1" applyBorder="1" applyAlignment="1">
      <alignment vertical="center" shrinkToFit="1"/>
    </xf>
    <xf numFmtId="177" fontId="16" fillId="6" borderId="112" xfId="1595" applyNumberFormat="1" applyFont="1" applyFill="1" applyBorder="1" applyAlignment="1">
      <alignment vertical="center" shrinkToFit="1"/>
    </xf>
    <xf numFmtId="247" fontId="16" fillId="0" borderId="0" xfId="1592" applyNumberFormat="1" applyFont="1" applyFill="1" applyBorder="1">
      <alignment vertical="center"/>
    </xf>
    <xf numFmtId="41" fontId="24" fillId="2" borderId="0" xfId="0" applyNumberFormat="1" applyFont="1" applyFill="1">
      <alignment vertical="center"/>
    </xf>
    <xf numFmtId="10" fontId="24" fillId="2" borderId="0" xfId="8" applyNumberFormat="1" applyFont="1" applyFill="1">
      <alignment vertical="center"/>
    </xf>
    <xf numFmtId="295" fontId="298" fillId="2" borderId="0" xfId="7" applyNumberFormat="1" applyFont="1" applyFill="1">
      <alignment vertical="center"/>
    </xf>
    <xf numFmtId="295" fontId="31" fillId="2" borderId="0" xfId="7" applyNumberFormat="1" applyFont="1" applyFill="1">
      <alignment vertical="center"/>
    </xf>
    <xf numFmtId="0" fontId="29" fillId="3" borderId="32" xfId="1" applyFont="1" applyFill="1" applyBorder="1" applyAlignment="1">
      <alignment vertical="center"/>
    </xf>
    <xf numFmtId="0" fontId="30" fillId="2" borderId="9" xfId="1" applyNumberFormat="1" applyFont="1" applyFill="1" applyBorder="1" applyAlignment="1">
      <alignment horizontal="right" vertical="center"/>
    </xf>
    <xf numFmtId="0" fontId="31" fillId="2" borderId="0" xfId="1" applyFont="1" applyFill="1" applyBorder="1" applyAlignment="1">
      <alignment horizontal="right" vertical="center"/>
    </xf>
    <xf numFmtId="184" fontId="24" fillId="0" borderId="0" xfId="1534" applyNumberFormat="1" applyFont="1">
      <alignment vertical="center"/>
    </xf>
    <xf numFmtId="0" fontId="31" fillId="2" borderId="70" xfId="1542" applyFont="1" applyFill="1" applyBorder="1">
      <alignment vertical="center"/>
    </xf>
    <xf numFmtId="0" fontId="31" fillId="2" borderId="122" xfId="1542" applyFont="1" applyFill="1" applyBorder="1" applyAlignment="1">
      <alignment horizontal="center" vertical="center"/>
    </xf>
    <xf numFmtId="0" fontId="31" fillId="2" borderId="122" xfId="1542" applyFont="1" applyFill="1" applyBorder="1" applyAlignment="1">
      <alignment horizontal="center" vertical="center" wrapText="1"/>
    </xf>
    <xf numFmtId="183" fontId="24" fillId="2" borderId="122" xfId="1542" applyNumberFormat="1" applyFont="1" applyFill="1" applyBorder="1" applyAlignment="1">
      <alignment horizontal="right" vertical="center" wrapText="1"/>
    </xf>
    <xf numFmtId="0" fontId="24" fillId="2" borderId="122" xfId="1542" quotePrefix="1" applyFont="1" applyFill="1" applyBorder="1" applyAlignment="1">
      <alignment horizontal="center" vertical="center"/>
    </xf>
    <xf numFmtId="0" fontId="24" fillId="2" borderId="122" xfId="1542" applyFont="1" applyFill="1" applyBorder="1" applyAlignment="1">
      <alignment horizontal="center" vertical="center" wrapText="1"/>
    </xf>
    <xf numFmtId="183" fontId="31" fillId="2" borderId="122" xfId="1542" applyNumberFormat="1" applyFont="1" applyFill="1" applyBorder="1" applyAlignment="1">
      <alignment horizontal="right" vertical="center" wrapText="1"/>
    </xf>
    <xf numFmtId="0" fontId="28" fillId="2" borderId="122" xfId="1542" applyFont="1" applyFill="1" applyBorder="1" applyAlignment="1">
      <alignment horizontal="left" vertical="center" wrapText="1"/>
    </xf>
    <xf numFmtId="183" fontId="24" fillId="2" borderId="64" xfId="1542" applyNumberFormat="1" applyFont="1" applyFill="1" applyBorder="1" applyAlignment="1">
      <alignment horizontal="right" vertical="center" wrapText="1"/>
    </xf>
    <xf numFmtId="0" fontId="24" fillId="2" borderId="65" xfId="1542" applyFont="1" applyFill="1" applyBorder="1">
      <alignment vertical="center"/>
    </xf>
    <xf numFmtId="199" fontId="31" fillId="2" borderId="69" xfId="1315" applyNumberFormat="1" applyFont="1" applyFill="1" applyBorder="1" applyAlignment="1">
      <alignment horizontal="center" vertical="center" wrapText="1"/>
    </xf>
    <xf numFmtId="199" fontId="31" fillId="2" borderId="157" xfId="1315" applyNumberFormat="1" applyFont="1" applyFill="1" applyBorder="1" applyAlignment="1">
      <alignment horizontal="center" vertical="center" wrapText="1"/>
    </xf>
    <xf numFmtId="199" fontId="31" fillId="2" borderId="68" xfId="1315" applyNumberFormat="1" applyFont="1" applyFill="1" applyBorder="1" applyAlignment="1">
      <alignment horizontal="center" vertical="center" wrapText="1"/>
    </xf>
    <xf numFmtId="199" fontId="31" fillId="2" borderId="63" xfId="1315" applyNumberFormat="1" applyFont="1" applyFill="1" applyBorder="1" applyAlignment="1">
      <alignment horizontal="center" vertical="center" wrapText="1"/>
    </xf>
    <xf numFmtId="0" fontId="24" fillId="2" borderId="69" xfId="1542" applyFont="1" applyFill="1" applyBorder="1" applyAlignment="1">
      <alignment horizontal="left" vertical="center" wrapText="1"/>
    </xf>
    <xf numFmtId="0" fontId="24" fillId="2" borderId="68" xfId="1542" applyFont="1" applyFill="1" applyBorder="1" applyAlignment="1">
      <alignment horizontal="left" vertical="center" wrapText="1"/>
    </xf>
    <xf numFmtId="0" fontId="24" fillId="2" borderId="63" xfId="1542" applyFont="1" applyFill="1" applyBorder="1" applyAlignment="1">
      <alignment horizontal="left" vertical="center" wrapText="1"/>
    </xf>
    <xf numFmtId="199" fontId="31" fillId="2" borderId="69" xfId="1315" applyNumberFormat="1" applyFont="1" applyFill="1" applyBorder="1" applyAlignment="1">
      <alignment horizontal="left" vertical="center" wrapText="1"/>
    </xf>
    <xf numFmtId="199" fontId="31" fillId="2" borderId="68" xfId="1315" applyNumberFormat="1" applyFont="1" applyFill="1" applyBorder="1" applyAlignment="1">
      <alignment horizontal="left" vertical="center" wrapText="1"/>
    </xf>
    <xf numFmtId="199" fontId="31" fillId="2" borderId="63" xfId="1315" applyNumberFormat="1" applyFont="1" applyFill="1" applyBorder="1" applyAlignment="1">
      <alignment horizontal="left" vertical="center" wrapText="1"/>
    </xf>
    <xf numFmtId="199" fontId="31" fillId="2" borderId="105" xfId="1315" applyNumberFormat="1" applyFont="1" applyFill="1" applyBorder="1" applyAlignment="1">
      <alignment horizontal="center" vertical="center" wrapText="1"/>
    </xf>
    <xf numFmtId="199" fontId="31" fillId="2" borderId="106" xfId="1315" applyNumberFormat="1" applyFont="1" applyFill="1" applyBorder="1" applyAlignment="1">
      <alignment horizontal="center" vertical="center" wrapText="1"/>
    </xf>
    <xf numFmtId="199" fontId="31" fillId="2" borderId="173" xfId="1315" applyNumberFormat="1" applyFont="1" applyFill="1" applyBorder="1" applyAlignment="1">
      <alignment horizontal="center" vertical="center" wrapText="1"/>
    </xf>
    <xf numFmtId="41" fontId="24" fillId="0" borderId="0" xfId="0" applyNumberFormat="1" applyFont="1">
      <alignment vertical="center"/>
    </xf>
    <xf numFmtId="292" fontId="24" fillId="6" borderId="0" xfId="2" applyNumberFormat="1" applyFont="1" applyFill="1" applyBorder="1" applyAlignment="1"/>
    <xf numFmtId="177" fontId="16" fillId="0" borderId="0" xfId="8" applyNumberFormat="1" applyFont="1" applyBorder="1" applyAlignment="1">
      <alignment horizontal="left" vertical="center"/>
    </xf>
    <xf numFmtId="177" fontId="16" fillId="0" borderId="0" xfId="1592" applyNumberFormat="1" applyFont="1" applyFill="1" applyBorder="1">
      <alignment vertical="center"/>
    </xf>
    <xf numFmtId="0" fontId="24" fillId="108" borderId="122" xfId="1534" applyNumberFormat="1" applyFont="1" applyFill="1" applyBorder="1" applyAlignment="1">
      <alignment horizontal="center" vertical="center"/>
    </xf>
    <xf numFmtId="43" fontId="295" fillId="0" borderId="0" xfId="1534" applyNumberFormat="1" applyFont="1">
      <alignment vertical="center"/>
    </xf>
    <xf numFmtId="10" fontId="16" fillId="0" borderId="0" xfId="8" applyNumberFormat="1" applyFont="1" applyFill="1" applyBorder="1">
      <alignment vertical="center"/>
    </xf>
    <xf numFmtId="0" fontId="308" fillId="0" borderId="0" xfId="0" applyFont="1">
      <alignment vertical="center"/>
    </xf>
    <xf numFmtId="0" fontId="310" fillId="12" borderId="122" xfId="0" applyFont="1" applyFill="1" applyBorder="1">
      <alignment vertical="center"/>
    </xf>
    <xf numFmtId="0" fontId="311" fillId="0" borderId="122" xfId="0" applyFont="1" applyBorder="1">
      <alignment vertical="center"/>
    </xf>
    <xf numFmtId="0" fontId="311" fillId="0" borderId="122" xfId="0" applyFont="1" applyFill="1" applyBorder="1">
      <alignment vertical="center"/>
    </xf>
    <xf numFmtId="0" fontId="310" fillId="12" borderId="122" xfId="0" applyFont="1" applyFill="1" applyBorder="1" applyAlignment="1">
      <alignment horizontal="right" vertical="center"/>
    </xf>
    <xf numFmtId="0" fontId="308" fillId="0" borderId="122" xfId="0" applyFont="1" applyBorder="1" applyAlignment="1">
      <alignment horizontal="right" vertical="center"/>
    </xf>
    <xf numFmtId="0" fontId="308" fillId="0" borderId="122" xfId="0" applyNumberFormat="1" applyFont="1" applyBorder="1" applyAlignment="1">
      <alignment horizontal="right" vertical="center"/>
    </xf>
    <xf numFmtId="183" fontId="312" fillId="0" borderId="0" xfId="0" applyNumberFormat="1" applyFont="1">
      <alignment vertical="center"/>
    </xf>
    <xf numFmtId="296" fontId="309" fillId="11" borderId="122" xfId="1271" applyNumberFormat="1" applyFont="1" applyFill="1" applyBorder="1" applyAlignment="1">
      <alignment horizontal="center" vertical="center"/>
    </xf>
    <xf numFmtId="297" fontId="310" fillId="12" borderId="122" xfId="1271" applyNumberFormat="1" applyFont="1" applyFill="1" applyBorder="1" applyAlignment="1">
      <alignment vertical="center"/>
    </xf>
    <xf numFmtId="297" fontId="311" fillId="0" borderId="122" xfId="1271" applyNumberFormat="1" applyFont="1" applyBorder="1" applyAlignment="1">
      <alignment vertical="center"/>
    </xf>
    <xf numFmtId="297" fontId="311" fillId="0" borderId="122" xfId="1271" applyNumberFormat="1" applyFont="1" applyFill="1" applyBorder="1" applyAlignment="1">
      <alignment vertical="center"/>
    </xf>
    <xf numFmtId="296" fontId="308" fillId="0" borderId="0" xfId="1271" applyNumberFormat="1" applyFont="1" applyAlignment="1">
      <alignment vertical="center"/>
    </xf>
    <xf numFmtId="0" fontId="312" fillId="0" borderId="0" xfId="0" applyFont="1">
      <alignment vertical="center"/>
    </xf>
    <xf numFmtId="38" fontId="308" fillId="0" borderId="0" xfId="1271" applyFont="1" applyAlignment="1">
      <alignment vertical="center"/>
    </xf>
    <xf numFmtId="296" fontId="310" fillId="0" borderId="0" xfId="1271" applyNumberFormat="1" applyFont="1" applyAlignment="1">
      <alignment vertical="center"/>
    </xf>
    <xf numFmtId="296" fontId="310" fillId="12" borderId="122" xfId="1271" applyNumberFormat="1" applyFont="1" applyFill="1" applyBorder="1" applyAlignment="1">
      <alignment vertical="center"/>
    </xf>
    <xf numFmtId="296" fontId="311" fillId="0" borderId="122" xfId="1271" applyNumberFormat="1" applyFont="1" applyBorder="1" applyAlignment="1">
      <alignment vertical="center"/>
    </xf>
    <xf numFmtId="296" fontId="311" fillId="0" borderId="122" xfId="1271" applyNumberFormat="1" applyFont="1" applyFill="1" applyBorder="1" applyAlignment="1">
      <alignment vertical="center"/>
    </xf>
    <xf numFmtId="41" fontId="310" fillId="12" borderId="122" xfId="1271" applyNumberFormat="1" applyFont="1" applyFill="1" applyBorder="1" applyAlignment="1">
      <alignment vertical="center"/>
    </xf>
    <xf numFmtId="292" fontId="5" fillId="2" borderId="9" xfId="3" applyNumberFormat="1" applyFont="1" applyFill="1" applyBorder="1" applyAlignment="1">
      <alignment horizontal="right" vertical="center"/>
    </xf>
    <xf numFmtId="292" fontId="5" fillId="2" borderId="10" xfId="3" applyNumberFormat="1" applyFont="1" applyFill="1" applyBorder="1" applyAlignment="1">
      <alignment horizontal="right" vertical="center"/>
    </xf>
    <xf numFmtId="292" fontId="11" fillId="2" borderId="0" xfId="3" applyNumberFormat="1" applyFont="1" applyFill="1" applyBorder="1" applyAlignment="1">
      <alignment horizontal="right" vertical="center"/>
    </xf>
    <xf numFmtId="292" fontId="11" fillId="2" borderId="19" xfId="3" applyNumberFormat="1" applyFont="1" applyFill="1" applyBorder="1" applyAlignment="1">
      <alignment horizontal="right" vertical="center"/>
    </xf>
    <xf numFmtId="292" fontId="5" fillId="2" borderId="34" xfId="3" applyNumberFormat="1" applyFont="1" applyFill="1" applyBorder="1" applyAlignment="1">
      <alignment horizontal="right" vertical="center"/>
    </xf>
    <xf numFmtId="292" fontId="5" fillId="2" borderId="33" xfId="3" applyNumberFormat="1" applyFont="1" applyFill="1" applyBorder="1" applyAlignment="1">
      <alignment horizontal="right" vertical="center"/>
    </xf>
    <xf numFmtId="292" fontId="5" fillId="2" borderId="0" xfId="3" applyNumberFormat="1" applyFont="1" applyFill="1" applyBorder="1" applyAlignment="1">
      <alignment horizontal="right" vertical="center"/>
    </xf>
    <xf numFmtId="292" fontId="5" fillId="2" borderId="19" xfId="3" applyNumberFormat="1" applyFont="1" applyFill="1" applyBorder="1" applyAlignment="1">
      <alignment horizontal="right" vertical="center"/>
    </xf>
    <xf numFmtId="292" fontId="11" fillId="2" borderId="34" xfId="5" applyNumberFormat="1" applyFont="1" applyFill="1" applyBorder="1" applyAlignment="1">
      <alignment horizontal="right" vertical="center"/>
    </xf>
    <xf numFmtId="292" fontId="11" fillId="2" borderId="33" xfId="5" applyNumberFormat="1" applyFont="1" applyFill="1" applyBorder="1" applyAlignment="1">
      <alignment horizontal="right" vertical="center"/>
    </xf>
    <xf numFmtId="292" fontId="11" fillId="2" borderId="82" xfId="3" applyNumberFormat="1" applyFont="1" applyFill="1" applyBorder="1" applyAlignment="1">
      <alignment horizontal="right" vertical="center"/>
    </xf>
    <xf numFmtId="292" fontId="11" fillId="2" borderId="83" xfId="3" applyNumberFormat="1" applyFont="1" applyFill="1" applyBorder="1" applyAlignment="1">
      <alignment horizontal="right" vertical="center"/>
    </xf>
    <xf numFmtId="186" fontId="33" fillId="11" borderId="69" xfId="0" applyNumberFormat="1" applyFont="1" applyFill="1" applyBorder="1" applyAlignment="1">
      <alignment horizontal="center" vertical="center"/>
    </xf>
    <xf numFmtId="186" fontId="31" fillId="12" borderId="69" xfId="1271" applyNumberFormat="1" applyFont="1" applyFill="1" applyBorder="1" applyAlignment="1">
      <alignment vertical="center"/>
    </xf>
    <xf numFmtId="186" fontId="24" fillId="0" borderId="69" xfId="1271" applyNumberFormat="1" applyFont="1" applyBorder="1" applyAlignment="1">
      <alignment vertical="center"/>
    </xf>
    <xf numFmtId="186" fontId="24" fillId="6" borderId="69" xfId="1271" applyNumberFormat="1" applyFont="1" applyFill="1" applyBorder="1" applyAlignment="1">
      <alignment vertical="center"/>
    </xf>
    <xf numFmtId="0" fontId="310" fillId="12" borderId="63" xfId="0" applyFont="1" applyFill="1" applyBorder="1">
      <alignment vertical="center"/>
    </xf>
    <xf numFmtId="0" fontId="311" fillId="0" borderId="63" xfId="0" applyFont="1" applyBorder="1">
      <alignment vertical="center"/>
    </xf>
    <xf numFmtId="0" fontId="311" fillId="0" borderId="63" xfId="0" applyFont="1" applyFill="1" applyBorder="1">
      <alignment vertical="center"/>
    </xf>
    <xf numFmtId="186" fontId="33" fillId="2" borderId="0" xfId="0" applyNumberFormat="1" applyFont="1" applyFill="1" applyBorder="1" applyAlignment="1">
      <alignment horizontal="center" vertical="center"/>
    </xf>
    <xf numFmtId="186" fontId="31" fillId="2" borderId="0" xfId="1271" applyNumberFormat="1" applyFont="1" applyFill="1" applyBorder="1" applyAlignment="1">
      <alignment vertical="center"/>
    </xf>
    <xf numFmtId="186" fontId="24" fillId="2" borderId="0" xfId="1271" applyNumberFormat="1" applyFont="1" applyFill="1" applyBorder="1" applyAlignment="1">
      <alignment vertical="center"/>
    </xf>
    <xf numFmtId="292" fontId="24" fillId="0" borderId="0" xfId="0" applyNumberFormat="1" applyFont="1">
      <alignment vertical="center"/>
    </xf>
    <xf numFmtId="0" fontId="308" fillId="0" borderId="122" xfId="0" applyFont="1" applyBorder="1">
      <alignment vertical="center"/>
    </xf>
    <xf numFmtId="296" fontId="308" fillId="0" borderId="122" xfId="1271" applyNumberFormat="1" applyFont="1" applyBorder="1" applyAlignment="1">
      <alignment vertical="center"/>
    </xf>
    <xf numFmtId="298" fontId="310" fillId="12" borderId="122" xfId="1271" applyNumberFormat="1" applyFont="1" applyFill="1" applyBorder="1" applyAlignment="1">
      <alignment vertical="center"/>
    </xf>
    <xf numFmtId="298" fontId="308" fillId="0" borderId="122" xfId="1271" applyNumberFormat="1" applyFont="1" applyBorder="1" applyAlignment="1">
      <alignment vertical="center"/>
    </xf>
    <xf numFmtId="296" fontId="308" fillId="0" borderId="0" xfId="1271" applyNumberFormat="1" applyFont="1" applyFill="1" applyAlignment="1">
      <alignment vertical="center"/>
    </xf>
    <xf numFmtId="183" fontId="308" fillId="0" borderId="0" xfId="1271" applyNumberFormat="1" applyFont="1" applyAlignment="1">
      <alignment vertical="center"/>
    </xf>
    <xf numFmtId="299" fontId="308" fillId="0" borderId="0" xfId="1271" applyNumberFormat="1" applyFont="1" applyAlignment="1">
      <alignment vertical="center"/>
    </xf>
    <xf numFmtId="300" fontId="308" fillId="0" borderId="0" xfId="1271" applyNumberFormat="1" applyFont="1" applyAlignment="1">
      <alignment vertical="center"/>
    </xf>
    <xf numFmtId="0" fontId="7" fillId="2" borderId="18" xfId="0" applyFont="1" applyFill="1" applyBorder="1" applyAlignment="1">
      <alignment horizontal="left" indent="1"/>
    </xf>
    <xf numFmtId="0" fontId="0" fillId="0" borderId="0" xfId="0" pivotButton="1">
      <alignment vertical="center"/>
    </xf>
    <xf numFmtId="287" fontId="0" fillId="0" borderId="0" xfId="0" applyNumberFormat="1" applyAlignment="1">
      <alignment horizontal="left" vertical="center"/>
    </xf>
    <xf numFmtId="0" fontId="0" fillId="0" borderId="0" xfId="0" applyNumberFormat="1">
      <alignment vertical="center"/>
    </xf>
    <xf numFmtId="245" fontId="25" fillId="6" borderId="67" xfId="1593" applyNumberFormat="1" applyFont="1" applyFill="1" applyBorder="1" applyAlignment="1">
      <alignment horizontal="left" vertical="center"/>
    </xf>
    <xf numFmtId="245" fontId="16" fillId="6" borderId="67" xfId="1593" applyNumberFormat="1" applyFont="1" applyFill="1" applyBorder="1" applyAlignment="1">
      <alignment horizontal="left" vertical="center"/>
    </xf>
    <xf numFmtId="245" fontId="16" fillId="6" borderId="0" xfId="1593" applyNumberFormat="1" applyFont="1" applyFill="1" applyBorder="1" applyAlignment="1">
      <alignment horizontal="left" vertical="center"/>
    </xf>
    <xf numFmtId="247" fontId="16" fillId="6" borderId="113" xfId="1594" applyNumberFormat="1" applyFont="1" applyFill="1" applyBorder="1" applyAlignment="1">
      <alignment vertical="center" shrinkToFit="1"/>
    </xf>
    <xf numFmtId="177" fontId="16" fillId="6" borderId="114" xfId="1595" applyNumberFormat="1" applyFont="1" applyFill="1" applyBorder="1" applyAlignment="1">
      <alignment vertical="center" shrinkToFit="1"/>
    </xf>
    <xf numFmtId="245" fontId="16" fillId="6" borderId="0" xfId="1592" applyNumberFormat="1" applyFont="1" applyFill="1" applyBorder="1">
      <alignment vertical="center"/>
    </xf>
    <xf numFmtId="41" fontId="298" fillId="107" borderId="0" xfId="7" applyFont="1" applyFill="1">
      <alignment vertical="center"/>
    </xf>
    <xf numFmtId="41" fontId="298" fillId="6" borderId="0" xfId="7" applyFont="1" applyFill="1">
      <alignment vertical="center"/>
    </xf>
    <xf numFmtId="177" fontId="24" fillId="0" borderId="0" xfId="8" applyNumberFormat="1" applyFont="1">
      <alignment vertical="center"/>
    </xf>
    <xf numFmtId="288" fontId="25" fillId="2" borderId="9" xfId="0" applyNumberFormat="1" applyFont="1" applyFill="1" applyBorder="1" applyAlignment="1"/>
    <xf numFmtId="288" fontId="25" fillId="2" borderId="133" xfId="0" applyNumberFormat="1" applyFont="1" applyFill="1" applyBorder="1" applyAlignment="1"/>
    <xf numFmtId="288" fontId="16" fillId="2" borderId="0" xfId="0" applyNumberFormat="1" applyFont="1" applyFill="1" applyBorder="1" applyAlignment="1"/>
    <xf numFmtId="288" fontId="16" fillId="2" borderId="135" xfId="0" applyNumberFormat="1" applyFont="1" applyFill="1" applyBorder="1" applyAlignment="1"/>
    <xf numFmtId="288" fontId="24" fillId="0" borderId="0" xfId="0" applyNumberFormat="1" applyFont="1" applyBorder="1">
      <alignment vertical="center"/>
    </xf>
    <xf numFmtId="0" fontId="25" fillId="2" borderId="0" xfId="0" applyFont="1" applyFill="1" applyBorder="1" applyAlignment="1"/>
    <xf numFmtId="288" fontId="25" fillId="2" borderId="0" xfId="0" applyNumberFormat="1" applyFont="1" applyFill="1" applyBorder="1" applyAlignment="1"/>
    <xf numFmtId="0" fontId="25" fillId="2" borderId="137" xfId="0" applyFont="1" applyFill="1" applyBorder="1" applyAlignment="1"/>
    <xf numFmtId="288" fontId="25" fillId="2" borderId="138" xfId="0" applyNumberFormat="1" applyFont="1" applyFill="1" applyBorder="1" applyAlignment="1"/>
    <xf numFmtId="288" fontId="25" fillId="2" borderId="139" xfId="0" applyNumberFormat="1" applyFont="1" applyFill="1" applyBorder="1" applyAlignment="1"/>
    <xf numFmtId="0" fontId="25" fillId="107" borderId="0" xfId="0" applyFont="1" applyFill="1" applyBorder="1" applyAlignment="1"/>
    <xf numFmtId="288" fontId="25" fillId="107" borderId="0" xfId="0" applyNumberFormat="1" applyFont="1" applyFill="1" applyBorder="1" applyAlignment="1"/>
    <xf numFmtId="286" fontId="11" fillId="107" borderId="0" xfId="3" applyNumberFormat="1" applyFont="1" applyFill="1" applyBorder="1" applyAlignment="1">
      <alignment horizontal="right" vertical="center"/>
    </xf>
    <xf numFmtId="3" fontId="314" fillId="0" borderId="0" xfId="0" applyNumberFormat="1" applyFont="1">
      <alignment vertical="center"/>
    </xf>
    <xf numFmtId="0" fontId="31" fillId="0" borderId="0" xfId="0" applyFont="1">
      <alignment vertical="center"/>
    </xf>
    <xf numFmtId="0" fontId="24" fillId="2" borderId="0" xfId="0" applyFont="1" applyFill="1" applyBorder="1" applyAlignment="1">
      <alignment horizontal="left"/>
    </xf>
    <xf numFmtId="292" fontId="24" fillId="2" borderId="0" xfId="0" applyNumberFormat="1" applyFont="1" applyFill="1" applyBorder="1" applyAlignment="1"/>
    <xf numFmtId="292" fontId="24" fillId="2" borderId="0" xfId="0" applyNumberFormat="1" applyFont="1" applyFill="1" applyBorder="1">
      <alignment vertical="center"/>
    </xf>
    <xf numFmtId="0" fontId="30" fillId="2" borderId="157" xfId="1" applyNumberFormat="1" applyFont="1" applyFill="1" applyBorder="1" applyAlignment="1">
      <alignment vertical="center"/>
    </xf>
    <xf numFmtId="0" fontId="30" fillId="2" borderId="157" xfId="1" applyNumberFormat="1" applyFont="1" applyFill="1" applyBorder="1" applyAlignment="1">
      <alignment horizontal="right" vertical="center"/>
    </xf>
    <xf numFmtId="0" fontId="25" fillId="2" borderId="157" xfId="3" applyNumberFormat="1" applyFont="1" applyFill="1" applyBorder="1" applyAlignment="1">
      <alignment horizontal="right" vertical="center"/>
    </xf>
    <xf numFmtId="0" fontId="31" fillId="2" borderId="108" xfId="1" applyFont="1" applyFill="1" applyBorder="1" applyAlignment="1">
      <alignment vertical="center"/>
    </xf>
    <xf numFmtId="0" fontId="31" fillId="2" borderId="108" xfId="1" applyFont="1" applyFill="1" applyBorder="1" applyAlignment="1">
      <alignment horizontal="right" vertical="center"/>
    </xf>
    <xf numFmtId="0" fontId="30" fillId="2" borderId="108" xfId="1" applyNumberFormat="1" applyFont="1" applyFill="1" applyBorder="1" applyAlignment="1">
      <alignment horizontal="right" vertical="center"/>
    </xf>
    <xf numFmtId="0" fontId="24" fillId="2" borderId="132" xfId="0" applyFont="1" applyFill="1" applyBorder="1">
      <alignment vertical="center"/>
    </xf>
    <xf numFmtId="220" fontId="24" fillId="2" borderId="9" xfId="0" applyNumberFormat="1" applyFont="1" applyFill="1" applyBorder="1">
      <alignment vertical="center"/>
    </xf>
    <xf numFmtId="0" fontId="24" fillId="2" borderId="9" xfId="0" applyFont="1" applyFill="1" applyBorder="1">
      <alignment vertical="center"/>
    </xf>
    <xf numFmtId="0" fontId="24" fillId="2" borderId="133" xfId="0" applyFont="1" applyFill="1" applyBorder="1">
      <alignment vertical="center"/>
    </xf>
    <xf numFmtId="0" fontId="24" fillId="2" borderId="25" xfId="0" applyFont="1" applyFill="1" applyBorder="1">
      <alignment vertical="center"/>
    </xf>
    <xf numFmtId="289" fontId="24" fillId="2" borderId="25" xfId="0" applyNumberFormat="1" applyFont="1" applyFill="1" applyBorder="1">
      <alignment vertical="center"/>
    </xf>
    <xf numFmtId="289" fontId="24" fillId="2" borderId="136" xfId="0" applyNumberFormat="1" applyFont="1" applyFill="1" applyBorder="1">
      <alignment vertical="center"/>
    </xf>
    <xf numFmtId="0" fontId="298" fillId="0" borderId="0" xfId="4328" applyNumberFormat="1" applyFont="1" applyAlignment="1"/>
    <xf numFmtId="0" fontId="320" fillId="0" borderId="122" xfId="4328" applyNumberFormat="1" applyFont="1" applyBorder="1" applyAlignment="1">
      <alignment vertical="center"/>
    </xf>
    <xf numFmtId="0" fontId="298" fillId="0" borderId="0" xfId="4328" applyNumberFormat="1" applyFont="1" applyFill="1" applyAlignment="1"/>
    <xf numFmtId="0" fontId="320" fillId="0" borderId="65" xfId="4328" applyNumberFormat="1" applyFont="1" applyBorder="1" applyAlignment="1">
      <alignment vertical="center"/>
    </xf>
    <xf numFmtId="0" fontId="320" fillId="0" borderId="0" xfId="4328" applyNumberFormat="1" applyFont="1" applyFill="1" applyBorder="1" applyAlignment="1">
      <alignment vertical="center"/>
    </xf>
    <xf numFmtId="0" fontId="298" fillId="0" borderId="0" xfId="4328" applyNumberFormat="1" applyFont="1" applyFill="1" applyBorder="1" applyAlignment="1"/>
    <xf numFmtId="0" fontId="321" fillId="2" borderId="122" xfId="4328" applyNumberFormat="1" applyFont="1" applyFill="1" applyBorder="1" applyAlignment="1"/>
    <xf numFmtId="0" fontId="321" fillId="6" borderId="122" xfId="4328" applyNumberFormat="1" applyFont="1" applyFill="1" applyBorder="1" applyAlignment="1"/>
    <xf numFmtId="184" fontId="321" fillId="0" borderId="122" xfId="4328" applyNumberFormat="1" applyFont="1" applyFill="1" applyBorder="1" applyAlignment="1">
      <alignment horizontal="right"/>
    </xf>
    <xf numFmtId="26" fontId="321" fillId="2" borderId="122" xfId="4328" applyNumberFormat="1" applyFont="1" applyFill="1" applyBorder="1" applyAlignment="1">
      <alignment horizontal="right"/>
    </xf>
    <xf numFmtId="0" fontId="321" fillId="0" borderId="122" xfId="4328" applyNumberFormat="1" applyFont="1" applyBorder="1" applyAlignment="1">
      <alignment vertical="center"/>
    </xf>
    <xf numFmtId="40" fontId="320" fillId="0" borderId="122" xfId="4328" applyNumberFormat="1" applyFont="1" applyBorder="1" applyAlignment="1">
      <alignment vertical="center"/>
    </xf>
    <xf numFmtId="0" fontId="321" fillId="2" borderId="122" xfId="4328" applyNumberFormat="1" applyFont="1" applyFill="1" applyBorder="1" applyAlignment="1">
      <alignment vertical="center"/>
    </xf>
    <xf numFmtId="0" fontId="298" fillId="0" borderId="122" xfId="4328" applyNumberFormat="1" applyFont="1" applyBorder="1" applyAlignment="1"/>
    <xf numFmtId="4" fontId="298" fillId="0" borderId="0" xfId="4328" applyNumberFormat="1" applyFont="1" applyAlignment="1"/>
    <xf numFmtId="184" fontId="298" fillId="0" borderId="0" xfId="4328" applyNumberFormat="1" applyFont="1" applyAlignment="1"/>
    <xf numFmtId="0" fontId="5" fillId="0" borderId="70" xfId="4328" applyNumberFormat="1" applyFont="1" applyBorder="1" applyAlignment="1">
      <alignment horizontal="right" vertical="center"/>
    </xf>
    <xf numFmtId="0" fontId="5" fillId="0" borderId="105" xfId="4328" applyNumberFormat="1" applyFont="1" applyBorder="1" applyAlignment="1">
      <alignment horizontal="center" vertical="center"/>
    </xf>
    <xf numFmtId="0" fontId="5" fillId="0" borderId="70" xfId="4328" applyNumberFormat="1" applyFont="1" applyBorder="1" applyAlignment="1">
      <alignment horizontal="center" vertical="center"/>
    </xf>
    <xf numFmtId="184" fontId="5" fillId="0" borderId="70" xfId="4328" applyNumberFormat="1" applyFont="1" applyFill="1" applyBorder="1" applyAlignment="1">
      <alignment horizontal="center" vertical="center"/>
    </xf>
    <xf numFmtId="0" fontId="7" fillId="0" borderId="122" xfId="4328" applyNumberFormat="1" applyFont="1" applyBorder="1" applyAlignment="1">
      <alignment vertical="center"/>
    </xf>
    <xf numFmtId="0" fontId="11" fillId="0" borderId="122" xfId="4328" applyNumberFormat="1" applyFont="1" applyBorder="1" applyAlignment="1"/>
    <xf numFmtId="0" fontId="7" fillId="2" borderId="122" xfId="4328" applyNumberFormat="1" applyFont="1" applyFill="1" applyBorder="1" applyAlignment="1">
      <alignment vertical="center"/>
    </xf>
    <xf numFmtId="4" fontId="11" fillId="0" borderId="122" xfId="4328" applyNumberFormat="1" applyFont="1" applyBorder="1" applyAlignment="1"/>
    <xf numFmtId="184" fontId="11" fillId="2" borderId="122" xfId="4328" applyNumberFormat="1" applyFont="1" applyFill="1" applyBorder="1" applyAlignment="1">
      <alignment horizontal="right"/>
    </xf>
    <xf numFmtId="0" fontId="11" fillId="0" borderId="122" xfId="4328" applyNumberFormat="1" applyFont="1" applyFill="1" applyBorder="1" applyAlignment="1"/>
    <xf numFmtId="4" fontId="11" fillId="0" borderId="122" xfId="4328" applyNumberFormat="1" applyFont="1" applyFill="1" applyBorder="1" applyAlignment="1"/>
    <xf numFmtId="4" fontId="11" fillId="0" borderId="69" xfId="4328" applyNumberFormat="1" applyFont="1" applyBorder="1" applyAlignment="1"/>
    <xf numFmtId="0" fontId="7" fillId="0" borderId="65" xfId="4328" applyNumberFormat="1" applyFont="1" applyBorder="1" applyAlignment="1">
      <alignment vertical="center"/>
    </xf>
    <xf numFmtId="0" fontId="11" fillId="0" borderId="65" xfId="4328" applyNumberFormat="1" applyFont="1" applyBorder="1" applyAlignment="1"/>
    <xf numFmtId="0" fontId="7" fillId="2" borderId="65" xfId="4328" applyNumberFormat="1" applyFont="1" applyFill="1" applyBorder="1" applyAlignment="1">
      <alignment vertical="center"/>
    </xf>
    <xf numFmtId="4" fontId="11" fillId="0" borderId="107" xfId="4328" applyNumberFormat="1" applyFont="1" applyBorder="1" applyAlignment="1"/>
    <xf numFmtId="0" fontId="7" fillId="0" borderId="65" xfId="4328" applyNumberFormat="1" applyFont="1" applyFill="1" applyBorder="1" applyAlignment="1">
      <alignment vertical="center"/>
    </xf>
    <xf numFmtId="0" fontId="7" fillId="0" borderId="107" xfId="4328" applyNumberFormat="1" applyFont="1" applyFill="1" applyBorder="1" applyAlignment="1">
      <alignment vertical="center"/>
    </xf>
    <xf numFmtId="4" fontId="297" fillId="0" borderId="122" xfId="4328" applyNumberFormat="1" applyFont="1" applyBorder="1" applyAlignment="1"/>
    <xf numFmtId="4" fontId="320" fillId="2" borderId="70" xfId="4328" applyNumberFormat="1" applyFont="1" applyFill="1" applyBorder="1" applyAlignment="1">
      <alignment vertical="center"/>
    </xf>
    <xf numFmtId="0" fontId="5" fillId="0" borderId="70" xfId="4328" applyNumberFormat="1" applyFont="1" applyBorder="1" applyAlignment="1">
      <alignment vertical="center"/>
    </xf>
    <xf numFmtId="0" fontId="320" fillId="0" borderId="0" xfId="4328" applyNumberFormat="1" applyFont="1" applyBorder="1" applyAlignment="1">
      <alignment vertical="center"/>
    </xf>
    <xf numFmtId="0" fontId="7" fillId="0" borderId="122" xfId="4328" applyNumberFormat="1" applyFont="1" applyFill="1" applyBorder="1" applyAlignment="1">
      <alignment vertical="center"/>
    </xf>
    <xf numFmtId="0" fontId="321" fillId="0" borderId="65" xfId="4328" applyNumberFormat="1" applyFont="1" applyBorder="1" applyAlignment="1">
      <alignment vertical="center"/>
    </xf>
    <xf numFmtId="26" fontId="321" fillId="2" borderId="0" xfId="4328" applyNumberFormat="1" applyFont="1" applyFill="1" applyBorder="1" applyAlignment="1">
      <alignment horizontal="right"/>
    </xf>
    <xf numFmtId="26" fontId="321" fillId="2" borderId="107" xfId="4328" applyNumberFormat="1" applyFont="1" applyFill="1" applyBorder="1" applyAlignment="1">
      <alignment horizontal="right"/>
    </xf>
    <xf numFmtId="26" fontId="321" fillId="2" borderId="69" xfId="4328" applyNumberFormat="1" applyFont="1" applyFill="1" applyBorder="1" applyAlignment="1">
      <alignment horizontal="right"/>
    </xf>
    <xf numFmtId="40" fontId="320" fillId="0" borderId="107" xfId="4328" applyNumberFormat="1" applyFont="1" applyBorder="1" applyAlignment="1">
      <alignment vertical="center"/>
    </xf>
    <xf numFmtId="0" fontId="7" fillId="0" borderId="69" xfId="4328" applyNumberFormat="1" applyFont="1" applyFill="1" applyBorder="1" applyAlignment="1">
      <alignment vertical="center"/>
    </xf>
    <xf numFmtId="184" fontId="321" fillId="0" borderId="0" xfId="4328" applyNumberFormat="1" applyFont="1" applyFill="1" applyBorder="1" applyAlignment="1">
      <alignment horizontal="right"/>
    </xf>
    <xf numFmtId="184" fontId="298" fillId="0" borderId="122" xfId="4328" applyNumberFormat="1" applyFont="1" applyBorder="1" applyAlignment="1"/>
    <xf numFmtId="4" fontId="297" fillId="0" borderId="0" xfId="4328" applyNumberFormat="1" applyFont="1" applyBorder="1" applyAlignment="1"/>
    <xf numFmtId="4" fontId="297" fillId="0" borderId="65" xfId="4328" applyNumberFormat="1" applyFont="1" applyBorder="1" applyAlignment="1"/>
    <xf numFmtId="4" fontId="320" fillId="2" borderId="122" xfId="4328" applyNumberFormat="1" applyFont="1" applyFill="1" applyBorder="1" applyAlignment="1">
      <alignment vertical="center"/>
    </xf>
    <xf numFmtId="4" fontId="297" fillId="0" borderId="70" xfId="4328" applyNumberFormat="1" applyFont="1" applyBorder="1" applyAlignment="1"/>
    <xf numFmtId="4" fontId="320" fillId="2" borderId="65" xfId="4328" applyNumberFormat="1" applyFont="1" applyFill="1" applyBorder="1" applyAlignment="1">
      <alignment vertical="center"/>
    </xf>
    <xf numFmtId="0" fontId="24" fillId="0" borderId="0" xfId="0" applyNumberFormat="1" applyFont="1">
      <alignment vertical="center"/>
    </xf>
    <xf numFmtId="186" fontId="298" fillId="2" borderId="69" xfId="0" applyNumberFormat="1" applyFont="1" applyFill="1" applyBorder="1">
      <alignment vertical="center"/>
    </xf>
    <xf numFmtId="288" fontId="298" fillId="2" borderId="0" xfId="0" applyNumberFormat="1" applyFont="1" applyFill="1">
      <alignment vertical="center"/>
    </xf>
    <xf numFmtId="288" fontId="298" fillId="2" borderId="0" xfId="0" applyNumberFormat="1" applyFont="1" applyFill="1" applyBorder="1">
      <alignment vertical="center"/>
    </xf>
    <xf numFmtId="0" fontId="298" fillId="2" borderId="43" xfId="0" applyFont="1" applyFill="1" applyBorder="1">
      <alignment vertical="center"/>
    </xf>
    <xf numFmtId="288" fontId="298" fillId="2" borderId="34" xfId="0" applyNumberFormat="1" applyFont="1" applyFill="1" applyBorder="1">
      <alignment vertical="center"/>
    </xf>
    <xf numFmtId="0" fontId="298" fillId="2" borderId="137" xfId="0" applyFont="1" applyFill="1" applyBorder="1">
      <alignment vertical="center"/>
    </xf>
    <xf numFmtId="288" fontId="298" fillId="2" borderId="138" xfId="0" applyNumberFormat="1" applyFont="1" applyFill="1" applyBorder="1">
      <alignment vertical="center"/>
    </xf>
    <xf numFmtId="186" fontId="31" fillId="2" borderId="69" xfId="1271" applyNumberFormat="1" applyFont="1" applyFill="1" applyBorder="1" applyAlignment="1">
      <alignment vertical="center"/>
    </xf>
    <xf numFmtId="186" fontId="24" fillId="2" borderId="69" xfId="1271" applyNumberFormat="1" applyFont="1" applyFill="1" applyBorder="1" applyAlignment="1">
      <alignment vertical="center"/>
    </xf>
    <xf numFmtId="0" fontId="24" fillId="2" borderId="0" xfId="0" applyNumberFormat="1" applyFont="1" applyFill="1" applyBorder="1">
      <alignment vertical="center"/>
    </xf>
    <xf numFmtId="186" fontId="24" fillId="2" borderId="0" xfId="0" applyNumberFormat="1" applyFont="1" applyFill="1" applyBorder="1">
      <alignment vertical="center"/>
    </xf>
    <xf numFmtId="186" fontId="31" fillId="2" borderId="122" xfId="0" applyNumberFormat="1" applyFont="1" applyFill="1" applyBorder="1">
      <alignment vertical="center"/>
    </xf>
    <xf numFmtId="186" fontId="24" fillId="2" borderId="122" xfId="0" applyNumberFormat="1" applyFont="1" applyFill="1" applyBorder="1">
      <alignment vertical="center"/>
    </xf>
    <xf numFmtId="0" fontId="298" fillId="2" borderId="122" xfId="0" applyFont="1" applyFill="1" applyBorder="1">
      <alignment vertical="center"/>
    </xf>
    <xf numFmtId="186" fontId="31" fillId="2" borderId="122" xfId="1271" applyNumberFormat="1" applyFont="1" applyFill="1" applyBorder="1" applyAlignment="1">
      <alignment vertical="center"/>
    </xf>
    <xf numFmtId="186" fontId="24" fillId="2" borderId="122" xfId="1271" applyNumberFormat="1" applyFont="1" applyFill="1" applyBorder="1" applyAlignment="1">
      <alignment vertical="center"/>
    </xf>
    <xf numFmtId="186" fontId="298" fillId="2" borderId="122" xfId="0" applyNumberFormat="1" applyFont="1" applyFill="1" applyBorder="1">
      <alignment vertical="center"/>
    </xf>
    <xf numFmtId="177" fontId="10" fillId="2" borderId="9" xfId="8" applyNumberFormat="1" applyFont="1" applyFill="1" applyBorder="1" applyAlignment="1">
      <alignment horizontal="right" vertical="center"/>
    </xf>
    <xf numFmtId="177" fontId="10" fillId="2" borderId="0" xfId="8" applyNumberFormat="1" applyFont="1" applyFill="1" applyBorder="1" applyAlignment="1">
      <alignment horizontal="right" vertical="center"/>
    </xf>
    <xf numFmtId="177" fontId="325" fillId="2" borderId="0" xfId="8" applyNumberFormat="1" applyFont="1" applyFill="1" applyBorder="1">
      <alignment vertical="center"/>
    </xf>
    <xf numFmtId="177" fontId="325" fillId="2" borderId="34" xfId="8" applyNumberFormat="1" applyFont="1" applyFill="1" applyBorder="1">
      <alignment vertical="center"/>
    </xf>
    <xf numFmtId="177" fontId="326" fillId="2" borderId="138" xfId="8" applyNumberFormat="1" applyFont="1" applyFill="1" applyBorder="1">
      <alignment vertical="center"/>
    </xf>
    <xf numFmtId="177" fontId="10" fillId="2" borderId="133" xfId="8" applyNumberFormat="1" applyFont="1" applyFill="1" applyBorder="1" applyAlignment="1">
      <alignment horizontal="right" vertical="center"/>
    </xf>
    <xf numFmtId="177" fontId="10" fillId="2" borderId="135" xfId="8" applyNumberFormat="1" applyFont="1" applyFill="1" applyBorder="1" applyAlignment="1">
      <alignment horizontal="right" vertical="center"/>
    </xf>
    <xf numFmtId="177" fontId="325" fillId="2" borderId="135" xfId="8" applyNumberFormat="1" applyFont="1" applyFill="1" applyBorder="1">
      <alignment vertical="center"/>
    </xf>
    <xf numFmtId="177" fontId="325" fillId="2" borderId="134" xfId="8" applyNumberFormat="1" applyFont="1" applyFill="1" applyBorder="1">
      <alignment vertical="center"/>
    </xf>
    <xf numFmtId="177" fontId="326" fillId="2" borderId="139" xfId="8" applyNumberFormat="1" applyFont="1" applyFill="1" applyBorder="1">
      <alignment vertical="center"/>
    </xf>
    <xf numFmtId="41" fontId="24" fillId="2" borderId="0" xfId="7" applyNumberFormat="1" applyFont="1" applyFill="1">
      <alignment vertical="center"/>
    </xf>
    <xf numFmtId="41" fontId="298" fillId="2" borderId="0" xfId="7" applyNumberFormat="1" applyFont="1" applyFill="1">
      <alignment vertical="center"/>
    </xf>
    <xf numFmtId="288" fontId="24" fillId="2" borderId="9" xfId="0" applyNumberFormat="1" applyFont="1" applyFill="1" applyBorder="1" applyAlignment="1"/>
    <xf numFmtId="288" fontId="24" fillId="2" borderId="133" xfId="0" applyNumberFormat="1" applyFont="1" applyFill="1" applyBorder="1" applyAlignment="1"/>
    <xf numFmtId="288" fontId="24" fillId="2" borderId="0" xfId="2" applyNumberFormat="1" applyFont="1" applyFill="1" applyBorder="1" applyAlignment="1"/>
    <xf numFmtId="288" fontId="24" fillId="2" borderId="135" xfId="2" applyNumberFormat="1" applyFont="1" applyFill="1" applyBorder="1" applyAlignment="1"/>
    <xf numFmtId="288" fontId="298" fillId="2" borderId="139" xfId="0" applyNumberFormat="1" applyFont="1" applyFill="1" applyBorder="1">
      <alignment vertical="center"/>
    </xf>
    <xf numFmtId="288" fontId="24" fillId="2" borderId="0" xfId="0" applyNumberFormat="1" applyFont="1" applyFill="1" applyBorder="1" applyAlignment="1"/>
    <xf numFmtId="288" fontId="24" fillId="2" borderId="135" xfId="0" applyNumberFormat="1" applyFont="1" applyFill="1" applyBorder="1" applyAlignment="1"/>
    <xf numFmtId="0" fontId="331" fillId="0" borderId="0" xfId="4328" applyNumberFormat="1" applyFont="1" applyAlignment="1"/>
    <xf numFmtId="0" fontId="319" fillId="0" borderId="156" xfId="4328" applyNumberFormat="1" applyFont="1" applyBorder="1" applyAlignment="1">
      <alignment horizontal="center" vertical="center"/>
    </xf>
    <xf numFmtId="0" fontId="319" fillId="0" borderId="64" xfId="4328" applyNumberFormat="1" applyFont="1" applyBorder="1" applyAlignment="1">
      <alignment horizontal="center" vertical="center"/>
    </xf>
    <xf numFmtId="0" fontId="319" fillId="0" borderId="70" xfId="4328" applyNumberFormat="1" applyFont="1" applyBorder="1" applyAlignment="1">
      <alignment horizontal="center" vertical="center"/>
    </xf>
    <xf numFmtId="0" fontId="332" fillId="113" borderId="70" xfId="4328" applyNumberFormat="1" applyFont="1" applyFill="1" applyBorder="1" applyAlignment="1">
      <alignment horizontal="center" vertical="center"/>
    </xf>
    <xf numFmtId="0" fontId="333" fillId="113" borderId="70" xfId="4328" applyNumberFormat="1" applyFont="1" applyFill="1" applyBorder="1" applyAlignment="1">
      <alignment horizontal="center" vertical="center"/>
    </xf>
    <xf numFmtId="184" fontId="319" fillId="0" borderId="70" xfId="4328" applyNumberFormat="1" applyFont="1" applyBorder="1" applyAlignment="1">
      <alignment horizontal="center" vertical="center"/>
    </xf>
    <xf numFmtId="0" fontId="237" fillId="0" borderId="0" xfId="4328" applyNumberFormat="1" applyFont="1" applyAlignment="1">
      <alignment horizontal="center" vertical="center"/>
    </xf>
    <xf numFmtId="0" fontId="298" fillId="2" borderId="122" xfId="4328" applyNumberFormat="1" applyFont="1" applyFill="1" applyBorder="1" applyAlignment="1"/>
    <xf numFmtId="0" fontId="321" fillId="2" borderId="122" xfId="4328" applyNumberFormat="1" applyFont="1" applyFill="1" applyBorder="1" applyAlignment="1">
      <alignment horizontal="left" vertical="center"/>
    </xf>
    <xf numFmtId="0" fontId="321" fillId="2" borderId="122" xfId="4328" applyNumberFormat="1" applyFont="1" applyFill="1" applyBorder="1" applyAlignment="1">
      <alignment horizontal="left" wrapText="1"/>
    </xf>
    <xf numFmtId="49" fontId="298" fillId="0" borderId="122" xfId="4328" applyNumberFormat="1" applyFont="1" applyBorder="1" applyAlignment="1">
      <alignment horizontal="left"/>
    </xf>
    <xf numFmtId="199" fontId="298" fillId="2" borderId="122" xfId="4328" applyNumberFormat="1" applyFont="1" applyFill="1" applyBorder="1" applyAlignment="1">
      <alignment horizontal="left"/>
    </xf>
    <xf numFmtId="49" fontId="321" fillId="0" borderId="122" xfId="4328" applyNumberFormat="1" applyFont="1" applyBorder="1" applyAlignment="1">
      <alignment horizontal="left"/>
    </xf>
    <xf numFmtId="0" fontId="320" fillId="2" borderId="122" xfId="4328" applyNumberFormat="1" applyFont="1" applyFill="1" applyBorder="1" applyAlignment="1"/>
    <xf numFmtId="0" fontId="336" fillId="2" borderId="122" xfId="4328" applyNumberFormat="1" applyFont="1" applyFill="1" applyBorder="1" applyAlignment="1">
      <alignment horizontal="left" vertical="center"/>
    </xf>
    <xf numFmtId="199" fontId="337" fillId="2" borderId="122" xfId="4328" applyNumberFormat="1" applyFont="1" applyFill="1" applyBorder="1" applyAlignment="1">
      <alignment horizontal="left"/>
    </xf>
    <xf numFmtId="0" fontId="321" fillId="2" borderId="122" xfId="4328" applyNumberFormat="1" applyFont="1" applyFill="1" applyBorder="1" applyAlignment="1">
      <alignment horizontal="left"/>
    </xf>
    <xf numFmtId="302" fontId="321" fillId="82" borderId="122" xfId="4328" applyNumberFormat="1" applyFont="1" applyFill="1" applyBorder="1" applyAlignment="1">
      <alignment horizontal="left"/>
    </xf>
    <xf numFmtId="248" fontId="338" fillId="0" borderId="122" xfId="4328" applyNumberFormat="1" applyFont="1" applyBorder="1" applyAlignment="1">
      <alignment horizontal="left"/>
    </xf>
    <xf numFmtId="303" fontId="331" fillId="2" borderId="122" xfId="4336" applyNumberFormat="1" applyFont="1" applyFill="1" applyBorder="1" applyAlignment="1">
      <alignment horizontal="right"/>
    </xf>
    <xf numFmtId="303" fontId="339" fillId="2" borderId="122" xfId="4336" applyNumberFormat="1" applyFont="1" applyFill="1" applyBorder="1" applyAlignment="1">
      <alignment horizontal="right"/>
    </xf>
    <xf numFmtId="199" fontId="298" fillId="0" borderId="122" xfId="4328" applyNumberFormat="1" applyFont="1" applyBorder="1" applyAlignment="1">
      <alignment horizontal="left"/>
    </xf>
    <xf numFmtId="0" fontId="340" fillId="2" borderId="122" xfId="4328" applyNumberFormat="1" applyFont="1" applyFill="1" applyBorder="1" applyAlignment="1">
      <alignment horizontal="left" vertical="center"/>
    </xf>
    <xf numFmtId="0" fontId="340" fillId="2" borderId="122" xfId="4328" applyNumberFormat="1" applyFont="1" applyFill="1" applyBorder="1" applyAlignment="1">
      <alignment horizontal="left" wrapText="1"/>
    </xf>
    <xf numFmtId="275" fontId="340" fillId="0" borderId="122" xfId="4328" applyNumberFormat="1" applyFont="1" applyBorder="1" applyAlignment="1">
      <alignment horizontal="right"/>
    </xf>
    <xf numFmtId="199" fontId="341" fillId="2" borderId="122" xfId="4336" applyFont="1" applyFill="1" applyBorder="1" applyAlignment="1">
      <alignment horizontal="center" vertical="center"/>
    </xf>
    <xf numFmtId="199" fontId="320" fillId="2" borderId="122" xfId="4336" applyFont="1" applyFill="1" applyBorder="1" applyAlignment="1">
      <alignment horizontal="center" vertical="center"/>
    </xf>
    <xf numFmtId="275" fontId="298" fillId="0" borderId="122" xfId="4328" applyNumberFormat="1" applyFont="1" applyBorder="1" applyAlignment="1">
      <alignment horizontal="right"/>
    </xf>
    <xf numFmtId="199" fontId="339" fillId="2" borderId="122" xfId="4328" applyNumberFormat="1" applyFont="1" applyFill="1" applyBorder="1" applyAlignment="1">
      <alignment horizontal="left"/>
    </xf>
    <xf numFmtId="199" fontId="338" fillId="2" borderId="122" xfId="4328" applyNumberFormat="1" applyFont="1" applyFill="1" applyBorder="1" applyAlignment="1">
      <alignment horizontal="left"/>
    </xf>
    <xf numFmtId="4" fontId="339" fillId="2" borderId="122" xfId="4328" applyNumberFormat="1" applyFont="1" applyFill="1" applyBorder="1" applyAlignment="1">
      <alignment horizontal="right"/>
    </xf>
    <xf numFmtId="4" fontId="298" fillId="2" borderId="122" xfId="4328" applyNumberFormat="1" applyFont="1" applyFill="1" applyBorder="1" applyAlignment="1">
      <alignment horizontal="right"/>
    </xf>
    <xf numFmtId="49" fontId="321" fillId="0" borderId="122" xfId="4328" applyNumberFormat="1" applyFont="1" applyBorder="1" applyAlignment="1">
      <alignment horizontal="right"/>
    </xf>
    <xf numFmtId="0" fontId="318" fillId="0" borderId="0" xfId="4338" applyFont="1" applyAlignment="1">
      <alignment vertical="center"/>
    </xf>
    <xf numFmtId="0" fontId="331" fillId="0" borderId="0" xfId="4339" applyFont="1"/>
    <xf numFmtId="0" fontId="319" fillId="0" borderId="156" xfId="4339" applyFont="1" applyBorder="1" applyAlignment="1">
      <alignment horizontal="center" vertical="center"/>
    </xf>
    <xf numFmtId="0" fontId="319" fillId="0" borderId="64" xfId="4339" applyFont="1" applyBorder="1" applyAlignment="1">
      <alignment horizontal="center" vertical="center"/>
    </xf>
    <xf numFmtId="0" fontId="319" fillId="0" borderId="70" xfId="4339" applyFont="1" applyBorder="1" applyAlignment="1">
      <alignment horizontal="center" vertical="center"/>
    </xf>
    <xf numFmtId="184" fontId="319" fillId="0" borderId="70" xfId="4339" applyNumberFormat="1" applyFont="1" applyBorder="1" applyAlignment="1">
      <alignment horizontal="center" vertical="center"/>
    </xf>
    <xf numFmtId="0" fontId="237" fillId="0" borderId="0" xfId="4339" applyFont="1" applyAlignment="1">
      <alignment horizontal="center" vertical="center"/>
    </xf>
    <xf numFmtId="0" fontId="331" fillId="0" borderId="122" xfId="4339" applyFont="1" applyBorder="1" applyAlignment="1">
      <alignment wrapText="1"/>
    </xf>
    <xf numFmtId="0" fontId="321" fillId="0" borderId="122" xfId="4339" applyFont="1" applyBorder="1"/>
    <xf numFmtId="0" fontId="321" fillId="2" borderId="122" xfId="4339" applyFont="1" applyFill="1" applyBorder="1" applyAlignment="1">
      <alignment horizontal="left"/>
    </xf>
    <xf numFmtId="0" fontId="331" fillId="0" borderId="122" xfId="4339" applyFont="1" applyBorder="1"/>
    <xf numFmtId="184" fontId="331" fillId="82" borderId="122" xfId="4339" applyNumberFormat="1" applyFont="1" applyFill="1" applyBorder="1"/>
    <xf numFmtId="49" fontId="321" fillId="0" borderId="122" xfId="4339" applyNumberFormat="1" applyFont="1" applyBorder="1" applyAlignment="1">
      <alignment horizontal="left"/>
    </xf>
    <xf numFmtId="49" fontId="331" fillId="0" borderId="122" xfId="4339" applyNumberFormat="1" applyFont="1" applyBorder="1" applyAlignment="1">
      <alignment horizontal="left"/>
    </xf>
    <xf numFmtId="0" fontId="331" fillId="2" borderId="122" xfId="4339" applyFont="1" applyFill="1" applyBorder="1"/>
    <xf numFmtId="0" fontId="321" fillId="2" borderId="122" xfId="4339" applyFont="1" applyFill="1" applyBorder="1"/>
    <xf numFmtId="0" fontId="321" fillId="2" borderId="122" xfId="4339" applyFont="1" applyFill="1" applyBorder="1" applyAlignment="1">
      <alignment vertical="center"/>
    </xf>
    <xf numFmtId="302" fontId="321" fillId="2" borderId="122" xfId="4339" applyNumberFormat="1" applyFont="1" applyFill="1" applyBorder="1" applyAlignment="1">
      <alignment horizontal="left"/>
    </xf>
    <xf numFmtId="184" fontId="331" fillId="2" borderId="122" xfId="4339" applyNumberFormat="1" applyFont="1" applyFill="1" applyBorder="1"/>
    <xf numFmtId="49" fontId="331" fillId="0" borderId="122" xfId="4339" applyNumberFormat="1" applyFont="1" applyFill="1" applyBorder="1" applyAlignment="1">
      <alignment horizontal="left"/>
    </xf>
    <xf numFmtId="0" fontId="331" fillId="2" borderId="0" xfId="4339" applyFont="1" applyFill="1"/>
    <xf numFmtId="302" fontId="321" fillId="82" borderId="122" xfId="4339" applyNumberFormat="1" applyFont="1" applyFill="1" applyBorder="1" applyAlignment="1">
      <alignment horizontal="left"/>
    </xf>
    <xf numFmtId="199" fontId="338" fillId="2" borderId="122" xfId="4336" applyFont="1" applyFill="1" applyBorder="1"/>
    <xf numFmtId="199" fontId="331" fillId="2" borderId="122" xfId="4336" applyFont="1" applyFill="1" applyBorder="1"/>
    <xf numFmtId="0" fontId="331" fillId="2" borderId="122" xfId="4339" applyFont="1" applyFill="1" applyBorder="1" applyAlignment="1">
      <alignment vertical="center" wrapText="1"/>
    </xf>
    <xf numFmtId="0" fontId="340" fillId="2" borderId="122" xfId="4339" applyFont="1" applyFill="1" applyBorder="1" applyAlignment="1">
      <alignment horizontal="left"/>
    </xf>
    <xf numFmtId="184" fontId="338" fillId="0" borderId="0" xfId="4339" applyNumberFormat="1" applyFont="1"/>
    <xf numFmtId="0" fontId="340" fillId="2" borderId="122" xfId="4339" applyFont="1" applyFill="1" applyBorder="1" applyAlignment="1">
      <alignment vertical="center"/>
    </xf>
    <xf numFmtId="199" fontId="331" fillId="0" borderId="0" xfId="4339" applyNumberFormat="1" applyFont="1"/>
    <xf numFmtId="0" fontId="321" fillId="2" borderId="122" xfId="4339" applyFont="1" applyFill="1" applyBorder="1" applyAlignment="1">
      <alignment horizontal="left" vertical="center"/>
    </xf>
    <xf numFmtId="199" fontId="331" fillId="2" borderId="122" xfId="4339" applyNumberFormat="1" applyFont="1" applyFill="1" applyBorder="1" applyAlignment="1">
      <alignment horizontal="left"/>
    </xf>
    <xf numFmtId="0" fontId="321" fillId="2" borderId="122" xfId="4339" applyFont="1" applyFill="1" applyBorder="1" applyAlignment="1">
      <alignment horizontal="left" vertical="center" wrapText="1"/>
    </xf>
    <xf numFmtId="184" fontId="331" fillId="0" borderId="0" xfId="4339" applyNumberFormat="1" applyFont="1"/>
    <xf numFmtId="248" fontId="338" fillId="0" borderId="122" xfId="4339" applyNumberFormat="1" applyFont="1" applyBorder="1" applyAlignment="1">
      <alignment horizontal="left"/>
    </xf>
    <xf numFmtId="49" fontId="331" fillId="0" borderId="122" xfId="4339" applyNumberFormat="1" applyFont="1" applyBorder="1" applyAlignment="1">
      <alignment horizontal="right"/>
    </xf>
    <xf numFmtId="0" fontId="340" fillId="2" borderId="122" xfId="4339" applyFont="1" applyFill="1" applyBorder="1" applyAlignment="1">
      <alignment horizontal="left" vertical="center"/>
    </xf>
    <xf numFmtId="199" fontId="331" fillId="2" borderId="122" xfId="4336" applyFont="1" applyFill="1" applyBorder="1" applyAlignment="1">
      <alignment horizontal="left"/>
    </xf>
    <xf numFmtId="199" fontId="298" fillId="0" borderId="0" xfId="4336" applyFont="1"/>
    <xf numFmtId="199" fontId="298" fillId="0" borderId="122" xfId="4336" applyFont="1" applyBorder="1" applyAlignment="1">
      <alignment horizontal="right"/>
    </xf>
    <xf numFmtId="0" fontId="339" fillId="0" borderId="122" xfId="4339" applyFont="1" applyBorder="1"/>
    <xf numFmtId="184" fontId="331" fillId="0" borderId="122" xfId="4339" applyNumberFormat="1" applyFont="1" applyBorder="1"/>
    <xf numFmtId="248" fontId="339" fillId="0" borderId="122" xfId="4339" applyNumberFormat="1" applyFont="1" applyBorder="1" applyAlignment="1">
      <alignment horizontal="left"/>
    </xf>
    <xf numFmtId="0" fontId="321" fillId="2" borderId="65" xfId="4338" applyFont="1" applyFill="1" applyBorder="1" applyAlignment="1">
      <alignment horizontal="left" vertical="center"/>
    </xf>
    <xf numFmtId="0" fontId="321" fillId="0" borderId="0" xfId="4339" applyFont="1"/>
    <xf numFmtId="0" fontId="319" fillId="0" borderId="174" xfId="4339" applyFont="1" applyBorder="1" applyAlignment="1">
      <alignment vertical="center"/>
    </xf>
    <xf numFmtId="0" fontId="319" fillId="0" borderId="168" xfId="4339" applyFont="1" applyBorder="1" applyAlignment="1">
      <alignment vertical="center"/>
    </xf>
    <xf numFmtId="0" fontId="237" fillId="0" borderId="0" xfId="0" applyFont="1" applyAlignment="1"/>
    <xf numFmtId="0" fontId="331" fillId="0" borderId="0" xfId="0" applyFont="1" applyAlignment="1"/>
    <xf numFmtId="0" fontId="319" fillId="0" borderId="174" xfId="0" applyFont="1" applyBorder="1" applyAlignment="1">
      <alignment vertical="center"/>
    </xf>
    <xf numFmtId="0" fontId="319" fillId="0" borderId="156" xfId="0" applyFont="1" applyBorder="1" applyAlignment="1">
      <alignment horizontal="center" vertical="center"/>
    </xf>
    <xf numFmtId="0" fontId="319" fillId="0" borderId="64" xfId="0" applyFont="1" applyBorder="1" applyAlignment="1">
      <alignment horizontal="center" vertical="center"/>
    </xf>
    <xf numFmtId="0" fontId="319" fillId="0" borderId="70" xfId="0" applyFont="1" applyBorder="1" applyAlignment="1">
      <alignment horizontal="center" vertical="center"/>
    </xf>
    <xf numFmtId="0" fontId="332" fillId="113" borderId="70" xfId="0" applyFont="1" applyFill="1" applyBorder="1" applyAlignment="1">
      <alignment horizontal="center" vertical="center"/>
    </xf>
    <xf numFmtId="0" fontId="333" fillId="113" borderId="70" xfId="0" applyFont="1" applyFill="1" applyBorder="1" applyAlignment="1">
      <alignment horizontal="center" vertical="center"/>
    </xf>
    <xf numFmtId="184" fontId="319" fillId="0" borderId="70" xfId="0" applyNumberFormat="1" applyFont="1" applyBorder="1" applyAlignment="1">
      <alignment horizontal="center" vertical="center"/>
    </xf>
    <xf numFmtId="0" fontId="319" fillId="0" borderId="168" xfId="0" applyFont="1" applyBorder="1" applyAlignment="1">
      <alignment vertical="center"/>
    </xf>
    <xf numFmtId="0" fontId="237" fillId="0" borderId="0" xfId="0" applyFont="1" applyAlignment="1">
      <alignment horizontal="center" vertical="center"/>
    </xf>
    <xf numFmtId="0" fontId="298" fillId="2" borderId="122" xfId="0" applyFont="1" applyFill="1" applyBorder="1" applyAlignment="1"/>
    <xf numFmtId="0" fontId="321" fillId="2" borderId="122" xfId="0" applyFont="1" applyFill="1" applyBorder="1" applyAlignment="1"/>
    <xf numFmtId="0" fontId="321" fillId="2" borderId="122" xfId="0" applyFont="1" applyFill="1" applyBorder="1" applyAlignment="1">
      <alignment vertical="center"/>
    </xf>
    <xf numFmtId="0" fontId="321" fillId="2" borderId="122" xfId="0" applyFont="1" applyFill="1" applyBorder="1" applyAlignment="1">
      <alignment horizontal="left"/>
    </xf>
    <xf numFmtId="302" fontId="321" fillId="82" borderId="122" xfId="0" applyNumberFormat="1" applyFont="1" applyFill="1" applyBorder="1" applyAlignment="1">
      <alignment horizontal="left"/>
    </xf>
    <xf numFmtId="49" fontId="321" fillId="0" borderId="122" xfId="0" applyNumberFormat="1" applyFont="1" applyBorder="1" applyAlignment="1">
      <alignment horizontal="left"/>
    </xf>
    <xf numFmtId="0" fontId="321" fillId="0" borderId="67" xfId="0" applyFont="1" applyBorder="1" applyAlignment="1"/>
    <xf numFmtId="0" fontId="298" fillId="0" borderId="0" xfId="0" applyFont="1" applyAlignment="1"/>
    <xf numFmtId="0" fontId="298" fillId="0" borderId="67" xfId="0" applyFont="1" applyBorder="1" applyAlignment="1"/>
    <xf numFmtId="49" fontId="298" fillId="0" borderId="122" xfId="0" applyNumberFormat="1" applyFont="1" applyBorder="1" applyAlignment="1">
      <alignment horizontal="left"/>
    </xf>
    <xf numFmtId="0" fontId="340" fillId="2" borderId="122" xfId="0" applyFont="1" applyFill="1" applyBorder="1" applyAlignment="1">
      <alignment vertical="center"/>
    </xf>
    <xf numFmtId="0" fontId="340" fillId="2" borderId="122" xfId="0" applyFont="1" applyFill="1" applyBorder="1" applyAlignment="1">
      <alignment horizontal="left"/>
    </xf>
    <xf numFmtId="199" fontId="298" fillId="0" borderId="0" xfId="0" applyNumberFormat="1" applyFont="1" applyAlignment="1"/>
    <xf numFmtId="0" fontId="340" fillId="6" borderId="122" xfId="0" applyFont="1" applyFill="1" applyBorder="1" applyAlignment="1">
      <alignment vertical="center"/>
    </xf>
    <xf numFmtId="0" fontId="321" fillId="2" borderId="122" xfId="0" applyFont="1" applyFill="1" applyBorder="1" applyAlignment="1">
      <alignment horizontal="left" vertical="center" wrapText="1"/>
    </xf>
    <xf numFmtId="199" fontId="298" fillId="2" borderId="122" xfId="0" applyNumberFormat="1" applyFont="1" applyFill="1" applyBorder="1" applyAlignment="1">
      <alignment horizontal="left"/>
    </xf>
    <xf numFmtId="0" fontId="321" fillId="2" borderId="122" xfId="0" applyFont="1" applyFill="1" applyBorder="1" applyAlignment="1">
      <alignment horizontal="left" vertical="center"/>
    </xf>
    <xf numFmtId="184" fontId="298" fillId="0" borderId="0" xfId="0" applyNumberFormat="1" applyFont="1" applyAlignment="1"/>
    <xf numFmtId="0" fontId="340" fillId="2" borderId="122" xfId="0" applyFont="1" applyFill="1" applyBorder="1" applyAlignment="1">
      <alignment horizontal="left" vertical="center"/>
    </xf>
    <xf numFmtId="0" fontId="346" fillId="2" borderId="122" xfId="0" applyFont="1" applyFill="1" applyBorder="1" applyAlignment="1">
      <alignment vertical="center"/>
    </xf>
    <xf numFmtId="199" fontId="338" fillId="2" borderId="122" xfId="0" applyNumberFormat="1" applyFont="1" applyFill="1" applyBorder="1" applyAlignment="1">
      <alignment horizontal="left"/>
    </xf>
    <xf numFmtId="248" fontId="338" fillId="0" borderId="122" xfId="0" applyNumberFormat="1" applyFont="1" applyBorder="1" applyAlignment="1">
      <alignment horizontal="left"/>
    </xf>
    <xf numFmtId="248" fontId="339" fillId="0" borderId="122" xfId="0" applyNumberFormat="1" applyFont="1" applyBorder="1" applyAlignment="1">
      <alignment horizontal="left"/>
    </xf>
    <xf numFmtId="0" fontId="346" fillId="2" borderId="122" xfId="0" applyFont="1" applyFill="1" applyBorder="1" applyAlignment="1">
      <alignment horizontal="left" vertical="center"/>
    </xf>
    <xf numFmtId="303" fontId="338" fillId="2" borderId="122" xfId="4336" applyNumberFormat="1" applyFont="1" applyFill="1" applyBorder="1" applyAlignment="1">
      <alignment horizontal="right"/>
    </xf>
    <xf numFmtId="0" fontId="321" fillId="2" borderId="122" xfId="0" applyFont="1" applyFill="1" applyBorder="1" applyAlignment="1">
      <alignment horizontal="left" wrapText="1"/>
    </xf>
    <xf numFmtId="248" fontId="340" fillId="0" borderId="122" xfId="0" applyNumberFormat="1" applyFont="1" applyBorder="1" applyAlignment="1">
      <alignment horizontal="left"/>
    </xf>
    <xf numFmtId="275" fontId="340" fillId="0" borderId="122" xfId="0" applyNumberFormat="1" applyFont="1" applyBorder="1" applyAlignment="1">
      <alignment horizontal="right"/>
    </xf>
    <xf numFmtId="0" fontId="320" fillId="0" borderId="122" xfId="0" applyFont="1" applyBorder="1" applyAlignment="1">
      <alignment vertical="center"/>
    </xf>
    <xf numFmtId="0" fontId="340" fillId="2" borderId="122" xfId="0" applyFont="1" applyFill="1" applyBorder="1" applyAlignment="1">
      <alignment horizontal="left" wrapText="1"/>
    </xf>
    <xf numFmtId="199" fontId="320" fillId="2" borderId="122" xfId="4336" applyFont="1" applyFill="1" applyBorder="1" applyAlignment="1">
      <alignment horizontal="right" vertical="center"/>
    </xf>
    <xf numFmtId="0" fontId="341" fillId="0" borderId="122" xfId="0" applyFont="1" applyBorder="1" applyAlignment="1">
      <alignment vertical="center"/>
    </xf>
    <xf numFmtId="199" fontId="298" fillId="0" borderId="122" xfId="0" applyNumberFormat="1" applyFont="1" applyBorder="1" applyAlignment="1">
      <alignment horizontal="left"/>
    </xf>
    <xf numFmtId="0" fontId="321" fillId="0" borderId="0" xfId="0" applyFont="1" applyAlignment="1"/>
    <xf numFmtId="0" fontId="340" fillId="2" borderId="122" xfId="4328" applyNumberFormat="1" applyFont="1" applyFill="1" applyBorder="1" applyAlignment="1">
      <alignment vertical="center"/>
    </xf>
    <xf numFmtId="0" fontId="340" fillId="2" borderId="122" xfId="4328" applyNumberFormat="1" applyFont="1" applyFill="1" applyBorder="1" applyAlignment="1">
      <alignment horizontal="left"/>
    </xf>
    <xf numFmtId="199" fontId="298" fillId="0" borderId="0" xfId="4328" applyNumberFormat="1" applyFont="1" applyAlignment="1"/>
    <xf numFmtId="0" fontId="321" fillId="107" borderId="122" xfId="4328" applyNumberFormat="1" applyFont="1" applyFill="1" applyBorder="1" applyAlignment="1"/>
    <xf numFmtId="199" fontId="338" fillId="0" borderId="122" xfId="4328" applyNumberFormat="1" applyFont="1" applyBorder="1" applyAlignment="1">
      <alignment horizontal="left"/>
    </xf>
    <xf numFmtId="4" fontId="338" fillId="0" borderId="122" xfId="4328" applyNumberFormat="1" applyFont="1" applyBorder="1" applyAlignment="1">
      <alignment horizontal="right"/>
    </xf>
    <xf numFmtId="199" fontId="298" fillId="114" borderId="122" xfId="4328" applyNumberFormat="1" applyFont="1" applyFill="1" applyBorder="1" applyAlignment="1">
      <alignment horizontal="left"/>
    </xf>
    <xf numFmtId="0" fontId="319" fillId="0" borderId="174" xfId="4328" applyNumberFormat="1" applyFont="1" applyBorder="1" applyAlignment="1">
      <alignment vertical="center"/>
    </xf>
    <xf numFmtId="0" fontId="319" fillId="0" borderId="168" xfId="4328" applyNumberFormat="1" applyFont="1" applyBorder="1" applyAlignment="1">
      <alignment vertical="center"/>
    </xf>
    <xf numFmtId="0" fontId="24" fillId="0" borderId="0" xfId="0" pivotButton="1" applyFont="1">
      <alignment vertical="center"/>
    </xf>
    <xf numFmtId="41" fontId="298" fillId="2" borderId="0" xfId="0" applyNumberFormat="1" applyFont="1" applyFill="1">
      <alignment vertical="center"/>
    </xf>
    <xf numFmtId="41" fontId="298" fillId="2" borderId="0" xfId="7" applyFont="1" applyFill="1" applyBorder="1">
      <alignment vertical="center"/>
    </xf>
    <xf numFmtId="0" fontId="298" fillId="0" borderId="0" xfId="0" applyFont="1" applyAlignment="1">
      <alignment horizontal="left" vertical="center" indent="1"/>
    </xf>
    <xf numFmtId="0" fontId="31" fillId="2" borderId="0" xfId="0" applyFont="1" applyFill="1" applyAlignment="1">
      <alignment horizontal="right" vertical="center"/>
    </xf>
    <xf numFmtId="0" fontId="31" fillId="2" borderId="0" xfId="0" applyFont="1" applyFill="1" applyAlignment="1">
      <alignment horizontal="left" vertical="center"/>
    </xf>
    <xf numFmtId="41" fontId="31" fillId="2" borderId="0" xfId="7" applyFont="1" applyFill="1">
      <alignment vertical="center"/>
    </xf>
    <xf numFmtId="0" fontId="298" fillId="2" borderId="0" xfId="0" applyFont="1" applyFill="1" applyAlignment="1">
      <alignment horizontal="left" vertical="center"/>
    </xf>
    <xf numFmtId="177" fontId="24" fillId="2" borderId="0" xfId="0" applyNumberFormat="1" applyFont="1" applyFill="1">
      <alignment vertical="center"/>
    </xf>
    <xf numFmtId="0" fontId="31" fillId="2" borderId="0" xfId="0" applyFont="1" applyFill="1" applyAlignment="1">
      <alignment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24" fillId="2" borderId="0" xfId="8" applyFont="1" applyFill="1">
      <alignment vertical="center"/>
    </xf>
    <xf numFmtId="177" fontId="24" fillId="2" borderId="0" xfId="8" applyNumberFormat="1" applyFont="1" applyFill="1">
      <alignment vertical="center"/>
    </xf>
    <xf numFmtId="177" fontId="325" fillId="2" borderId="0" xfId="0" applyNumberFormat="1" applyFont="1" applyFill="1">
      <alignment vertical="center"/>
    </xf>
    <xf numFmtId="0" fontId="298" fillId="2" borderId="0" xfId="0" applyNumberFormat="1" applyFont="1" applyFill="1">
      <alignment vertical="center"/>
    </xf>
    <xf numFmtId="177" fontId="347" fillId="2" borderId="0" xfId="0" applyNumberFormat="1" applyFont="1" applyFill="1">
      <alignment vertical="center"/>
    </xf>
    <xf numFmtId="0" fontId="31" fillId="107" borderId="0" xfId="0" applyFont="1" applyFill="1">
      <alignment vertical="center"/>
    </xf>
    <xf numFmtId="0" fontId="298" fillId="2" borderId="34" xfId="0" applyFont="1" applyFill="1" applyBorder="1">
      <alignment vertical="center"/>
    </xf>
    <xf numFmtId="288" fontId="11" fillId="2" borderId="19" xfId="3" applyNumberFormat="1" applyFont="1" applyFill="1" applyBorder="1" applyAlignment="1">
      <alignment horizontal="right" vertical="center"/>
    </xf>
    <xf numFmtId="0" fontId="24" fillId="2" borderId="18" xfId="0" applyFont="1" applyFill="1" applyBorder="1" applyAlignment="1">
      <alignment horizontal="left" vertical="center" indent="1"/>
    </xf>
    <xf numFmtId="0" fontId="298" fillId="2" borderId="8" xfId="0" applyFont="1" applyFill="1" applyBorder="1">
      <alignment vertical="center"/>
    </xf>
    <xf numFmtId="0" fontId="298" fillId="2" borderId="18" xfId="0" applyFont="1" applyFill="1" applyBorder="1" applyAlignment="1">
      <alignment horizontal="left" vertical="center" indent="1"/>
    </xf>
    <xf numFmtId="0" fontId="298" fillId="2" borderId="19" xfId="0" applyFont="1" applyFill="1" applyBorder="1">
      <alignment vertical="center"/>
    </xf>
    <xf numFmtId="0" fontId="298" fillId="2" borderId="14" xfId="0" applyFont="1" applyFill="1" applyBorder="1" applyAlignment="1">
      <alignment horizontal="left" vertical="center" indent="1"/>
    </xf>
    <xf numFmtId="0" fontId="298" fillId="2" borderId="33" xfId="0" applyFont="1" applyFill="1" applyBorder="1">
      <alignment vertical="center"/>
    </xf>
    <xf numFmtId="0" fontId="298" fillId="2" borderId="35" xfId="0" applyFont="1" applyFill="1" applyBorder="1" applyAlignment="1">
      <alignment horizontal="left" vertical="center" indent="1"/>
    </xf>
    <xf numFmtId="288" fontId="5" fillId="2" borderId="10" xfId="3" applyNumberFormat="1" applyFont="1" applyFill="1" applyBorder="1" applyAlignment="1">
      <alignment horizontal="right" vertical="center"/>
    </xf>
    <xf numFmtId="0" fontId="295" fillId="2" borderId="0" xfId="1534" applyFont="1" applyFill="1">
      <alignment vertical="center"/>
    </xf>
    <xf numFmtId="0" fontId="295" fillId="2" borderId="0" xfId="1534" applyFont="1" applyFill="1" applyAlignment="1">
      <alignment horizontal="right" vertical="center"/>
    </xf>
    <xf numFmtId="0" fontId="24" fillId="2" borderId="0" xfId="1534" applyFont="1" applyFill="1" applyBorder="1" applyAlignment="1">
      <alignment horizontal="center" vertical="center"/>
    </xf>
    <xf numFmtId="285" fontId="24" fillId="2" borderId="0" xfId="1534" applyNumberFormat="1" applyFont="1" applyFill="1" applyBorder="1">
      <alignment vertical="center"/>
    </xf>
    <xf numFmtId="0" fontId="24" fillId="2" borderId="0" xfId="1534" applyFont="1" applyFill="1" applyBorder="1" applyAlignment="1">
      <alignment horizontal="left" vertical="center"/>
    </xf>
    <xf numFmtId="0" fontId="24" fillId="2" borderId="0" xfId="1534" applyFont="1" applyFill="1">
      <alignment vertical="center"/>
    </xf>
    <xf numFmtId="288" fontId="298" fillId="2" borderId="9" xfId="0" applyNumberFormat="1" applyFont="1" applyFill="1" applyBorder="1">
      <alignment vertical="center"/>
    </xf>
    <xf numFmtId="288" fontId="298" fillId="2" borderId="10" xfId="0" applyNumberFormat="1" applyFont="1" applyFill="1" applyBorder="1">
      <alignment vertical="center"/>
    </xf>
    <xf numFmtId="288" fontId="298" fillId="2" borderId="19" xfId="0" applyNumberFormat="1" applyFont="1" applyFill="1" applyBorder="1">
      <alignment vertical="center"/>
    </xf>
    <xf numFmtId="288" fontId="298" fillId="2" borderId="36" xfId="0" applyNumberFormat="1" applyFont="1" applyFill="1" applyBorder="1">
      <alignment vertical="center"/>
    </xf>
    <xf numFmtId="288" fontId="298" fillId="2" borderId="37" xfId="0" applyNumberFormat="1" applyFont="1" applyFill="1" applyBorder="1">
      <alignment vertical="center"/>
    </xf>
    <xf numFmtId="0" fontId="298" fillId="2" borderId="108" xfId="0" applyFont="1" applyFill="1" applyBorder="1">
      <alignment vertical="center"/>
    </xf>
    <xf numFmtId="41" fontId="298" fillId="2" borderId="108" xfId="7" applyFont="1" applyFill="1" applyBorder="1">
      <alignment vertical="center"/>
    </xf>
    <xf numFmtId="43" fontId="298" fillId="2" borderId="0" xfId="0" applyNumberFormat="1" applyFont="1" applyFill="1">
      <alignment vertical="center"/>
    </xf>
    <xf numFmtId="304" fontId="298" fillId="2" borderId="0" xfId="0" applyNumberFormat="1" applyFont="1" applyFill="1">
      <alignment vertical="center"/>
    </xf>
    <xf numFmtId="0" fontId="5" fillId="2" borderId="17" xfId="3" applyFont="1" applyFill="1" applyBorder="1" applyAlignment="1">
      <alignment horizontal="left" vertical="center"/>
    </xf>
    <xf numFmtId="288" fontId="5" fillId="2" borderId="0" xfId="3" applyNumberFormat="1" applyFont="1" applyFill="1" applyBorder="1" applyAlignment="1">
      <alignment horizontal="right" vertical="center"/>
    </xf>
    <xf numFmtId="289" fontId="298" fillId="2" borderId="9" xfId="0" applyNumberFormat="1" applyFont="1" applyFill="1" applyBorder="1">
      <alignment vertical="center"/>
    </xf>
    <xf numFmtId="289" fontId="298" fillId="2" borderId="10" xfId="0" applyNumberFormat="1" applyFont="1" applyFill="1" applyBorder="1">
      <alignment vertical="center"/>
    </xf>
    <xf numFmtId="3" fontId="24" fillId="0" borderId="0" xfId="0" applyNumberFormat="1" applyFont="1">
      <alignment vertical="center"/>
    </xf>
    <xf numFmtId="177" fontId="31" fillId="2" borderId="0" xfId="8" applyNumberFormat="1" applyFont="1" applyFill="1" applyBorder="1">
      <alignment vertical="center"/>
    </xf>
    <xf numFmtId="186" fontId="33" fillId="11" borderId="0" xfId="0" applyNumberFormat="1" applyFont="1" applyFill="1" applyBorder="1" applyAlignment="1">
      <alignment horizontal="center" vertical="center"/>
    </xf>
    <xf numFmtId="186" fontId="31" fillId="12" borderId="0" xfId="1271" applyNumberFormat="1" applyFont="1" applyFill="1" applyBorder="1" applyAlignment="1">
      <alignment vertical="center"/>
    </xf>
    <xf numFmtId="9" fontId="31" fillId="12" borderId="0" xfId="8" applyFont="1" applyFill="1" applyBorder="1" applyAlignment="1">
      <alignment vertical="center"/>
    </xf>
    <xf numFmtId="41" fontId="31" fillId="12" borderId="0" xfId="7" applyFont="1" applyFill="1" applyBorder="1" applyAlignment="1">
      <alignment vertical="center"/>
    </xf>
    <xf numFmtId="0" fontId="31" fillId="12" borderId="0" xfId="7" applyNumberFormat="1" applyFont="1" applyFill="1" applyBorder="1" applyAlignment="1">
      <alignment vertical="center"/>
    </xf>
    <xf numFmtId="177" fontId="31" fillId="12" borderId="0" xfId="8" applyNumberFormat="1" applyFont="1" applyFill="1" applyBorder="1" applyAlignment="1">
      <alignment vertical="center"/>
    </xf>
    <xf numFmtId="288" fontId="24" fillId="2" borderId="0" xfId="0" applyNumberFormat="1" applyFont="1" applyFill="1">
      <alignment vertical="center"/>
    </xf>
    <xf numFmtId="0" fontId="11" fillId="2" borderId="43" xfId="3" applyFont="1" applyFill="1" applyBorder="1" applyAlignment="1">
      <alignment horizontal="left" vertical="center" indent="1"/>
    </xf>
    <xf numFmtId="288" fontId="11" fillId="2" borderId="34" xfId="3" applyNumberFormat="1" applyFont="1" applyFill="1" applyBorder="1" applyAlignment="1">
      <alignment horizontal="right" vertical="center"/>
    </xf>
    <xf numFmtId="0" fontId="5" fillId="2" borderId="137" xfId="3" applyFont="1" applyFill="1" applyBorder="1" applyAlignment="1">
      <alignment horizontal="left" vertical="center"/>
    </xf>
    <xf numFmtId="288" fontId="5" fillId="2" borderId="138" xfId="3" applyNumberFormat="1" applyFont="1" applyFill="1" applyBorder="1" applyAlignment="1">
      <alignment horizontal="right" vertical="center"/>
    </xf>
    <xf numFmtId="9" fontId="31" fillId="2" borderId="0" xfId="0" applyNumberFormat="1" applyFont="1" applyFill="1">
      <alignment vertical="center"/>
    </xf>
    <xf numFmtId="41" fontId="31" fillId="2" borderId="0" xfId="0" applyNumberFormat="1" applyFont="1" applyFill="1">
      <alignment vertical="center"/>
    </xf>
    <xf numFmtId="301" fontId="31" fillId="2" borderId="0" xfId="0" applyNumberFormat="1" applyFont="1" applyFill="1">
      <alignment vertical="center"/>
    </xf>
    <xf numFmtId="177" fontId="348" fillId="2" borderId="9" xfId="8" applyNumberFormat="1" applyFont="1" applyFill="1" applyBorder="1" applyAlignment="1">
      <alignment horizontal="right" vertical="center"/>
    </xf>
    <xf numFmtId="177" fontId="348" fillId="2" borderId="0" xfId="8" applyNumberFormat="1" applyFont="1" applyFill="1" applyBorder="1" applyAlignment="1">
      <alignment horizontal="right" vertical="center"/>
    </xf>
    <xf numFmtId="177" fontId="10" fillId="2" borderId="34" xfId="8" applyNumberFormat="1" applyFont="1" applyFill="1" applyBorder="1" applyAlignment="1">
      <alignment horizontal="right" vertical="center"/>
    </xf>
    <xf numFmtId="177" fontId="348" fillId="2" borderId="138" xfId="8" applyNumberFormat="1" applyFont="1" applyFill="1" applyBorder="1" applyAlignment="1">
      <alignment horizontal="right" vertical="center"/>
    </xf>
    <xf numFmtId="177" fontId="348" fillId="2" borderId="133" xfId="8" applyNumberFormat="1" applyFont="1" applyFill="1" applyBorder="1" applyAlignment="1">
      <alignment horizontal="right" vertical="center"/>
    </xf>
    <xf numFmtId="177" fontId="348" fillId="2" borderId="135" xfId="8" applyNumberFormat="1" applyFont="1" applyFill="1" applyBorder="1" applyAlignment="1">
      <alignment horizontal="right" vertical="center"/>
    </xf>
    <xf numFmtId="177" fontId="10" fillId="2" borderId="134" xfId="8" applyNumberFormat="1" applyFont="1" applyFill="1" applyBorder="1" applyAlignment="1">
      <alignment horizontal="right" vertical="center"/>
    </xf>
    <xf numFmtId="177" fontId="348" fillId="2" borderId="139" xfId="8" applyNumberFormat="1" applyFont="1" applyFill="1" applyBorder="1" applyAlignment="1">
      <alignment horizontal="right" vertical="center"/>
    </xf>
    <xf numFmtId="0" fontId="9" fillId="0" borderId="47" xfId="0" applyFont="1" applyBorder="1" applyAlignment="1">
      <alignment horizontal="center" vertical="center"/>
    </xf>
    <xf numFmtId="0" fontId="9" fillId="0" borderId="57" xfId="0" applyFont="1" applyBorder="1" applyAlignment="1">
      <alignment horizontal="center" vertical="center"/>
    </xf>
    <xf numFmtId="0" fontId="9" fillId="0" borderId="44" xfId="0" applyFont="1" applyBorder="1" applyAlignment="1">
      <alignment horizontal="center" vertical="center"/>
    </xf>
    <xf numFmtId="0" fontId="9" fillId="0" borderId="48" xfId="0" applyFont="1" applyBorder="1" applyAlignment="1">
      <alignment horizontal="center" vertical="center"/>
    </xf>
    <xf numFmtId="0" fontId="9" fillId="0" borderId="58" xfId="0" applyFont="1" applyBorder="1" applyAlignment="1">
      <alignment horizontal="center" vertical="center"/>
    </xf>
    <xf numFmtId="0" fontId="9" fillId="0" borderId="45" xfId="0" applyFont="1" applyBorder="1" applyAlignment="1">
      <alignment horizontal="center" vertical="center"/>
    </xf>
    <xf numFmtId="0" fontId="9" fillId="0" borderId="62" xfId="0" applyFont="1" applyBorder="1" applyAlignment="1">
      <alignment horizontal="center" vertical="center"/>
    </xf>
    <xf numFmtId="245" fontId="25" fillId="0" borderId="105" xfId="1593" applyNumberFormat="1" applyFont="1" applyFill="1" applyBorder="1" applyAlignment="1">
      <alignment horizontal="left" vertical="center"/>
    </xf>
    <xf numFmtId="245" fontId="25" fillId="0" borderId="69" xfId="1593" applyNumberFormat="1" applyFont="1" applyFill="1" applyBorder="1" applyAlignment="1">
      <alignment horizontal="left" vertical="center"/>
    </xf>
    <xf numFmtId="244" fontId="350" fillId="115" borderId="180" xfId="4340" applyNumberFormat="1" applyFont="1" applyFill="1" applyBorder="1" applyAlignment="1">
      <alignment horizontal="center" vertical="center"/>
    </xf>
    <xf numFmtId="177" fontId="350" fillId="115" borderId="181" xfId="1229" applyNumberFormat="1" applyFont="1" applyFill="1" applyBorder="1" applyAlignment="1">
      <alignment horizontal="center" vertical="center"/>
    </xf>
    <xf numFmtId="296" fontId="1" fillId="2" borderId="0" xfId="1269" applyNumberFormat="1" applyFont="1" applyFill="1" applyAlignment="1">
      <alignment horizontal="right" vertical="center"/>
    </xf>
    <xf numFmtId="42" fontId="25" fillId="2" borderId="175" xfId="0" applyNumberFormat="1" applyFont="1" applyFill="1" applyBorder="1" applyAlignment="1">
      <alignment vertical="center"/>
    </xf>
    <xf numFmtId="41" fontId="25" fillId="2" borderId="182" xfId="1275" applyNumberFormat="1" applyFont="1" applyFill="1" applyBorder="1">
      <alignment vertical="center"/>
    </xf>
    <xf numFmtId="9" fontId="25" fillId="2" borderId="183" xfId="1229" applyNumberFormat="1" applyFont="1" applyFill="1" applyBorder="1" applyAlignment="1">
      <alignment vertical="center"/>
    </xf>
    <xf numFmtId="0" fontId="25" fillId="2" borderId="150" xfId="0" applyFont="1" applyFill="1" applyBorder="1" applyAlignment="1">
      <alignment vertical="center"/>
    </xf>
    <xf numFmtId="0" fontId="25" fillId="2" borderId="69" xfId="0" applyFont="1" applyFill="1" applyBorder="1" applyAlignment="1">
      <alignment horizontal="center" vertical="center"/>
    </xf>
    <xf numFmtId="41" fontId="25" fillId="2" borderId="184" xfId="1275" applyFont="1" applyFill="1" applyBorder="1">
      <alignment vertical="center"/>
    </xf>
    <xf numFmtId="9" fontId="25" fillId="2" borderId="185" xfId="1229" applyNumberFormat="1" applyFont="1" applyFill="1" applyBorder="1" applyAlignment="1">
      <alignment vertical="center"/>
    </xf>
    <xf numFmtId="9" fontId="25" fillId="2" borderId="186" xfId="1229" applyNumberFormat="1" applyFont="1" applyFill="1" applyBorder="1" applyAlignment="1">
      <alignment vertical="center"/>
    </xf>
    <xf numFmtId="41" fontId="25" fillId="2" borderId="187" xfId="1275" applyFont="1" applyFill="1" applyBorder="1">
      <alignment vertical="center"/>
    </xf>
    <xf numFmtId="0" fontId="25" fillId="2" borderId="105" xfId="0" applyFont="1" applyFill="1" applyBorder="1" applyAlignment="1">
      <alignment horizontal="center" vertical="center"/>
    </xf>
    <xf numFmtId="41" fontId="25" fillId="2" borderId="174" xfId="1275" applyFont="1" applyFill="1" applyBorder="1">
      <alignment vertical="center"/>
    </xf>
    <xf numFmtId="9" fontId="25" fillId="2" borderId="188" xfId="1229" applyNumberFormat="1" applyFont="1" applyFill="1" applyBorder="1" applyAlignment="1">
      <alignment vertical="center"/>
    </xf>
    <xf numFmtId="0" fontId="25" fillId="2" borderId="189" xfId="0" applyFont="1" applyFill="1" applyBorder="1" applyAlignment="1">
      <alignment horizontal="center" vertical="center"/>
    </xf>
    <xf numFmtId="41" fontId="25" fillId="2" borderId="190" xfId="1275" applyFont="1" applyFill="1" applyBorder="1">
      <alignment vertical="center"/>
    </xf>
    <xf numFmtId="9" fontId="25" fillId="2" borderId="191" xfId="1229" applyNumberFormat="1" applyFont="1" applyFill="1" applyBorder="1" applyAlignment="1">
      <alignment vertical="center"/>
    </xf>
    <xf numFmtId="0" fontId="11" fillId="6" borderId="132" xfId="3" applyFont="1" applyFill="1" applyBorder="1" applyAlignment="1">
      <alignment horizontal="left" vertical="center"/>
    </xf>
    <xf numFmtId="288" fontId="11" fillId="6" borderId="9" xfId="3" applyNumberFormat="1" applyFont="1" applyFill="1" applyBorder="1" applyAlignment="1">
      <alignment horizontal="right" vertical="center"/>
    </xf>
    <xf numFmtId="288" fontId="11" fillId="6" borderId="133" xfId="3" applyNumberFormat="1" applyFont="1" applyFill="1" applyBorder="1" applyAlignment="1">
      <alignment horizontal="right" vertical="center"/>
    </xf>
    <xf numFmtId="0" fontId="11" fillId="6" borderId="17" xfId="3" applyFont="1" applyFill="1" applyBorder="1" applyAlignment="1">
      <alignment horizontal="left" vertical="center"/>
    </xf>
    <xf numFmtId="288" fontId="11" fillId="6" borderId="0" xfId="3" applyNumberFormat="1" applyFont="1" applyFill="1" applyBorder="1" applyAlignment="1">
      <alignment horizontal="right" vertical="center"/>
    </xf>
    <xf numFmtId="288" fontId="11" fillId="6" borderId="135" xfId="3" applyNumberFormat="1" applyFont="1" applyFill="1" applyBorder="1" applyAlignment="1">
      <alignment horizontal="right" vertical="center"/>
    </xf>
    <xf numFmtId="0" fontId="24" fillId="6" borderId="17" xfId="0" applyFont="1" applyFill="1" applyBorder="1">
      <alignment vertical="center"/>
    </xf>
    <xf numFmtId="288" fontId="24" fillId="6" borderId="0" xfId="0" applyNumberFormat="1" applyFont="1" applyFill="1" applyBorder="1">
      <alignment vertical="center"/>
    </xf>
    <xf numFmtId="288" fontId="24" fillId="6" borderId="135" xfId="0" applyNumberFormat="1" applyFont="1" applyFill="1" applyBorder="1">
      <alignment vertical="center"/>
    </xf>
    <xf numFmtId="0" fontId="11" fillId="2" borderId="8" xfId="3" applyFont="1" applyFill="1" applyBorder="1" applyAlignment="1">
      <alignment horizontal="left" vertical="center"/>
    </xf>
    <xf numFmtId="288" fontId="11" fillId="2" borderId="10" xfId="3" applyNumberFormat="1" applyFont="1" applyFill="1" applyBorder="1" applyAlignment="1">
      <alignment horizontal="right" vertical="center"/>
    </xf>
    <xf numFmtId="0" fontId="31" fillId="2" borderId="192" xfId="0" applyFont="1" applyFill="1" applyBorder="1">
      <alignment vertical="center"/>
    </xf>
    <xf numFmtId="288" fontId="31" fillId="2" borderId="193" xfId="0" applyNumberFormat="1" applyFont="1" applyFill="1" applyBorder="1">
      <alignment vertical="center"/>
    </xf>
    <xf numFmtId="0" fontId="24" fillId="6" borderId="18" xfId="0" applyFont="1" applyFill="1" applyBorder="1">
      <alignment vertical="center"/>
    </xf>
    <xf numFmtId="288" fontId="24" fillId="6" borderId="19" xfId="0" applyNumberFormat="1" applyFont="1" applyFill="1" applyBorder="1">
      <alignment vertical="center"/>
    </xf>
    <xf numFmtId="177" fontId="298" fillId="6" borderId="0" xfId="8" applyNumberFormat="1" applyFont="1" applyFill="1">
      <alignment vertical="center"/>
    </xf>
    <xf numFmtId="0" fontId="298" fillId="6" borderId="0" xfId="0" applyFont="1" applyFill="1">
      <alignment vertical="center"/>
    </xf>
    <xf numFmtId="0" fontId="9" fillId="2" borderId="48" xfId="0" applyFont="1" applyFill="1" applyBorder="1" applyAlignment="1">
      <alignment horizontal="right" vertical="top"/>
    </xf>
    <xf numFmtId="0" fontId="9" fillId="2" borderId="45" xfId="0" applyFont="1" applyFill="1" applyBorder="1" applyAlignment="1">
      <alignment horizontal="right" vertical="top"/>
    </xf>
    <xf numFmtId="0" fontId="9" fillId="2" borderId="39" xfId="0" applyFont="1" applyFill="1" applyBorder="1" applyAlignment="1">
      <alignment horizontal="right" vertical="top"/>
    </xf>
    <xf numFmtId="0" fontId="9" fillId="2" borderId="46" xfId="0" applyFont="1" applyFill="1" applyBorder="1" applyAlignment="1">
      <alignment horizontal="right" vertical="top"/>
    </xf>
    <xf numFmtId="3" fontId="9" fillId="2" borderId="48" xfId="0" applyNumberFormat="1" applyFont="1" applyFill="1" applyBorder="1" applyAlignment="1">
      <alignment horizontal="right" vertical="center"/>
    </xf>
    <xf numFmtId="3" fontId="9" fillId="2" borderId="45" xfId="0" applyNumberFormat="1" applyFont="1" applyFill="1" applyBorder="1" applyAlignment="1">
      <alignment horizontal="right" vertical="center"/>
    </xf>
    <xf numFmtId="3" fontId="9" fillId="2" borderId="39" xfId="0" applyNumberFormat="1" applyFont="1" applyFill="1" applyBorder="1" applyAlignment="1">
      <alignment horizontal="right" vertical="center"/>
    </xf>
    <xf numFmtId="3" fontId="9" fillId="2" borderId="46" xfId="0" applyNumberFormat="1" applyFont="1" applyFill="1" applyBorder="1" applyAlignment="1">
      <alignment horizontal="right" vertical="center"/>
    </xf>
    <xf numFmtId="0" fontId="9" fillId="2" borderId="48" xfId="0" applyFont="1" applyFill="1" applyBorder="1" applyAlignment="1">
      <alignment horizontal="right" vertical="center"/>
    </xf>
    <xf numFmtId="0" fontId="9" fillId="2" borderId="45" xfId="0" applyFont="1" applyFill="1" applyBorder="1" applyAlignment="1">
      <alignment horizontal="right" vertical="center"/>
    </xf>
    <xf numFmtId="3" fontId="9" fillId="2" borderId="48" xfId="0" applyNumberFormat="1" applyFont="1" applyFill="1" applyBorder="1" applyAlignment="1">
      <alignment horizontal="right" vertical="top"/>
    </xf>
    <xf numFmtId="3" fontId="9" fillId="2" borderId="45" xfId="0" applyNumberFormat="1" applyFont="1" applyFill="1" applyBorder="1" applyAlignment="1">
      <alignment horizontal="right" vertical="top"/>
    </xf>
    <xf numFmtId="3" fontId="9" fillId="2" borderId="39" xfId="0" applyNumberFormat="1" applyFont="1" applyFill="1" applyBorder="1" applyAlignment="1">
      <alignment horizontal="right" vertical="top"/>
    </xf>
    <xf numFmtId="3" fontId="9" fillId="2" borderId="46" xfId="0" applyNumberFormat="1" applyFont="1" applyFill="1" applyBorder="1" applyAlignment="1">
      <alignment horizontal="right" vertical="top"/>
    </xf>
    <xf numFmtId="0" fontId="9" fillId="0" borderId="48" xfId="0" applyFont="1" applyBorder="1" applyAlignment="1">
      <alignment horizontal="center" vertical="center"/>
    </xf>
    <xf numFmtId="0" fontId="9" fillId="0" borderId="58" xfId="0" applyFont="1" applyBorder="1" applyAlignment="1">
      <alignment horizontal="center" vertical="center"/>
    </xf>
    <xf numFmtId="0" fontId="9" fillId="0" borderId="62" xfId="0" applyFont="1" applyBorder="1" applyAlignment="1">
      <alignment horizontal="center" vertical="center"/>
    </xf>
    <xf numFmtId="0" fontId="9" fillId="0" borderId="45"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9" fillId="0" borderId="51" xfId="0" applyFont="1" applyBorder="1" applyAlignment="1">
      <alignment horizontal="center" vertical="center"/>
    </xf>
    <xf numFmtId="0" fontId="9" fillId="0" borderId="55" xfId="0" applyFont="1" applyBorder="1" applyAlignment="1">
      <alignment horizontal="center" vertical="center"/>
    </xf>
    <xf numFmtId="0" fontId="9" fillId="0" borderId="49" xfId="0" applyFont="1" applyBorder="1" applyAlignment="1">
      <alignment horizontal="center" vertical="center"/>
    </xf>
    <xf numFmtId="0" fontId="9" fillId="0" borderId="59" xfId="0" applyFont="1" applyBorder="1" applyAlignment="1">
      <alignment horizontal="center" vertical="center"/>
    </xf>
    <xf numFmtId="0" fontId="9" fillId="0" borderId="0" xfId="0" applyFont="1" applyBorder="1" applyAlignment="1">
      <alignment horizontal="center" vertical="center"/>
    </xf>
    <xf numFmtId="0" fontId="9" fillId="0" borderId="60" xfId="0" applyFont="1" applyBorder="1" applyAlignment="1">
      <alignment horizontal="center" vertical="center"/>
    </xf>
    <xf numFmtId="0" fontId="9" fillId="0" borderId="52" xfId="0" applyFont="1" applyBorder="1" applyAlignment="1">
      <alignment horizontal="center" vertical="center"/>
    </xf>
    <xf numFmtId="0" fontId="9" fillId="0" borderId="56" xfId="0" applyFont="1" applyBorder="1" applyAlignment="1">
      <alignment horizontal="center" vertical="center"/>
    </xf>
    <xf numFmtId="0" fontId="9" fillId="0" borderId="50" xfId="0" applyFont="1" applyBorder="1" applyAlignment="1">
      <alignment horizontal="center" vertical="center"/>
    </xf>
    <xf numFmtId="0" fontId="9" fillId="0" borderId="47" xfId="0" applyFont="1" applyBorder="1" applyAlignment="1">
      <alignment horizontal="center" vertical="center"/>
    </xf>
    <xf numFmtId="0" fontId="9" fillId="0" borderId="57" xfId="0" applyFont="1" applyBorder="1" applyAlignment="1">
      <alignment horizontal="center" vertical="center"/>
    </xf>
    <xf numFmtId="0" fontId="9" fillId="0" borderId="44" xfId="0" applyFont="1" applyBorder="1" applyAlignment="1">
      <alignment horizontal="center" vertical="center"/>
    </xf>
    <xf numFmtId="0" fontId="309" fillId="11" borderId="122" xfId="0" applyFont="1" applyFill="1" applyBorder="1" applyAlignment="1">
      <alignment horizontal="center" vertical="center"/>
    </xf>
    <xf numFmtId="0" fontId="309" fillId="11" borderId="63" xfId="0" applyFont="1" applyFill="1" applyBorder="1" applyAlignment="1">
      <alignment horizontal="center" vertical="center"/>
    </xf>
    <xf numFmtId="0" fontId="309" fillId="11" borderId="70" xfId="0" applyFont="1" applyFill="1" applyBorder="1" applyAlignment="1">
      <alignment horizontal="center" vertical="center"/>
    </xf>
    <xf numFmtId="0" fontId="309" fillId="11" borderId="65" xfId="0" applyFont="1" applyFill="1" applyBorder="1" applyAlignment="1">
      <alignment horizontal="center" vertical="center"/>
    </xf>
    <xf numFmtId="0" fontId="25" fillId="2" borderId="150" xfId="0" applyFont="1" applyFill="1" applyBorder="1" applyAlignment="1">
      <alignment horizontal="center" vertical="center"/>
    </xf>
    <xf numFmtId="0" fontId="25" fillId="2" borderId="162" xfId="0" applyFont="1" applyFill="1" applyBorder="1" applyAlignment="1">
      <alignment horizontal="center" vertical="center"/>
    </xf>
    <xf numFmtId="41" fontId="350" fillId="115" borderId="175" xfId="1275" applyFont="1" applyFill="1" applyBorder="1" applyAlignment="1">
      <alignment horizontal="center" vertical="center"/>
    </xf>
    <xf numFmtId="41" fontId="350" fillId="115" borderId="176" xfId="1275" applyFont="1" applyFill="1" applyBorder="1" applyAlignment="1">
      <alignment horizontal="center" vertical="center"/>
    </xf>
    <xf numFmtId="41" fontId="350" fillId="115" borderId="174" xfId="1275" applyFont="1" applyFill="1" applyBorder="1" applyAlignment="1">
      <alignment horizontal="center" vertical="center"/>
    </xf>
    <xf numFmtId="41" fontId="350" fillId="115" borderId="0" xfId="1275" applyFont="1" applyFill="1" applyBorder="1" applyAlignment="1">
      <alignment horizontal="center" vertical="center"/>
    </xf>
    <xf numFmtId="41" fontId="350" fillId="115" borderId="179" xfId="1275" applyFont="1" applyFill="1" applyBorder="1" applyAlignment="1">
      <alignment horizontal="center" vertical="center"/>
    </xf>
    <xf numFmtId="41" fontId="350" fillId="115" borderId="92" xfId="1275" applyFont="1" applyFill="1" applyBorder="1" applyAlignment="1">
      <alignment horizontal="center" vertical="center"/>
    </xf>
    <xf numFmtId="245" fontId="350" fillId="115" borderId="175" xfId="4340" applyNumberFormat="1" applyFont="1" applyFill="1" applyBorder="1" applyAlignment="1">
      <alignment horizontal="center" vertical="center"/>
    </xf>
    <xf numFmtId="245" fontId="350" fillId="115" borderId="175" xfId="4340" applyNumberFormat="1" applyFont="1" applyFill="1" applyBorder="1" applyAlignment="1">
      <alignment horizontal="center" vertical="center" wrapText="1"/>
    </xf>
    <xf numFmtId="0" fontId="16" fillId="0" borderId="0" xfId="1592" applyFont="1" applyBorder="1" applyAlignment="1">
      <alignment horizontal="center" vertical="center"/>
    </xf>
    <xf numFmtId="177" fontId="16" fillId="0" borderId="0" xfId="8" applyNumberFormat="1" applyFont="1" applyBorder="1" applyAlignment="1">
      <alignment horizontal="center" vertical="center"/>
    </xf>
    <xf numFmtId="245" fontId="25" fillId="0" borderId="105" xfId="1593" applyNumberFormat="1" applyFont="1" applyFill="1" applyBorder="1" applyAlignment="1">
      <alignment horizontal="left" vertical="center"/>
    </xf>
    <xf numFmtId="245" fontId="25" fillId="0" borderId="68" xfId="1593" applyNumberFormat="1" applyFont="1" applyFill="1" applyBorder="1" applyAlignment="1">
      <alignment horizontal="left" vertical="center"/>
    </xf>
    <xf numFmtId="245" fontId="25" fillId="0" borderId="63" xfId="1593" applyNumberFormat="1" applyFont="1" applyFill="1" applyBorder="1" applyAlignment="1">
      <alignment horizontal="left" vertical="center"/>
    </xf>
    <xf numFmtId="245" fontId="25" fillId="0" borderId="69" xfId="1593" applyNumberFormat="1" applyFont="1" applyFill="1" applyBorder="1" applyAlignment="1">
      <alignment horizontal="left" vertical="center"/>
    </xf>
    <xf numFmtId="177" fontId="25" fillId="0" borderId="69" xfId="1595" applyNumberFormat="1" applyFont="1" applyFill="1" applyBorder="1" applyAlignment="1">
      <alignment horizontal="left" vertical="center" shrinkToFit="1"/>
    </xf>
    <xf numFmtId="177" fontId="25" fillId="0" borderId="68" xfId="1595" applyNumberFormat="1" applyFont="1" applyFill="1" applyBorder="1" applyAlignment="1">
      <alignment horizontal="left" vertical="center" shrinkToFit="1"/>
    </xf>
    <xf numFmtId="177" fontId="25" fillId="0" borderId="63" xfId="1595" applyNumberFormat="1" applyFont="1" applyFill="1" applyBorder="1" applyAlignment="1">
      <alignment horizontal="left" vertical="center" shrinkToFit="1"/>
    </xf>
    <xf numFmtId="244" fontId="16" fillId="0" borderId="0" xfId="1592" applyNumberFormat="1" applyFont="1" applyBorder="1" applyAlignment="1">
      <alignment horizontal="right" vertical="center" shrinkToFit="1"/>
    </xf>
    <xf numFmtId="245" fontId="25" fillId="0" borderId="0" xfId="1593" applyNumberFormat="1" applyFont="1" applyFill="1" applyBorder="1" applyAlignment="1">
      <alignment horizontal="center"/>
    </xf>
    <xf numFmtId="244" fontId="32" fillId="99" borderId="105" xfId="1593" applyNumberFormat="1" applyFont="1" applyFill="1" applyBorder="1" applyAlignment="1">
      <alignment horizontal="center" vertical="center" wrapText="1"/>
    </xf>
    <xf numFmtId="244" fontId="32" fillId="99" borderId="106" xfId="1593" applyNumberFormat="1" applyFont="1" applyFill="1" applyBorder="1" applyAlignment="1">
      <alignment horizontal="center" vertical="center"/>
    </xf>
    <xf numFmtId="244" fontId="32" fillId="99" borderId="107" xfId="1593" applyNumberFormat="1" applyFont="1" applyFill="1" applyBorder="1" applyAlignment="1">
      <alignment horizontal="center" vertical="center"/>
    </xf>
    <xf numFmtId="244" fontId="32" fillId="99" borderId="108" xfId="1593" applyNumberFormat="1" applyFont="1" applyFill="1" applyBorder="1" applyAlignment="1">
      <alignment horizontal="center" vertical="center"/>
    </xf>
    <xf numFmtId="244" fontId="32" fillId="99" borderId="66" xfId="1593" applyNumberFormat="1" applyFont="1" applyFill="1" applyBorder="1" applyAlignment="1">
      <alignment horizontal="center" vertical="center"/>
    </xf>
    <xf numFmtId="244" fontId="32" fillId="99" borderId="68" xfId="1594" applyNumberFormat="1" applyFont="1" applyFill="1" applyBorder="1" applyAlignment="1">
      <alignment horizontal="center" vertical="center" shrinkToFit="1"/>
    </xf>
    <xf numFmtId="244" fontId="32" fillId="99" borderId="63" xfId="1594" applyNumberFormat="1" applyFont="1" applyFill="1" applyBorder="1" applyAlignment="1">
      <alignment horizontal="center" vertical="center" shrinkToFit="1"/>
    </xf>
    <xf numFmtId="0" fontId="24" fillId="0" borderId="0" xfId="4326" applyFont="1" applyAlignment="1">
      <alignment horizontal="left" vertical="center" wrapText="1"/>
    </xf>
    <xf numFmtId="293" fontId="24" fillId="0" borderId="140" xfId="4328" applyNumberFormat="1" applyFont="1" applyBorder="1" applyAlignment="1">
      <alignment horizontal="center" vertical="center"/>
    </xf>
    <xf numFmtId="293" fontId="24" fillId="0" borderId="141" xfId="4328" applyNumberFormat="1" applyFont="1" applyBorder="1" applyAlignment="1">
      <alignment horizontal="center" vertical="center"/>
    </xf>
    <xf numFmtId="0" fontId="5" fillId="0" borderId="0" xfId="4328" applyNumberFormat="1" applyFont="1" applyAlignment="1">
      <alignment horizontal="center"/>
    </xf>
    <xf numFmtId="0" fontId="5" fillId="0" borderId="108" xfId="4328" applyNumberFormat="1" applyFont="1" applyBorder="1" applyAlignment="1">
      <alignment horizontal="center"/>
    </xf>
    <xf numFmtId="0" fontId="321" fillId="0" borderId="67" xfId="4339" applyFont="1" applyBorder="1" applyAlignment="1">
      <alignment horizontal="center" vertical="center"/>
    </xf>
    <xf numFmtId="0" fontId="331" fillId="0" borderId="67" xfId="4339" applyFont="1" applyBorder="1" applyAlignment="1">
      <alignment horizontal="center" vertical="center"/>
    </xf>
    <xf numFmtId="0" fontId="318" fillId="0" borderId="0" xfId="4338" applyFont="1" applyAlignment="1">
      <alignment horizontal="center" vertical="center"/>
    </xf>
    <xf numFmtId="0" fontId="237" fillId="0" borderId="0" xfId="4339" applyFont="1" applyAlignment="1">
      <alignment horizontal="center"/>
    </xf>
    <xf numFmtId="0" fontId="321" fillId="0" borderId="67" xfId="4339" applyFont="1" applyBorder="1" applyAlignment="1">
      <alignment horizontal="center"/>
    </xf>
    <xf numFmtId="0" fontId="331" fillId="0" borderId="67" xfId="4339" applyFont="1" applyBorder="1" applyAlignment="1">
      <alignment horizontal="center"/>
    </xf>
    <xf numFmtId="0" fontId="237" fillId="0" borderId="0" xfId="4328" applyNumberFormat="1" applyFont="1" applyAlignment="1">
      <alignment horizontal="center"/>
    </xf>
    <xf numFmtId="0" fontId="321" fillId="0" borderId="67" xfId="4328" applyNumberFormat="1" applyFont="1" applyBorder="1" applyAlignment="1">
      <alignment horizontal="center"/>
    </xf>
    <xf numFmtId="0" fontId="298" fillId="0" borderId="67" xfId="4328" applyNumberFormat="1" applyFont="1" applyBorder="1" applyAlignment="1">
      <alignment horizontal="center"/>
    </xf>
    <xf numFmtId="0" fontId="7" fillId="2" borderId="122" xfId="0" applyFont="1" applyFill="1" applyBorder="1" applyAlignment="1">
      <alignment vertical="center"/>
    </xf>
    <xf numFmtId="41" fontId="7" fillId="2" borderId="122" xfId="7" applyFont="1" applyFill="1" applyBorder="1" applyAlignment="1">
      <alignment vertical="center"/>
    </xf>
    <xf numFmtId="0" fontId="33" fillId="11" borderId="122" xfId="0" applyNumberFormat="1" applyFont="1" applyFill="1" applyBorder="1" applyAlignment="1">
      <alignment horizontal="center" vertical="center"/>
    </xf>
    <xf numFmtId="186" fontId="33" fillId="11" borderId="122" xfId="0" applyNumberFormat="1" applyFont="1" applyFill="1" applyBorder="1" applyAlignment="1">
      <alignment horizontal="center" vertical="center"/>
    </xf>
    <xf numFmtId="0" fontId="31" fillId="12" borderId="122" xfId="0" applyNumberFormat="1" applyFont="1" applyFill="1" applyBorder="1">
      <alignment vertical="center"/>
    </xf>
    <xf numFmtId="186" fontId="31" fillId="12" borderId="122" xfId="0" applyNumberFormat="1" applyFont="1" applyFill="1" applyBorder="1">
      <alignment vertical="center"/>
    </xf>
    <xf numFmtId="186" fontId="31" fillId="12" borderId="122" xfId="1271" applyNumberFormat="1" applyFont="1" applyFill="1" applyBorder="1" applyAlignment="1">
      <alignment vertical="center"/>
    </xf>
    <xf numFmtId="0" fontId="24" fillId="0" borderId="122" xfId="0" applyNumberFormat="1" applyFont="1" applyBorder="1">
      <alignment vertical="center"/>
    </xf>
    <xf numFmtId="186" fontId="24" fillId="0" borderId="122" xfId="0" applyNumberFormat="1" applyFont="1" applyBorder="1">
      <alignment vertical="center"/>
    </xf>
    <xf numFmtId="186" fontId="24" fillId="0" borderId="122" xfId="1271" applyNumberFormat="1" applyFont="1" applyBorder="1" applyAlignment="1">
      <alignment vertical="center"/>
    </xf>
    <xf numFmtId="186" fontId="24" fillId="6" borderId="122" xfId="0" applyNumberFormat="1" applyFont="1" applyFill="1" applyBorder="1">
      <alignment vertical="center"/>
    </xf>
    <xf numFmtId="186" fontId="24" fillId="6" borderId="122" xfId="1271" applyNumberFormat="1" applyFont="1" applyFill="1" applyBorder="1" applyAlignment="1">
      <alignment vertical="center"/>
    </xf>
    <xf numFmtId="0" fontId="24" fillId="0" borderId="122" xfId="0" applyNumberFormat="1" applyFont="1" applyFill="1" applyBorder="1">
      <alignment vertical="center"/>
    </xf>
    <xf numFmtId="0" fontId="31" fillId="12" borderId="122" xfId="0" applyNumberFormat="1" applyFont="1" applyFill="1" applyBorder="1" applyAlignment="1">
      <alignment horizontal="right" vertical="center"/>
    </xf>
    <xf numFmtId="37" fontId="16" fillId="8" borderId="122" xfId="12" applyNumberFormat="1" applyFont="1" applyFill="1" applyBorder="1" applyAlignment="1" applyProtection="1">
      <alignment horizontal="center" vertical="center"/>
    </xf>
    <xf numFmtId="182" fontId="16" fillId="0" borderId="122" xfId="10" applyNumberFormat="1" applyFont="1" applyFill="1" applyBorder="1" applyAlignment="1" applyProtection="1">
      <alignment horizontal="center" vertical="center"/>
    </xf>
    <xf numFmtId="182" fontId="25" fillId="0" borderId="120" xfId="7" applyNumberFormat="1" applyFont="1" applyFill="1" applyBorder="1" applyAlignment="1" applyProtection="1">
      <alignment horizontal="left" vertical="center"/>
    </xf>
    <xf numFmtId="182" fontId="16" fillId="0" borderId="120" xfId="7" applyNumberFormat="1" applyFont="1" applyFill="1" applyBorder="1" applyAlignment="1" applyProtection="1">
      <alignment horizontal="left" vertical="center"/>
    </xf>
    <xf numFmtId="182" fontId="16" fillId="0" borderId="120" xfId="13" applyNumberFormat="1" applyFont="1" applyFill="1" applyBorder="1" applyAlignment="1" applyProtection="1">
      <alignment vertical="center"/>
    </xf>
    <xf numFmtId="0" fontId="24" fillId="6" borderId="122" xfId="0" applyNumberFormat="1" applyFont="1" applyFill="1" applyBorder="1">
      <alignment vertical="center"/>
    </xf>
    <xf numFmtId="4" fontId="16" fillId="0" borderId="120" xfId="7" applyNumberFormat="1" applyFont="1" applyFill="1" applyBorder="1" applyAlignment="1" applyProtection="1">
      <alignment horizontal="left" vertical="center"/>
    </xf>
    <xf numFmtId="186" fontId="24" fillId="0" borderId="122" xfId="0" applyNumberFormat="1" applyFont="1" applyFill="1" applyBorder="1">
      <alignment vertical="center"/>
    </xf>
    <xf numFmtId="183" fontId="16" fillId="0" borderId="122" xfId="13" applyNumberFormat="1" applyFont="1" applyBorder="1" applyAlignment="1">
      <alignment vertical="center"/>
    </xf>
    <xf numFmtId="182" fontId="25" fillId="0" borderId="120" xfId="13" applyNumberFormat="1" applyFont="1" applyBorder="1" applyAlignment="1" applyProtection="1">
      <alignment horizontal="center" vertical="center"/>
    </xf>
    <xf numFmtId="182" fontId="16" fillId="0" borderId="120" xfId="13" applyNumberFormat="1" applyFont="1" applyBorder="1" applyAlignment="1" applyProtection="1">
      <alignment horizontal="center" vertical="center"/>
    </xf>
    <xf numFmtId="182" fontId="16" fillId="0" borderId="120" xfId="13" applyNumberFormat="1" applyFont="1" applyBorder="1" applyAlignment="1" applyProtection="1">
      <alignment vertical="center"/>
    </xf>
    <xf numFmtId="183" fontId="16" fillId="0" borderId="122" xfId="7" applyNumberFormat="1" applyFont="1" applyFill="1" applyBorder="1" applyAlignment="1" applyProtection="1">
      <alignment vertical="center"/>
    </xf>
    <xf numFmtId="4" fontId="16" fillId="0" borderId="120" xfId="13" applyNumberFormat="1" applyFont="1" applyFill="1" applyBorder="1" applyAlignment="1" applyProtection="1">
      <alignment vertical="center"/>
    </xf>
    <xf numFmtId="39" fontId="16" fillId="0" borderId="120" xfId="10" applyFont="1" applyBorder="1" applyAlignment="1" applyProtection="1">
      <alignment horizontal="left" vertical="center"/>
    </xf>
    <xf numFmtId="182" fontId="16" fillId="0" borderId="122" xfId="13" applyNumberFormat="1" applyFont="1" applyBorder="1" applyAlignment="1" applyProtection="1">
      <alignment horizontal="center" vertical="center"/>
    </xf>
    <xf numFmtId="182" fontId="16" fillId="0" borderId="122" xfId="7" applyNumberFormat="1" applyFont="1" applyFill="1" applyBorder="1" applyAlignment="1" applyProtection="1">
      <alignment horizontal="left" vertical="center"/>
    </xf>
    <xf numFmtId="186" fontId="24" fillId="0" borderId="122" xfId="1271" applyNumberFormat="1" applyFont="1" applyFill="1" applyBorder="1" applyAlignment="1">
      <alignment vertical="center"/>
    </xf>
    <xf numFmtId="41" fontId="16" fillId="8" borderId="122" xfId="7" applyFont="1" applyFill="1" applyBorder="1" applyAlignment="1" applyProtection="1">
      <alignment horizontal="center" vertical="center"/>
    </xf>
    <xf numFmtId="41" fontId="16" fillId="0" borderId="122" xfId="7" applyFont="1" applyFill="1" applyBorder="1" applyAlignment="1" applyProtection="1">
      <alignment horizontal="center" vertical="center"/>
    </xf>
    <xf numFmtId="182" fontId="16" fillId="0" borderId="120" xfId="13" applyNumberFormat="1" applyFont="1" applyFill="1" applyBorder="1" applyAlignment="1" applyProtection="1">
      <alignment horizontal="left" vertical="center"/>
    </xf>
    <xf numFmtId="182" fontId="16" fillId="107" borderId="120" xfId="7" applyNumberFormat="1" applyFont="1" applyFill="1" applyBorder="1" applyAlignment="1" applyProtection="1">
      <alignment horizontal="left" vertical="center"/>
    </xf>
    <xf numFmtId="41" fontId="16" fillId="0" borderId="122" xfId="7" applyFont="1" applyBorder="1" applyAlignment="1">
      <alignment vertical="center"/>
    </xf>
    <xf numFmtId="41" fontId="16" fillId="0" borderId="122" xfId="7" applyFont="1" applyFill="1" applyBorder="1" applyAlignment="1" applyProtection="1">
      <alignment vertical="center"/>
    </xf>
    <xf numFmtId="182" fontId="25" fillId="0" borderId="120" xfId="13" applyNumberFormat="1" applyFont="1" applyBorder="1" applyAlignment="1" applyProtection="1">
      <alignment horizontal="left" vertical="center"/>
    </xf>
    <xf numFmtId="182" fontId="16" fillId="0" borderId="120" xfId="13" applyNumberFormat="1" applyFont="1" applyBorder="1" applyAlignment="1" applyProtection="1">
      <alignment horizontal="left" vertical="center"/>
    </xf>
    <xf numFmtId="4" fontId="16" fillId="0" borderId="120" xfId="13" applyNumberFormat="1" applyFont="1" applyFill="1" applyBorder="1" applyAlignment="1" applyProtection="1">
      <alignment horizontal="left" vertical="center"/>
    </xf>
    <xf numFmtId="182" fontId="16" fillId="0" borderId="122" xfId="13" applyNumberFormat="1" applyFont="1" applyBorder="1" applyAlignment="1" applyProtection="1">
      <alignment horizontal="left" vertical="center"/>
    </xf>
    <xf numFmtId="0" fontId="16" fillId="115" borderId="177" xfId="0" applyFont="1" applyFill="1" applyBorder="1" applyAlignment="1">
      <alignment vertical="center"/>
    </xf>
    <xf numFmtId="0" fontId="16" fillId="115" borderId="174" xfId="0" applyFont="1" applyFill="1" applyBorder="1" applyAlignment="1">
      <alignment vertical="center"/>
    </xf>
    <xf numFmtId="0" fontId="16" fillId="115" borderId="178" xfId="0" applyFont="1" applyFill="1" applyBorder="1" applyAlignment="1">
      <alignment vertical="center"/>
    </xf>
    <xf numFmtId="0" fontId="25" fillId="2" borderId="176" xfId="0" applyFont="1" applyFill="1" applyBorder="1" applyAlignment="1">
      <alignment vertical="center"/>
    </xf>
    <xf numFmtId="244" fontId="32" fillId="99" borderId="157" xfId="1593" applyNumberFormat="1" applyFont="1" applyFill="1" applyBorder="1" applyAlignment="1">
      <alignment horizontal="center" vertical="center"/>
    </xf>
    <xf numFmtId="245" fontId="16" fillId="0" borderId="157" xfId="1593" applyNumberFormat="1" applyFont="1" applyFill="1" applyBorder="1" applyAlignment="1">
      <alignment horizontal="left" vertical="center"/>
    </xf>
    <xf numFmtId="245" fontId="16" fillId="0" borderId="120" xfId="1593" applyNumberFormat="1" applyFont="1" applyFill="1" applyBorder="1" applyAlignment="1">
      <alignment horizontal="left" vertical="center"/>
    </xf>
    <xf numFmtId="177" fontId="16" fillId="0" borderId="120" xfId="1595" applyNumberFormat="1" applyFont="1" applyFill="1" applyBorder="1" applyAlignment="1">
      <alignment vertical="center" shrinkToFit="1"/>
    </xf>
    <xf numFmtId="245" fontId="16" fillId="6" borderId="120" xfId="1593" applyNumberFormat="1" applyFont="1" applyFill="1" applyBorder="1" applyAlignment="1">
      <alignment horizontal="left" vertical="center"/>
    </xf>
    <xf numFmtId="245" fontId="25" fillId="0" borderId="157" xfId="1593" applyNumberFormat="1" applyFont="1" applyFill="1" applyBorder="1" applyAlignment="1">
      <alignment horizontal="left" vertical="center"/>
    </xf>
    <xf numFmtId="247" fontId="25" fillId="0" borderId="157" xfId="1594" applyNumberFormat="1" applyFont="1" applyFill="1" applyBorder="1" applyAlignment="1">
      <alignment vertical="center" shrinkToFit="1"/>
    </xf>
    <xf numFmtId="177" fontId="25" fillId="0" borderId="157" xfId="1595" applyNumberFormat="1" applyFont="1" applyFill="1" applyBorder="1" applyAlignment="1">
      <alignment vertical="center" shrinkToFit="1"/>
    </xf>
    <xf numFmtId="245" fontId="25" fillId="0" borderId="157" xfId="1593" applyNumberFormat="1" applyFont="1" applyFill="1" applyBorder="1" applyAlignment="1">
      <alignment horizontal="center" vertical="center"/>
    </xf>
    <xf numFmtId="0" fontId="24" fillId="2" borderId="122" xfId="1534" applyFont="1" applyFill="1" applyBorder="1" applyAlignment="1">
      <alignment horizontal="center" vertical="center"/>
    </xf>
    <xf numFmtId="0" fontId="24" fillId="2" borderId="122" xfId="1534" applyFont="1" applyFill="1" applyBorder="1">
      <alignment vertical="center"/>
    </xf>
    <xf numFmtId="41" fontId="24" fillId="2" borderId="122" xfId="7" applyFont="1" applyFill="1" applyBorder="1">
      <alignment vertical="center"/>
    </xf>
    <xf numFmtId="0" fontId="31" fillId="2" borderId="122" xfId="0" applyNumberFormat="1" applyFont="1" applyFill="1" applyBorder="1">
      <alignment vertical="center"/>
    </xf>
    <xf numFmtId="0" fontId="24" fillId="2" borderId="122" xfId="0" applyNumberFormat="1" applyFont="1" applyFill="1" applyBorder="1">
      <alignment vertical="center"/>
    </xf>
    <xf numFmtId="41" fontId="24" fillId="0" borderId="122" xfId="7" applyFont="1" applyBorder="1">
      <alignment vertical="center"/>
    </xf>
    <xf numFmtId="293" fontId="24" fillId="0" borderId="194" xfId="4328" applyNumberFormat="1" applyFont="1" applyBorder="1" applyAlignment="1">
      <alignment horizontal="center" vertical="center" wrapText="1"/>
    </xf>
  </cellXfs>
  <cellStyles count="4341">
    <cellStyle name=" " xfId="1596" xr:uid="{00000000-0005-0000-0000-000000000000}"/>
    <cellStyle name="          _x000d__x000a_mouse.drv=lmouse.drv" xfId="15" xr:uid="{00000000-0005-0000-0000-000001000000}"/>
    <cellStyle name="          _x000d__x000a_mouse.drv=lmouse.drv 2" xfId="1597" xr:uid="{00000000-0005-0000-0000-000002000000}"/>
    <cellStyle name=" bolted" xfId="1598" xr:uid="{00000000-0005-0000-0000-000003000000}"/>
    <cellStyle name=" FY96" xfId="1599" xr:uid="{00000000-0005-0000-0000-000004000000}"/>
    <cellStyle name=" Log" xfId="1600" xr:uid="{00000000-0005-0000-0000-000005000000}"/>
    <cellStyle name=" Prog" xfId="16" xr:uid="{00000000-0005-0000-0000-000006000000}"/>
    <cellStyle name="_x000a_mouse.drv=lm" xfId="1601" xr:uid="{00000000-0005-0000-0000-000007000000}"/>
    <cellStyle name="_x000a_mouse.drv=lm 2" xfId="4337" xr:uid="{00000000-0005-0000-0000-000008000000}"/>
    <cellStyle name="_x000a_mouse.drv=lm 3" xfId="1602" xr:uid="{00000000-0005-0000-0000-000009000000}"/>
    <cellStyle name="_x000a_mouse.drv=lm 4" xfId="4338" xr:uid="{00000000-0005-0000-0000-00000A000000}"/>
    <cellStyle name="_x000a_mouse.drv=lm_FC_DMS_template--09年2 2" xfId="1603" xr:uid="{00000000-0005-0000-0000-00000B000000}"/>
    <cellStyle name="_x000d__x000a_mouse.drv=lmouse.drv" xfId="17" xr:uid="{00000000-0005-0000-0000-00000C000000}"/>
    <cellStyle name="&amp;A" xfId="1604" xr:uid="{00000000-0005-0000-0000-00000D000000}"/>
    <cellStyle name=")" xfId="1605" xr:uid="{00000000-0005-0000-0000-00000E000000}"/>
    <cellStyle name=") 2" xfId="1606" xr:uid="{00000000-0005-0000-0000-00000F000000}"/>
    <cellStyle name=")omma_9월경비 (2)_97회비 (2)_1월회비내역ͬ(2)" xfId="1607" xr:uid="{00000000-0005-0000-0000-000010000000}"/>
    <cellStyle name="?? [0.00]_PRODUCT DETAIL Q1" xfId="1608" xr:uid="{00000000-0005-0000-0000-000011000000}"/>
    <cellStyle name="?? [0]_??" xfId="1609" xr:uid="{00000000-0005-0000-0000-000012000000}"/>
    <cellStyle name="??&amp;O?&amp;H?_x0008__x000f__x0007_?_x0007__x0001__x0001_" xfId="18" xr:uid="{00000000-0005-0000-0000-000013000000}"/>
    <cellStyle name="??&amp;O?&amp;H?_x0008__x000f__x0007_?_x0007__x0001__x0001_ 2" xfId="1610" xr:uid="{00000000-0005-0000-0000-000014000000}"/>
    <cellStyle name="??&amp;O?&amp;H?_x0008_??_x0007__x0001__x0001_" xfId="19" xr:uid="{00000000-0005-0000-0000-000015000000}"/>
    <cellStyle name="??&amp;O?&amp;H?_x0008_??_x0007__x0001__x0001_ 2" xfId="1611" xr:uid="{00000000-0005-0000-0000-000016000000}"/>
    <cellStyle name="??&amp;O?&amp;H?_x0008__x000f__x0007_?_x0007__x0001__x0001__7月执行率" xfId="1612" xr:uid="{00000000-0005-0000-0000-000017000000}"/>
    <cellStyle name="??&amp;쏗?뷐9_x0008__x0011__x0007_?_x0007__x0001__x0001_" xfId="20" xr:uid="{00000000-0005-0000-0000-000018000000}"/>
    <cellStyle name="???? [0.00]_PRODUCT DETAIL Q1" xfId="1613" xr:uid="{00000000-0005-0000-0000-000019000000}"/>
    <cellStyle name="???? [0]_???? " xfId="1614" xr:uid="{00000000-0005-0000-0000-00001A000000}"/>
    <cellStyle name="????_???? " xfId="1615" xr:uid="{00000000-0005-0000-0000-00001B000000}"/>
    <cellStyle name="??_??" xfId="1616" xr:uid="{00000000-0005-0000-0000-00001C000000}"/>
    <cellStyle name="?”´?_REV3 " xfId="21" xr:uid="{00000000-0005-0000-0000-00001D000000}"/>
    <cellStyle name="?마 [0]_CM?? " xfId="22" xr:uid="{00000000-0005-0000-0000-00001E000000}"/>
    <cellStyle name="?마_CM?? " xfId="23" xr:uid="{00000000-0005-0000-0000-00001F000000}"/>
    <cellStyle name="?핺_?oo " xfId="24" xr:uid="{00000000-0005-0000-0000-000020000000}"/>
    <cellStyle name="_(참고)경비예산_경비예산 편성단위(2007)" xfId="25" xr:uid="{00000000-0005-0000-0000-000021000000}"/>
    <cellStyle name="_(참고)경비예산_유형별 원가요소(2007)" xfId="26" xr:uid="{00000000-0005-0000-0000-000022000000}"/>
    <cellStyle name="_{Cost Center}" xfId="27" xr:uid="{00000000-0005-0000-0000-000023000000}"/>
    <cellStyle name="_~att1A01" xfId="28" xr:uid="{00000000-0005-0000-0000-000024000000}"/>
    <cellStyle name="_~att3A2F" xfId="29" xr:uid="{00000000-0005-0000-0000-000025000000}"/>
    <cellStyle name="_★북경검토전체종합12(차체).27_3차최종" xfId="1617" xr:uid="{00000000-0005-0000-0000-000026000000}"/>
    <cellStyle name="_★북경프레스선투자분,가행성(0705)(1)" xfId="1618" xr:uid="{00000000-0005-0000-0000-000027000000}"/>
    <cellStyle name="_★프레스집행예산계획(020613)" xfId="1619" xr:uid="{00000000-0005-0000-0000-000028000000}"/>
    <cellStyle name="_'02년4분기MBO혁신실적점검(제조품질)" xfId="30" xr:uid="{00000000-0005-0000-0000-000029000000}"/>
    <cellStyle name="_03년1월Audit담당별실적" xfId="31" xr:uid="{00000000-0005-0000-0000-00002A000000}"/>
    <cellStyle name="_03년2월Audit실적" xfId="32" xr:uid="{00000000-0005-0000-0000-00002B000000}"/>
    <cellStyle name="_03년담당별실적관리-DPHV" xfId="33" xr:uid="{00000000-0005-0000-0000-00002C000000}"/>
    <cellStyle name="_04년 설비투자 종합" xfId="34" xr:uid="{00000000-0005-0000-0000-00002D000000}"/>
    <cellStyle name="_04년 설비투자 종합 2" xfId="1620" xr:uid="{00000000-0005-0000-0000-00002E000000}"/>
    <cellStyle name="_05년 W-S (PW팀)1" xfId="35" xr:uid="{00000000-0005-0000-0000-00002F000000}"/>
    <cellStyle name="_05년 경영계획 판매생산 (RMS)" xfId="36" xr:uid="{00000000-0005-0000-0000-000030000000}"/>
    <cellStyle name="_05년도원가절감계획-pwdw(수정)" xfId="37" xr:uid="{00000000-0005-0000-0000-000031000000}"/>
    <cellStyle name="_06년 경영 표지" xfId="38" xr:uid="{00000000-0005-0000-0000-000032000000}"/>
    <cellStyle name="_06년 원가절감 실적_9월(DTS2Team_Motor)" xfId="39" xr:uid="{00000000-0005-0000-0000-000033000000}"/>
    <cellStyle name="_06년 원가절감실적_1월(RMS2Team)" xfId="40" xr:uid="{00000000-0005-0000-0000-000034000000}"/>
    <cellStyle name="_08MT손익" xfId="41" xr:uid="{00000000-0005-0000-0000-000035000000}"/>
    <cellStyle name="_08년재료비계획_설계4팀(MDB)_071128" xfId="42" xr:uid="{00000000-0005-0000-0000-000036000000}"/>
    <cellStyle name="_08년판매계획(합리화계획자료)" xfId="43" xr:uid="{00000000-0005-0000-0000-000037000000}"/>
    <cellStyle name="_1" xfId="1621" xr:uid="{00000000-0005-0000-0000-000038000000}"/>
    <cellStyle name="_1,2월 투자실적" xfId="44" xr:uid="{00000000-0005-0000-0000-000039000000}"/>
    <cellStyle name="_11月贩卖实绩" xfId="1622" xr:uid="{00000000-0005-0000-0000-00003A000000}"/>
    <cellStyle name="_1단계상세일정" xfId="1623" xr:uid="{00000000-0005-0000-0000-00003B000000}"/>
    <cellStyle name="_2.1.기간별 투자계획(3.7)" xfId="1624" xr:uid="{00000000-0005-0000-0000-00003C000000}"/>
    <cellStyle name="_2_의장_철거계획" xfId="1625" xr:uid="{00000000-0005-0000-0000-00003D000000}"/>
    <cellStyle name="_2001년도사업계획대실적" xfId="45" xr:uid="{00000000-0005-0000-0000-00003E000000}"/>
    <cellStyle name="_2001지방업체CR종합(01.05.30)" xfId="46" xr:uid="{00000000-0005-0000-0000-00003F000000}"/>
    <cellStyle name="_2001지방업체CR종합(01.05.30) 2" xfId="1626" xr:uid="{00000000-0005-0000-0000-000040000000}"/>
    <cellStyle name="_2002 VA-최종본" xfId="47" xr:uid="{00000000-0005-0000-0000-000041000000}"/>
    <cellStyle name="_2002년투자예산지침서" xfId="48" xr:uid="{00000000-0005-0000-0000-000042000000}"/>
    <cellStyle name="_2002사업계획설명회" xfId="49" xr:uid="{00000000-0005-0000-0000-000043000000}"/>
    <cellStyle name="_2002월보03" xfId="1627" xr:uid="{00000000-0005-0000-0000-000044000000}"/>
    <cellStyle name="_2002재공재고" xfId="1628" xr:uid="{00000000-0005-0000-0000-000045000000}"/>
    <cellStyle name="_2002재공재고1" xfId="1629" xr:uid="{00000000-0005-0000-0000-000046000000}"/>
    <cellStyle name="_2003MBO(전산)" xfId="50" xr:uid="{00000000-0005-0000-0000-000047000000}"/>
    <cellStyle name="_2003원가절감(RNS설계)1" xfId="51" xr:uid="{00000000-0005-0000-0000-000048000000}"/>
    <cellStyle name="_2003원가절감(RNS설계)추가" xfId="52" xr:uid="{00000000-0005-0000-0000-000049000000}"/>
    <cellStyle name="_2003원가절감실행계획(RNS설계)" xfId="53" xr:uid="{00000000-0005-0000-0000-00004A000000}"/>
    <cellStyle name="_2004 합리화 목표-Sample" xfId="54" xr:uid="{00000000-0005-0000-0000-00004B000000}"/>
    <cellStyle name="_200411투자실적" xfId="55" xr:uid="{00000000-0005-0000-0000-00004C000000}"/>
    <cellStyle name="_2004년 무석 투자계획 (031121)" xfId="56" xr:uid="{00000000-0005-0000-0000-00004D000000}"/>
    <cellStyle name="_2004년 무석 투자계획 (031121) 2" xfId="1630" xr:uid="{00000000-0005-0000-0000-00004E000000}"/>
    <cellStyle name="_2004년 무석 투자계획-BOD 승인용 (040115)" xfId="57" xr:uid="{00000000-0005-0000-0000-00004F000000}"/>
    <cellStyle name="_2004년 무석 투자계획-BOD 승인용 (040115) 2" xfId="1631" xr:uid="{00000000-0005-0000-0000-000050000000}"/>
    <cellStyle name="_2004년투자계획(WORKSHOP)" xfId="58" xr:uid="{00000000-0005-0000-0000-000051000000}"/>
    <cellStyle name="_2005년 투자계획 (2차 합리화)" xfId="1632" xr:uid="{00000000-0005-0000-0000-000052000000}"/>
    <cellStyle name="_2005년 투자계획 (3차 합리화)" xfId="1633" xr:uid="{00000000-0005-0000-0000-000053000000}"/>
    <cellStyle name="_2005년 투자계획(확정)" xfId="59" xr:uid="{00000000-0005-0000-0000-000054000000}"/>
    <cellStyle name="_2006.투자계획_최종확정(1.24)" xfId="60" xr:uid="{00000000-0005-0000-0000-000055000000}"/>
    <cellStyle name="_2006년 RMS 판매 및 생산계획 현황 (2005-10-24)" xfId="61" xr:uid="{00000000-0005-0000-0000-000056000000}"/>
    <cellStyle name="_2006년 원가 절감(RMS 설계1팀)" xfId="1634" xr:uid="{00000000-0005-0000-0000-000057000000}"/>
    <cellStyle name="_2007년도 _ 예산편성_ 원가동인" xfId="62" xr:uid="{00000000-0005-0000-0000-000058000000}"/>
    <cellStyle name="_2007년도 _경비예산_경비예산 편성단위" xfId="63" xr:uid="{00000000-0005-0000-0000-000059000000}"/>
    <cellStyle name="_2007년도_경비예산_유형별 원가요소" xfId="64" xr:uid="{00000000-0005-0000-0000-00005A000000}"/>
    <cellStyle name="_2007년도_경비예산계획_DTS설계2팀(MDB)" xfId="65" xr:uid="{00000000-0005-0000-0000-00005B000000}"/>
    <cellStyle name="_2008년도 경비예산계획-영업2팀" xfId="66" xr:uid="{00000000-0005-0000-0000-00005C000000}"/>
    <cellStyle name="_2008년합리화후기획_DTS" xfId="67" xr:uid="{00000000-0005-0000-0000-00005D000000}"/>
    <cellStyle name="_20만대상세일정_도장" xfId="1635" xr:uid="{00000000-0005-0000-0000-00005E000000}"/>
    <cellStyle name="_22k0516-Ahn-LD full list" xfId="1636" xr:uid="{00000000-0005-0000-0000-00005F000000}"/>
    <cellStyle name="_25만대 2안예산(TB 금형)" xfId="1637" xr:uid="{00000000-0005-0000-0000-000060000000}"/>
    <cellStyle name="_25만대 집행계획서1 (11월26일)" xfId="1638" xr:uid="{00000000-0005-0000-0000-000061000000}"/>
    <cellStyle name="_25만대GENERAL_" xfId="1639" xr:uid="{00000000-0005-0000-0000-000062000000}"/>
    <cellStyle name="_2-도장_품" xfId="1640" xr:uid="{00000000-0005-0000-0000-000063000000}"/>
    <cellStyle name="_2시장환경및동향" xfId="68" xr:uid="{00000000-0005-0000-0000-000064000000}"/>
    <cellStyle name="_2제품동향" xfId="69" xr:uid="{00000000-0005-0000-0000-000065000000}"/>
    <cellStyle name="_35A 시조립검토 및 관리계획서1" xfId="70" xr:uid="{00000000-0005-0000-0000-000066000000}"/>
    <cellStyle name="_3사00.1-7월" xfId="71" xr:uid="{00000000-0005-0000-0000-000067000000}"/>
    <cellStyle name="_3제품전략" xfId="72" xr:uid="{00000000-0005-0000-0000-000068000000}"/>
    <cellStyle name="_5_0402분담율(5)" xfId="73" xr:uid="{00000000-0005-0000-0000-000069000000}"/>
    <cellStyle name="_69uph기본계획서(1121)" xfId="1641" xr:uid="{00000000-0005-0000-0000-00006A000000}"/>
    <cellStyle name="_6월30일 수정자료(김동원)(최종한문화1)" xfId="1642" xr:uid="{00000000-0005-0000-0000-00006B000000}"/>
    <cellStyle name="_98848492의지목표양식" xfId="74" xr:uid="{00000000-0005-0000-0000-00006C000000}"/>
    <cellStyle name="_Ⅱ.(1.2.4) 기본계획(박VP 최종1031)" xfId="1643" xr:uid="{00000000-0005-0000-0000-00006D000000}"/>
    <cellStyle name="_AC_SNE_PW" xfId="75" xr:uid="{00000000-0005-0000-0000-00006E000000}"/>
    <cellStyle name="_BK 금형비" xfId="1644" xr:uid="{00000000-0005-0000-0000-00006F000000}"/>
    <cellStyle name="_BK 금형비(1228) " xfId="1645" xr:uid="{00000000-0005-0000-0000-000070000000}"/>
    <cellStyle name="_BK 프레스 기본계획(011221)" xfId="1646" xr:uid="{00000000-0005-0000-0000-000071000000}"/>
    <cellStyle name="_BK 프레스(011221)(1)" xfId="1647" xr:uid="{00000000-0005-0000-0000-000072000000}"/>
    <cellStyle name="_BLDC Line 설비이관 일정표(06.01.10)" xfId="76" xr:uid="{00000000-0005-0000-0000-000073000000}"/>
    <cellStyle name="_Book1" xfId="77" xr:uid="{00000000-0005-0000-0000-000074000000}"/>
    <cellStyle name="_BVM1030-H1" xfId="78" xr:uid="{00000000-0005-0000-0000-000075000000}"/>
    <cellStyle name="_CAPA점검용생산0502" xfId="79" xr:uid="{00000000-0005-0000-0000-000076000000}"/>
    <cellStyle name="_CAPA점검용생산0502 2" xfId="1648" xr:uid="{00000000-0005-0000-0000-000077000000}"/>
    <cellStyle name="_Daesung China Business Plan (040531)의 워크시트" xfId="80" xr:uid="{00000000-0005-0000-0000-000078000000}"/>
    <cellStyle name="_DTS사업손익차이비교" xfId="81" xr:uid="{00000000-0005-0000-0000-000079000000}"/>
    <cellStyle name="_EF BEZEL 중국향(020813)" xfId="82" xr:uid="{00000000-0005-0000-0000-00007A000000}"/>
    <cellStyle name="_HANDFREE자체견적(3차수정)" xfId="83" xr:uid="{00000000-0005-0000-0000-00007B000000}"/>
    <cellStyle name="_HANDFREE자체견적(수정)" xfId="84" xr:uid="{00000000-0005-0000-0000-00007C000000}"/>
    <cellStyle name="_HF원가내역SW1" xfId="85" xr:uid="{00000000-0005-0000-0000-00007D000000}"/>
    <cellStyle name="_ibec경쟁구매 최종" xfId="86" xr:uid="{00000000-0005-0000-0000-00007E000000}"/>
    <cellStyle name="_KD국민차-0001월면장" xfId="87" xr:uid="{00000000-0005-0000-0000-00007F000000}"/>
    <cellStyle name="_KD부품자재관리절차(SMP-05-011)-1" xfId="88" xr:uid="{00000000-0005-0000-0000-000080000000}"/>
    <cellStyle name="_MBO운영(Q.A)" xfId="89" xr:uid="{00000000-0005-0000-0000-000081000000}"/>
    <cellStyle name="_MBO혁신실적점검(2002년11월제조품질)" xfId="90" xr:uid="{00000000-0005-0000-0000-000082000000}"/>
    <cellStyle name="_miao" xfId="1649" xr:uid="{00000000-0005-0000-0000-000083000000}"/>
    <cellStyle name="_MOTOR_WS결과(031216)" xfId="91" xr:uid="{00000000-0005-0000-0000-000084000000}"/>
    <cellStyle name="_NF 예산 (성시2작성010913)" xfId="1650" xr:uid="{00000000-0005-0000-0000-000085000000}"/>
    <cellStyle name="_P.WDW 우드CR보고" xfId="92" xr:uid="{00000000-0005-0000-0000-000086000000}"/>
    <cellStyle name="_P.WDW 우드CR보고 2" xfId="1651" xr:uid="{00000000-0005-0000-0000-000087000000}"/>
    <cellStyle name="_P.WDW 우드CR보고_11월 조달 이행율" xfId="1652" xr:uid="{00000000-0005-0000-0000-000088000000}"/>
    <cellStyle name="_P.WDW 우드CR보고_11월 조달 이행율_7月执行率" xfId="1653" xr:uid="{00000000-0005-0000-0000-000089000000}"/>
    <cellStyle name="_P.WDW 우드CR보고_7月执行率" xfId="1654" xr:uid="{00000000-0005-0000-0000-00008A000000}"/>
    <cellStyle name="_PERSONAL" xfId="93" xr:uid="{00000000-0005-0000-0000-00008B000000}"/>
    <cellStyle name="_PJDAPKIR" xfId="94" xr:uid="{00000000-0005-0000-0000-00008C000000}"/>
    <cellStyle name="_P-LIST(Y200)" xfId="95" xr:uid="{00000000-0005-0000-0000-00008D000000}"/>
    <cellStyle name="_P-LIST(Y200) 2" xfId="1655" xr:uid="{00000000-0005-0000-0000-00008E000000}"/>
    <cellStyle name="_PRESS+차체2만대(1)" xfId="1656" xr:uid="{00000000-0005-0000-0000-00008F000000}"/>
    <cellStyle name="_PROJECT_CUR" xfId="96" xr:uid="{00000000-0005-0000-0000-000090000000}"/>
    <cellStyle name="_PROJECT_CUR 2" xfId="1657" xr:uid="{00000000-0005-0000-0000-000091000000}"/>
    <cellStyle name="_PW MF IP" xfId="97" xr:uid="{00000000-0005-0000-0000-000092000000}"/>
    <cellStyle name="_P-WDW" xfId="98" xr:uid="{00000000-0005-0000-0000-000093000000}"/>
    <cellStyle name="_P-WDW 2" xfId="1658" xr:uid="{00000000-0005-0000-0000-000094000000}"/>
    <cellStyle name="_QA_03년사업목표실적점검(1월)" xfId="99" xr:uid="{00000000-0005-0000-0000-000095000000}"/>
    <cellStyle name="_RESULTS" xfId="100" xr:uid="{00000000-0005-0000-0000-000096000000}"/>
    <cellStyle name="_RESULTS 2" xfId="1659" xr:uid="{00000000-0005-0000-0000-000097000000}"/>
    <cellStyle name="_RMS 제조기술팀(MOTOR) Action Plan Report" xfId="101" xr:uid="{00000000-0005-0000-0000-000098000000}"/>
    <cellStyle name="_RMS제품별손익 2" xfId="102" xr:uid="{00000000-0005-0000-0000-000099000000}"/>
    <cellStyle name="_SQ인증심사연기요청(경양산업)공문301" xfId="103" xr:uid="{00000000-0005-0000-0000-00009A000000}"/>
    <cellStyle name="_SQ인증심사연기요청(경양산업)공문301 2" xfId="1660" xr:uid="{00000000-0005-0000-0000-00009B000000}"/>
    <cellStyle name="_STYLING" xfId="104" xr:uid="{00000000-0005-0000-0000-00009C000000}"/>
    <cellStyle name="_SW 발표양식" xfId="105" xr:uid="{00000000-0005-0000-0000-00009D000000}"/>
    <cellStyle name="_T200실원가" xfId="106" xr:uid="{00000000-0005-0000-0000-00009E000000}"/>
    <cellStyle name="_T200실원가 2" xfId="1661" xr:uid="{00000000-0005-0000-0000-00009F000000}"/>
    <cellStyle name="_VE계획_DTS MDB팀(MDB)_071127" xfId="107" xr:uid="{00000000-0005-0000-0000-0000A0000000}"/>
    <cellStyle name="_W-Car Cost-Estimation" xfId="1662" xr:uid="{00000000-0005-0000-0000-0000A1000000}"/>
    <cellStyle name="_W-SHOP(투자)" xfId="108" xr:uid="{00000000-0005-0000-0000-0000A2000000}"/>
    <cellStyle name="_X3-가격인하추진계획" xfId="109" xr:uid="{00000000-0005-0000-0000-0000A3000000}"/>
    <cellStyle name="_X3-가격인하추진계획 2" xfId="1663" xr:uid="{00000000-0005-0000-0000-0000A4000000}"/>
    <cellStyle name="_Y180판매예측" xfId="110" xr:uid="{00000000-0005-0000-0000-0000A5000000}"/>
    <cellStyle name="_Y200PROJECT진척율점검표(rev4_00.3.30)" xfId="111" xr:uid="{00000000-0005-0000-0000-0000A6000000}"/>
    <cellStyle name="_Y200PROJECT진척율점검표(rev5_00.8.22)" xfId="112" xr:uid="{00000000-0005-0000-0000-0000A7000000}"/>
    <cellStyle name="_개발일정" xfId="113" xr:uid="{00000000-0005-0000-0000-0000A8000000}"/>
    <cellStyle name="_경비예산" xfId="114" xr:uid="{00000000-0005-0000-0000-0000A9000000}"/>
    <cellStyle name="_경영계획 합리화 자료(041231)(RMS설계2팀)_수정" xfId="115" xr:uid="{00000000-0005-0000-0000-0000AA000000}"/>
    <cellStyle name="_경영계획 합리화 자료(041231)(RMS설계2팀)_수정확정본" xfId="116" xr:uid="{00000000-0005-0000-0000-0000AB000000}"/>
    <cellStyle name="_금형결정품의" xfId="117" xr:uid="{00000000-0005-0000-0000-0000AC000000}"/>
    <cellStyle name="_내역" xfId="118" xr:uid="{00000000-0005-0000-0000-0000AD000000}"/>
    <cellStyle name="_단가변경(RY-UTD COIL현조)-03.11.7" xfId="119" xr:uid="{00000000-0005-0000-0000-0000AE000000}"/>
    <cellStyle name="_도입_수출claim현황" xfId="120" xr:uid="{00000000-0005-0000-0000-0000AF000000}"/>
    <cellStyle name="_도장_5만대일정" xfId="1664" xr:uid="{00000000-0005-0000-0000-0000B0000000}"/>
    <cellStyle name="_도장공장 환기개요" xfId="1665" xr:uid="{00000000-0005-0000-0000-0000B1000000}"/>
    <cellStyle name="_도장공장종합계획서(한글)" xfId="1666" xr:uid="{00000000-0005-0000-0000-0000B2000000}"/>
    <cellStyle name="_도장공장종합계획서(한글1)" xfId="1667" xr:uid="{00000000-0005-0000-0000-0000B3000000}"/>
    <cellStyle name="_매출액" xfId="121" xr:uid="{00000000-0005-0000-0000-0000B4000000}"/>
    <cellStyle name="_매출액 2" xfId="1668" xr:uid="{00000000-0005-0000-0000-0000B5000000}"/>
    <cellStyle name="_모터%20품질문제%20체크%20리스트" xfId="122" xr:uid="{00000000-0005-0000-0000-0000B6000000}"/>
    <cellStyle name="_무석판매설비분류" xfId="123" xr:uid="{00000000-0005-0000-0000-0000B7000000}"/>
    <cellStyle name="_무석판매설비분류 2" xfId="1669" xr:uid="{00000000-0005-0000-0000-0000B8000000}"/>
    <cellStyle name="_무석판매설비분류(생산,SMT)" xfId="124" xr:uid="{00000000-0005-0000-0000-0000B9000000}"/>
    <cellStyle name="_무석판매설비분류1" xfId="125" xr:uid="{00000000-0005-0000-0000-0000BA000000}"/>
    <cellStyle name="_무석판매설비분류1 2" xfId="1670" xr:uid="{00000000-0005-0000-0000-0000BB000000}"/>
    <cellStyle name="_보상_인수추진계획(031010)" xfId="126" xr:uid="{00000000-0005-0000-0000-0000BC000000}"/>
    <cellStyle name="_부품개발정책(보고중.0915)" xfId="1671" xr:uid="{00000000-0005-0000-0000-0000BD000000}"/>
    <cellStyle name="_북경집행품의(8 예산020717)(윤병식 5차 수정 금형)" xfId="1672" xr:uid="{00000000-0005-0000-0000-0000BE000000}"/>
    <cellStyle name="_북경투자비(종합-영문)" xfId="1673" xr:uid="{00000000-0005-0000-0000-0000BF000000}"/>
    <cellStyle name="_북경프레스투자예산기초자료(0613)" xfId="1674" xr:uid="{00000000-0005-0000-0000-0000C0000000}"/>
    <cellStyle name="_비상경영_부서운영비 재편성_축소_최종" xfId="127" xr:uid="{00000000-0005-0000-0000-0000C1000000}"/>
    <cellStyle name="_비상경영_종합" xfId="128" xr:uid="{00000000-0005-0000-0000-0000C2000000}"/>
    <cellStyle name="_비상경영_투자계획" xfId="129" xr:uid="{00000000-0005-0000-0000-0000C3000000}"/>
    <cellStyle name="_사규-환입차량승인및처리절차" xfId="130" xr:uid="{00000000-0005-0000-0000-0000C4000000}"/>
    <cellStyle name="_사업계획(신임보고)해프지" xfId="1675" xr:uid="{00000000-0005-0000-0000-0000C5000000}"/>
    <cellStyle name="_생기부문(0531)" xfId="1676" xr:uid="{00000000-0005-0000-0000-0000C6000000}"/>
    <cellStyle name="_시조립보고서" xfId="131" xr:uid="{00000000-0005-0000-0000-0000C7000000}"/>
    <cellStyle name="_시조립보고서 1차(삼성)" xfId="132" xr:uid="{00000000-0005-0000-0000-0000C8000000}"/>
    <cellStyle name="_신임본부장보고(인도0106)" xfId="1677" xr:uid="{00000000-0005-0000-0000-0000C9000000}"/>
    <cellStyle name="_실행내역" xfId="133" xr:uid="{00000000-0005-0000-0000-0000CA000000}"/>
    <cellStyle name="_양압화 AHU" xfId="1678" xr:uid="{00000000-0005-0000-0000-0000CB000000}"/>
    <cellStyle name="_업무분장안0427" xfId="134" xr:uid="{00000000-0005-0000-0000-0000CC000000}"/>
    <cellStyle name="_업무분장안0427 2" xfId="1679" xr:uid="{00000000-0005-0000-0000-0000CD000000}"/>
    <cellStyle name="_업무분장안0427_1" xfId="135" xr:uid="{00000000-0005-0000-0000-0000CE000000}"/>
    <cellStyle name="_업무분장안0427_1 2" xfId="1680" xr:uid="{00000000-0005-0000-0000-0000CF000000}"/>
    <cellStyle name="_업무분장안0427_2" xfId="136" xr:uid="{00000000-0005-0000-0000-0000D0000000}"/>
    <cellStyle name="_업무분장안0427_2 2" xfId="1681" xr:uid="{00000000-0005-0000-0000-0000D1000000}"/>
    <cellStyle name="_업무분장안0427_2_090914销售计划整理" xfId="1682" xr:uid="{00000000-0005-0000-0000-0000D2000000}"/>
    <cellStyle name="_업무분장안0427_2_11월 조달 이행율" xfId="1683" xr:uid="{00000000-0005-0000-0000-0000D3000000}"/>
    <cellStyle name="_업무분장안0427_2_11월 조달 이행율_7月执行率" xfId="1684" xr:uid="{00000000-0005-0000-0000-0000D4000000}"/>
    <cellStyle name="_업무분장안0427_2_1月销售计划第二版" xfId="1685" xr:uid="{00000000-0005-0000-0000-0000D5000000}"/>
    <cellStyle name="_업무분장안0427_2_1月销售计划第一版" xfId="1686" xr:uid="{00000000-0005-0000-0000-0000D6000000}"/>
    <cellStyle name="_업무분장안0427_2_2月销售计划第二版" xfId="1687" xr:uid="{00000000-0005-0000-0000-0000D7000000}"/>
    <cellStyle name="_업무분장안0427_2_2月销售计划第一版" xfId="1688" xr:uid="{00000000-0005-0000-0000-0000D8000000}"/>
    <cellStyle name="_업무분장안0427_2_5月销售计划第一版" xfId="1689" xr:uid="{00000000-0005-0000-0000-0000D9000000}"/>
    <cellStyle name="_업무분장안0427_2_7月执行率" xfId="1690" xr:uid="{00000000-0005-0000-0000-0000DA000000}"/>
    <cellStyle name="_업무분장안0427_2_Daliy Sales Report_Jun" xfId="1691" xr:uid="{00000000-0005-0000-0000-0000DB000000}"/>
    <cellStyle name="_업무분장안0427_2_Daliy Sales Report_Jun_2009 Dailyreport 0820" xfId="1692" xr:uid="{00000000-0005-0000-0000-0000DC000000}"/>
    <cellStyle name="_업무분장안0427_2_LOCAL (10년5월) 3차 - 100423(수정후)" xfId="1693" xr:uid="{00000000-0005-0000-0000-0000DD000000}"/>
    <cellStyle name="_업무분장안0427_3" xfId="137" xr:uid="{00000000-0005-0000-0000-0000DE000000}"/>
    <cellStyle name="_업무분장안0427_3 2" xfId="1694" xr:uid="{00000000-0005-0000-0000-0000DF000000}"/>
    <cellStyle name="_업무분장안0427_4" xfId="138" xr:uid="{00000000-0005-0000-0000-0000E0000000}"/>
    <cellStyle name="_업무분장안0427_4 2" xfId="1695" xr:uid="{00000000-0005-0000-0000-0000E1000000}"/>
    <cellStyle name="_업무분장안0427_5" xfId="139" xr:uid="{00000000-0005-0000-0000-0000E2000000}"/>
    <cellStyle name="_업무분장안0427_5 2" xfId="1696" xr:uid="{00000000-0005-0000-0000-0000E3000000}"/>
    <cellStyle name="_엔진공장CKD030430" xfId="140" xr:uid="{00000000-0005-0000-0000-0000E4000000}"/>
    <cellStyle name="_엔진공장CKD030430 2" xfId="1697" xr:uid="{00000000-0005-0000-0000-0000E5000000}"/>
    <cellStyle name="_원가분석실원가" xfId="141" xr:uid="{00000000-0005-0000-0000-0000E6000000}"/>
    <cellStyle name="_원가분석실원가 2" xfId="1698" xr:uid="{00000000-0005-0000-0000-0000E7000000}"/>
    <cellStyle name="_月计划" xfId="1699" xr:uid="{00000000-0005-0000-0000-0000E8000000}"/>
    <cellStyle name="_이원호부장(삼부제외)" xfId="142" xr:uid="{00000000-0005-0000-0000-0000E9000000}"/>
    <cellStyle name="_재공재고현황(02년)" xfId="1700" xr:uid="{00000000-0005-0000-0000-0000EA000000}"/>
    <cellStyle name="_재료비절감계획(3차)" xfId="143" xr:uid="{00000000-0005-0000-0000-0000EB000000}"/>
    <cellStyle name="_전산부문투자예산(품질)" xfId="144" xr:uid="{00000000-0005-0000-0000-0000EC000000}"/>
    <cellStyle name="_전산자산관리절차(SMP-01-002)" xfId="145" xr:uid="{00000000-0005-0000-0000-0000ED000000}"/>
    <cellStyle name="_전장승인지연ITEM(1월MBO)" xfId="146" xr:uid="{00000000-0005-0000-0000-0000EE000000}"/>
    <cellStyle name="_전창헌-1212-업무추진계획" xfId="1701" xr:uid="{00000000-0005-0000-0000-0000EF000000}"/>
    <cellStyle name="_점검회의(6월1주차)" xfId="147" xr:uid="{00000000-0005-0000-0000-0000F0000000}"/>
    <cellStyle name="_제품비NEGO현황" xfId="148" xr:uid="{00000000-0005-0000-0000-0000F1000000}"/>
    <cellStyle name="_제품비NEGO현황 2" xfId="1702" xr:uid="{00000000-0005-0000-0000-0000F2000000}"/>
    <cellStyle name="_중국XD(1)" xfId="1703" xr:uid="{00000000-0005-0000-0000-0000F3000000}"/>
    <cellStyle name="_중국북경TB-5DR투자비" xfId="1704" xr:uid="{00000000-0005-0000-0000-0000F4000000}"/>
    <cellStyle name="_중장기라인업" xfId="149" xr:uid="{00000000-0005-0000-0000-0000F5000000}"/>
    <cellStyle name="_중장기제품전략(최종).xls Chart 1" xfId="150" xr:uid="{00000000-0005-0000-0000-0000F6000000}"/>
    <cellStyle name="_중장기제품전략(최종).xls Chart 13" xfId="151" xr:uid="{00000000-0005-0000-0000-0000F7000000}"/>
    <cellStyle name="_중장기제품전략(최종).xls Chart 14" xfId="152" xr:uid="{00000000-0005-0000-0000-0000F8000000}"/>
    <cellStyle name="_중장기제품전략(최종).xls Chart 2" xfId="153" xr:uid="{00000000-0005-0000-0000-0000F9000000}"/>
    <cellStyle name="_중장기제품전략(최종).xls Chart 26" xfId="154" xr:uid="{00000000-0005-0000-0000-0000FA000000}"/>
    <cellStyle name="_중장기제품전략(최종).xls Chart 27" xfId="155" xr:uid="{00000000-0005-0000-0000-0000FB000000}"/>
    <cellStyle name="_중장기제품전략(최종).xls Chart 39" xfId="156" xr:uid="{00000000-0005-0000-0000-0000FC000000}"/>
    <cellStyle name="_중장기제품전략(최종).xls Chart 40" xfId="157" xr:uid="{00000000-0005-0000-0000-0000FD000000}"/>
    <cellStyle name="_중장기제품전략(최종).xls Chart 52" xfId="158" xr:uid="{00000000-0005-0000-0000-0000FE000000}"/>
    <cellStyle name="_중장기제품전략(최종).xls Chart 53" xfId="159" xr:uid="{00000000-0005-0000-0000-0000FF000000}"/>
    <cellStyle name="_중장기제품전략(최종).xls Chart 62" xfId="160" xr:uid="{00000000-0005-0000-0000-000000010000}"/>
    <cellStyle name="_중장기제품전략(최종).xls Chart 63" xfId="161" xr:uid="{00000000-0005-0000-0000-000001010000}"/>
    <cellStyle name="_중장기제품전략(최종).xls Chart 74" xfId="162" xr:uid="{00000000-0005-0000-0000-000002010000}"/>
    <cellStyle name="_중장기제품전략(최종).xls Chart 75" xfId="163" xr:uid="{00000000-0005-0000-0000-000003010000}"/>
    <cellStyle name="_중장기제품전략(최종).xls Chart 84" xfId="164" xr:uid="{00000000-0005-0000-0000-000004010000}"/>
    <cellStyle name="_중장기제품전략(최종).xls Chart 85" xfId="165" xr:uid="{00000000-0005-0000-0000-000005010000}"/>
    <cellStyle name="_창고운영flow" xfId="166" xr:uid="{00000000-0005-0000-0000-000006010000}"/>
    <cellStyle name="_청도경쟁구매" xfId="167" xr:uid="{00000000-0005-0000-0000-000007010000}"/>
    <cellStyle name="_청도전개비교원가견적.xls(020711)2" xfId="168" xr:uid="{00000000-0005-0000-0000-000008010000}"/>
    <cellStyle name="_코스트센터 및 GL 계정 기준" xfId="1705" xr:uid="{00000000-0005-0000-0000-000009010000}"/>
    <cellStyle name="_코스트센터_9.21" xfId="169" xr:uid="{00000000-0005-0000-0000-00000A010000}"/>
    <cellStyle name="_터키조직도(11월)" xfId="1706" xr:uid="{00000000-0005-0000-0000-00000B010000}"/>
    <cellStyle name="_투자작성지침요약" xfId="170" xr:uid="{00000000-0005-0000-0000-00000C010000}"/>
    <cellStyle name="_판매보증충당금(08년)rev1_QM작성" xfId="1707" xr:uid="{00000000-0005-0000-0000-00000D010000}"/>
    <cellStyle name="_품질담당(SIQS)" xfId="171" xr:uid="{00000000-0005-0000-0000-00000E010000}"/>
    <cellStyle name="_품질보증2003mbo(최종_1)" xfId="172" xr:uid="{00000000-0005-0000-0000-00000F010000}"/>
    <cellStyle name="_품질승인팀2003년도MBO" xfId="173" xr:uid="{00000000-0005-0000-0000-000010010000}"/>
    <cellStyle name="_품질승인팀2003년도MBO수정본2" xfId="174" xr:uid="{00000000-0005-0000-0000-000011010000}"/>
    <cellStyle name="_품질혁신-집중개선활동계획서-접수현황" xfId="175" xr:uid="{00000000-0005-0000-0000-000012010000}"/>
    <cellStyle name="_한글 - 의장생준계획-021021-본사.의장-양산12.09)A4" xfId="1708" xr:uid="{00000000-0005-0000-0000-000013010000}"/>
    <cellStyle name="_합리진행_도장_0925" xfId="1709" xr:uid="{00000000-0005-0000-0000-000014010000}"/>
    <cellStyle name="_합리화 RMS설계2팀_051122_R1" xfId="176" xr:uid="{00000000-0005-0000-0000-000015010000}"/>
    <cellStyle name="_합리화 RMS설계2팀_051213_확인" xfId="177" xr:uid="{00000000-0005-0000-0000-000016010000}"/>
    <cellStyle name="_합리화 RMS설계2팀_060111판매계획수정" xfId="178" xr:uid="{00000000-0005-0000-0000-000017010000}"/>
    <cellStyle name="_합리화 작성양식" xfId="1710" xr:uid="{00000000-0005-0000-0000-000018010000}"/>
    <cellStyle name="_합리화후양식(IH최종작업)" xfId="179" xr:uid="{00000000-0005-0000-0000-000019010000}"/>
    <cellStyle name="_협력업체등록업무절차(smp-07-002)" xfId="180" xr:uid="{00000000-0005-0000-0000-00001A010000}"/>
    <cellStyle name="’Ê‰Ý [0.00]_PRODUCT DETAIL Q1" xfId="1711" xr:uid="{00000000-0005-0000-0000-00001B010000}"/>
    <cellStyle name="’Ê‰Ý_PRODUCT DETAIL Q1" xfId="1712" xr:uid="{00000000-0005-0000-0000-00001C010000}"/>
    <cellStyle name="¤@?e_TEST-1 " xfId="1713" xr:uid="{00000000-0005-0000-0000-00001D010000}"/>
    <cellStyle name="\ⴂఀ" xfId="1714" xr:uid="{00000000-0005-0000-0000-00001E010000}"/>
    <cellStyle name="°iA¤Aa·A1_10¿u2WA¸ºI " xfId="181" xr:uid="{00000000-0005-0000-0000-00001F010000}"/>
    <cellStyle name="°iA¤Aa·A2_10¿u2WA¸ºI " xfId="182" xr:uid="{00000000-0005-0000-0000-000020010000}"/>
    <cellStyle name="•W_BOOKSHIP" xfId="1715" xr:uid="{00000000-0005-0000-0000-000021010000}"/>
    <cellStyle name="æØè [0.00]_PRODUCT DETAIL Q1" xfId="183" xr:uid="{00000000-0005-0000-0000-000022010000}"/>
    <cellStyle name="æØè_PRODUCT DETAIL Q1" xfId="184" xr:uid="{00000000-0005-0000-0000-000023010000}"/>
    <cellStyle name="ÊÝ [0.00]_PRODUCT DETAIL Q1" xfId="185" xr:uid="{00000000-0005-0000-0000-000024010000}"/>
    <cellStyle name="ÊÝ_PRODUCT DETAIL Q1" xfId="186" xr:uid="{00000000-0005-0000-0000-000025010000}"/>
    <cellStyle name="W?_BOOKSHIP" xfId="1716" xr:uid="{00000000-0005-0000-0000-000026010000}"/>
    <cellStyle name="W_BOOKSHIP" xfId="187" xr:uid="{00000000-0005-0000-0000-000027010000}"/>
    <cellStyle name="0,0_x000d__x000a_NA_x000d__x000a_" xfId="188" xr:uid="{00000000-0005-0000-0000-000028010000}"/>
    <cellStyle name="0,0_x000d__x000a_NA_x000d__x000a_ 2" xfId="189" xr:uid="{00000000-0005-0000-0000-000029010000}"/>
    <cellStyle name="0]_SG&amp;A" xfId="1717" xr:uid="{00000000-0005-0000-0000-00002A010000}"/>
    <cellStyle name="0뾍R_x0005_?뾍b_x0005_" xfId="190" xr:uid="{00000000-0005-0000-0000-00002B010000}"/>
    <cellStyle name="0뾍R_x0005_?뾍b_x0005_ 2" xfId="1718" xr:uid="{00000000-0005-0000-0000-00002C010000}"/>
    <cellStyle name="¹" xfId="191" xr:uid="{00000000-0005-0000-0000-00002D010000}"/>
    <cellStyle name="¹ 2" xfId="1719" xr:uid="{00000000-0005-0000-0000-00002E010000}"/>
    <cellStyle name="¹_2008년 DTS 관리지원팀 투자예산 -MDB변경(07.12.07)" xfId="192" xr:uid="{00000000-0005-0000-0000-00002F010000}"/>
    <cellStyle name="¹_2008년합리화후기획_DTS" xfId="193" xr:uid="{00000000-0005-0000-0000-000030010000}"/>
    <cellStyle name="1_FY96" xfId="194" xr:uid="{00000000-0005-0000-0000-000031010000}"/>
    <cellStyle name="¹_WS결과_MDB071130_rev3" xfId="195" xr:uid="{00000000-0005-0000-0000-000032010000}"/>
    <cellStyle name="¹_월말보고 집계양식(08년 5월)-RY" xfId="1720" xr:uid="{00000000-0005-0000-0000-000033010000}"/>
    <cellStyle name="19990216" xfId="196" xr:uid="{00000000-0005-0000-0000-000034010000}"/>
    <cellStyle name="19990216 2" xfId="1721" xr:uid="{00000000-0005-0000-0000-000035010000}"/>
    <cellStyle name="¹éº" xfId="197" xr:uid="{00000000-0005-0000-0000-000036010000}"/>
    <cellStyle name="¹eºða²" xfId="1722" xr:uid="{00000000-0005-0000-0000-000037010000}"/>
    <cellStyle name="2 Ou_VBA_PROJECT_CUR" xfId="1723" xr:uid="{00000000-0005-0000-0000-000038010000}"/>
    <cellStyle name="2)" xfId="1724" xr:uid="{00000000-0005-0000-0000-000039010000}"/>
    <cellStyle name="20% - Accent1 2" xfId="198" xr:uid="{00000000-0005-0000-0000-00003A010000}"/>
    <cellStyle name="20% - Accent2 2" xfId="199" xr:uid="{00000000-0005-0000-0000-00003B010000}"/>
    <cellStyle name="20% - Accent3 2" xfId="200" xr:uid="{00000000-0005-0000-0000-00003C010000}"/>
    <cellStyle name="20% - Accent4 2" xfId="201" xr:uid="{00000000-0005-0000-0000-00003D010000}"/>
    <cellStyle name="20% - Accent5 2" xfId="202" xr:uid="{00000000-0005-0000-0000-00003E010000}"/>
    <cellStyle name="20% - Accent6 2" xfId="203" xr:uid="{00000000-0005-0000-0000-00003F010000}"/>
    <cellStyle name="20% - 强调文字颜色 1 2" xfId="1725" xr:uid="{00000000-0005-0000-0000-000040010000}"/>
    <cellStyle name="20% - 强调文字颜色 2 2" xfId="1726" xr:uid="{00000000-0005-0000-0000-000041010000}"/>
    <cellStyle name="20% - 强调文字颜色 3 2" xfId="1727" xr:uid="{00000000-0005-0000-0000-000042010000}"/>
    <cellStyle name="20% - 强调文字颜色 4 2" xfId="1728" xr:uid="{00000000-0005-0000-0000-000043010000}"/>
    <cellStyle name="20% - 强调文字颜色 5 2" xfId="1729" xr:uid="{00000000-0005-0000-0000-000044010000}"/>
    <cellStyle name="20% - 强调文字颜色 6 2" xfId="1730" xr:uid="{00000000-0005-0000-0000-000045010000}"/>
    <cellStyle name="20% - 강조색1 2" xfId="204" xr:uid="{00000000-0005-0000-0000-000046010000}"/>
    <cellStyle name="20% - 강조색1 2 2" xfId="205" xr:uid="{00000000-0005-0000-0000-000047010000}"/>
    <cellStyle name="20% - 강조색1 3" xfId="206" xr:uid="{00000000-0005-0000-0000-000048010000}"/>
    <cellStyle name="20% - 강조색1 3 2" xfId="207" xr:uid="{00000000-0005-0000-0000-000049010000}"/>
    <cellStyle name="20% - 강조색1 4" xfId="208" xr:uid="{00000000-0005-0000-0000-00004A010000}"/>
    <cellStyle name="20% - 강조색1 5" xfId="1731" xr:uid="{00000000-0005-0000-0000-00004B010000}"/>
    <cellStyle name="20% - 강조색2 2" xfId="209" xr:uid="{00000000-0005-0000-0000-00004C010000}"/>
    <cellStyle name="20% - 강조색2 2 2" xfId="210" xr:uid="{00000000-0005-0000-0000-00004D010000}"/>
    <cellStyle name="20% - 강조색2 3" xfId="211" xr:uid="{00000000-0005-0000-0000-00004E010000}"/>
    <cellStyle name="20% - 강조색2 3 2" xfId="212" xr:uid="{00000000-0005-0000-0000-00004F010000}"/>
    <cellStyle name="20% - 강조색2 4" xfId="213" xr:uid="{00000000-0005-0000-0000-000050010000}"/>
    <cellStyle name="20% - 강조색2 5" xfId="1732" xr:uid="{00000000-0005-0000-0000-000051010000}"/>
    <cellStyle name="20% - 강조색3 2" xfId="214" xr:uid="{00000000-0005-0000-0000-000052010000}"/>
    <cellStyle name="20% - 강조색3 2 2" xfId="215" xr:uid="{00000000-0005-0000-0000-000053010000}"/>
    <cellStyle name="20% - 강조색3 3" xfId="216" xr:uid="{00000000-0005-0000-0000-000054010000}"/>
    <cellStyle name="20% - 강조색3 3 2" xfId="217" xr:uid="{00000000-0005-0000-0000-000055010000}"/>
    <cellStyle name="20% - 강조색3 4" xfId="218" xr:uid="{00000000-0005-0000-0000-000056010000}"/>
    <cellStyle name="20% - 강조색3 5" xfId="1733" xr:uid="{00000000-0005-0000-0000-000057010000}"/>
    <cellStyle name="20% - 강조색4 2" xfId="219" xr:uid="{00000000-0005-0000-0000-000058010000}"/>
    <cellStyle name="20% - 강조색4 2 2" xfId="220" xr:uid="{00000000-0005-0000-0000-000059010000}"/>
    <cellStyle name="20% - 강조색4 3" xfId="221" xr:uid="{00000000-0005-0000-0000-00005A010000}"/>
    <cellStyle name="20% - 강조색4 3 2" xfId="222" xr:uid="{00000000-0005-0000-0000-00005B010000}"/>
    <cellStyle name="20% - 강조색4 4" xfId="223" xr:uid="{00000000-0005-0000-0000-00005C010000}"/>
    <cellStyle name="20% - 강조색4 5" xfId="1734" xr:uid="{00000000-0005-0000-0000-00005D010000}"/>
    <cellStyle name="20% - 강조색5 2" xfId="224" xr:uid="{00000000-0005-0000-0000-00005E010000}"/>
    <cellStyle name="20% - 강조색5 2 2" xfId="225" xr:uid="{00000000-0005-0000-0000-00005F010000}"/>
    <cellStyle name="20% - 강조색5 3" xfId="226" xr:uid="{00000000-0005-0000-0000-000060010000}"/>
    <cellStyle name="20% - 강조색5 3 2" xfId="227" xr:uid="{00000000-0005-0000-0000-000061010000}"/>
    <cellStyle name="20% - 강조색5 4" xfId="228" xr:uid="{00000000-0005-0000-0000-000062010000}"/>
    <cellStyle name="20% - 강조색5 5" xfId="1735" xr:uid="{00000000-0005-0000-0000-000063010000}"/>
    <cellStyle name="20% - 강조색6 2" xfId="229" xr:uid="{00000000-0005-0000-0000-000064010000}"/>
    <cellStyle name="20% - 강조색6 2 2" xfId="230" xr:uid="{00000000-0005-0000-0000-000065010000}"/>
    <cellStyle name="20% - 강조색6 3" xfId="231" xr:uid="{00000000-0005-0000-0000-000066010000}"/>
    <cellStyle name="20% - 강조색6 3 2" xfId="232" xr:uid="{00000000-0005-0000-0000-000067010000}"/>
    <cellStyle name="20% - 강조색6 4" xfId="233" xr:uid="{00000000-0005-0000-0000-000068010000}"/>
    <cellStyle name="20% - 강조색6 5" xfId="1736" xr:uid="{00000000-0005-0000-0000-000069010000}"/>
    <cellStyle name="2년)_x000a_ .00]_PRODUCT DETAIL Q1" xfId="234" xr:uid="{00000000-0005-0000-0000-00006A010000}"/>
    <cellStyle name="40% - Accent1 2" xfId="235" xr:uid="{00000000-0005-0000-0000-00006B010000}"/>
    <cellStyle name="40% - Accent2 2" xfId="236" xr:uid="{00000000-0005-0000-0000-00006C010000}"/>
    <cellStyle name="40% - Accent3 2" xfId="237" xr:uid="{00000000-0005-0000-0000-00006D010000}"/>
    <cellStyle name="40% - Accent4 2" xfId="238" xr:uid="{00000000-0005-0000-0000-00006E010000}"/>
    <cellStyle name="40% - Accent5 2" xfId="239" xr:uid="{00000000-0005-0000-0000-00006F010000}"/>
    <cellStyle name="40% - Accent6 2" xfId="240" xr:uid="{00000000-0005-0000-0000-000070010000}"/>
    <cellStyle name="40% - 强调文字颜色 1 2" xfId="1737" xr:uid="{00000000-0005-0000-0000-000071010000}"/>
    <cellStyle name="40% - 强调文字颜色 2 2" xfId="1738" xr:uid="{00000000-0005-0000-0000-000072010000}"/>
    <cellStyle name="40% - 强调文字颜色 3 2" xfId="1739" xr:uid="{00000000-0005-0000-0000-000073010000}"/>
    <cellStyle name="40% - 强调文字颜色 4 2" xfId="1740" xr:uid="{00000000-0005-0000-0000-000074010000}"/>
    <cellStyle name="40% - 强调文字颜色 5 2" xfId="1741" xr:uid="{00000000-0005-0000-0000-000075010000}"/>
    <cellStyle name="40% - 强调文字颜色 6 2" xfId="1742" xr:uid="{00000000-0005-0000-0000-000076010000}"/>
    <cellStyle name="40% - 강조색1 2" xfId="241" xr:uid="{00000000-0005-0000-0000-000077010000}"/>
    <cellStyle name="40% - 강조색1 2 2" xfId="242" xr:uid="{00000000-0005-0000-0000-000078010000}"/>
    <cellStyle name="40% - 강조색1 3" xfId="243" xr:uid="{00000000-0005-0000-0000-000079010000}"/>
    <cellStyle name="40% - 강조색1 3 2" xfId="244" xr:uid="{00000000-0005-0000-0000-00007A010000}"/>
    <cellStyle name="40% - 강조색1 4" xfId="245" xr:uid="{00000000-0005-0000-0000-00007B010000}"/>
    <cellStyle name="40% - 강조색1 5" xfId="1743" xr:uid="{00000000-0005-0000-0000-00007C010000}"/>
    <cellStyle name="40% - 강조색2 2" xfId="246" xr:uid="{00000000-0005-0000-0000-00007D010000}"/>
    <cellStyle name="40% - 강조색2 2 2" xfId="247" xr:uid="{00000000-0005-0000-0000-00007E010000}"/>
    <cellStyle name="40% - 강조색2 3" xfId="248" xr:uid="{00000000-0005-0000-0000-00007F010000}"/>
    <cellStyle name="40% - 강조색2 3 2" xfId="249" xr:uid="{00000000-0005-0000-0000-000080010000}"/>
    <cellStyle name="40% - 강조색2 4" xfId="250" xr:uid="{00000000-0005-0000-0000-000081010000}"/>
    <cellStyle name="40% - 강조색2 5" xfId="1744" xr:uid="{00000000-0005-0000-0000-000082010000}"/>
    <cellStyle name="40% - 강조색3 2" xfId="251" xr:uid="{00000000-0005-0000-0000-000083010000}"/>
    <cellStyle name="40% - 강조색3 2 2" xfId="252" xr:uid="{00000000-0005-0000-0000-000084010000}"/>
    <cellStyle name="40% - 강조색3 3" xfId="253" xr:uid="{00000000-0005-0000-0000-000085010000}"/>
    <cellStyle name="40% - 강조색3 3 2" xfId="254" xr:uid="{00000000-0005-0000-0000-000086010000}"/>
    <cellStyle name="40% - 강조색3 4" xfId="255" xr:uid="{00000000-0005-0000-0000-000087010000}"/>
    <cellStyle name="40% - 강조색3 5" xfId="1745" xr:uid="{00000000-0005-0000-0000-000088010000}"/>
    <cellStyle name="40% - 강조색4 2" xfId="256" xr:uid="{00000000-0005-0000-0000-000089010000}"/>
    <cellStyle name="40% - 강조색4 2 2" xfId="257" xr:uid="{00000000-0005-0000-0000-00008A010000}"/>
    <cellStyle name="40% - 강조색4 3" xfId="258" xr:uid="{00000000-0005-0000-0000-00008B010000}"/>
    <cellStyle name="40% - 강조색4 3 2" xfId="259" xr:uid="{00000000-0005-0000-0000-00008C010000}"/>
    <cellStyle name="40% - 강조색4 4" xfId="260" xr:uid="{00000000-0005-0000-0000-00008D010000}"/>
    <cellStyle name="40% - 강조색4 5" xfId="1746" xr:uid="{00000000-0005-0000-0000-00008E010000}"/>
    <cellStyle name="40% - 강조색5 2" xfId="261" xr:uid="{00000000-0005-0000-0000-00008F010000}"/>
    <cellStyle name="40% - 강조색5 2 2" xfId="262" xr:uid="{00000000-0005-0000-0000-000090010000}"/>
    <cellStyle name="40% - 강조색5 3" xfId="263" xr:uid="{00000000-0005-0000-0000-000091010000}"/>
    <cellStyle name="40% - 강조색5 3 2" xfId="264" xr:uid="{00000000-0005-0000-0000-000092010000}"/>
    <cellStyle name="40% - 강조색5 4" xfId="265" xr:uid="{00000000-0005-0000-0000-000093010000}"/>
    <cellStyle name="40% - 강조색5 5" xfId="1747" xr:uid="{00000000-0005-0000-0000-000094010000}"/>
    <cellStyle name="40% - 강조색6 2" xfId="266" xr:uid="{00000000-0005-0000-0000-000095010000}"/>
    <cellStyle name="40% - 강조색6 2 2" xfId="267" xr:uid="{00000000-0005-0000-0000-000096010000}"/>
    <cellStyle name="40% - 강조색6 3" xfId="268" xr:uid="{00000000-0005-0000-0000-000097010000}"/>
    <cellStyle name="40% - 강조색6 3 2" xfId="269" xr:uid="{00000000-0005-0000-0000-000098010000}"/>
    <cellStyle name="40% - 강조색6 4" xfId="270" xr:uid="{00000000-0005-0000-0000-000099010000}"/>
    <cellStyle name="40% - 강조색6 5" xfId="1748" xr:uid="{00000000-0005-0000-0000-00009A010000}"/>
    <cellStyle name="5" xfId="1749" xr:uid="{00000000-0005-0000-0000-00009B010000}"/>
    <cellStyle name="60% - Accent1 2" xfId="271" xr:uid="{00000000-0005-0000-0000-00009C010000}"/>
    <cellStyle name="60% - Accent2 2" xfId="272" xr:uid="{00000000-0005-0000-0000-00009D010000}"/>
    <cellStyle name="60% - Accent3 2" xfId="273" xr:uid="{00000000-0005-0000-0000-00009E010000}"/>
    <cellStyle name="60% - Accent4 2" xfId="274" xr:uid="{00000000-0005-0000-0000-00009F010000}"/>
    <cellStyle name="60% - Accent5 2" xfId="275" xr:uid="{00000000-0005-0000-0000-0000A0010000}"/>
    <cellStyle name="60% - Accent6 2" xfId="276" xr:uid="{00000000-0005-0000-0000-0000A1010000}"/>
    <cellStyle name="60% - 强调文字颜色 1 2" xfId="1750" xr:uid="{00000000-0005-0000-0000-0000A2010000}"/>
    <cellStyle name="60% - 强调文字颜色 2 2" xfId="1751" xr:uid="{00000000-0005-0000-0000-0000A3010000}"/>
    <cellStyle name="60% - 强调文字颜色 3 2" xfId="1752" xr:uid="{00000000-0005-0000-0000-0000A4010000}"/>
    <cellStyle name="60% - 强调文字颜色 4 2" xfId="1753" xr:uid="{00000000-0005-0000-0000-0000A5010000}"/>
    <cellStyle name="60% - 强调文字颜色 5 2" xfId="1754" xr:uid="{00000000-0005-0000-0000-0000A6010000}"/>
    <cellStyle name="60% - 强调文字颜色 6 2" xfId="1755" xr:uid="{00000000-0005-0000-0000-0000A7010000}"/>
    <cellStyle name="60% - 강조색1 2" xfId="277" xr:uid="{00000000-0005-0000-0000-0000A8010000}"/>
    <cellStyle name="60% - 강조색1 2 2" xfId="278" xr:uid="{00000000-0005-0000-0000-0000A9010000}"/>
    <cellStyle name="60% - 강조색1 3" xfId="279" xr:uid="{00000000-0005-0000-0000-0000AA010000}"/>
    <cellStyle name="60% - 강조색1 3 2" xfId="280" xr:uid="{00000000-0005-0000-0000-0000AB010000}"/>
    <cellStyle name="60% - 강조색1 4" xfId="281" xr:uid="{00000000-0005-0000-0000-0000AC010000}"/>
    <cellStyle name="60% - 강조색1 5" xfId="1756" xr:uid="{00000000-0005-0000-0000-0000AD010000}"/>
    <cellStyle name="60% - 강조색2 2" xfId="282" xr:uid="{00000000-0005-0000-0000-0000AE010000}"/>
    <cellStyle name="60% - 강조색2 2 2" xfId="283" xr:uid="{00000000-0005-0000-0000-0000AF010000}"/>
    <cellStyle name="60% - 강조색2 3" xfId="284" xr:uid="{00000000-0005-0000-0000-0000B0010000}"/>
    <cellStyle name="60% - 강조색2 3 2" xfId="285" xr:uid="{00000000-0005-0000-0000-0000B1010000}"/>
    <cellStyle name="60% - 강조색2 4" xfId="286" xr:uid="{00000000-0005-0000-0000-0000B2010000}"/>
    <cellStyle name="60% - 강조색2 5" xfId="1757" xr:uid="{00000000-0005-0000-0000-0000B3010000}"/>
    <cellStyle name="60% - 강조색3 2" xfId="287" xr:uid="{00000000-0005-0000-0000-0000B4010000}"/>
    <cellStyle name="60% - 강조색3 2 2" xfId="288" xr:uid="{00000000-0005-0000-0000-0000B5010000}"/>
    <cellStyle name="60% - 강조색3 3" xfId="289" xr:uid="{00000000-0005-0000-0000-0000B6010000}"/>
    <cellStyle name="60% - 강조색3 3 2" xfId="290" xr:uid="{00000000-0005-0000-0000-0000B7010000}"/>
    <cellStyle name="60% - 강조색3 4" xfId="291" xr:uid="{00000000-0005-0000-0000-0000B8010000}"/>
    <cellStyle name="60% - 강조색3 5" xfId="1758" xr:uid="{00000000-0005-0000-0000-0000B9010000}"/>
    <cellStyle name="60% - 강조색4 2" xfId="292" xr:uid="{00000000-0005-0000-0000-0000BA010000}"/>
    <cellStyle name="60% - 강조색4 2 2" xfId="293" xr:uid="{00000000-0005-0000-0000-0000BB010000}"/>
    <cellStyle name="60% - 강조색4 3" xfId="294" xr:uid="{00000000-0005-0000-0000-0000BC010000}"/>
    <cellStyle name="60% - 강조색4 3 2" xfId="295" xr:uid="{00000000-0005-0000-0000-0000BD010000}"/>
    <cellStyle name="60% - 강조색4 4" xfId="296" xr:uid="{00000000-0005-0000-0000-0000BE010000}"/>
    <cellStyle name="60% - 강조색4 5" xfId="1759" xr:uid="{00000000-0005-0000-0000-0000BF010000}"/>
    <cellStyle name="60% - 강조색5 2" xfId="297" xr:uid="{00000000-0005-0000-0000-0000C0010000}"/>
    <cellStyle name="60% - 강조색5 2 2" xfId="298" xr:uid="{00000000-0005-0000-0000-0000C1010000}"/>
    <cellStyle name="60% - 강조색5 3" xfId="299" xr:uid="{00000000-0005-0000-0000-0000C2010000}"/>
    <cellStyle name="60% - 강조색5 3 2" xfId="300" xr:uid="{00000000-0005-0000-0000-0000C3010000}"/>
    <cellStyle name="60% - 강조색5 4" xfId="301" xr:uid="{00000000-0005-0000-0000-0000C4010000}"/>
    <cellStyle name="60% - 강조색5 5" xfId="1760" xr:uid="{00000000-0005-0000-0000-0000C5010000}"/>
    <cellStyle name="60% - 강조색6 2" xfId="302" xr:uid="{00000000-0005-0000-0000-0000C6010000}"/>
    <cellStyle name="60% - 강조색6 2 2" xfId="303" xr:uid="{00000000-0005-0000-0000-0000C7010000}"/>
    <cellStyle name="60% - 강조색6 3" xfId="304" xr:uid="{00000000-0005-0000-0000-0000C8010000}"/>
    <cellStyle name="60% - 강조색6 3 2" xfId="305" xr:uid="{00000000-0005-0000-0000-0000C9010000}"/>
    <cellStyle name="60% - 강조색6 4" xfId="306" xr:uid="{00000000-0005-0000-0000-0000CA010000}"/>
    <cellStyle name="60% - 강조색6 5" xfId="1761" xr:uid="{00000000-0005-0000-0000-0000CB010000}"/>
    <cellStyle name="Ä" xfId="307" xr:uid="{00000000-0005-0000-0000-0000CC010000}"/>
    <cellStyle name="Å" xfId="308" xr:uid="{00000000-0005-0000-0000-0000CD010000}"/>
    <cellStyle name="Ä 10" xfId="1762" xr:uid="{00000000-0005-0000-0000-0000CE010000}"/>
    <cellStyle name="Å 10" xfId="1763" xr:uid="{00000000-0005-0000-0000-0000CF010000}"/>
    <cellStyle name="Ä 11" xfId="1764" xr:uid="{00000000-0005-0000-0000-0000D0010000}"/>
    <cellStyle name="Å 11" xfId="1765" xr:uid="{00000000-0005-0000-0000-0000D1010000}"/>
    <cellStyle name="Ä 12" xfId="1766" xr:uid="{00000000-0005-0000-0000-0000D2010000}"/>
    <cellStyle name="Å 12" xfId="1767" xr:uid="{00000000-0005-0000-0000-0000D3010000}"/>
    <cellStyle name="Ä 13" xfId="1768" xr:uid="{00000000-0005-0000-0000-0000D4010000}"/>
    <cellStyle name="Å 13" xfId="1769" xr:uid="{00000000-0005-0000-0000-0000D5010000}"/>
    <cellStyle name="Ä 2" xfId="1770" xr:uid="{00000000-0005-0000-0000-0000D6010000}"/>
    <cellStyle name="Å 2" xfId="1771" xr:uid="{00000000-0005-0000-0000-0000D7010000}"/>
    <cellStyle name="Ä 3" xfId="1772" xr:uid="{00000000-0005-0000-0000-0000D8010000}"/>
    <cellStyle name="Å 3" xfId="1773" xr:uid="{00000000-0005-0000-0000-0000D9010000}"/>
    <cellStyle name="Ä 4" xfId="1774" xr:uid="{00000000-0005-0000-0000-0000DA010000}"/>
    <cellStyle name="Å 4" xfId="1775" xr:uid="{00000000-0005-0000-0000-0000DB010000}"/>
    <cellStyle name="Ä 5" xfId="1776" xr:uid="{00000000-0005-0000-0000-0000DC010000}"/>
    <cellStyle name="Å 5" xfId="1777" xr:uid="{00000000-0005-0000-0000-0000DD010000}"/>
    <cellStyle name="Ä 6" xfId="1778" xr:uid="{00000000-0005-0000-0000-0000DE010000}"/>
    <cellStyle name="Å 6" xfId="1779" xr:uid="{00000000-0005-0000-0000-0000DF010000}"/>
    <cellStyle name="Ä 7" xfId="1780" xr:uid="{00000000-0005-0000-0000-0000E0010000}"/>
    <cellStyle name="Å 7" xfId="1781" xr:uid="{00000000-0005-0000-0000-0000E1010000}"/>
    <cellStyle name="Ä 8" xfId="1782" xr:uid="{00000000-0005-0000-0000-0000E2010000}"/>
    <cellStyle name="Å 8" xfId="1783" xr:uid="{00000000-0005-0000-0000-0000E3010000}"/>
    <cellStyle name="Ä 9" xfId="1784" xr:uid="{00000000-0005-0000-0000-0000E4010000}"/>
    <cellStyle name="Å 9" xfId="1785" xr:uid="{00000000-0005-0000-0000-0000E5010000}"/>
    <cellStyle name="A????E???EO_96?쬾??R?쬸OBD " xfId="309" xr:uid="{00000000-0005-0000-0000-0000E6010000}"/>
    <cellStyle name="A??[0]_CM?? " xfId="310" xr:uid="{00000000-0005-0000-0000-0000E7010000}"/>
    <cellStyle name="A??CM?? " xfId="311" xr:uid="{00000000-0005-0000-0000-0000E8010000}"/>
    <cellStyle name="A??GE ?? " xfId="312" xr:uid="{00000000-0005-0000-0000-0000E9010000}"/>
    <cellStyle name="A??M-S-Status " xfId="313" xr:uid="{00000000-0005-0000-0000-0000EA010000}"/>
    <cellStyle name="A??M-S-Status  2" xfId="1786" xr:uid="{00000000-0005-0000-0000-0000EB010000}"/>
    <cellStyle name="Ä?¸¶ [0]_´ëÇü±¸ " xfId="1787" xr:uid="{00000000-0005-0000-0000-0000EC010000}"/>
    <cellStyle name="Ä?¸¶_´ëÇü±¸ " xfId="1788" xr:uid="{00000000-0005-0000-0000-0000ED010000}"/>
    <cellStyle name="A?R??R쭵?RE?R??REO [0]_?ER??R?쬕?ERAi?ERicAc?ER??Ri " xfId="314" xr:uid="{00000000-0005-0000-0000-0000EE010000}"/>
    <cellStyle name="A?R??R쭵?RE?R??REO_?ER??R?쬕?ERAi?ERicAc?ER??Ri " xfId="315" xr:uid="{00000000-0005-0000-0000-0000EF010000}"/>
    <cellStyle name="A?마 [0]_96???OBD " xfId="316" xr:uid="{00000000-0005-0000-0000-0000F0010000}"/>
    <cellStyle name="A?마_96???OBD " xfId="317" xr:uid="{00000000-0005-0000-0000-0000F1010000}"/>
    <cellStyle name="Ä_2008년 DTS 관리지원팀 투자예산 -MDB변경(07.12.07)" xfId="318" xr:uid="{00000000-0005-0000-0000-0000F2010000}"/>
    <cellStyle name="Å_2008년 DTS 관리지원팀 투자예산 -MDB변경(07.12.07)" xfId="319" xr:uid="{00000000-0005-0000-0000-0000F3010000}"/>
    <cellStyle name="Ä_2008년합리화후기획_DTS" xfId="320" xr:uid="{00000000-0005-0000-0000-0000F4010000}"/>
    <cellStyle name="Å_2008년합리화후기획_DTS" xfId="321" xr:uid="{00000000-0005-0000-0000-0000F5010000}"/>
    <cellStyle name="Ä_WS결과_MDB071130_rev3" xfId="322" xr:uid="{00000000-0005-0000-0000-0000F6010000}"/>
    <cellStyle name="Å_WS결과_MDB071130_rev3" xfId="323" xr:uid="{00000000-0005-0000-0000-0000F7010000}"/>
    <cellStyle name="Ä_월말보고 집계양식(08년 5월)-RY" xfId="1789" xr:uid="{00000000-0005-0000-0000-0000F8010000}"/>
    <cellStyle name="Å_월말보고 집계양식(08년 5월)-RY" xfId="1790" xr:uid="{00000000-0005-0000-0000-0000F9010000}"/>
    <cellStyle name="A¡§¡ⓒ¡E¡þ¡EO [0]_¡Ii¨I¡IA¡§IAIA¡E￠￥ " xfId="1791" xr:uid="{00000000-0005-0000-0000-0000FA010000}"/>
    <cellStyle name="A¡§¡ⓒ¡E¡þ¡EO_¡Ii¨I¡IA¡§IAIA¡E￠￥ " xfId="1792" xr:uid="{00000000-0005-0000-0000-0000FB010000}"/>
    <cellStyle name="A¨­￠￢￠O [0]_          " xfId="324" xr:uid="{00000000-0005-0000-0000-0000FC010000}"/>
    <cellStyle name="A¨­¢¬¢Ò [0]_M105CDT " xfId="325" xr:uid="{00000000-0005-0000-0000-0000FD010000}"/>
    <cellStyle name="A¨­￠￢￠O [0]_M107CDT " xfId="326" xr:uid="{00000000-0005-0000-0000-0000FE010000}"/>
    <cellStyle name="A¨­¢¬¢Ò [0]_M107CDT " xfId="327" xr:uid="{00000000-0005-0000-0000-0000FF010000}"/>
    <cellStyle name="A¨­￠￢￠O_          " xfId="328" xr:uid="{00000000-0005-0000-0000-000000020000}"/>
    <cellStyle name="A¨­¢¬¢Ò_M105CDT " xfId="329" xr:uid="{00000000-0005-0000-0000-000001020000}"/>
    <cellStyle name="A¨­￠￢￠O_M107CDT " xfId="330" xr:uid="{00000000-0005-0000-0000-000002020000}"/>
    <cellStyle name="A¨­¢¬¢Ò_M107CDT " xfId="331" xr:uid="{00000000-0005-0000-0000-000003020000}"/>
    <cellStyle name="A￠R¡×￠R¨I￠RE￠Rⓒ­￠REO [0]_¡ER¡§￠R¡§I¡ERAi¡ERicAc¡ER¡§￠Ri " xfId="332" xr:uid="{00000000-0005-0000-0000-000004020000}"/>
    <cellStyle name="A￠R¡×￠R¨I￠RE￠Rⓒ­￠REO_¡ER¡§￠R¡§I¡ERAi¡ERicAc¡ER¡§￠Ri " xfId="333" xr:uid="{00000000-0005-0000-0000-000005020000}"/>
    <cellStyle name="Accent1" xfId="1793" xr:uid="{00000000-0005-0000-0000-000006020000}"/>
    <cellStyle name="Accent1 - 20%" xfId="334" xr:uid="{00000000-0005-0000-0000-000007020000}"/>
    <cellStyle name="Accent1 - 20% 2" xfId="1794" xr:uid="{00000000-0005-0000-0000-000008020000}"/>
    <cellStyle name="Accent1 - 40%" xfId="335" xr:uid="{00000000-0005-0000-0000-000009020000}"/>
    <cellStyle name="Accent1 - 40% 2" xfId="1795" xr:uid="{00000000-0005-0000-0000-00000A020000}"/>
    <cellStyle name="Accent1 - 60%" xfId="336" xr:uid="{00000000-0005-0000-0000-00000B020000}"/>
    <cellStyle name="Accent1 - 60% 2" xfId="1796" xr:uid="{00000000-0005-0000-0000-00000C020000}"/>
    <cellStyle name="Accent1 10" xfId="337" xr:uid="{00000000-0005-0000-0000-00000D020000}"/>
    <cellStyle name="Accent1 11" xfId="338" xr:uid="{00000000-0005-0000-0000-00000E020000}"/>
    <cellStyle name="Accent1 12" xfId="339" xr:uid="{00000000-0005-0000-0000-00000F020000}"/>
    <cellStyle name="Accent1 13" xfId="340" xr:uid="{00000000-0005-0000-0000-000010020000}"/>
    <cellStyle name="Accent1 14" xfId="341" xr:uid="{00000000-0005-0000-0000-000011020000}"/>
    <cellStyle name="Accent1 15" xfId="342" xr:uid="{00000000-0005-0000-0000-000012020000}"/>
    <cellStyle name="Accent1 16" xfId="343" xr:uid="{00000000-0005-0000-0000-000013020000}"/>
    <cellStyle name="Accent1 17" xfId="344" xr:uid="{00000000-0005-0000-0000-000014020000}"/>
    <cellStyle name="Accent1 18" xfId="345" xr:uid="{00000000-0005-0000-0000-000015020000}"/>
    <cellStyle name="Accent1 19" xfId="346" xr:uid="{00000000-0005-0000-0000-000016020000}"/>
    <cellStyle name="Accent1 2" xfId="347" xr:uid="{00000000-0005-0000-0000-000017020000}"/>
    <cellStyle name="Accent1 20" xfId="348" xr:uid="{00000000-0005-0000-0000-000018020000}"/>
    <cellStyle name="Accent1 21" xfId="349" xr:uid="{00000000-0005-0000-0000-000019020000}"/>
    <cellStyle name="Accent1 22" xfId="350" xr:uid="{00000000-0005-0000-0000-00001A020000}"/>
    <cellStyle name="Accent1 23" xfId="351" xr:uid="{00000000-0005-0000-0000-00001B020000}"/>
    <cellStyle name="Accent1 24" xfId="352" xr:uid="{00000000-0005-0000-0000-00001C020000}"/>
    <cellStyle name="Accent1 25" xfId="353" xr:uid="{00000000-0005-0000-0000-00001D020000}"/>
    <cellStyle name="Accent1 26" xfId="354" xr:uid="{00000000-0005-0000-0000-00001E020000}"/>
    <cellStyle name="Accent1 27" xfId="355" xr:uid="{00000000-0005-0000-0000-00001F020000}"/>
    <cellStyle name="Accent1 28" xfId="356" xr:uid="{00000000-0005-0000-0000-000020020000}"/>
    <cellStyle name="Accent1 3" xfId="357" xr:uid="{00000000-0005-0000-0000-000021020000}"/>
    <cellStyle name="Accent1 4" xfId="358" xr:uid="{00000000-0005-0000-0000-000022020000}"/>
    <cellStyle name="Accent1 5" xfId="359" xr:uid="{00000000-0005-0000-0000-000023020000}"/>
    <cellStyle name="Accent1 6" xfId="360" xr:uid="{00000000-0005-0000-0000-000024020000}"/>
    <cellStyle name="Accent1 7" xfId="361" xr:uid="{00000000-0005-0000-0000-000025020000}"/>
    <cellStyle name="Accent1 8" xfId="362" xr:uid="{00000000-0005-0000-0000-000026020000}"/>
    <cellStyle name="Accent1 9" xfId="363" xr:uid="{00000000-0005-0000-0000-000027020000}"/>
    <cellStyle name="Accent2" xfId="1797" xr:uid="{00000000-0005-0000-0000-000028020000}"/>
    <cellStyle name="Accent2 - 20%" xfId="364" xr:uid="{00000000-0005-0000-0000-000029020000}"/>
    <cellStyle name="Accent2 - 20% 2" xfId="1798" xr:uid="{00000000-0005-0000-0000-00002A020000}"/>
    <cellStyle name="Accent2 - 40%" xfId="365" xr:uid="{00000000-0005-0000-0000-00002B020000}"/>
    <cellStyle name="Accent2 - 40% 2" xfId="1799" xr:uid="{00000000-0005-0000-0000-00002C020000}"/>
    <cellStyle name="Accent2 - 60%" xfId="366" xr:uid="{00000000-0005-0000-0000-00002D020000}"/>
    <cellStyle name="Accent2 - 60% 2" xfId="1800" xr:uid="{00000000-0005-0000-0000-00002E020000}"/>
    <cellStyle name="Accent2 10" xfId="367" xr:uid="{00000000-0005-0000-0000-00002F020000}"/>
    <cellStyle name="Accent2 11" xfId="368" xr:uid="{00000000-0005-0000-0000-000030020000}"/>
    <cellStyle name="Accent2 12" xfId="369" xr:uid="{00000000-0005-0000-0000-000031020000}"/>
    <cellStyle name="Accent2 13" xfId="370" xr:uid="{00000000-0005-0000-0000-000032020000}"/>
    <cellStyle name="Accent2 14" xfId="371" xr:uid="{00000000-0005-0000-0000-000033020000}"/>
    <cellStyle name="Accent2 15" xfId="372" xr:uid="{00000000-0005-0000-0000-000034020000}"/>
    <cellStyle name="Accent2 16" xfId="373" xr:uid="{00000000-0005-0000-0000-000035020000}"/>
    <cellStyle name="Accent2 17" xfId="374" xr:uid="{00000000-0005-0000-0000-000036020000}"/>
    <cellStyle name="Accent2 18" xfId="375" xr:uid="{00000000-0005-0000-0000-000037020000}"/>
    <cellStyle name="Accent2 19" xfId="376" xr:uid="{00000000-0005-0000-0000-000038020000}"/>
    <cellStyle name="Accent2 2" xfId="377" xr:uid="{00000000-0005-0000-0000-000039020000}"/>
    <cellStyle name="Accent2 20" xfId="378" xr:uid="{00000000-0005-0000-0000-00003A020000}"/>
    <cellStyle name="Accent2 21" xfId="379" xr:uid="{00000000-0005-0000-0000-00003B020000}"/>
    <cellStyle name="Accent2 22" xfId="380" xr:uid="{00000000-0005-0000-0000-00003C020000}"/>
    <cellStyle name="Accent2 23" xfId="381" xr:uid="{00000000-0005-0000-0000-00003D020000}"/>
    <cellStyle name="Accent2 24" xfId="382" xr:uid="{00000000-0005-0000-0000-00003E020000}"/>
    <cellStyle name="Accent2 25" xfId="383" xr:uid="{00000000-0005-0000-0000-00003F020000}"/>
    <cellStyle name="Accent2 26" xfId="384" xr:uid="{00000000-0005-0000-0000-000040020000}"/>
    <cellStyle name="Accent2 27" xfId="385" xr:uid="{00000000-0005-0000-0000-000041020000}"/>
    <cellStyle name="Accent2 28" xfId="386" xr:uid="{00000000-0005-0000-0000-000042020000}"/>
    <cellStyle name="Accent2 3" xfId="387" xr:uid="{00000000-0005-0000-0000-000043020000}"/>
    <cellStyle name="Accent2 4" xfId="388" xr:uid="{00000000-0005-0000-0000-000044020000}"/>
    <cellStyle name="Accent2 5" xfId="389" xr:uid="{00000000-0005-0000-0000-000045020000}"/>
    <cellStyle name="Accent2 6" xfId="390" xr:uid="{00000000-0005-0000-0000-000046020000}"/>
    <cellStyle name="Accent2 7" xfId="391" xr:uid="{00000000-0005-0000-0000-000047020000}"/>
    <cellStyle name="Accent2 8" xfId="392" xr:uid="{00000000-0005-0000-0000-000048020000}"/>
    <cellStyle name="Accent2 9" xfId="393" xr:uid="{00000000-0005-0000-0000-000049020000}"/>
    <cellStyle name="Accent3" xfId="1801" xr:uid="{00000000-0005-0000-0000-00004A020000}"/>
    <cellStyle name="Accent3 - 20%" xfId="394" xr:uid="{00000000-0005-0000-0000-00004B020000}"/>
    <cellStyle name="Accent3 - 20% 2" xfId="1802" xr:uid="{00000000-0005-0000-0000-00004C020000}"/>
    <cellStyle name="Accent3 - 40%" xfId="395" xr:uid="{00000000-0005-0000-0000-00004D020000}"/>
    <cellStyle name="Accent3 - 40% 2" xfId="1803" xr:uid="{00000000-0005-0000-0000-00004E020000}"/>
    <cellStyle name="Accent3 - 60%" xfId="396" xr:uid="{00000000-0005-0000-0000-00004F020000}"/>
    <cellStyle name="Accent3 - 60% 2" xfId="1804" xr:uid="{00000000-0005-0000-0000-000050020000}"/>
    <cellStyle name="Accent3 10" xfId="397" xr:uid="{00000000-0005-0000-0000-000051020000}"/>
    <cellStyle name="Accent3 11" xfId="398" xr:uid="{00000000-0005-0000-0000-000052020000}"/>
    <cellStyle name="Accent3 12" xfId="399" xr:uid="{00000000-0005-0000-0000-000053020000}"/>
    <cellStyle name="Accent3 13" xfId="400" xr:uid="{00000000-0005-0000-0000-000054020000}"/>
    <cellStyle name="Accent3 14" xfId="401" xr:uid="{00000000-0005-0000-0000-000055020000}"/>
    <cellStyle name="Accent3 15" xfId="402" xr:uid="{00000000-0005-0000-0000-000056020000}"/>
    <cellStyle name="Accent3 16" xfId="403" xr:uid="{00000000-0005-0000-0000-000057020000}"/>
    <cellStyle name="Accent3 17" xfId="404" xr:uid="{00000000-0005-0000-0000-000058020000}"/>
    <cellStyle name="Accent3 18" xfId="405" xr:uid="{00000000-0005-0000-0000-000059020000}"/>
    <cellStyle name="Accent3 19" xfId="406" xr:uid="{00000000-0005-0000-0000-00005A020000}"/>
    <cellStyle name="Accent3 2" xfId="407" xr:uid="{00000000-0005-0000-0000-00005B020000}"/>
    <cellStyle name="Accent3 20" xfId="408" xr:uid="{00000000-0005-0000-0000-00005C020000}"/>
    <cellStyle name="Accent3 21" xfId="409" xr:uid="{00000000-0005-0000-0000-00005D020000}"/>
    <cellStyle name="Accent3 22" xfId="410" xr:uid="{00000000-0005-0000-0000-00005E020000}"/>
    <cellStyle name="Accent3 23" xfId="411" xr:uid="{00000000-0005-0000-0000-00005F020000}"/>
    <cellStyle name="Accent3 24" xfId="412" xr:uid="{00000000-0005-0000-0000-000060020000}"/>
    <cellStyle name="Accent3 25" xfId="413" xr:uid="{00000000-0005-0000-0000-000061020000}"/>
    <cellStyle name="Accent3 26" xfId="414" xr:uid="{00000000-0005-0000-0000-000062020000}"/>
    <cellStyle name="Accent3 27" xfId="415" xr:uid="{00000000-0005-0000-0000-000063020000}"/>
    <cellStyle name="Accent3 28" xfId="416" xr:uid="{00000000-0005-0000-0000-000064020000}"/>
    <cellStyle name="Accent3 3" xfId="417" xr:uid="{00000000-0005-0000-0000-000065020000}"/>
    <cellStyle name="Accent3 4" xfId="418" xr:uid="{00000000-0005-0000-0000-000066020000}"/>
    <cellStyle name="Accent3 5" xfId="419" xr:uid="{00000000-0005-0000-0000-000067020000}"/>
    <cellStyle name="Accent3 6" xfId="420" xr:uid="{00000000-0005-0000-0000-000068020000}"/>
    <cellStyle name="Accent3 7" xfId="421" xr:uid="{00000000-0005-0000-0000-000069020000}"/>
    <cellStyle name="Accent3 8" xfId="422" xr:uid="{00000000-0005-0000-0000-00006A020000}"/>
    <cellStyle name="Accent3 9" xfId="423" xr:uid="{00000000-0005-0000-0000-00006B020000}"/>
    <cellStyle name="Accent4" xfId="1805" xr:uid="{00000000-0005-0000-0000-00006C020000}"/>
    <cellStyle name="Accent4 - 20%" xfId="424" xr:uid="{00000000-0005-0000-0000-00006D020000}"/>
    <cellStyle name="Accent4 - 20% 2" xfId="1806" xr:uid="{00000000-0005-0000-0000-00006E020000}"/>
    <cellStyle name="Accent4 - 40%" xfId="425" xr:uid="{00000000-0005-0000-0000-00006F020000}"/>
    <cellStyle name="Accent4 - 40% 2" xfId="1807" xr:uid="{00000000-0005-0000-0000-000070020000}"/>
    <cellStyle name="Accent4 - 60%" xfId="426" xr:uid="{00000000-0005-0000-0000-000071020000}"/>
    <cellStyle name="Accent4 - 60% 2" xfId="1808" xr:uid="{00000000-0005-0000-0000-000072020000}"/>
    <cellStyle name="Accent4 10" xfId="427" xr:uid="{00000000-0005-0000-0000-000073020000}"/>
    <cellStyle name="Accent4 11" xfId="428" xr:uid="{00000000-0005-0000-0000-000074020000}"/>
    <cellStyle name="Accent4 12" xfId="429" xr:uid="{00000000-0005-0000-0000-000075020000}"/>
    <cellStyle name="Accent4 13" xfId="430" xr:uid="{00000000-0005-0000-0000-000076020000}"/>
    <cellStyle name="Accent4 14" xfId="431" xr:uid="{00000000-0005-0000-0000-000077020000}"/>
    <cellStyle name="Accent4 15" xfId="432" xr:uid="{00000000-0005-0000-0000-000078020000}"/>
    <cellStyle name="Accent4 16" xfId="433" xr:uid="{00000000-0005-0000-0000-000079020000}"/>
    <cellStyle name="Accent4 17" xfId="434" xr:uid="{00000000-0005-0000-0000-00007A020000}"/>
    <cellStyle name="Accent4 18" xfId="435" xr:uid="{00000000-0005-0000-0000-00007B020000}"/>
    <cellStyle name="Accent4 19" xfId="436" xr:uid="{00000000-0005-0000-0000-00007C020000}"/>
    <cellStyle name="Accent4 2" xfId="437" xr:uid="{00000000-0005-0000-0000-00007D020000}"/>
    <cellStyle name="Accent4 20" xfId="438" xr:uid="{00000000-0005-0000-0000-00007E020000}"/>
    <cellStyle name="Accent4 21" xfId="439" xr:uid="{00000000-0005-0000-0000-00007F020000}"/>
    <cellStyle name="Accent4 22" xfId="440" xr:uid="{00000000-0005-0000-0000-000080020000}"/>
    <cellStyle name="Accent4 23" xfId="441" xr:uid="{00000000-0005-0000-0000-000081020000}"/>
    <cellStyle name="Accent4 24" xfId="442" xr:uid="{00000000-0005-0000-0000-000082020000}"/>
    <cellStyle name="Accent4 25" xfId="443" xr:uid="{00000000-0005-0000-0000-000083020000}"/>
    <cellStyle name="Accent4 26" xfId="444" xr:uid="{00000000-0005-0000-0000-000084020000}"/>
    <cellStyle name="Accent4 27" xfId="445" xr:uid="{00000000-0005-0000-0000-000085020000}"/>
    <cellStyle name="Accent4 28" xfId="446" xr:uid="{00000000-0005-0000-0000-000086020000}"/>
    <cellStyle name="Accent4 3" xfId="447" xr:uid="{00000000-0005-0000-0000-000087020000}"/>
    <cellStyle name="Accent4 4" xfId="448" xr:uid="{00000000-0005-0000-0000-000088020000}"/>
    <cellStyle name="Accent4 5" xfId="449" xr:uid="{00000000-0005-0000-0000-000089020000}"/>
    <cellStyle name="Accent4 6" xfId="450" xr:uid="{00000000-0005-0000-0000-00008A020000}"/>
    <cellStyle name="Accent4 7" xfId="451" xr:uid="{00000000-0005-0000-0000-00008B020000}"/>
    <cellStyle name="Accent4 8" xfId="452" xr:uid="{00000000-0005-0000-0000-00008C020000}"/>
    <cellStyle name="Accent4 9" xfId="453" xr:uid="{00000000-0005-0000-0000-00008D020000}"/>
    <cellStyle name="Accent5" xfId="1809" xr:uid="{00000000-0005-0000-0000-00008E020000}"/>
    <cellStyle name="Accent5 - 20%" xfId="454" xr:uid="{00000000-0005-0000-0000-00008F020000}"/>
    <cellStyle name="Accent5 - 20% 2" xfId="1810" xr:uid="{00000000-0005-0000-0000-000090020000}"/>
    <cellStyle name="Accent5 - 40%" xfId="455" xr:uid="{00000000-0005-0000-0000-000091020000}"/>
    <cellStyle name="Accent5 - 60%" xfId="456" xr:uid="{00000000-0005-0000-0000-000092020000}"/>
    <cellStyle name="Accent5 - 60% 2" xfId="1811" xr:uid="{00000000-0005-0000-0000-000093020000}"/>
    <cellStyle name="Accent5 10" xfId="457" xr:uid="{00000000-0005-0000-0000-000094020000}"/>
    <cellStyle name="Accent5 11" xfId="458" xr:uid="{00000000-0005-0000-0000-000095020000}"/>
    <cellStyle name="Accent5 12" xfId="459" xr:uid="{00000000-0005-0000-0000-000096020000}"/>
    <cellStyle name="Accent5 13" xfId="460" xr:uid="{00000000-0005-0000-0000-000097020000}"/>
    <cellStyle name="Accent5 14" xfId="461" xr:uid="{00000000-0005-0000-0000-000098020000}"/>
    <cellStyle name="Accent5 15" xfId="462" xr:uid="{00000000-0005-0000-0000-000099020000}"/>
    <cellStyle name="Accent5 16" xfId="463" xr:uid="{00000000-0005-0000-0000-00009A020000}"/>
    <cellStyle name="Accent5 17" xfId="464" xr:uid="{00000000-0005-0000-0000-00009B020000}"/>
    <cellStyle name="Accent5 18" xfId="465" xr:uid="{00000000-0005-0000-0000-00009C020000}"/>
    <cellStyle name="Accent5 19" xfId="466" xr:uid="{00000000-0005-0000-0000-00009D020000}"/>
    <cellStyle name="Accent5 2" xfId="467" xr:uid="{00000000-0005-0000-0000-00009E020000}"/>
    <cellStyle name="Accent5 20" xfId="468" xr:uid="{00000000-0005-0000-0000-00009F020000}"/>
    <cellStyle name="Accent5 21" xfId="469" xr:uid="{00000000-0005-0000-0000-0000A0020000}"/>
    <cellStyle name="Accent5 22" xfId="470" xr:uid="{00000000-0005-0000-0000-0000A1020000}"/>
    <cellStyle name="Accent5 23" xfId="471" xr:uid="{00000000-0005-0000-0000-0000A2020000}"/>
    <cellStyle name="Accent5 24" xfId="472" xr:uid="{00000000-0005-0000-0000-0000A3020000}"/>
    <cellStyle name="Accent5 25" xfId="473" xr:uid="{00000000-0005-0000-0000-0000A4020000}"/>
    <cellStyle name="Accent5 26" xfId="474" xr:uid="{00000000-0005-0000-0000-0000A5020000}"/>
    <cellStyle name="Accent5 27" xfId="475" xr:uid="{00000000-0005-0000-0000-0000A6020000}"/>
    <cellStyle name="Accent5 28" xfId="476" xr:uid="{00000000-0005-0000-0000-0000A7020000}"/>
    <cellStyle name="Accent5 3" xfId="477" xr:uid="{00000000-0005-0000-0000-0000A8020000}"/>
    <cellStyle name="Accent5 4" xfId="478" xr:uid="{00000000-0005-0000-0000-0000A9020000}"/>
    <cellStyle name="Accent5 5" xfId="479" xr:uid="{00000000-0005-0000-0000-0000AA020000}"/>
    <cellStyle name="Accent5 6" xfId="480" xr:uid="{00000000-0005-0000-0000-0000AB020000}"/>
    <cellStyle name="Accent5 7" xfId="481" xr:uid="{00000000-0005-0000-0000-0000AC020000}"/>
    <cellStyle name="Accent5 8" xfId="482" xr:uid="{00000000-0005-0000-0000-0000AD020000}"/>
    <cellStyle name="Accent5 9" xfId="483" xr:uid="{00000000-0005-0000-0000-0000AE020000}"/>
    <cellStyle name="Accent6" xfId="1812" xr:uid="{00000000-0005-0000-0000-0000AF020000}"/>
    <cellStyle name="Accent6 - 20%" xfId="484" xr:uid="{00000000-0005-0000-0000-0000B0020000}"/>
    <cellStyle name="Accent6 - 40%" xfId="485" xr:uid="{00000000-0005-0000-0000-0000B1020000}"/>
    <cellStyle name="Accent6 - 40% 2" xfId="1813" xr:uid="{00000000-0005-0000-0000-0000B2020000}"/>
    <cellStyle name="Accent6 - 60%" xfId="486" xr:uid="{00000000-0005-0000-0000-0000B3020000}"/>
    <cellStyle name="Accent6 - 60% 2" xfId="1814" xr:uid="{00000000-0005-0000-0000-0000B4020000}"/>
    <cellStyle name="Accent6 10" xfId="487" xr:uid="{00000000-0005-0000-0000-0000B5020000}"/>
    <cellStyle name="Accent6 11" xfId="488" xr:uid="{00000000-0005-0000-0000-0000B6020000}"/>
    <cellStyle name="Accent6 12" xfId="489" xr:uid="{00000000-0005-0000-0000-0000B7020000}"/>
    <cellStyle name="Accent6 13" xfId="490" xr:uid="{00000000-0005-0000-0000-0000B8020000}"/>
    <cellStyle name="Accent6 14" xfId="491" xr:uid="{00000000-0005-0000-0000-0000B9020000}"/>
    <cellStyle name="Accent6 15" xfId="492" xr:uid="{00000000-0005-0000-0000-0000BA020000}"/>
    <cellStyle name="Accent6 16" xfId="493" xr:uid="{00000000-0005-0000-0000-0000BB020000}"/>
    <cellStyle name="Accent6 17" xfId="494" xr:uid="{00000000-0005-0000-0000-0000BC020000}"/>
    <cellStyle name="Accent6 18" xfId="495" xr:uid="{00000000-0005-0000-0000-0000BD020000}"/>
    <cellStyle name="Accent6 19" xfId="496" xr:uid="{00000000-0005-0000-0000-0000BE020000}"/>
    <cellStyle name="Accent6 2" xfId="497" xr:uid="{00000000-0005-0000-0000-0000BF020000}"/>
    <cellStyle name="Accent6 20" xfId="498" xr:uid="{00000000-0005-0000-0000-0000C0020000}"/>
    <cellStyle name="Accent6 21" xfId="499" xr:uid="{00000000-0005-0000-0000-0000C1020000}"/>
    <cellStyle name="Accent6 22" xfId="500" xr:uid="{00000000-0005-0000-0000-0000C2020000}"/>
    <cellStyle name="Accent6 23" xfId="501" xr:uid="{00000000-0005-0000-0000-0000C3020000}"/>
    <cellStyle name="Accent6 24" xfId="502" xr:uid="{00000000-0005-0000-0000-0000C4020000}"/>
    <cellStyle name="Accent6 25" xfId="503" xr:uid="{00000000-0005-0000-0000-0000C5020000}"/>
    <cellStyle name="Accent6 26" xfId="504" xr:uid="{00000000-0005-0000-0000-0000C6020000}"/>
    <cellStyle name="Accent6 27" xfId="505" xr:uid="{00000000-0005-0000-0000-0000C7020000}"/>
    <cellStyle name="Accent6 28" xfId="506" xr:uid="{00000000-0005-0000-0000-0000C8020000}"/>
    <cellStyle name="Accent6 3" xfId="507" xr:uid="{00000000-0005-0000-0000-0000C9020000}"/>
    <cellStyle name="Accent6 4" xfId="508" xr:uid="{00000000-0005-0000-0000-0000CA020000}"/>
    <cellStyle name="Accent6 5" xfId="509" xr:uid="{00000000-0005-0000-0000-0000CB020000}"/>
    <cellStyle name="Accent6 6" xfId="510" xr:uid="{00000000-0005-0000-0000-0000CC020000}"/>
    <cellStyle name="Accent6 7" xfId="511" xr:uid="{00000000-0005-0000-0000-0000CD020000}"/>
    <cellStyle name="Accent6 8" xfId="512" xr:uid="{00000000-0005-0000-0000-0000CE020000}"/>
    <cellStyle name="Accent6 9" xfId="513" xr:uid="{00000000-0005-0000-0000-0000CF020000}"/>
    <cellStyle name="Åë" xfId="514" xr:uid="{00000000-0005-0000-0000-0000D0020000}"/>
    <cellStyle name="Aee­" xfId="1815" xr:uid="{00000000-0005-0000-0000-0000D1020000}"/>
    <cellStyle name="Åëè­" xfId="515" xr:uid="{00000000-0005-0000-0000-0000D2020000}"/>
    <cellStyle name="Åëè­ [" xfId="516" xr:uid="{00000000-0005-0000-0000-0000D3020000}"/>
    <cellStyle name="AeE­ [0]" xfId="517" xr:uid="{00000000-0005-0000-0000-0000D4020000}"/>
    <cellStyle name="ÅëÈ­ [0]_¡Ú¾ÈÜ¬ Á¾ÇÕºñ±³ " xfId="518" xr:uid="{00000000-0005-0000-0000-0000D5020000}"/>
    <cellStyle name="AeE­ [0]_´e¿iAaCI¿aA≫ " xfId="519" xr:uid="{00000000-0005-0000-0000-0000D6020000}"/>
    <cellStyle name="AëE­ [0]_´ëÇü±¸ " xfId="1816" xr:uid="{00000000-0005-0000-0000-0000D7020000}"/>
    <cellStyle name="ÅëÈ­ [0]_´ëÇü±¸ " xfId="1817" xr:uid="{00000000-0005-0000-0000-0000D8020000}"/>
    <cellStyle name="AeE­ [0]_´U°eº° ±¸Aa¾E" xfId="1818" xr:uid="{00000000-0005-0000-0000-0000D9020000}"/>
    <cellStyle name="ÅëÈ­ [0]_´Ü°èº° ±¸Ãà¾È" xfId="520" xr:uid="{00000000-0005-0000-0000-0000DA020000}"/>
    <cellStyle name="AeE­ [0]_´U°eº° ±¸Aa¾E_11월 조달 이행율" xfId="1819" xr:uid="{00000000-0005-0000-0000-0000DB020000}"/>
    <cellStyle name="ÅëÈ­ [0]_´Ü°èº° ±¸Ãà¾È_11월 조달 이행율" xfId="1820" xr:uid="{00000000-0005-0000-0000-0000DC020000}"/>
    <cellStyle name="AeE­ [0]_´U°eº° ±¸Aa¾E_11월 조달 이행율_7月执行率" xfId="1821" xr:uid="{00000000-0005-0000-0000-0000DD020000}"/>
    <cellStyle name="ÅëÈ­ [0]_´Ü°èº° ±¸Ãà¾È_11월 조달 이행율_7月执行率" xfId="1822" xr:uid="{00000000-0005-0000-0000-0000DE020000}"/>
    <cellStyle name="AeE­ [0]_´U°eº° ±¸Aa¾E_7月执行率" xfId="1823" xr:uid="{00000000-0005-0000-0000-0000DF020000}"/>
    <cellStyle name="ÅëÈ­ [0]_´Ü°èº° ±¸Ãà¾È_7月执行率" xfId="1824" xr:uid="{00000000-0005-0000-0000-0000E0020000}"/>
    <cellStyle name="AeE­ [0]_¿μ¾÷º¸°i" xfId="521" xr:uid="{00000000-0005-0000-0000-0000E1020000}"/>
    <cellStyle name="AëE­ [0]_°ü¸®Ç×¸n_3÷Á3o° " xfId="1825" xr:uid="{00000000-0005-0000-0000-0000E2020000}"/>
    <cellStyle name="AeE­ [0]_°u¸RC×¸n_¾÷A¾º° " xfId="1826" xr:uid="{00000000-0005-0000-0000-0000E3020000}"/>
    <cellStyle name="ÅëÈ­ [0]_¼­½ÄÃ¼°è_ÅõÀÔ°èÈ¹ " xfId="522" xr:uid="{00000000-0005-0000-0000-0000E4020000}"/>
    <cellStyle name="AeE­ [0]_¼­½AA¼01_AoAO°eE¹ " xfId="523" xr:uid="{00000000-0005-0000-0000-0000E5020000}"/>
    <cellStyle name="ÅëÈ­ [0]_¼­½ÄÃ¼01_ÅõÀÔ°èÈ¹ " xfId="524" xr:uid="{00000000-0005-0000-0000-0000E6020000}"/>
    <cellStyle name="AeE­ [0]_¼­½AA¼01_AoAO°eE¹  10" xfId="1827" xr:uid="{00000000-0005-0000-0000-0000E7020000}"/>
    <cellStyle name="ÅëÈ­ [0]_¼­½ÄÃ¼01_ÅõÀÔ°èÈ¹  10" xfId="1828" xr:uid="{00000000-0005-0000-0000-0000E8020000}"/>
    <cellStyle name="AeE­ [0]_¼­½AA¼01_AoAO°eE¹  11" xfId="1829" xr:uid="{00000000-0005-0000-0000-0000E9020000}"/>
    <cellStyle name="ÅëÈ­ [0]_¼­½ÄÃ¼01_ÅõÀÔ°èÈ¹  11" xfId="1830" xr:uid="{00000000-0005-0000-0000-0000EA020000}"/>
    <cellStyle name="AeE­ [0]_¼­½AA¼01_AoAO°eE¹  12" xfId="1831" xr:uid="{00000000-0005-0000-0000-0000EB020000}"/>
    <cellStyle name="ÅëÈ­ [0]_¼­½ÄÃ¼01_ÅõÀÔ°èÈ¹  12" xfId="1832" xr:uid="{00000000-0005-0000-0000-0000EC020000}"/>
    <cellStyle name="AeE­ [0]_¼­½AA¼01_AoAO°eE¹  13" xfId="1833" xr:uid="{00000000-0005-0000-0000-0000ED020000}"/>
    <cellStyle name="ÅëÈ­ [0]_¼­½ÄÃ¼01_ÅõÀÔ°èÈ¹  13" xfId="1834" xr:uid="{00000000-0005-0000-0000-0000EE020000}"/>
    <cellStyle name="AeE­ [0]_¼­½AA¼01_AoAO°eE¹  2" xfId="1835" xr:uid="{00000000-0005-0000-0000-0000EF020000}"/>
    <cellStyle name="ÅëÈ­ [0]_¼­½ÄÃ¼01_ÅõÀÔ°èÈ¹  2" xfId="1836" xr:uid="{00000000-0005-0000-0000-0000F0020000}"/>
    <cellStyle name="AeE­ [0]_¼­½AA¼01_AoAO°eE¹  3" xfId="1837" xr:uid="{00000000-0005-0000-0000-0000F1020000}"/>
    <cellStyle name="ÅëÈ­ [0]_¼­½ÄÃ¼01_ÅõÀÔ°èÈ¹  3" xfId="1838" xr:uid="{00000000-0005-0000-0000-0000F2020000}"/>
    <cellStyle name="AeE­ [0]_¼­½AA¼01_AoAO°eE¹  4" xfId="1839" xr:uid="{00000000-0005-0000-0000-0000F3020000}"/>
    <cellStyle name="ÅëÈ­ [0]_¼­½ÄÃ¼01_ÅõÀÔ°èÈ¹  4" xfId="1840" xr:uid="{00000000-0005-0000-0000-0000F4020000}"/>
    <cellStyle name="AeE­ [0]_¼­½AA¼01_AoAO°eE¹  5" xfId="1841" xr:uid="{00000000-0005-0000-0000-0000F5020000}"/>
    <cellStyle name="ÅëÈ­ [0]_¼­½ÄÃ¼01_ÅõÀÔ°èÈ¹  5" xfId="1842" xr:uid="{00000000-0005-0000-0000-0000F6020000}"/>
    <cellStyle name="AeE­ [0]_¼­½AA¼01_AoAO°eE¹  6" xfId="1843" xr:uid="{00000000-0005-0000-0000-0000F7020000}"/>
    <cellStyle name="ÅëÈ­ [0]_¼­½ÄÃ¼01_ÅõÀÔ°èÈ¹  6" xfId="1844" xr:uid="{00000000-0005-0000-0000-0000F8020000}"/>
    <cellStyle name="AeE­ [0]_¼­½AA¼01_AoAO°eE¹  7" xfId="1845" xr:uid="{00000000-0005-0000-0000-0000F9020000}"/>
    <cellStyle name="ÅëÈ­ [0]_¼­½ÄÃ¼01_ÅõÀÔ°èÈ¹  7" xfId="1846" xr:uid="{00000000-0005-0000-0000-0000FA020000}"/>
    <cellStyle name="AeE­ [0]_¼­½AA¼01_AoAO°eE¹  8" xfId="1847" xr:uid="{00000000-0005-0000-0000-0000FB020000}"/>
    <cellStyle name="ÅëÈ­ [0]_¼­½ÄÃ¼01_ÅõÀÔ°èÈ¹  8" xfId="1848" xr:uid="{00000000-0005-0000-0000-0000FC020000}"/>
    <cellStyle name="AeE­ [0]_¼­½AA¼01_AoAO°eE¹  9" xfId="1849" xr:uid="{00000000-0005-0000-0000-0000FD020000}"/>
    <cellStyle name="ÅëÈ­ [0]_¼­½ÄÃ¼01_ÅõÀÔ°èÈ¹  9" xfId="1850" xr:uid="{00000000-0005-0000-0000-0000FE020000}"/>
    <cellStyle name="AeE­ [0]_¼­½AAI¶÷_AoAO°eE¹ " xfId="525" xr:uid="{00000000-0005-0000-0000-0000FF020000}"/>
    <cellStyle name="ÅëÈ­ [0]_¼­½ÄÀÏ¶÷_ÅõÀÔ°èÈ¹ " xfId="526" xr:uid="{00000000-0005-0000-0000-000000030000}"/>
    <cellStyle name="AeE­ [0]_¼­½AAI¶÷_AoAO°eE¹  10" xfId="1851" xr:uid="{00000000-0005-0000-0000-000001030000}"/>
    <cellStyle name="ÅëÈ­ [0]_¼­½ÄÀÏ¶÷_ÅõÀÔ°èÈ¹  10" xfId="1852" xr:uid="{00000000-0005-0000-0000-000002030000}"/>
    <cellStyle name="AeE­ [0]_¼­½AAI¶÷_AoAO°eE¹  11" xfId="1853" xr:uid="{00000000-0005-0000-0000-000003030000}"/>
    <cellStyle name="ÅëÈ­ [0]_¼­½ÄÀÏ¶÷_ÅõÀÔ°èÈ¹  11" xfId="1854" xr:uid="{00000000-0005-0000-0000-000004030000}"/>
    <cellStyle name="AeE­ [0]_¼­½AAI¶÷_AoAO°eE¹  12" xfId="1855" xr:uid="{00000000-0005-0000-0000-000005030000}"/>
    <cellStyle name="ÅëÈ­ [0]_¼­½ÄÀÏ¶÷_ÅõÀÔ°èÈ¹  12" xfId="1856" xr:uid="{00000000-0005-0000-0000-000006030000}"/>
    <cellStyle name="AeE­ [0]_¼­½AAI¶÷_AoAO°eE¹  13" xfId="1857" xr:uid="{00000000-0005-0000-0000-000007030000}"/>
    <cellStyle name="ÅëÈ­ [0]_¼­½ÄÀÏ¶÷_ÅõÀÔ°èÈ¹  13" xfId="1858" xr:uid="{00000000-0005-0000-0000-000008030000}"/>
    <cellStyle name="AeE­ [0]_¼­½AAI¶÷_AoAO°eE¹  2" xfId="1859" xr:uid="{00000000-0005-0000-0000-000009030000}"/>
    <cellStyle name="ÅëÈ­ [0]_¼­½ÄÀÏ¶÷_ÅõÀÔ°èÈ¹  2" xfId="1860" xr:uid="{00000000-0005-0000-0000-00000A030000}"/>
    <cellStyle name="AeE­ [0]_¼­½AAI¶÷_AoAO°eE¹  3" xfId="1861" xr:uid="{00000000-0005-0000-0000-00000B030000}"/>
    <cellStyle name="ÅëÈ­ [0]_¼­½ÄÀÏ¶÷_ÅõÀÔ°èÈ¹  3" xfId="1862" xr:uid="{00000000-0005-0000-0000-00000C030000}"/>
    <cellStyle name="AeE­ [0]_¼­½AAI¶÷_AoAO°eE¹  4" xfId="1863" xr:uid="{00000000-0005-0000-0000-00000D030000}"/>
    <cellStyle name="ÅëÈ­ [0]_¼­½ÄÀÏ¶÷_ÅõÀÔ°èÈ¹  4" xfId="1864" xr:uid="{00000000-0005-0000-0000-00000E030000}"/>
    <cellStyle name="AeE­ [0]_¼­½AAI¶÷_AoAO°eE¹  5" xfId="1865" xr:uid="{00000000-0005-0000-0000-00000F030000}"/>
    <cellStyle name="ÅëÈ­ [0]_¼­½ÄÀÏ¶÷_ÅõÀÔ°èÈ¹  5" xfId="1866" xr:uid="{00000000-0005-0000-0000-000010030000}"/>
    <cellStyle name="AeE­ [0]_¼­½AAI¶÷_AoAO°eE¹  6" xfId="1867" xr:uid="{00000000-0005-0000-0000-000011030000}"/>
    <cellStyle name="ÅëÈ­ [0]_¼­½ÄÀÏ¶÷_ÅõÀÔ°èÈ¹  6" xfId="1868" xr:uid="{00000000-0005-0000-0000-000012030000}"/>
    <cellStyle name="AeE­ [0]_¼­½AAI¶÷_AoAO°eE¹  7" xfId="1869" xr:uid="{00000000-0005-0000-0000-000013030000}"/>
    <cellStyle name="ÅëÈ­ [0]_¼­½ÄÀÏ¶÷_ÅõÀÔ°èÈ¹  7" xfId="1870" xr:uid="{00000000-0005-0000-0000-000014030000}"/>
    <cellStyle name="AeE­ [0]_¼­½AAI¶÷_AoAO°eE¹  8" xfId="1871" xr:uid="{00000000-0005-0000-0000-000015030000}"/>
    <cellStyle name="ÅëÈ­ [0]_¼­½ÄÀÏ¶÷_ÅõÀÔ°èÈ¹  8" xfId="1872" xr:uid="{00000000-0005-0000-0000-000016030000}"/>
    <cellStyle name="AeE­ [0]_¼­½AAI¶÷_AoAO°eE¹  9" xfId="1873" xr:uid="{00000000-0005-0000-0000-000017030000}"/>
    <cellStyle name="ÅëÈ­ [0]_¼­½ÄÀÏ¶÷_ÅõÀÔ°èÈ¹  9" xfId="1874" xr:uid="{00000000-0005-0000-0000-000018030000}"/>
    <cellStyle name="AeE­ [0]_¼oAOCaA¤½A≫o " xfId="1875" xr:uid="{00000000-0005-0000-0000-000019030000}"/>
    <cellStyle name="ÅëÈ­ [0]_½ÇÀû " xfId="1876" xr:uid="{00000000-0005-0000-0000-00001A030000}"/>
    <cellStyle name="AeE­ [0]_1.ÆC¸A½CAu " xfId="527" xr:uid="{00000000-0005-0000-0000-00001B030000}"/>
    <cellStyle name="ÅëÈ­ [0]_1.ÆÇ¸Å½ÇÀû " xfId="528" xr:uid="{00000000-0005-0000-0000-00001C030000}"/>
    <cellStyle name="AeE­ [0]_1.SUMMARY " xfId="529" xr:uid="{00000000-0005-0000-0000-00001D030000}"/>
    <cellStyle name="ÅëÈ­ [0]_1.SUMMARY " xfId="530" xr:uid="{00000000-0005-0000-0000-00001E030000}"/>
    <cellStyle name="AeE­ [0]_1.SUMMARY  10" xfId="1877" xr:uid="{00000000-0005-0000-0000-00001F030000}"/>
    <cellStyle name="ÅëÈ­ [0]_1.SUMMARY  10" xfId="1878" xr:uid="{00000000-0005-0000-0000-000020030000}"/>
    <cellStyle name="AeE­ [0]_1.SUMMARY  11" xfId="1879" xr:uid="{00000000-0005-0000-0000-000021030000}"/>
    <cellStyle name="ÅëÈ­ [0]_1.SUMMARY  11" xfId="1880" xr:uid="{00000000-0005-0000-0000-000022030000}"/>
    <cellStyle name="AeE­ [0]_1.SUMMARY  12" xfId="1881" xr:uid="{00000000-0005-0000-0000-000023030000}"/>
    <cellStyle name="ÅëÈ­ [0]_1.SUMMARY  12" xfId="1882" xr:uid="{00000000-0005-0000-0000-000024030000}"/>
    <cellStyle name="AeE­ [0]_1.SUMMARY  13" xfId="1883" xr:uid="{00000000-0005-0000-0000-000025030000}"/>
    <cellStyle name="ÅëÈ­ [0]_1.SUMMARY  13" xfId="1884" xr:uid="{00000000-0005-0000-0000-000026030000}"/>
    <cellStyle name="AeE­ [0]_1.SUMMARY  2" xfId="1885" xr:uid="{00000000-0005-0000-0000-000027030000}"/>
    <cellStyle name="ÅëÈ­ [0]_1.SUMMARY  2" xfId="1886" xr:uid="{00000000-0005-0000-0000-000028030000}"/>
    <cellStyle name="AeE­ [0]_1.SUMMARY  3" xfId="1887" xr:uid="{00000000-0005-0000-0000-000029030000}"/>
    <cellStyle name="ÅëÈ­ [0]_1.SUMMARY  3" xfId="1888" xr:uid="{00000000-0005-0000-0000-00002A030000}"/>
    <cellStyle name="AeE­ [0]_1.SUMMARY  4" xfId="1889" xr:uid="{00000000-0005-0000-0000-00002B030000}"/>
    <cellStyle name="ÅëÈ­ [0]_1.SUMMARY  4" xfId="1890" xr:uid="{00000000-0005-0000-0000-00002C030000}"/>
    <cellStyle name="AeE­ [0]_1.SUMMARY  5" xfId="1891" xr:uid="{00000000-0005-0000-0000-00002D030000}"/>
    <cellStyle name="ÅëÈ­ [0]_1.SUMMARY  5" xfId="1892" xr:uid="{00000000-0005-0000-0000-00002E030000}"/>
    <cellStyle name="AeE­ [0]_1.SUMMARY  6" xfId="1893" xr:uid="{00000000-0005-0000-0000-00002F030000}"/>
    <cellStyle name="ÅëÈ­ [0]_1.SUMMARY  6" xfId="1894" xr:uid="{00000000-0005-0000-0000-000030030000}"/>
    <cellStyle name="AeE­ [0]_1.SUMMARY  7" xfId="1895" xr:uid="{00000000-0005-0000-0000-000031030000}"/>
    <cellStyle name="ÅëÈ­ [0]_1.SUMMARY  7" xfId="1896" xr:uid="{00000000-0005-0000-0000-000032030000}"/>
    <cellStyle name="AeE­ [0]_1.SUMMARY  8" xfId="1897" xr:uid="{00000000-0005-0000-0000-000033030000}"/>
    <cellStyle name="ÅëÈ­ [0]_1.SUMMARY  8" xfId="1898" xr:uid="{00000000-0005-0000-0000-000034030000}"/>
    <cellStyle name="AeE­ [0]_1.SUMMARY  9" xfId="1899" xr:uid="{00000000-0005-0000-0000-000035030000}"/>
    <cellStyle name="ÅëÈ­ [0]_1.SUMMARY  9" xfId="1900" xr:uid="{00000000-0005-0000-0000-000036030000}"/>
    <cellStyle name="AeE­ [0]_10¿u2AO " xfId="1901" xr:uid="{00000000-0005-0000-0000-000037030000}"/>
    <cellStyle name="AëE­ [0]_1ÇAu " xfId="1902" xr:uid="{00000000-0005-0000-0000-000038030000}"/>
    <cellStyle name="AeE­ [0]_2.CONCEPT " xfId="531" xr:uid="{00000000-0005-0000-0000-000039030000}"/>
    <cellStyle name="ÅëÈ­ [0]_2.CONCEPT " xfId="532" xr:uid="{00000000-0005-0000-0000-00003A030000}"/>
    <cellStyle name="AeE­ [0]_3.MSCHEDULE¿μ¹R " xfId="533" xr:uid="{00000000-0005-0000-0000-00003B030000}"/>
    <cellStyle name="ÅëÈ­ [0]_³»¼ö 4DR NB PHASE I ACT " xfId="534" xr:uid="{00000000-0005-0000-0000-00003C030000}"/>
    <cellStyle name="AeE­ [0]_4 " xfId="535" xr:uid="{00000000-0005-0000-0000-00003D030000}"/>
    <cellStyle name="ÅëÈ­ [0]_4 " xfId="536" xr:uid="{00000000-0005-0000-0000-00003E030000}"/>
    <cellStyle name="AeE­ [0]_4  10" xfId="1903" xr:uid="{00000000-0005-0000-0000-00003F030000}"/>
    <cellStyle name="ÅëÈ­ [0]_4  10" xfId="1904" xr:uid="{00000000-0005-0000-0000-000040030000}"/>
    <cellStyle name="AeE­ [0]_4  11" xfId="1905" xr:uid="{00000000-0005-0000-0000-000041030000}"/>
    <cellStyle name="ÅëÈ­ [0]_4  11" xfId="1906" xr:uid="{00000000-0005-0000-0000-000042030000}"/>
    <cellStyle name="AeE­ [0]_4  12" xfId="1907" xr:uid="{00000000-0005-0000-0000-000043030000}"/>
    <cellStyle name="ÅëÈ­ [0]_4  12" xfId="1908" xr:uid="{00000000-0005-0000-0000-000044030000}"/>
    <cellStyle name="AeE­ [0]_4  13" xfId="1909" xr:uid="{00000000-0005-0000-0000-000045030000}"/>
    <cellStyle name="ÅëÈ­ [0]_4  13" xfId="1910" xr:uid="{00000000-0005-0000-0000-000046030000}"/>
    <cellStyle name="AeE­ [0]_4  2" xfId="1911" xr:uid="{00000000-0005-0000-0000-000047030000}"/>
    <cellStyle name="ÅëÈ­ [0]_4  2" xfId="1912" xr:uid="{00000000-0005-0000-0000-000048030000}"/>
    <cellStyle name="AeE­ [0]_4  3" xfId="1913" xr:uid="{00000000-0005-0000-0000-000049030000}"/>
    <cellStyle name="ÅëÈ­ [0]_4  3" xfId="1914" xr:uid="{00000000-0005-0000-0000-00004A030000}"/>
    <cellStyle name="AeE­ [0]_4  4" xfId="1915" xr:uid="{00000000-0005-0000-0000-00004B030000}"/>
    <cellStyle name="ÅëÈ­ [0]_4  4" xfId="1916" xr:uid="{00000000-0005-0000-0000-00004C030000}"/>
    <cellStyle name="AeE­ [0]_4  5" xfId="1917" xr:uid="{00000000-0005-0000-0000-00004D030000}"/>
    <cellStyle name="ÅëÈ­ [0]_4  5" xfId="1918" xr:uid="{00000000-0005-0000-0000-00004E030000}"/>
    <cellStyle name="AeE­ [0]_4  6" xfId="1919" xr:uid="{00000000-0005-0000-0000-00004F030000}"/>
    <cellStyle name="ÅëÈ­ [0]_4  6" xfId="1920" xr:uid="{00000000-0005-0000-0000-000050030000}"/>
    <cellStyle name="AeE­ [0]_4  7" xfId="1921" xr:uid="{00000000-0005-0000-0000-000051030000}"/>
    <cellStyle name="ÅëÈ­ [0]_4  7" xfId="1922" xr:uid="{00000000-0005-0000-0000-000052030000}"/>
    <cellStyle name="AeE­ [0]_4  8" xfId="1923" xr:uid="{00000000-0005-0000-0000-000053030000}"/>
    <cellStyle name="ÅëÈ­ [0]_4  8" xfId="1924" xr:uid="{00000000-0005-0000-0000-000054030000}"/>
    <cellStyle name="AeE­ [0]_4  9" xfId="1925" xr:uid="{00000000-0005-0000-0000-000055030000}"/>
    <cellStyle name="ÅëÈ­ [0]_4  9" xfId="1926" xr:uid="{00000000-0005-0000-0000-000056030000}"/>
    <cellStyle name="AeE­ [0]_5-3-3-1-1.≫y≫e±¸A¶ºÐ¼R-MAT'L¡­ " xfId="1927" xr:uid="{00000000-0005-0000-0000-000057030000}"/>
    <cellStyle name="ÅëÈ­ [0]_6-3°æÀï·Â " xfId="537" xr:uid="{00000000-0005-0000-0000-000058030000}"/>
    <cellStyle name="AeE­ [0]_6-3°æAi·A _±¸¸A½CAu " xfId="1928" xr:uid="{00000000-0005-0000-0000-000059030000}"/>
    <cellStyle name="ÅëÈ­ [0]_7.MASTER SCHEDULE " xfId="538" xr:uid="{00000000-0005-0000-0000-00005A030000}"/>
    <cellStyle name="Aee­ [0]_7月执行率" xfId="1929" xr:uid="{00000000-0005-0000-0000-00005B030000}"/>
    <cellStyle name="ÅëÈ­ [0]_Á¦Á¶1ºÎ1°ú ÇöÈ² " xfId="1930" xr:uid="{00000000-0005-0000-0000-00005C030000}"/>
    <cellStyle name="AeE­ [0]_A÷·E_CO¸RE­¾E " xfId="1931" xr:uid="{00000000-0005-0000-0000-00005D030000}"/>
    <cellStyle name="AëE­ [0]_Aç°í°ü¸® " xfId="1932" xr:uid="{00000000-0005-0000-0000-00005E030000}"/>
    <cellStyle name="ÅëÈ­ [0]_Àç°í°ü¸® " xfId="1933" xr:uid="{00000000-0005-0000-0000-00005F030000}"/>
    <cellStyle name="AeE­ [0]_AI¿ø¹× A¶A÷(96.5.2.) _±¸¸A½CAu " xfId="1934" xr:uid="{00000000-0005-0000-0000-000060030000}"/>
    <cellStyle name="ÅëÈ­ [0]_ÃÑ°ýÇ¥ " xfId="1935" xr:uid="{00000000-0005-0000-0000-000061030000}"/>
    <cellStyle name="AeE­ [0]_AN°yº¸°i-Aß°¡Ay°¨ " xfId="1936" xr:uid="{00000000-0005-0000-0000-000062030000}"/>
    <cellStyle name="ÅëÈ­ [0]_ÃÖÁ¾ÀÏÁ¤ " xfId="539" xr:uid="{00000000-0005-0000-0000-000063030000}"/>
    <cellStyle name="AeE­ [0]_E¸ACAI·A" xfId="1937" xr:uid="{00000000-0005-0000-0000-000064030000}"/>
    <cellStyle name="ÅëÈ­ [0]_INQUIRY ¿µ¾÷ÃßÁø " xfId="1938" xr:uid="{00000000-0005-0000-0000-000065030000}"/>
    <cellStyle name="AeE­ [0]_INQUIRY ¿μ¾÷AßAø " xfId="540" xr:uid="{00000000-0005-0000-0000-000066030000}"/>
    <cellStyle name="ÅëÈ­ [0]_lx-taxi " xfId="541" xr:uid="{00000000-0005-0000-0000-000067030000}"/>
    <cellStyle name="AeE­ [0]_lx-taxi _±¸¸A½CAu " xfId="1939" xr:uid="{00000000-0005-0000-0000-000068030000}"/>
    <cellStyle name="ÅëÈ­ [0]_MHPORTER " xfId="1940" xr:uid="{00000000-0005-0000-0000-000069030000}"/>
    <cellStyle name="AeE­ [0]_ºÐ·u±a01_AoAO°eE¹ " xfId="542" xr:uid="{00000000-0005-0000-0000-00006A030000}"/>
    <cellStyle name="ÅëÈ­ [0]_ºÐ·ù±â01_ÅõÀÔ°èÈ¹ " xfId="543" xr:uid="{00000000-0005-0000-0000-00006B030000}"/>
    <cellStyle name="AeE­ [0]_ºÐ·u±a01_AoAO°eE¹  10" xfId="1941" xr:uid="{00000000-0005-0000-0000-00006C030000}"/>
    <cellStyle name="ÅëÈ­ [0]_ºÐ·ù±â01_ÅõÀÔ°èÈ¹  10" xfId="1942" xr:uid="{00000000-0005-0000-0000-00006D030000}"/>
    <cellStyle name="AeE­ [0]_ºÐ·u±a01_AoAO°eE¹  11" xfId="1943" xr:uid="{00000000-0005-0000-0000-00006E030000}"/>
    <cellStyle name="ÅëÈ­ [0]_ºÐ·ù±â01_ÅõÀÔ°èÈ¹  11" xfId="1944" xr:uid="{00000000-0005-0000-0000-00006F030000}"/>
    <cellStyle name="AeE­ [0]_ºÐ·u±a01_AoAO°eE¹  12" xfId="1945" xr:uid="{00000000-0005-0000-0000-000070030000}"/>
    <cellStyle name="ÅëÈ­ [0]_ºÐ·ù±â01_ÅõÀÔ°èÈ¹  12" xfId="1946" xr:uid="{00000000-0005-0000-0000-000071030000}"/>
    <cellStyle name="AeE­ [0]_ºÐ·u±a01_AoAO°eE¹  13" xfId="1947" xr:uid="{00000000-0005-0000-0000-000072030000}"/>
    <cellStyle name="ÅëÈ­ [0]_ºÐ·ù±â01_ÅõÀÔ°èÈ¹  13" xfId="1948" xr:uid="{00000000-0005-0000-0000-000073030000}"/>
    <cellStyle name="AeE­ [0]_ºÐ·u±a01_AoAO°eE¹  2" xfId="1949" xr:uid="{00000000-0005-0000-0000-000074030000}"/>
    <cellStyle name="ÅëÈ­ [0]_ºÐ·ù±â01_ÅõÀÔ°èÈ¹  2" xfId="1950" xr:uid="{00000000-0005-0000-0000-000075030000}"/>
    <cellStyle name="AeE­ [0]_ºÐ·u±a01_AoAO°eE¹  3" xfId="1951" xr:uid="{00000000-0005-0000-0000-000076030000}"/>
    <cellStyle name="ÅëÈ­ [0]_ºÐ·ù±â01_ÅõÀÔ°èÈ¹  3" xfId="1952" xr:uid="{00000000-0005-0000-0000-000077030000}"/>
    <cellStyle name="AeE­ [0]_ºÐ·u±a01_AoAO°eE¹  4" xfId="1953" xr:uid="{00000000-0005-0000-0000-000078030000}"/>
    <cellStyle name="ÅëÈ­ [0]_ºÐ·ù±â01_ÅõÀÔ°èÈ¹  4" xfId="1954" xr:uid="{00000000-0005-0000-0000-000079030000}"/>
    <cellStyle name="AeE­ [0]_ºÐ·u±a01_AoAO°eE¹  5" xfId="1955" xr:uid="{00000000-0005-0000-0000-00007A030000}"/>
    <cellStyle name="ÅëÈ­ [0]_ºÐ·ù±â01_ÅõÀÔ°èÈ¹  5" xfId="1956" xr:uid="{00000000-0005-0000-0000-00007B030000}"/>
    <cellStyle name="AeE­ [0]_ºÐ·u±a01_AoAO°eE¹  6" xfId="1957" xr:uid="{00000000-0005-0000-0000-00007C030000}"/>
    <cellStyle name="ÅëÈ­ [0]_ºÐ·ù±â01_ÅõÀÔ°èÈ¹  6" xfId="1958" xr:uid="{00000000-0005-0000-0000-00007D030000}"/>
    <cellStyle name="AeE­ [0]_ºÐ·u±a01_AoAO°eE¹  7" xfId="1959" xr:uid="{00000000-0005-0000-0000-00007E030000}"/>
    <cellStyle name="ÅëÈ­ [0]_ºÐ·ù±â01_ÅõÀÔ°èÈ¹  7" xfId="1960" xr:uid="{00000000-0005-0000-0000-00007F030000}"/>
    <cellStyle name="AeE­ [0]_ºÐ·u±a01_AoAO°eE¹  8" xfId="1961" xr:uid="{00000000-0005-0000-0000-000080030000}"/>
    <cellStyle name="ÅëÈ­ [0]_ºÐ·ù±â01_ÅõÀÔ°èÈ¹  8" xfId="1962" xr:uid="{00000000-0005-0000-0000-000081030000}"/>
    <cellStyle name="AeE­ [0]_ºÐ·u±a01_AoAO°eE¹  9" xfId="1963" xr:uid="{00000000-0005-0000-0000-000082030000}"/>
    <cellStyle name="ÅëÈ­ [0]_ºÐ·ù±â01_ÅõÀÔ°èÈ¹  9" xfId="1964" xr:uid="{00000000-0005-0000-0000-000083030000}"/>
    <cellStyle name="AeE­ [0]_ºÐ·u±a02_AoAO°eE¹ " xfId="544" xr:uid="{00000000-0005-0000-0000-000084030000}"/>
    <cellStyle name="ÅëÈ­ [0]_ºÐ·ù±â02_ÅõÀÔ°èÈ¹ " xfId="545" xr:uid="{00000000-0005-0000-0000-000085030000}"/>
    <cellStyle name="AeE­ [0]_ºÐ·u±a02_AoAO°eE¹  10" xfId="1965" xr:uid="{00000000-0005-0000-0000-000086030000}"/>
    <cellStyle name="ÅëÈ­ [0]_ºÐ·ù±â02_ÅõÀÔ°èÈ¹  10" xfId="1966" xr:uid="{00000000-0005-0000-0000-000087030000}"/>
    <cellStyle name="AeE­ [0]_ºÐ·u±a02_AoAO°eE¹  11" xfId="1967" xr:uid="{00000000-0005-0000-0000-000088030000}"/>
    <cellStyle name="ÅëÈ­ [0]_ºÐ·ù±â02_ÅõÀÔ°èÈ¹  11" xfId="1968" xr:uid="{00000000-0005-0000-0000-000089030000}"/>
    <cellStyle name="AeE­ [0]_ºÐ·u±a02_AoAO°eE¹  12" xfId="1969" xr:uid="{00000000-0005-0000-0000-00008A030000}"/>
    <cellStyle name="ÅëÈ­ [0]_ºÐ·ù±â02_ÅõÀÔ°èÈ¹  12" xfId="1970" xr:uid="{00000000-0005-0000-0000-00008B030000}"/>
    <cellStyle name="AeE­ [0]_ºÐ·u±a02_AoAO°eE¹  13" xfId="1971" xr:uid="{00000000-0005-0000-0000-00008C030000}"/>
    <cellStyle name="ÅëÈ­ [0]_ºÐ·ù±â02_ÅõÀÔ°èÈ¹  13" xfId="1972" xr:uid="{00000000-0005-0000-0000-00008D030000}"/>
    <cellStyle name="AeE­ [0]_ºÐ·u±a02_AoAO°eE¹  2" xfId="1973" xr:uid="{00000000-0005-0000-0000-00008E030000}"/>
    <cellStyle name="ÅëÈ­ [0]_ºÐ·ù±â02_ÅõÀÔ°èÈ¹  2" xfId="1974" xr:uid="{00000000-0005-0000-0000-00008F030000}"/>
    <cellStyle name="AeE­ [0]_ºÐ·u±a02_AoAO°eE¹  3" xfId="1975" xr:uid="{00000000-0005-0000-0000-000090030000}"/>
    <cellStyle name="ÅëÈ­ [0]_ºÐ·ù±â02_ÅõÀÔ°èÈ¹  3" xfId="1976" xr:uid="{00000000-0005-0000-0000-000091030000}"/>
    <cellStyle name="AeE­ [0]_ºÐ·u±a02_AoAO°eE¹  4" xfId="1977" xr:uid="{00000000-0005-0000-0000-000092030000}"/>
    <cellStyle name="ÅëÈ­ [0]_ºÐ·ù±â02_ÅõÀÔ°èÈ¹  4" xfId="1978" xr:uid="{00000000-0005-0000-0000-000093030000}"/>
    <cellStyle name="AeE­ [0]_ºÐ·u±a02_AoAO°eE¹  5" xfId="1979" xr:uid="{00000000-0005-0000-0000-000094030000}"/>
    <cellStyle name="ÅëÈ­ [0]_ºÐ·ù±â02_ÅõÀÔ°èÈ¹  5" xfId="1980" xr:uid="{00000000-0005-0000-0000-000095030000}"/>
    <cellStyle name="AeE­ [0]_ºÐ·u±a02_AoAO°eE¹  6" xfId="1981" xr:uid="{00000000-0005-0000-0000-000096030000}"/>
    <cellStyle name="ÅëÈ­ [0]_ºÐ·ù±â02_ÅõÀÔ°èÈ¹  6" xfId="1982" xr:uid="{00000000-0005-0000-0000-000097030000}"/>
    <cellStyle name="AeE­ [0]_ºÐ·u±a02_AoAO°eE¹  7" xfId="1983" xr:uid="{00000000-0005-0000-0000-000098030000}"/>
    <cellStyle name="ÅëÈ­ [0]_ºÐ·ù±â02_ÅõÀÔ°èÈ¹  7" xfId="1984" xr:uid="{00000000-0005-0000-0000-000099030000}"/>
    <cellStyle name="AeE­ [0]_ºÐ·u±a02_AoAO°eE¹  8" xfId="1985" xr:uid="{00000000-0005-0000-0000-00009A030000}"/>
    <cellStyle name="ÅëÈ­ [0]_ºÐ·ù±â02_ÅõÀÔ°èÈ¹  8" xfId="1986" xr:uid="{00000000-0005-0000-0000-00009B030000}"/>
    <cellStyle name="AeE­ [0]_ºÐ·u±a02_AoAO°eE¹  9" xfId="1987" xr:uid="{00000000-0005-0000-0000-00009C030000}"/>
    <cellStyle name="ÅëÈ­ [0]_ºÐ·ù±â02_ÅõÀÔ°èÈ¹  9" xfId="1988" xr:uid="{00000000-0005-0000-0000-00009D030000}"/>
    <cellStyle name="AeE­ [0]_ºÐ·u±a03_AoAO°eE¹ " xfId="546" xr:uid="{00000000-0005-0000-0000-00009E030000}"/>
    <cellStyle name="ÅëÈ­ [0]_ºÐ·ù±â03_ÅõÀÔ°èÈ¹ " xfId="547" xr:uid="{00000000-0005-0000-0000-00009F030000}"/>
    <cellStyle name="AeE­ [0]_ºÐ·u±a03_AoAO°eE¹  10" xfId="1989" xr:uid="{00000000-0005-0000-0000-0000A0030000}"/>
    <cellStyle name="ÅëÈ­ [0]_ºÐ·ù±â03_ÅõÀÔ°èÈ¹  10" xfId="1990" xr:uid="{00000000-0005-0000-0000-0000A1030000}"/>
    <cellStyle name="AeE­ [0]_ºÐ·u±a03_AoAO°eE¹  11" xfId="1991" xr:uid="{00000000-0005-0000-0000-0000A2030000}"/>
    <cellStyle name="ÅëÈ­ [0]_ºÐ·ù±â03_ÅõÀÔ°èÈ¹  11" xfId="1992" xr:uid="{00000000-0005-0000-0000-0000A3030000}"/>
    <cellStyle name="AeE­ [0]_ºÐ·u±a03_AoAO°eE¹  12" xfId="1993" xr:uid="{00000000-0005-0000-0000-0000A4030000}"/>
    <cellStyle name="ÅëÈ­ [0]_ºÐ·ù±â03_ÅõÀÔ°èÈ¹  12" xfId="1994" xr:uid="{00000000-0005-0000-0000-0000A5030000}"/>
    <cellStyle name="AeE­ [0]_ºÐ·u±a03_AoAO°eE¹  13" xfId="1995" xr:uid="{00000000-0005-0000-0000-0000A6030000}"/>
    <cellStyle name="ÅëÈ­ [0]_ºÐ·ù±â03_ÅõÀÔ°èÈ¹  13" xfId="1996" xr:uid="{00000000-0005-0000-0000-0000A7030000}"/>
    <cellStyle name="AeE­ [0]_ºÐ·u±a03_AoAO°eE¹  2" xfId="1997" xr:uid="{00000000-0005-0000-0000-0000A8030000}"/>
    <cellStyle name="ÅëÈ­ [0]_ºÐ·ù±â03_ÅõÀÔ°èÈ¹  2" xfId="1998" xr:uid="{00000000-0005-0000-0000-0000A9030000}"/>
    <cellStyle name="AeE­ [0]_ºÐ·u±a03_AoAO°eE¹  3" xfId="1999" xr:uid="{00000000-0005-0000-0000-0000AA030000}"/>
    <cellStyle name="ÅëÈ­ [0]_ºÐ·ù±â03_ÅõÀÔ°èÈ¹  3" xfId="2000" xr:uid="{00000000-0005-0000-0000-0000AB030000}"/>
    <cellStyle name="AeE­ [0]_ºÐ·u±a03_AoAO°eE¹  4" xfId="2001" xr:uid="{00000000-0005-0000-0000-0000AC030000}"/>
    <cellStyle name="ÅëÈ­ [0]_ºÐ·ù±â03_ÅõÀÔ°èÈ¹  4" xfId="2002" xr:uid="{00000000-0005-0000-0000-0000AD030000}"/>
    <cellStyle name="AeE­ [0]_ºÐ·u±a03_AoAO°eE¹  5" xfId="2003" xr:uid="{00000000-0005-0000-0000-0000AE030000}"/>
    <cellStyle name="ÅëÈ­ [0]_ºÐ·ù±â03_ÅõÀÔ°èÈ¹  5" xfId="2004" xr:uid="{00000000-0005-0000-0000-0000AF030000}"/>
    <cellStyle name="AeE­ [0]_ºÐ·u±a03_AoAO°eE¹  6" xfId="2005" xr:uid="{00000000-0005-0000-0000-0000B0030000}"/>
    <cellStyle name="ÅëÈ­ [0]_ºÐ·ù±â03_ÅõÀÔ°èÈ¹  6" xfId="2006" xr:uid="{00000000-0005-0000-0000-0000B1030000}"/>
    <cellStyle name="AeE­ [0]_ºÐ·u±a03_AoAO°eE¹  7" xfId="2007" xr:uid="{00000000-0005-0000-0000-0000B2030000}"/>
    <cellStyle name="ÅëÈ­ [0]_ºÐ·ù±â03_ÅõÀÔ°èÈ¹  7" xfId="2008" xr:uid="{00000000-0005-0000-0000-0000B3030000}"/>
    <cellStyle name="AeE­ [0]_ºÐ·u±a03_AoAO°eE¹  8" xfId="2009" xr:uid="{00000000-0005-0000-0000-0000B4030000}"/>
    <cellStyle name="ÅëÈ­ [0]_ºÐ·ù±â03_ÅõÀÔ°èÈ¹  8" xfId="2010" xr:uid="{00000000-0005-0000-0000-0000B5030000}"/>
    <cellStyle name="AeE­ [0]_ºÐ·u±a03_AoAO°eE¹  9" xfId="2011" xr:uid="{00000000-0005-0000-0000-0000B6030000}"/>
    <cellStyle name="ÅëÈ­ [0]_ºÐ·ù±â03_ÅõÀÔ°èÈ¹  9" xfId="2012" xr:uid="{00000000-0005-0000-0000-0000B7030000}"/>
    <cellStyle name="AeE­ [0]_ºÐ·u±aAØ_AoAO°eE¹ " xfId="548" xr:uid="{00000000-0005-0000-0000-0000B8030000}"/>
    <cellStyle name="ÅëÈ­ [0]_ºÐ·ù±âÁØ_ÅõÀÔ°èÈ¹ " xfId="549" xr:uid="{00000000-0005-0000-0000-0000B9030000}"/>
    <cellStyle name="AeE­ [0]_ºÐ·u±aAØ_AoAO°eE¹  10" xfId="2013" xr:uid="{00000000-0005-0000-0000-0000BA030000}"/>
    <cellStyle name="ÅëÈ­ [0]_ºÐ·ù±âÁØ_ÅõÀÔ°èÈ¹  10" xfId="2014" xr:uid="{00000000-0005-0000-0000-0000BB030000}"/>
    <cellStyle name="AeE­ [0]_ºÐ·u±aAØ_AoAO°eE¹  11" xfId="2015" xr:uid="{00000000-0005-0000-0000-0000BC030000}"/>
    <cellStyle name="ÅëÈ­ [0]_ºÐ·ù±âÁØ_ÅõÀÔ°èÈ¹  11" xfId="2016" xr:uid="{00000000-0005-0000-0000-0000BD030000}"/>
    <cellStyle name="AeE­ [0]_ºÐ·u±aAØ_AoAO°eE¹  12" xfId="2017" xr:uid="{00000000-0005-0000-0000-0000BE030000}"/>
    <cellStyle name="ÅëÈ­ [0]_ºÐ·ù±âÁØ_ÅõÀÔ°èÈ¹  12" xfId="2018" xr:uid="{00000000-0005-0000-0000-0000BF030000}"/>
    <cellStyle name="AeE­ [0]_ºÐ·u±aAØ_AoAO°eE¹  13" xfId="2019" xr:uid="{00000000-0005-0000-0000-0000C0030000}"/>
    <cellStyle name="ÅëÈ­ [0]_ºÐ·ù±âÁØ_ÅõÀÔ°èÈ¹  13" xfId="2020" xr:uid="{00000000-0005-0000-0000-0000C1030000}"/>
    <cellStyle name="AeE­ [0]_ºÐ·u±aAØ_AoAO°eE¹  2" xfId="2021" xr:uid="{00000000-0005-0000-0000-0000C2030000}"/>
    <cellStyle name="ÅëÈ­ [0]_ºÐ·ù±âÁØ_ÅõÀÔ°èÈ¹  2" xfId="2022" xr:uid="{00000000-0005-0000-0000-0000C3030000}"/>
    <cellStyle name="AeE­ [0]_ºÐ·u±aAØ_AoAO°eE¹  3" xfId="2023" xr:uid="{00000000-0005-0000-0000-0000C4030000}"/>
    <cellStyle name="ÅëÈ­ [0]_ºÐ·ù±âÁØ_ÅõÀÔ°èÈ¹  3" xfId="2024" xr:uid="{00000000-0005-0000-0000-0000C5030000}"/>
    <cellStyle name="AeE­ [0]_ºÐ·u±aAØ_AoAO°eE¹  4" xfId="2025" xr:uid="{00000000-0005-0000-0000-0000C6030000}"/>
    <cellStyle name="ÅëÈ­ [0]_ºÐ·ù±âÁØ_ÅõÀÔ°èÈ¹  4" xfId="2026" xr:uid="{00000000-0005-0000-0000-0000C7030000}"/>
    <cellStyle name="AeE­ [0]_ºÐ·u±aAØ_AoAO°eE¹  5" xfId="2027" xr:uid="{00000000-0005-0000-0000-0000C8030000}"/>
    <cellStyle name="ÅëÈ­ [0]_ºÐ·ù±âÁØ_ÅõÀÔ°èÈ¹  5" xfId="2028" xr:uid="{00000000-0005-0000-0000-0000C9030000}"/>
    <cellStyle name="AeE­ [0]_ºÐ·u±aAØ_AoAO°eE¹  6" xfId="2029" xr:uid="{00000000-0005-0000-0000-0000CA030000}"/>
    <cellStyle name="ÅëÈ­ [0]_ºÐ·ù±âÁØ_ÅõÀÔ°èÈ¹  6" xfId="2030" xr:uid="{00000000-0005-0000-0000-0000CB030000}"/>
    <cellStyle name="AeE­ [0]_ºÐ·u±aAØ_AoAO°eE¹  7" xfId="2031" xr:uid="{00000000-0005-0000-0000-0000CC030000}"/>
    <cellStyle name="ÅëÈ­ [0]_ºÐ·ù±âÁØ_ÅõÀÔ°èÈ¹  7" xfId="2032" xr:uid="{00000000-0005-0000-0000-0000CD030000}"/>
    <cellStyle name="AeE­ [0]_ºÐ·u±aAØ_AoAO°eE¹  8" xfId="2033" xr:uid="{00000000-0005-0000-0000-0000CE030000}"/>
    <cellStyle name="ÅëÈ­ [0]_ºÐ·ù±âÁØ_ÅõÀÔ°èÈ¹  8" xfId="2034" xr:uid="{00000000-0005-0000-0000-0000CF030000}"/>
    <cellStyle name="AeE­ [0]_ºÐ·u±aAØ_AoAO°eE¹  9" xfId="2035" xr:uid="{00000000-0005-0000-0000-0000D0030000}"/>
    <cellStyle name="ÅëÈ­ [0]_ºÐ·ù±âÁØ_ÅõÀÔ°èÈ¹  9" xfId="2036" xr:uid="{00000000-0005-0000-0000-0000D1030000}"/>
    <cellStyle name="AeE­ [0]_ºÐ·u±aE￡_AoAO°eE¹ " xfId="550" xr:uid="{00000000-0005-0000-0000-0000D2030000}"/>
    <cellStyle name="ÅëÈ­ [0]_ºÐ·ù±âÈ£_ÅõÀÔ°èÈ¹ " xfId="551" xr:uid="{00000000-0005-0000-0000-0000D3030000}"/>
    <cellStyle name="AeE­ [0]_ºÐ·u±aE￡_AoAO°eE¹  10" xfId="2037" xr:uid="{00000000-0005-0000-0000-0000D4030000}"/>
    <cellStyle name="ÅëÈ­ [0]_ºÐ·ù±âÈ£_ÅõÀÔ°èÈ¹  10" xfId="2038" xr:uid="{00000000-0005-0000-0000-0000D5030000}"/>
    <cellStyle name="AeE­ [0]_ºÐ·u±aE￡_AoAO°eE¹  11" xfId="2039" xr:uid="{00000000-0005-0000-0000-0000D6030000}"/>
    <cellStyle name="ÅëÈ­ [0]_ºÐ·ù±âÈ£_ÅõÀÔ°èÈ¹  11" xfId="2040" xr:uid="{00000000-0005-0000-0000-0000D7030000}"/>
    <cellStyle name="AeE­ [0]_ºÐ·u±aE￡_AoAO°eE¹  12" xfId="2041" xr:uid="{00000000-0005-0000-0000-0000D8030000}"/>
    <cellStyle name="ÅëÈ­ [0]_ºÐ·ù±âÈ£_ÅõÀÔ°èÈ¹  12" xfId="2042" xr:uid="{00000000-0005-0000-0000-0000D9030000}"/>
    <cellStyle name="AeE­ [0]_ºÐ·u±aE￡_AoAO°eE¹  13" xfId="2043" xr:uid="{00000000-0005-0000-0000-0000DA030000}"/>
    <cellStyle name="ÅëÈ­ [0]_ºÐ·ù±âÈ£_ÅõÀÔ°èÈ¹  13" xfId="2044" xr:uid="{00000000-0005-0000-0000-0000DB030000}"/>
    <cellStyle name="AeE­ [0]_ºÐ·u±aE￡_AoAO°eE¹  2" xfId="2045" xr:uid="{00000000-0005-0000-0000-0000DC030000}"/>
    <cellStyle name="ÅëÈ­ [0]_ºÐ·ù±âÈ£_ÅõÀÔ°èÈ¹  2" xfId="2046" xr:uid="{00000000-0005-0000-0000-0000DD030000}"/>
    <cellStyle name="AeE­ [0]_ºÐ·u±aE￡_AoAO°eE¹  3" xfId="2047" xr:uid="{00000000-0005-0000-0000-0000DE030000}"/>
    <cellStyle name="ÅëÈ­ [0]_ºÐ·ù±âÈ£_ÅõÀÔ°èÈ¹  3" xfId="2048" xr:uid="{00000000-0005-0000-0000-0000DF030000}"/>
    <cellStyle name="AeE­ [0]_ºÐ·u±aE￡_AoAO°eE¹  4" xfId="2049" xr:uid="{00000000-0005-0000-0000-0000E0030000}"/>
    <cellStyle name="ÅëÈ­ [0]_ºÐ·ù±âÈ£_ÅõÀÔ°èÈ¹  4" xfId="2050" xr:uid="{00000000-0005-0000-0000-0000E1030000}"/>
    <cellStyle name="AeE­ [0]_ºÐ·u±aE￡_AoAO°eE¹  5" xfId="2051" xr:uid="{00000000-0005-0000-0000-0000E2030000}"/>
    <cellStyle name="ÅëÈ­ [0]_ºÐ·ù±âÈ£_ÅõÀÔ°èÈ¹  5" xfId="2052" xr:uid="{00000000-0005-0000-0000-0000E3030000}"/>
    <cellStyle name="AeE­ [0]_ºÐ·u±aE￡_AoAO°eE¹  6" xfId="2053" xr:uid="{00000000-0005-0000-0000-0000E4030000}"/>
    <cellStyle name="ÅëÈ­ [0]_ºÐ·ù±âÈ£_ÅõÀÔ°èÈ¹  6" xfId="2054" xr:uid="{00000000-0005-0000-0000-0000E5030000}"/>
    <cellStyle name="AeE­ [0]_ºÐ·u±aE￡_AoAO°eE¹  7" xfId="2055" xr:uid="{00000000-0005-0000-0000-0000E6030000}"/>
    <cellStyle name="ÅëÈ­ [0]_ºÐ·ù±âÈ£_ÅõÀÔ°èÈ¹  7" xfId="2056" xr:uid="{00000000-0005-0000-0000-0000E7030000}"/>
    <cellStyle name="AeE­ [0]_ºÐ·u±aE￡_AoAO°eE¹  8" xfId="2057" xr:uid="{00000000-0005-0000-0000-0000E8030000}"/>
    <cellStyle name="ÅëÈ­ [0]_ºÐ·ù±âÈ£_ÅõÀÔ°èÈ¹  8" xfId="2058" xr:uid="{00000000-0005-0000-0000-0000E9030000}"/>
    <cellStyle name="AeE­ [0]_ºÐ·u±aE￡_AoAO°eE¹  9" xfId="2059" xr:uid="{00000000-0005-0000-0000-0000EA030000}"/>
    <cellStyle name="ÅëÈ­ [0]_ºÐ·ù±âÈ£_ÅõÀÔ°èÈ¹  9" xfId="2060" xr:uid="{00000000-0005-0000-0000-0000EB030000}"/>
    <cellStyle name="AeE­ [0]_RR1¾E " xfId="2061" xr:uid="{00000000-0005-0000-0000-0000EC030000}"/>
    <cellStyle name="ÅëÈ­ [0]_SAMPLE " xfId="552" xr:uid="{00000000-0005-0000-0000-0000ED030000}"/>
    <cellStyle name="AeE­ [0]_Sheet1 (2)_1.SUMMARY " xfId="553" xr:uid="{00000000-0005-0000-0000-0000EE030000}"/>
    <cellStyle name="ÅëÈ­ [0]_Sheet1 (2)_1.SUMMARY " xfId="554" xr:uid="{00000000-0005-0000-0000-0000EF030000}"/>
    <cellStyle name="AeE­ [0]_Sheet1 (2)_1.SUMMARY  10" xfId="2062" xr:uid="{00000000-0005-0000-0000-0000F0030000}"/>
    <cellStyle name="ÅëÈ­ [0]_Sheet1 (2)_1.SUMMARY  10" xfId="2063" xr:uid="{00000000-0005-0000-0000-0000F1030000}"/>
    <cellStyle name="AeE­ [0]_Sheet1 (2)_1.SUMMARY  11" xfId="2064" xr:uid="{00000000-0005-0000-0000-0000F2030000}"/>
    <cellStyle name="ÅëÈ­ [0]_Sheet1 (2)_1.SUMMARY  11" xfId="2065" xr:uid="{00000000-0005-0000-0000-0000F3030000}"/>
    <cellStyle name="AeE­ [0]_Sheet1 (2)_1.SUMMARY  12" xfId="2066" xr:uid="{00000000-0005-0000-0000-0000F4030000}"/>
    <cellStyle name="ÅëÈ­ [0]_Sheet1 (2)_1.SUMMARY  12" xfId="2067" xr:uid="{00000000-0005-0000-0000-0000F5030000}"/>
    <cellStyle name="AeE­ [0]_Sheet1 (2)_1.SUMMARY  13" xfId="2068" xr:uid="{00000000-0005-0000-0000-0000F6030000}"/>
    <cellStyle name="ÅëÈ­ [0]_Sheet1 (2)_1.SUMMARY  13" xfId="2069" xr:uid="{00000000-0005-0000-0000-0000F7030000}"/>
    <cellStyle name="AeE­ [0]_Sheet1 (2)_1.SUMMARY  2" xfId="2070" xr:uid="{00000000-0005-0000-0000-0000F8030000}"/>
    <cellStyle name="ÅëÈ­ [0]_Sheet1 (2)_1.SUMMARY  2" xfId="2071" xr:uid="{00000000-0005-0000-0000-0000F9030000}"/>
    <cellStyle name="AeE­ [0]_Sheet1 (2)_1.SUMMARY  3" xfId="2072" xr:uid="{00000000-0005-0000-0000-0000FA030000}"/>
    <cellStyle name="ÅëÈ­ [0]_Sheet1 (2)_1.SUMMARY  3" xfId="2073" xr:uid="{00000000-0005-0000-0000-0000FB030000}"/>
    <cellStyle name="AeE­ [0]_Sheet1 (2)_1.SUMMARY  4" xfId="2074" xr:uid="{00000000-0005-0000-0000-0000FC030000}"/>
    <cellStyle name="ÅëÈ­ [0]_Sheet1 (2)_1.SUMMARY  4" xfId="2075" xr:uid="{00000000-0005-0000-0000-0000FD030000}"/>
    <cellStyle name="AeE­ [0]_Sheet1 (2)_1.SUMMARY  5" xfId="2076" xr:uid="{00000000-0005-0000-0000-0000FE030000}"/>
    <cellStyle name="ÅëÈ­ [0]_Sheet1 (2)_1.SUMMARY  5" xfId="2077" xr:uid="{00000000-0005-0000-0000-0000FF030000}"/>
    <cellStyle name="AeE­ [0]_Sheet1 (2)_1.SUMMARY  6" xfId="2078" xr:uid="{00000000-0005-0000-0000-000000040000}"/>
    <cellStyle name="ÅëÈ­ [0]_Sheet1 (2)_1.SUMMARY  6" xfId="2079" xr:uid="{00000000-0005-0000-0000-000001040000}"/>
    <cellStyle name="AeE­ [0]_Sheet1 (2)_1.SUMMARY  7" xfId="2080" xr:uid="{00000000-0005-0000-0000-000002040000}"/>
    <cellStyle name="ÅëÈ­ [0]_Sheet1 (2)_1.SUMMARY  7" xfId="2081" xr:uid="{00000000-0005-0000-0000-000003040000}"/>
    <cellStyle name="AeE­ [0]_Sheet1 (2)_1.SUMMARY  8" xfId="2082" xr:uid="{00000000-0005-0000-0000-000004040000}"/>
    <cellStyle name="ÅëÈ­ [0]_Sheet1 (2)_1.SUMMARY  8" xfId="2083" xr:uid="{00000000-0005-0000-0000-000005040000}"/>
    <cellStyle name="AeE­ [0]_Sheet1 (2)_1.SUMMARY  9" xfId="2084" xr:uid="{00000000-0005-0000-0000-000006040000}"/>
    <cellStyle name="ÅëÈ­ [0]_Sheet1 (2)_1.SUMMARY  9" xfId="2085" xr:uid="{00000000-0005-0000-0000-000007040000}"/>
    <cellStyle name="AeE­ [0]_Sheet1 (2)_3.MSCHEDULE¿μ¹R " xfId="555" xr:uid="{00000000-0005-0000-0000-000008040000}"/>
    <cellStyle name="ÅëÈ­ [0]_Sheet1_1.SUMMARY " xfId="556" xr:uid="{00000000-0005-0000-0000-000009040000}"/>
    <cellStyle name="AeE­ [0]_Sheet1_3.MSCHEDULE¿μ¹R " xfId="557" xr:uid="{00000000-0005-0000-0000-00000A040000}"/>
    <cellStyle name="ÅëÈ­ [0]_Sheet1_ÃÖÁ¾ÀÏÁ¤ " xfId="558" xr:uid="{00000000-0005-0000-0000-00000B040000}"/>
    <cellStyle name="AeE­ [0]_Sheet1_XD AOA¾AIA¤ " xfId="559" xr:uid="{00000000-0005-0000-0000-00000C040000}"/>
    <cellStyle name="ÅëÈ­ [0]_Sheet1_XD ÃÖÁ¾ÀÏÁ¤ " xfId="560" xr:uid="{00000000-0005-0000-0000-00000D040000}"/>
    <cellStyle name="AeE­ [0]_Sheet1_XD AOA¾AIA¤  10" xfId="2086" xr:uid="{00000000-0005-0000-0000-00000E040000}"/>
    <cellStyle name="ÅëÈ­ [0]_Sheet1_XD ÃÖÁ¾ÀÏÁ¤  10" xfId="2087" xr:uid="{00000000-0005-0000-0000-00000F040000}"/>
    <cellStyle name="AeE­ [0]_Sheet1_XD AOA¾AIA¤  11" xfId="2088" xr:uid="{00000000-0005-0000-0000-000010040000}"/>
    <cellStyle name="ÅëÈ­ [0]_Sheet1_XD ÃÖÁ¾ÀÏÁ¤  11" xfId="2089" xr:uid="{00000000-0005-0000-0000-000011040000}"/>
    <cellStyle name="AeE­ [0]_Sheet1_XD AOA¾AIA¤  12" xfId="2090" xr:uid="{00000000-0005-0000-0000-000012040000}"/>
    <cellStyle name="ÅëÈ­ [0]_Sheet1_XD ÃÖÁ¾ÀÏÁ¤  12" xfId="2091" xr:uid="{00000000-0005-0000-0000-000013040000}"/>
    <cellStyle name="AeE­ [0]_Sheet1_XD AOA¾AIA¤  13" xfId="2092" xr:uid="{00000000-0005-0000-0000-000014040000}"/>
    <cellStyle name="ÅëÈ­ [0]_Sheet1_XD ÃÖÁ¾ÀÏÁ¤  13" xfId="2093" xr:uid="{00000000-0005-0000-0000-000015040000}"/>
    <cellStyle name="AeE­ [0]_Sheet1_XD AOA¾AIA¤  2" xfId="2094" xr:uid="{00000000-0005-0000-0000-000016040000}"/>
    <cellStyle name="ÅëÈ­ [0]_Sheet1_XD ÃÖÁ¾ÀÏÁ¤  2" xfId="2095" xr:uid="{00000000-0005-0000-0000-000017040000}"/>
    <cellStyle name="AeE­ [0]_Sheet1_XD AOA¾AIA¤  3" xfId="2096" xr:uid="{00000000-0005-0000-0000-000018040000}"/>
    <cellStyle name="ÅëÈ­ [0]_Sheet1_XD ÃÖÁ¾ÀÏÁ¤  3" xfId="2097" xr:uid="{00000000-0005-0000-0000-000019040000}"/>
    <cellStyle name="AeE­ [0]_Sheet1_XD AOA¾AIA¤  4" xfId="2098" xr:uid="{00000000-0005-0000-0000-00001A040000}"/>
    <cellStyle name="ÅëÈ­ [0]_Sheet1_XD ÃÖÁ¾ÀÏÁ¤  4" xfId="2099" xr:uid="{00000000-0005-0000-0000-00001B040000}"/>
    <cellStyle name="AeE­ [0]_Sheet1_XD AOA¾AIA¤  5" xfId="2100" xr:uid="{00000000-0005-0000-0000-00001C040000}"/>
    <cellStyle name="ÅëÈ­ [0]_Sheet1_XD ÃÖÁ¾ÀÏÁ¤  5" xfId="2101" xr:uid="{00000000-0005-0000-0000-00001D040000}"/>
    <cellStyle name="AeE­ [0]_Sheet1_XD AOA¾AIA¤  6" xfId="2102" xr:uid="{00000000-0005-0000-0000-00001E040000}"/>
    <cellStyle name="ÅëÈ­ [0]_Sheet1_XD ÃÖÁ¾ÀÏÁ¤  6" xfId="2103" xr:uid="{00000000-0005-0000-0000-00001F040000}"/>
    <cellStyle name="AeE­ [0]_Sheet1_XD AOA¾AIA¤  7" xfId="2104" xr:uid="{00000000-0005-0000-0000-000020040000}"/>
    <cellStyle name="ÅëÈ­ [0]_Sheet1_XD ÃÖÁ¾ÀÏÁ¤  7" xfId="2105" xr:uid="{00000000-0005-0000-0000-000021040000}"/>
    <cellStyle name="AeE­ [0]_Sheet1_XD AOA¾AIA¤  8" xfId="2106" xr:uid="{00000000-0005-0000-0000-000022040000}"/>
    <cellStyle name="ÅëÈ­ [0]_Sheet1_XD ÃÖÁ¾ÀÏÁ¤  8" xfId="2107" xr:uid="{00000000-0005-0000-0000-000023040000}"/>
    <cellStyle name="AeE­ [0]_Sheet1_XD AOA¾AIA¤  9" xfId="2108" xr:uid="{00000000-0005-0000-0000-000024040000}"/>
    <cellStyle name="ÅëÈ­ [0]_Sheet1_XD ÃÖÁ¾ÀÏÁ¤  9" xfId="2109" xr:uid="{00000000-0005-0000-0000-000025040000}"/>
    <cellStyle name="AeE­ [0]_Sheet8" xfId="2110" xr:uid="{00000000-0005-0000-0000-000026040000}"/>
    <cellStyle name="ÅëÈ­ [0]_SMG-CKD-d1.1 " xfId="561" xr:uid="{00000000-0005-0000-0000-000027040000}"/>
    <cellStyle name="AëE­ [0]_SP 1°µ?1× ?ÜÁÖ " xfId="2111" xr:uid="{00000000-0005-0000-0000-000028040000}"/>
    <cellStyle name="ÅëÈ­ [0]_SP ¹°µ¿¹× ¿ÜÁÖ " xfId="2112" xr:uid="{00000000-0005-0000-0000-000029040000}"/>
    <cellStyle name="AeE­ [0]_SP ¹°μ¿¹× ¿UAO " xfId="2113" xr:uid="{00000000-0005-0000-0000-00002A040000}"/>
    <cellStyle name="Åëè­ 10" xfId="2114" xr:uid="{00000000-0005-0000-0000-00002B040000}"/>
    <cellStyle name="Åëè­ 11" xfId="2115" xr:uid="{00000000-0005-0000-0000-00002C040000}"/>
    <cellStyle name="Åëè­ 12" xfId="2116" xr:uid="{00000000-0005-0000-0000-00002D040000}"/>
    <cellStyle name="Åëè­ 13" xfId="2117" xr:uid="{00000000-0005-0000-0000-00002E040000}"/>
    <cellStyle name="Åëè­ 2" xfId="2118" xr:uid="{00000000-0005-0000-0000-00002F040000}"/>
    <cellStyle name="Åëè­ 3" xfId="2119" xr:uid="{00000000-0005-0000-0000-000030040000}"/>
    <cellStyle name="Åëè­ 4" xfId="2120" xr:uid="{00000000-0005-0000-0000-000031040000}"/>
    <cellStyle name="Åëè­ 5" xfId="2121" xr:uid="{00000000-0005-0000-0000-000032040000}"/>
    <cellStyle name="Åëè­ 6" xfId="2122" xr:uid="{00000000-0005-0000-0000-000033040000}"/>
    <cellStyle name="Åëè­ 7" xfId="2123" xr:uid="{00000000-0005-0000-0000-000034040000}"/>
    <cellStyle name="Åëè­ 8" xfId="2124" xr:uid="{00000000-0005-0000-0000-000035040000}"/>
    <cellStyle name="Åëè­ 9" xfId="2125" xr:uid="{00000000-0005-0000-0000-000036040000}"/>
    <cellStyle name="AeE?[0]_96???OBD " xfId="562" xr:uid="{00000000-0005-0000-0000-000037040000}"/>
    <cellStyle name="AeE?96???OBD " xfId="563" xr:uid="{00000000-0005-0000-0000-000038040000}"/>
    <cellStyle name="AeE?ER?쬕 [0]_?ER??R?쬕?ERAi?ERicAc?ER??Ri " xfId="564" xr:uid="{00000000-0005-0000-0000-000039040000}"/>
    <cellStyle name="AeE?ER?쬕_?ER??R?쬕?ERAi?ERicAc?ER??Ri " xfId="565" xr:uid="{00000000-0005-0000-0000-00003A040000}"/>
    <cellStyle name="AeE?PROJECT-NFe" xfId="566" xr:uid="{00000000-0005-0000-0000-00003B040000}"/>
    <cellStyle name="AeE?R쭵 [0]_96?쬾??R?쬸OBD " xfId="567" xr:uid="{00000000-0005-0000-0000-00003C040000}"/>
    <cellStyle name="AeE?R쭵_96?쬾??R?쬸OBD " xfId="568" xr:uid="{00000000-0005-0000-0000-00003D040000}"/>
    <cellStyle name="AeE­_          " xfId="569" xr:uid="{00000000-0005-0000-0000-00003E040000}"/>
    <cellStyle name="ÅëÈ­_¡Ú¾ÈÜ¬ Á¾ÇÕºñ±³ " xfId="570" xr:uid="{00000000-0005-0000-0000-00003F040000}"/>
    <cellStyle name="AeE­_¡U¾EU￢ A¾COºn±³  10" xfId="2126" xr:uid="{00000000-0005-0000-0000-000040040000}"/>
    <cellStyle name="ÅëÈ­_¡Ú¾ÈÜ¬ Á¾ÇÕºñ±³  10" xfId="2127" xr:uid="{00000000-0005-0000-0000-000041040000}"/>
    <cellStyle name="AeE­_¡U¾EU￢ A¾COºn±³  11" xfId="2128" xr:uid="{00000000-0005-0000-0000-000042040000}"/>
    <cellStyle name="ÅëÈ­_¡Ú¾ÈÜ¬ Á¾ÇÕºñ±³  11" xfId="2129" xr:uid="{00000000-0005-0000-0000-000043040000}"/>
    <cellStyle name="AeE­_¡U¾EU￢ A¾COºn±³  12" xfId="2130" xr:uid="{00000000-0005-0000-0000-000044040000}"/>
    <cellStyle name="ÅëÈ­_¡Ú¾ÈÜ¬ Á¾ÇÕºñ±³  12" xfId="2131" xr:uid="{00000000-0005-0000-0000-000045040000}"/>
    <cellStyle name="AeE­_¡U¾EU￢ A¾COºn±³  13" xfId="2132" xr:uid="{00000000-0005-0000-0000-000046040000}"/>
    <cellStyle name="ÅëÈ­_¡Ú¾ÈÜ¬ Á¾ÇÕºñ±³  13" xfId="2133" xr:uid="{00000000-0005-0000-0000-000047040000}"/>
    <cellStyle name="AeE­_¡U¾EU￢ A¾COºn±³  2" xfId="2134" xr:uid="{00000000-0005-0000-0000-000048040000}"/>
    <cellStyle name="ÅëÈ­_¡Ú¾ÈÜ¬ Á¾ÇÕºñ±³  2" xfId="2135" xr:uid="{00000000-0005-0000-0000-000049040000}"/>
    <cellStyle name="AeE­_¡U¾EU￢ A¾COºn±³  3" xfId="2136" xr:uid="{00000000-0005-0000-0000-00004A040000}"/>
    <cellStyle name="ÅëÈ­_¡Ú¾ÈÜ¬ Á¾ÇÕºñ±³  3" xfId="2137" xr:uid="{00000000-0005-0000-0000-00004B040000}"/>
    <cellStyle name="AeE­_¡U¾EU￢ A¾COºn±³  4" xfId="2138" xr:uid="{00000000-0005-0000-0000-00004C040000}"/>
    <cellStyle name="ÅëÈ­_¡Ú¾ÈÜ¬ Á¾ÇÕºñ±³  4" xfId="2139" xr:uid="{00000000-0005-0000-0000-00004D040000}"/>
    <cellStyle name="AeE­_¡U¾EU￢ A¾COºn±³  5" xfId="2140" xr:uid="{00000000-0005-0000-0000-00004E040000}"/>
    <cellStyle name="ÅëÈ­_¡Ú¾ÈÜ¬ Á¾ÇÕºñ±³  5" xfId="2141" xr:uid="{00000000-0005-0000-0000-00004F040000}"/>
    <cellStyle name="AeE­_¡U¾EU￢ A¾COºn±³  6" xfId="2142" xr:uid="{00000000-0005-0000-0000-000050040000}"/>
    <cellStyle name="ÅëÈ­_¡Ú¾ÈÜ¬ Á¾ÇÕºñ±³  6" xfId="2143" xr:uid="{00000000-0005-0000-0000-000051040000}"/>
    <cellStyle name="AeE­_¡U¾EU￢ A¾COºn±³  7" xfId="2144" xr:uid="{00000000-0005-0000-0000-000052040000}"/>
    <cellStyle name="ÅëÈ­_¡Ú¾ÈÜ¬ Á¾ÇÕºñ±³  7" xfId="2145" xr:uid="{00000000-0005-0000-0000-000053040000}"/>
    <cellStyle name="AeE­_¡U¾EU￢ A¾COºn±³  8" xfId="2146" xr:uid="{00000000-0005-0000-0000-000054040000}"/>
    <cellStyle name="ÅëÈ­_¡Ú¾ÈÜ¬ Á¾ÇÕºñ±³  8" xfId="2147" xr:uid="{00000000-0005-0000-0000-000055040000}"/>
    <cellStyle name="AeE­_¡U¾EU￢ A¾COºn±³  9" xfId="2148" xr:uid="{00000000-0005-0000-0000-000056040000}"/>
    <cellStyle name="ÅëÈ­_¡Ú¾ÈÜ¬ Á¾ÇÕºñ±³  9" xfId="2149" xr:uid="{00000000-0005-0000-0000-000057040000}"/>
    <cellStyle name="AeE­_´e¿iAaCI¿aA≫ " xfId="571" xr:uid="{00000000-0005-0000-0000-000058040000}"/>
    <cellStyle name="AëE­_´ëÇü±¸ " xfId="2150" xr:uid="{00000000-0005-0000-0000-000059040000}"/>
    <cellStyle name="ÅëÈ­_´ëÇü±¸ " xfId="2151" xr:uid="{00000000-0005-0000-0000-00005A040000}"/>
    <cellStyle name="AeE­_´U°eº° ±¸Aa¾E" xfId="2152" xr:uid="{00000000-0005-0000-0000-00005B040000}"/>
    <cellStyle name="ÅëÈ­_´Ü°èº° ±¸Ãà¾È" xfId="572" xr:uid="{00000000-0005-0000-0000-00005C040000}"/>
    <cellStyle name="AeE­_´U°eº° ±¸Aa¾E_11월 조달 이행율" xfId="2153" xr:uid="{00000000-0005-0000-0000-00005D040000}"/>
    <cellStyle name="ÅëÈ­_´Ü°èº° ±¸Ãà¾È_11월 조달 이행율" xfId="2154" xr:uid="{00000000-0005-0000-0000-00005E040000}"/>
    <cellStyle name="AeE­_´U°eº° ±¸Aa¾E_11월 조달 이행율_7月执行率" xfId="2155" xr:uid="{00000000-0005-0000-0000-00005F040000}"/>
    <cellStyle name="ÅëÈ­_´Ü°èº° ±¸Ãà¾È_11월 조달 이행율_7月执行率" xfId="2156" xr:uid="{00000000-0005-0000-0000-000060040000}"/>
    <cellStyle name="AeE­_´U°eº° ±¸Aa¾E_7月执行率" xfId="2157" xr:uid="{00000000-0005-0000-0000-000061040000}"/>
    <cellStyle name="ÅëÈ­_´Ü°èº° ±¸Ãà¾È_7月执行率" xfId="2158" xr:uid="{00000000-0005-0000-0000-000062040000}"/>
    <cellStyle name="AeE­_¿μ¾÷º¸°i" xfId="573" xr:uid="{00000000-0005-0000-0000-000063040000}"/>
    <cellStyle name="AëE­_°ü¸®Ç×¸n_3÷Á3o° " xfId="2159" xr:uid="{00000000-0005-0000-0000-000064040000}"/>
    <cellStyle name="AeE­_°u¸RC×¸n_¾÷A¾º° " xfId="2160" xr:uid="{00000000-0005-0000-0000-000065040000}"/>
    <cellStyle name="ÅëÈ­_¼­½ÄÃ¼°è_ÅõÀÔ°èÈ¹ " xfId="574" xr:uid="{00000000-0005-0000-0000-000066040000}"/>
    <cellStyle name="AeE­_¼­½AA¼01_AoAO°eE¹ " xfId="575" xr:uid="{00000000-0005-0000-0000-000067040000}"/>
    <cellStyle name="ÅëÈ­_¼­½ÄÃ¼01_ÅõÀÔ°èÈ¹ " xfId="576" xr:uid="{00000000-0005-0000-0000-000068040000}"/>
    <cellStyle name="AeE­_¼­½AA¼01_AoAO°eE¹  10" xfId="2161" xr:uid="{00000000-0005-0000-0000-000069040000}"/>
    <cellStyle name="ÅëÈ­_¼­½ÄÃ¼01_ÅõÀÔ°èÈ¹  10" xfId="2162" xr:uid="{00000000-0005-0000-0000-00006A040000}"/>
    <cellStyle name="AeE­_¼­½AA¼01_AoAO°eE¹  11" xfId="2163" xr:uid="{00000000-0005-0000-0000-00006B040000}"/>
    <cellStyle name="ÅëÈ­_¼­½ÄÃ¼01_ÅõÀÔ°èÈ¹  11" xfId="2164" xr:uid="{00000000-0005-0000-0000-00006C040000}"/>
    <cellStyle name="AeE­_¼­½AA¼01_AoAO°eE¹  12" xfId="2165" xr:uid="{00000000-0005-0000-0000-00006D040000}"/>
    <cellStyle name="ÅëÈ­_¼­½ÄÃ¼01_ÅõÀÔ°èÈ¹  12" xfId="2166" xr:uid="{00000000-0005-0000-0000-00006E040000}"/>
    <cellStyle name="AeE­_¼­½AA¼01_AoAO°eE¹  13" xfId="2167" xr:uid="{00000000-0005-0000-0000-00006F040000}"/>
    <cellStyle name="ÅëÈ­_¼­½ÄÃ¼01_ÅõÀÔ°èÈ¹  13" xfId="2168" xr:uid="{00000000-0005-0000-0000-000070040000}"/>
    <cellStyle name="AeE­_¼­½AA¼01_AoAO°eE¹  2" xfId="2169" xr:uid="{00000000-0005-0000-0000-000071040000}"/>
    <cellStyle name="ÅëÈ­_¼­½ÄÃ¼01_ÅõÀÔ°èÈ¹  2" xfId="2170" xr:uid="{00000000-0005-0000-0000-000072040000}"/>
    <cellStyle name="AeE­_¼­½AA¼01_AoAO°eE¹  3" xfId="2171" xr:uid="{00000000-0005-0000-0000-000073040000}"/>
    <cellStyle name="ÅëÈ­_¼­½ÄÃ¼01_ÅõÀÔ°èÈ¹  3" xfId="2172" xr:uid="{00000000-0005-0000-0000-000074040000}"/>
    <cellStyle name="AeE­_¼­½AA¼01_AoAO°eE¹  4" xfId="2173" xr:uid="{00000000-0005-0000-0000-000075040000}"/>
    <cellStyle name="ÅëÈ­_¼­½ÄÃ¼01_ÅõÀÔ°èÈ¹  4" xfId="2174" xr:uid="{00000000-0005-0000-0000-000076040000}"/>
    <cellStyle name="AeE­_¼­½AA¼01_AoAO°eE¹  5" xfId="2175" xr:uid="{00000000-0005-0000-0000-000077040000}"/>
    <cellStyle name="ÅëÈ­_¼­½ÄÃ¼01_ÅõÀÔ°èÈ¹  5" xfId="2176" xr:uid="{00000000-0005-0000-0000-000078040000}"/>
    <cellStyle name="AeE­_¼­½AA¼01_AoAO°eE¹  6" xfId="2177" xr:uid="{00000000-0005-0000-0000-000079040000}"/>
    <cellStyle name="ÅëÈ­_¼­½ÄÃ¼01_ÅõÀÔ°èÈ¹  6" xfId="2178" xr:uid="{00000000-0005-0000-0000-00007A040000}"/>
    <cellStyle name="AeE­_¼­½AA¼01_AoAO°eE¹  7" xfId="2179" xr:uid="{00000000-0005-0000-0000-00007B040000}"/>
    <cellStyle name="ÅëÈ­_¼­½ÄÃ¼01_ÅõÀÔ°èÈ¹  7" xfId="2180" xr:uid="{00000000-0005-0000-0000-00007C040000}"/>
    <cellStyle name="AeE­_¼­½AA¼01_AoAO°eE¹  8" xfId="2181" xr:uid="{00000000-0005-0000-0000-00007D040000}"/>
    <cellStyle name="ÅëÈ­_¼­½ÄÃ¼01_ÅõÀÔ°èÈ¹  8" xfId="2182" xr:uid="{00000000-0005-0000-0000-00007E040000}"/>
    <cellStyle name="AeE­_¼­½AA¼01_AoAO°eE¹  9" xfId="2183" xr:uid="{00000000-0005-0000-0000-00007F040000}"/>
    <cellStyle name="ÅëÈ­_¼­½ÄÃ¼01_ÅõÀÔ°èÈ¹  9" xfId="2184" xr:uid="{00000000-0005-0000-0000-000080040000}"/>
    <cellStyle name="AeE­_¼­½AAI¶÷_AoAO°eE¹ " xfId="577" xr:uid="{00000000-0005-0000-0000-000081040000}"/>
    <cellStyle name="ÅëÈ­_¼­½ÄÀÏ¶÷_ÅõÀÔ°èÈ¹ " xfId="578" xr:uid="{00000000-0005-0000-0000-000082040000}"/>
    <cellStyle name="AeE­_¼­½AAI¶÷_AoAO°eE¹  10" xfId="2185" xr:uid="{00000000-0005-0000-0000-000083040000}"/>
    <cellStyle name="ÅëÈ­_¼­½ÄÀÏ¶÷_ÅõÀÔ°èÈ¹  10" xfId="2186" xr:uid="{00000000-0005-0000-0000-000084040000}"/>
    <cellStyle name="AeE­_¼­½AAI¶÷_AoAO°eE¹  11" xfId="2187" xr:uid="{00000000-0005-0000-0000-000085040000}"/>
    <cellStyle name="ÅëÈ­_¼­½ÄÀÏ¶÷_ÅõÀÔ°èÈ¹  11" xfId="2188" xr:uid="{00000000-0005-0000-0000-000086040000}"/>
    <cellStyle name="AeE­_¼­½AAI¶÷_AoAO°eE¹  12" xfId="2189" xr:uid="{00000000-0005-0000-0000-000087040000}"/>
    <cellStyle name="ÅëÈ­_¼­½ÄÀÏ¶÷_ÅõÀÔ°èÈ¹  12" xfId="2190" xr:uid="{00000000-0005-0000-0000-000088040000}"/>
    <cellStyle name="AeE­_¼­½AAI¶÷_AoAO°eE¹  13" xfId="2191" xr:uid="{00000000-0005-0000-0000-000089040000}"/>
    <cellStyle name="ÅëÈ­_¼­½ÄÀÏ¶÷_ÅõÀÔ°èÈ¹  13" xfId="2192" xr:uid="{00000000-0005-0000-0000-00008A040000}"/>
    <cellStyle name="AeE­_¼­½AAI¶÷_AoAO°eE¹  2" xfId="2193" xr:uid="{00000000-0005-0000-0000-00008B040000}"/>
    <cellStyle name="ÅëÈ­_¼­½ÄÀÏ¶÷_ÅõÀÔ°èÈ¹  2" xfId="2194" xr:uid="{00000000-0005-0000-0000-00008C040000}"/>
    <cellStyle name="AeE­_¼­½AAI¶÷_AoAO°eE¹  3" xfId="2195" xr:uid="{00000000-0005-0000-0000-00008D040000}"/>
    <cellStyle name="ÅëÈ­_¼­½ÄÀÏ¶÷_ÅõÀÔ°èÈ¹  3" xfId="2196" xr:uid="{00000000-0005-0000-0000-00008E040000}"/>
    <cellStyle name="AeE­_¼­½AAI¶÷_AoAO°eE¹  4" xfId="2197" xr:uid="{00000000-0005-0000-0000-00008F040000}"/>
    <cellStyle name="ÅëÈ­_¼­½ÄÀÏ¶÷_ÅõÀÔ°èÈ¹  4" xfId="2198" xr:uid="{00000000-0005-0000-0000-000090040000}"/>
    <cellStyle name="AeE­_¼­½AAI¶÷_AoAO°eE¹  5" xfId="2199" xr:uid="{00000000-0005-0000-0000-000091040000}"/>
    <cellStyle name="ÅëÈ­_¼­½ÄÀÏ¶÷_ÅõÀÔ°èÈ¹  5" xfId="2200" xr:uid="{00000000-0005-0000-0000-000092040000}"/>
    <cellStyle name="AeE­_¼­½AAI¶÷_AoAO°eE¹  6" xfId="2201" xr:uid="{00000000-0005-0000-0000-000093040000}"/>
    <cellStyle name="ÅëÈ­_¼­½ÄÀÏ¶÷_ÅõÀÔ°èÈ¹  6" xfId="2202" xr:uid="{00000000-0005-0000-0000-000094040000}"/>
    <cellStyle name="AeE­_¼­½AAI¶÷_AoAO°eE¹  7" xfId="2203" xr:uid="{00000000-0005-0000-0000-000095040000}"/>
    <cellStyle name="ÅëÈ­_¼­½ÄÀÏ¶÷_ÅõÀÔ°èÈ¹  7" xfId="2204" xr:uid="{00000000-0005-0000-0000-000096040000}"/>
    <cellStyle name="AeE­_¼­½AAI¶÷_AoAO°eE¹  8" xfId="2205" xr:uid="{00000000-0005-0000-0000-000097040000}"/>
    <cellStyle name="ÅëÈ­_¼­½ÄÀÏ¶÷_ÅõÀÔ°èÈ¹  8" xfId="2206" xr:uid="{00000000-0005-0000-0000-000098040000}"/>
    <cellStyle name="AeE­_¼­½AAI¶÷_AoAO°eE¹  9" xfId="2207" xr:uid="{00000000-0005-0000-0000-000099040000}"/>
    <cellStyle name="ÅëÈ­_¼­½ÄÀÏ¶÷_ÅõÀÔ°èÈ¹  9" xfId="2208" xr:uid="{00000000-0005-0000-0000-00009A040000}"/>
    <cellStyle name="AeE­_¼oAOCaA¤½A≫o " xfId="2209" xr:uid="{00000000-0005-0000-0000-00009B040000}"/>
    <cellStyle name="ÅëÈ­_½ÇÀû " xfId="2210" xr:uid="{00000000-0005-0000-0000-00009C040000}"/>
    <cellStyle name="AeE­_1.ÆC¸A½CAu " xfId="579" xr:uid="{00000000-0005-0000-0000-00009D040000}"/>
    <cellStyle name="ÅëÈ­_1.ÆÇ¸Å½ÇÀû " xfId="580" xr:uid="{00000000-0005-0000-0000-00009E040000}"/>
    <cellStyle name="AeE­_1.SUMMARY " xfId="581" xr:uid="{00000000-0005-0000-0000-00009F040000}"/>
    <cellStyle name="ÅëÈ­_1.SUMMARY " xfId="582" xr:uid="{00000000-0005-0000-0000-0000A0040000}"/>
    <cellStyle name="AeE­_1.SUMMARY  10" xfId="2211" xr:uid="{00000000-0005-0000-0000-0000A1040000}"/>
    <cellStyle name="ÅëÈ­_1.SUMMARY  10" xfId="2212" xr:uid="{00000000-0005-0000-0000-0000A2040000}"/>
    <cellStyle name="AeE­_1.SUMMARY  11" xfId="2213" xr:uid="{00000000-0005-0000-0000-0000A3040000}"/>
    <cellStyle name="ÅëÈ­_1.SUMMARY  11" xfId="2214" xr:uid="{00000000-0005-0000-0000-0000A4040000}"/>
    <cellStyle name="AeE­_1.SUMMARY  12" xfId="2215" xr:uid="{00000000-0005-0000-0000-0000A5040000}"/>
    <cellStyle name="ÅëÈ­_1.SUMMARY  12" xfId="2216" xr:uid="{00000000-0005-0000-0000-0000A6040000}"/>
    <cellStyle name="AeE­_1.SUMMARY  13" xfId="2217" xr:uid="{00000000-0005-0000-0000-0000A7040000}"/>
    <cellStyle name="ÅëÈ­_1.SUMMARY  13" xfId="2218" xr:uid="{00000000-0005-0000-0000-0000A8040000}"/>
    <cellStyle name="AeE­_1.SUMMARY  2" xfId="2219" xr:uid="{00000000-0005-0000-0000-0000A9040000}"/>
    <cellStyle name="ÅëÈ­_1.SUMMARY  2" xfId="2220" xr:uid="{00000000-0005-0000-0000-0000AA040000}"/>
    <cellStyle name="AeE­_1.SUMMARY  3" xfId="2221" xr:uid="{00000000-0005-0000-0000-0000AB040000}"/>
    <cellStyle name="ÅëÈ­_1.SUMMARY  3" xfId="2222" xr:uid="{00000000-0005-0000-0000-0000AC040000}"/>
    <cellStyle name="AeE­_1.SUMMARY  4" xfId="2223" xr:uid="{00000000-0005-0000-0000-0000AD040000}"/>
    <cellStyle name="ÅëÈ­_1.SUMMARY  4" xfId="2224" xr:uid="{00000000-0005-0000-0000-0000AE040000}"/>
    <cellStyle name="AeE­_1.SUMMARY  5" xfId="2225" xr:uid="{00000000-0005-0000-0000-0000AF040000}"/>
    <cellStyle name="ÅëÈ­_1.SUMMARY  5" xfId="2226" xr:uid="{00000000-0005-0000-0000-0000B0040000}"/>
    <cellStyle name="AeE­_1.SUMMARY  6" xfId="2227" xr:uid="{00000000-0005-0000-0000-0000B1040000}"/>
    <cellStyle name="ÅëÈ­_1.SUMMARY  6" xfId="2228" xr:uid="{00000000-0005-0000-0000-0000B2040000}"/>
    <cellStyle name="AeE­_1.SUMMARY  7" xfId="2229" xr:uid="{00000000-0005-0000-0000-0000B3040000}"/>
    <cellStyle name="ÅëÈ­_1.SUMMARY  7" xfId="2230" xr:uid="{00000000-0005-0000-0000-0000B4040000}"/>
    <cellStyle name="AeE­_1.SUMMARY  8" xfId="2231" xr:uid="{00000000-0005-0000-0000-0000B5040000}"/>
    <cellStyle name="ÅëÈ­_1.SUMMARY  8" xfId="2232" xr:uid="{00000000-0005-0000-0000-0000B6040000}"/>
    <cellStyle name="AeE­_1.SUMMARY  9" xfId="2233" xr:uid="{00000000-0005-0000-0000-0000B7040000}"/>
    <cellStyle name="ÅëÈ­_1.SUMMARY  9" xfId="2234" xr:uid="{00000000-0005-0000-0000-0000B8040000}"/>
    <cellStyle name="AeE­_10¿u2AO " xfId="2235" xr:uid="{00000000-0005-0000-0000-0000B9040000}"/>
    <cellStyle name="AëE­_1ÇAu " xfId="2236" xr:uid="{00000000-0005-0000-0000-0000BA040000}"/>
    <cellStyle name="AeE­_2.CONCEPT " xfId="583" xr:uid="{00000000-0005-0000-0000-0000BB040000}"/>
    <cellStyle name="ÅëÈ­_2.CONCEPT " xfId="584" xr:uid="{00000000-0005-0000-0000-0000BC040000}"/>
    <cellStyle name="AeE­_3.MSCHEDULE¿μ¹R " xfId="585" xr:uid="{00000000-0005-0000-0000-0000BD040000}"/>
    <cellStyle name="ÅëÈ­_3PJTR°èÈ¹ " xfId="586" xr:uid="{00000000-0005-0000-0000-0000BE040000}"/>
    <cellStyle name="AeE­_4 " xfId="587" xr:uid="{00000000-0005-0000-0000-0000BF040000}"/>
    <cellStyle name="ÅëÈ­_4 " xfId="588" xr:uid="{00000000-0005-0000-0000-0000C0040000}"/>
    <cellStyle name="AeE­_4  10" xfId="2237" xr:uid="{00000000-0005-0000-0000-0000C1040000}"/>
    <cellStyle name="ÅëÈ­_4  10" xfId="2238" xr:uid="{00000000-0005-0000-0000-0000C2040000}"/>
    <cellStyle name="AeE­_4  11" xfId="2239" xr:uid="{00000000-0005-0000-0000-0000C3040000}"/>
    <cellStyle name="ÅëÈ­_4  11" xfId="2240" xr:uid="{00000000-0005-0000-0000-0000C4040000}"/>
    <cellStyle name="AeE­_4  12" xfId="2241" xr:uid="{00000000-0005-0000-0000-0000C5040000}"/>
    <cellStyle name="ÅëÈ­_4  12" xfId="2242" xr:uid="{00000000-0005-0000-0000-0000C6040000}"/>
    <cellStyle name="AeE­_4  13" xfId="2243" xr:uid="{00000000-0005-0000-0000-0000C7040000}"/>
    <cellStyle name="ÅëÈ­_4  13" xfId="2244" xr:uid="{00000000-0005-0000-0000-0000C8040000}"/>
    <cellStyle name="AeE­_4  2" xfId="2245" xr:uid="{00000000-0005-0000-0000-0000C9040000}"/>
    <cellStyle name="ÅëÈ­_4  2" xfId="2246" xr:uid="{00000000-0005-0000-0000-0000CA040000}"/>
    <cellStyle name="AeE­_4  3" xfId="2247" xr:uid="{00000000-0005-0000-0000-0000CB040000}"/>
    <cellStyle name="ÅëÈ­_4  3" xfId="2248" xr:uid="{00000000-0005-0000-0000-0000CC040000}"/>
    <cellStyle name="AeE­_4  4" xfId="2249" xr:uid="{00000000-0005-0000-0000-0000CD040000}"/>
    <cellStyle name="ÅëÈ­_4  4" xfId="2250" xr:uid="{00000000-0005-0000-0000-0000CE040000}"/>
    <cellStyle name="AeE­_4  5" xfId="2251" xr:uid="{00000000-0005-0000-0000-0000CF040000}"/>
    <cellStyle name="ÅëÈ­_4  5" xfId="2252" xr:uid="{00000000-0005-0000-0000-0000D0040000}"/>
    <cellStyle name="AeE­_4  6" xfId="2253" xr:uid="{00000000-0005-0000-0000-0000D1040000}"/>
    <cellStyle name="ÅëÈ­_4  6" xfId="2254" xr:uid="{00000000-0005-0000-0000-0000D2040000}"/>
    <cellStyle name="AeE­_4  7" xfId="2255" xr:uid="{00000000-0005-0000-0000-0000D3040000}"/>
    <cellStyle name="ÅëÈ­_4  7" xfId="2256" xr:uid="{00000000-0005-0000-0000-0000D4040000}"/>
    <cellStyle name="AeE­_4  8" xfId="2257" xr:uid="{00000000-0005-0000-0000-0000D5040000}"/>
    <cellStyle name="ÅëÈ­_4  8" xfId="2258" xr:uid="{00000000-0005-0000-0000-0000D6040000}"/>
    <cellStyle name="AeE­_4  9" xfId="2259" xr:uid="{00000000-0005-0000-0000-0000D7040000}"/>
    <cellStyle name="ÅëÈ­_4  9" xfId="2260" xr:uid="{00000000-0005-0000-0000-0000D8040000}"/>
    <cellStyle name="AeE­_5-3-3-1-1.≫y≫e±¸A¶ºÐ¼R-MAT'L¡­ " xfId="2261" xr:uid="{00000000-0005-0000-0000-0000D9040000}"/>
    <cellStyle name="ÅëÈ­_6-3°æÀï·Â " xfId="589" xr:uid="{00000000-0005-0000-0000-0000DA040000}"/>
    <cellStyle name="AeE­_6-3°æAi·A _±¸¸A½CAu " xfId="2262" xr:uid="{00000000-0005-0000-0000-0000DB040000}"/>
    <cellStyle name="ÅëÈ­_7.MASTER SCHEDULE " xfId="590" xr:uid="{00000000-0005-0000-0000-0000DC040000}"/>
    <cellStyle name="Aee­_7月执行率" xfId="2263" xr:uid="{00000000-0005-0000-0000-0000DD040000}"/>
    <cellStyle name="ÅëÈ­_Á¦Á¶1ºÎ1°ú ÇöÈ² " xfId="2264" xr:uid="{00000000-0005-0000-0000-0000DE040000}"/>
    <cellStyle name="AeE­_A÷·E_CO¸RE­¾E " xfId="2265" xr:uid="{00000000-0005-0000-0000-0000DF040000}"/>
    <cellStyle name="AëE­_Aç°í°ü¸® " xfId="2266" xr:uid="{00000000-0005-0000-0000-0000E0040000}"/>
    <cellStyle name="ÅëÈ­_Àç°í°ü¸® " xfId="2267" xr:uid="{00000000-0005-0000-0000-0000E1040000}"/>
    <cellStyle name="AeE­_AI¿ø¹× A¶A÷(96.5.2.) _±¸¸A½CAu " xfId="2268" xr:uid="{00000000-0005-0000-0000-0000E2040000}"/>
    <cellStyle name="ÅëÈ­_ÃÑ°ýÇ¥ " xfId="2269" xr:uid="{00000000-0005-0000-0000-0000E3040000}"/>
    <cellStyle name="AeE­_AN°yº¸°i-Aß°¡Ay°¨ " xfId="2270" xr:uid="{00000000-0005-0000-0000-0000E4040000}"/>
    <cellStyle name="ÅëÈ­_ÃÖÁ¾ÀÏÁ¤ " xfId="591" xr:uid="{00000000-0005-0000-0000-0000E5040000}"/>
    <cellStyle name="AeE­_E¸ACAI·A" xfId="2271" xr:uid="{00000000-0005-0000-0000-0000E6040000}"/>
    <cellStyle name="ÅëÈ­_INQUIRY ¿µ¾÷ÃßÁø " xfId="2272" xr:uid="{00000000-0005-0000-0000-0000E7040000}"/>
    <cellStyle name="AeE­_INQUIRY ¿μ¾÷AßAø " xfId="592" xr:uid="{00000000-0005-0000-0000-0000E8040000}"/>
    <cellStyle name="ÅëÈ­_lx-taxi " xfId="593" xr:uid="{00000000-0005-0000-0000-0000E9040000}"/>
    <cellStyle name="AeE­_lx-taxi _±¸¸A½CAu " xfId="2273" xr:uid="{00000000-0005-0000-0000-0000EA040000}"/>
    <cellStyle name="ÅëÈ­_MHPORTER " xfId="2274" xr:uid="{00000000-0005-0000-0000-0000EB040000}"/>
    <cellStyle name="AeE­_ºÐ·u±a01_AoAO°eE¹ " xfId="594" xr:uid="{00000000-0005-0000-0000-0000EC040000}"/>
    <cellStyle name="ÅëÈ­_ºÐ·ù±â01_ÅõÀÔ°èÈ¹ " xfId="595" xr:uid="{00000000-0005-0000-0000-0000ED040000}"/>
    <cellStyle name="AeE­_ºÐ·u±a01_AoAO°eE¹  10" xfId="2275" xr:uid="{00000000-0005-0000-0000-0000EE040000}"/>
    <cellStyle name="ÅëÈ­_ºÐ·ù±â01_ÅõÀÔ°èÈ¹  10" xfId="2276" xr:uid="{00000000-0005-0000-0000-0000EF040000}"/>
    <cellStyle name="AeE­_ºÐ·u±a01_AoAO°eE¹  11" xfId="2277" xr:uid="{00000000-0005-0000-0000-0000F0040000}"/>
    <cellStyle name="ÅëÈ­_ºÐ·ù±â01_ÅõÀÔ°èÈ¹  11" xfId="2278" xr:uid="{00000000-0005-0000-0000-0000F1040000}"/>
    <cellStyle name="AeE­_ºÐ·u±a01_AoAO°eE¹  12" xfId="2279" xr:uid="{00000000-0005-0000-0000-0000F2040000}"/>
    <cellStyle name="ÅëÈ­_ºÐ·ù±â01_ÅõÀÔ°èÈ¹  12" xfId="2280" xr:uid="{00000000-0005-0000-0000-0000F3040000}"/>
    <cellStyle name="AeE­_ºÐ·u±a01_AoAO°eE¹  13" xfId="2281" xr:uid="{00000000-0005-0000-0000-0000F4040000}"/>
    <cellStyle name="ÅëÈ­_ºÐ·ù±â01_ÅõÀÔ°èÈ¹  13" xfId="2282" xr:uid="{00000000-0005-0000-0000-0000F5040000}"/>
    <cellStyle name="AeE­_ºÐ·u±a01_AoAO°eE¹  2" xfId="2283" xr:uid="{00000000-0005-0000-0000-0000F6040000}"/>
    <cellStyle name="ÅëÈ­_ºÐ·ù±â01_ÅõÀÔ°èÈ¹  2" xfId="2284" xr:uid="{00000000-0005-0000-0000-0000F7040000}"/>
    <cellStyle name="AeE­_ºÐ·u±a01_AoAO°eE¹  3" xfId="2285" xr:uid="{00000000-0005-0000-0000-0000F8040000}"/>
    <cellStyle name="ÅëÈ­_ºÐ·ù±â01_ÅõÀÔ°èÈ¹  3" xfId="2286" xr:uid="{00000000-0005-0000-0000-0000F9040000}"/>
    <cellStyle name="AeE­_ºÐ·u±a01_AoAO°eE¹  4" xfId="2287" xr:uid="{00000000-0005-0000-0000-0000FA040000}"/>
    <cellStyle name="ÅëÈ­_ºÐ·ù±â01_ÅõÀÔ°èÈ¹  4" xfId="2288" xr:uid="{00000000-0005-0000-0000-0000FB040000}"/>
    <cellStyle name="AeE­_ºÐ·u±a01_AoAO°eE¹  5" xfId="2289" xr:uid="{00000000-0005-0000-0000-0000FC040000}"/>
    <cellStyle name="ÅëÈ­_ºÐ·ù±â01_ÅõÀÔ°èÈ¹  5" xfId="2290" xr:uid="{00000000-0005-0000-0000-0000FD040000}"/>
    <cellStyle name="AeE­_ºÐ·u±a01_AoAO°eE¹  6" xfId="2291" xr:uid="{00000000-0005-0000-0000-0000FE040000}"/>
    <cellStyle name="ÅëÈ­_ºÐ·ù±â01_ÅõÀÔ°èÈ¹  6" xfId="2292" xr:uid="{00000000-0005-0000-0000-0000FF040000}"/>
    <cellStyle name="AeE­_ºÐ·u±a01_AoAO°eE¹  7" xfId="2293" xr:uid="{00000000-0005-0000-0000-000000050000}"/>
    <cellStyle name="ÅëÈ­_ºÐ·ù±â01_ÅõÀÔ°èÈ¹  7" xfId="2294" xr:uid="{00000000-0005-0000-0000-000001050000}"/>
    <cellStyle name="AeE­_ºÐ·u±a01_AoAO°eE¹  8" xfId="2295" xr:uid="{00000000-0005-0000-0000-000002050000}"/>
    <cellStyle name="ÅëÈ­_ºÐ·ù±â01_ÅõÀÔ°èÈ¹  8" xfId="2296" xr:uid="{00000000-0005-0000-0000-000003050000}"/>
    <cellStyle name="AeE­_ºÐ·u±a01_AoAO°eE¹  9" xfId="2297" xr:uid="{00000000-0005-0000-0000-000004050000}"/>
    <cellStyle name="ÅëÈ­_ºÐ·ù±â01_ÅõÀÔ°èÈ¹  9" xfId="2298" xr:uid="{00000000-0005-0000-0000-000005050000}"/>
    <cellStyle name="AeE­_ºÐ·u±a02_AoAO°eE¹ " xfId="596" xr:uid="{00000000-0005-0000-0000-000006050000}"/>
    <cellStyle name="ÅëÈ­_ºÐ·ù±â02_ÅõÀÔ°èÈ¹ " xfId="597" xr:uid="{00000000-0005-0000-0000-000007050000}"/>
    <cellStyle name="AeE­_ºÐ·u±a02_AoAO°eE¹  10" xfId="2299" xr:uid="{00000000-0005-0000-0000-000008050000}"/>
    <cellStyle name="ÅëÈ­_ºÐ·ù±â02_ÅõÀÔ°èÈ¹  10" xfId="2300" xr:uid="{00000000-0005-0000-0000-000009050000}"/>
    <cellStyle name="AeE­_ºÐ·u±a02_AoAO°eE¹  11" xfId="2301" xr:uid="{00000000-0005-0000-0000-00000A050000}"/>
    <cellStyle name="ÅëÈ­_ºÐ·ù±â02_ÅõÀÔ°èÈ¹  11" xfId="2302" xr:uid="{00000000-0005-0000-0000-00000B050000}"/>
    <cellStyle name="AeE­_ºÐ·u±a02_AoAO°eE¹  12" xfId="2303" xr:uid="{00000000-0005-0000-0000-00000C050000}"/>
    <cellStyle name="ÅëÈ­_ºÐ·ù±â02_ÅõÀÔ°èÈ¹  12" xfId="2304" xr:uid="{00000000-0005-0000-0000-00000D050000}"/>
    <cellStyle name="AeE­_ºÐ·u±a02_AoAO°eE¹  13" xfId="2305" xr:uid="{00000000-0005-0000-0000-00000E050000}"/>
    <cellStyle name="ÅëÈ­_ºÐ·ù±â02_ÅõÀÔ°èÈ¹  13" xfId="2306" xr:uid="{00000000-0005-0000-0000-00000F050000}"/>
    <cellStyle name="AeE­_ºÐ·u±a02_AoAO°eE¹  2" xfId="2307" xr:uid="{00000000-0005-0000-0000-000010050000}"/>
    <cellStyle name="ÅëÈ­_ºÐ·ù±â02_ÅõÀÔ°èÈ¹  2" xfId="2308" xr:uid="{00000000-0005-0000-0000-000011050000}"/>
    <cellStyle name="AeE­_ºÐ·u±a02_AoAO°eE¹  3" xfId="2309" xr:uid="{00000000-0005-0000-0000-000012050000}"/>
    <cellStyle name="ÅëÈ­_ºÐ·ù±â02_ÅõÀÔ°èÈ¹  3" xfId="2310" xr:uid="{00000000-0005-0000-0000-000013050000}"/>
    <cellStyle name="AeE­_ºÐ·u±a02_AoAO°eE¹  4" xfId="2311" xr:uid="{00000000-0005-0000-0000-000014050000}"/>
    <cellStyle name="ÅëÈ­_ºÐ·ù±â02_ÅõÀÔ°èÈ¹  4" xfId="2312" xr:uid="{00000000-0005-0000-0000-000015050000}"/>
    <cellStyle name="AeE­_ºÐ·u±a02_AoAO°eE¹  5" xfId="2313" xr:uid="{00000000-0005-0000-0000-000016050000}"/>
    <cellStyle name="ÅëÈ­_ºÐ·ù±â02_ÅõÀÔ°èÈ¹  5" xfId="2314" xr:uid="{00000000-0005-0000-0000-000017050000}"/>
    <cellStyle name="AeE­_ºÐ·u±a02_AoAO°eE¹  6" xfId="2315" xr:uid="{00000000-0005-0000-0000-000018050000}"/>
    <cellStyle name="ÅëÈ­_ºÐ·ù±â02_ÅõÀÔ°èÈ¹  6" xfId="2316" xr:uid="{00000000-0005-0000-0000-000019050000}"/>
    <cellStyle name="AeE­_ºÐ·u±a02_AoAO°eE¹  7" xfId="2317" xr:uid="{00000000-0005-0000-0000-00001A050000}"/>
    <cellStyle name="ÅëÈ­_ºÐ·ù±â02_ÅõÀÔ°èÈ¹  7" xfId="2318" xr:uid="{00000000-0005-0000-0000-00001B050000}"/>
    <cellStyle name="AeE­_ºÐ·u±a02_AoAO°eE¹  8" xfId="2319" xr:uid="{00000000-0005-0000-0000-00001C050000}"/>
    <cellStyle name="ÅëÈ­_ºÐ·ù±â02_ÅõÀÔ°èÈ¹  8" xfId="2320" xr:uid="{00000000-0005-0000-0000-00001D050000}"/>
    <cellStyle name="AeE­_ºÐ·u±a02_AoAO°eE¹  9" xfId="2321" xr:uid="{00000000-0005-0000-0000-00001E050000}"/>
    <cellStyle name="ÅëÈ­_ºÐ·ù±â02_ÅõÀÔ°èÈ¹  9" xfId="2322" xr:uid="{00000000-0005-0000-0000-00001F050000}"/>
    <cellStyle name="AeE­_ºÐ·u±a03_AoAO°eE¹ " xfId="598" xr:uid="{00000000-0005-0000-0000-000020050000}"/>
    <cellStyle name="ÅëÈ­_ºÐ·ù±â03_ÅõÀÔ°èÈ¹ " xfId="599" xr:uid="{00000000-0005-0000-0000-000021050000}"/>
    <cellStyle name="AeE­_ºÐ·u±a03_AoAO°eE¹  10" xfId="2323" xr:uid="{00000000-0005-0000-0000-000022050000}"/>
    <cellStyle name="ÅëÈ­_ºÐ·ù±â03_ÅõÀÔ°èÈ¹  10" xfId="2324" xr:uid="{00000000-0005-0000-0000-000023050000}"/>
    <cellStyle name="AeE­_ºÐ·u±a03_AoAO°eE¹  11" xfId="2325" xr:uid="{00000000-0005-0000-0000-000024050000}"/>
    <cellStyle name="ÅëÈ­_ºÐ·ù±â03_ÅõÀÔ°èÈ¹  11" xfId="2326" xr:uid="{00000000-0005-0000-0000-000025050000}"/>
    <cellStyle name="AeE­_ºÐ·u±a03_AoAO°eE¹  12" xfId="2327" xr:uid="{00000000-0005-0000-0000-000026050000}"/>
    <cellStyle name="ÅëÈ­_ºÐ·ù±â03_ÅõÀÔ°èÈ¹  12" xfId="2328" xr:uid="{00000000-0005-0000-0000-000027050000}"/>
    <cellStyle name="AeE­_ºÐ·u±a03_AoAO°eE¹  13" xfId="2329" xr:uid="{00000000-0005-0000-0000-000028050000}"/>
    <cellStyle name="ÅëÈ­_ºÐ·ù±â03_ÅõÀÔ°èÈ¹  13" xfId="2330" xr:uid="{00000000-0005-0000-0000-000029050000}"/>
    <cellStyle name="AeE­_ºÐ·u±a03_AoAO°eE¹  2" xfId="2331" xr:uid="{00000000-0005-0000-0000-00002A050000}"/>
    <cellStyle name="ÅëÈ­_ºÐ·ù±â03_ÅõÀÔ°èÈ¹  2" xfId="2332" xr:uid="{00000000-0005-0000-0000-00002B050000}"/>
    <cellStyle name="AeE­_ºÐ·u±a03_AoAO°eE¹  3" xfId="2333" xr:uid="{00000000-0005-0000-0000-00002C050000}"/>
    <cellStyle name="ÅëÈ­_ºÐ·ù±â03_ÅõÀÔ°èÈ¹  3" xfId="2334" xr:uid="{00000000-0005-0000-0000-00002D050000}"/>
    <cellStyle name="AeE­_ºÐ·u±a03_AoAO°eE¹  4" xfId="2335" xr:uid="{00000000-0005-0000-0000-00002E050000}"/>
    <cellStyle name="ÅëÈ­_ºÐ·ù±â03_ÅõÀÔ°èÈ¹  4" xfId="2336" xr:uid="{00000000-0005-0000-0000-00002F050000}"/>
    <cellStyle name="AeE­_ºÐ·u±a03_AoAO°eE¹  5" xfId="2337" xr:uid="{00000000-0005-0000-0000-000030050000}"/>
    <cellStyle name="ÅëÈ­_ºÐ·ù±â03_ÅõÀÔ°èÈ¹  5" xfId="2338" xr:uid="{00000000-0005-0000-0000-000031050000}"/>
    <cellStyle name="AeE­_ºÐ·u±a03_AoAO°eE¹  6" xfId="2339" xr:uid="{00000000-0005-0000-0000-000032050000}"/>
    <cellStyle name="ÅëÈ­_ºÐ·ù±â03_ÅõÀÔ°èÈ¹  6" xfId="2340" xr:uid="{00000000-0005-0000-0000-000033050000}"/>
    <cellStyle name="AeE­_ºÐ·u±a03_AoAO°eE¹  7" xfId="2341" xr:uid="{00000000-0005-0000-0000-000034050000}"/>
    <cellStyle name="ÅëÈ­_ºÐ·ù±â03_ÅõÀÔ°èÈ¹  7" xfId="2342" xr:uid="{00000000-0005-0000-0000-000035050000}"/>
    <cellStyle name="AeE­_ºÐ·u±a03_AoAO°eE¹  8" xfId="2343" xr:uid="{00000000-0005-0000-0000-000036050000}"/>
    <cellStyle name="ÅëÈ­_ºÐ·ù±â03_ÅõÀÔ°èÈ¹  8" xfId="2344" xr:uid="{00000000-0005-0000-0000-000037050000}"/>
    <cellStyle name="AeE­_ºÐ·u±a03_AoAO°eE¹  9" xfId="2345" xr:uid="{00000000-0005-0000-0000-000038050000}"/>
    <cellStyle name="ÅëÈ­_ºÐ·ù±â03_ÅõÀÔ°èÈ¹  9" xfId="2346" xr:uid="{00000000-0005-0000-0000-000039050000}"/>
    <cellStyle name="AeE­_ºÐ·u±aAØ_AoAO°eE¹ " xfId="600" xr:uid="{00000000-0005-0000-0000-00003A050000}"/>
    <cellStyle name="ÅëÈ­_ºÐ·ù±âÁØ_ÅõÀÔ°èÈ¹ " xfId="601" xr:uid="{00000000-0005-0000-0000-00003B050000}"/>
    <cellStyle name="AeE­_ºÐ·u±aAØ_AoAO°eE¹  10" xfId="2347" xr:uid="{00000000-0005-0000-0000-00003C050000}"/>
    <cellStyle name="ÅëÈ­_ºÐ·ù±âÁØ_ÅõÀÔ°èÈ¹  10" xfId="2348" xr:uid="{00000000-0005-0000-0000-00003D050000}"/>
    <cellStyle name="AeE­_ºÐ·u±aAØ_AoAO°eE¹  11" xfId="2349" xr:uid="{00000000-0005-0000-0000-00003E050000}"/>
    <cellStyle name="ÅëÈ­_ºÐ·ù±âÁØ_ÅõÀÔ°èÈ¹  11" xfId="2350" xr:uid="{00000000-0005-0000-0000-00003F050000}"/>
    <cellStyle name="AeE­_ºÐ·u±aAØ_AoAO°eE¹  12" xfId="2351" xr:uid="{00000000-0005-0000-0000-000040050000}"/>
    <cellStyle name="ÅëÈ­_ºÐ·ù±âÁØ_ÅõÀÔ°èÈ¹  12" xfId="2352" xr:uid="{00000000-0005-0000-0000-000041050000}"/>
    <cellStyle name="AeE­_ºÐ·u±aAØ_AoAO°eE¹  13" xfId="2353" xr:uid="{00000000-0005-0000-0000-000042050000}"/>
    <cellStyle name="ÅëÈ­_ºÐ·ù±âÁØ_ÅõÀÔ°èÈ¹  13" xfId="2354" xr:uid="{00000000-0005-0000-0000-000043050000}"/>
    <cellStyle name="AeE­_ºÐ·u±aAØ_AoAO°eE¹  2" xfId="2355" xr:uid="{00000000-0005-0000-0000-000044050000}"/>
    <cellStyle name="ÅëÈ­_ºÐ·ù±âÁØ_ÅõÀÔ°èÈ¹  2" xfId="2356" xr:uid="{00000000-0005-0000-0000-000045050000}"/>
    <cellStyle name="AeE­_ºÐ·u±aAØ_AoAO°eE¹  3" xfId="2357" xr:uid="{00000000-0005-0000-0000-000046050000}"/>
    <cellStyle name="ÅëÈ­_ºÐ·ù±âÁØ_ÅõÀÔ°èÈ¹  3" xfId="2358" xr:uid="{00000000-0005-0000-0000-000047050000}"/>
    <cellStyle name="AeE­_ºÐ·u±aAØ_AoAO°eE¹  4" xfId="2359" xr:uid="{00000000-0005-0000-0000-000048050000}"/>
    <cellStyle name="ÅëÈ­_ºÐ·ù±âÁØ_ÅõÀÔ°èÈ¹  4" xfId="2360" xr:uid="{00000000-0005-0000-0000-000049050000}"/>
    <cellStyle name="AeE­_ºÐ·u±aAØ_AoAO°eE¹  5" xfId="2361" xr:uid="{00000000-0005-0000-0000-00004A050000}"/>
    <cellStyle name="ÅëÈ­_ºÐ·ù±âÁØ_ÅõÀÔ°èÈ¹  5" xfId="2362" xr:uid="{00000000-0005-0000-0000-00004B050000}"/>
    <cellStyle name="AeE­_ºÐ·u±aAØ_AoAO°eE¹  6" xfId="2363" xr:uid="{00000000-0005-0000-0000-00004C050000}"/>
    <cellStyle name="ÅëÈ­_ºÐ·ù±âÁØ_ÅõÀÔ°èÈ¹  6" xfId="2364" xr:uid="{00000000-0005-0000-0000-00004D050000}"/>
    <cellStyle name="AeE­_ºÐ·u±aAØ_AoAO°eE¹  7" xfId="2365" xr:uid="{00000000-0005-0000-0000-00004E050000}"/>
    <cellStyle name="ÅëÈ­_ºÐ·ù±âÁØ_ÅõÀÔ°èÈ¹  7" xfId="2366" xr:uid="{00000000-0005-0000-0000-00004F050000}"/>
    <cellStyle name="AeE­_ºÐ·u±aAØ_AoAO°eE¹  8" xfId="2367" xr:uid="{00000000-0005-0000-0000-000050050000}"/>
    <cellStyle name="ÅëÈ­_ºÐ·ù±âÁØ_ÅõÀÔ°èÈ¹  8" xfId="2368" xr:uid="{00000000-0005-0000-0000-000051050000}"/>
    <cellStyle name="AeE­_ºÐ·u±aAØ_AoAO°eE¹  9" xfId="2369" xr:uid="{00000000-0005-0000-0000-000052050000}"/>
    <cellStyle name="ÅëÈ­_ºÐ·ù±âÁØ_ÅõÀÔ°èÈ¹  9" xfId="2370" xr:uid="{00000000-0005-0000-0000-000053050000}"/>
    <cellStyle name="AeE­_ºÐ·u±aE￡_AoAO°eE¹ " xfId="602" xr:uid="{00000000-0005-0000-0000-000054050000}"/>
    <cellStyle name="ÅëÈ­_ºÐ·ù±âÈ£_ÅõÀÔ°èÈ¹ " xfId="603" xr:uid="{00000000-0005-0000-0000-000055050000}"/>
    <cellStyle name="AeE­_ºÐ·u±aE￡_AoAO°eE¹  10" xfId="2371" xr:uid="{00000000-0005-0000-0000-000056050000}"/>
    <cellStyle name="ÅëÈ­_ºÐ·ù±âÈ£_ÅõÀÔ°èÈ¹  10" xfId="2372" xr:uid="{00000000-0005-0000-0000-000057050000}"/>
    <cellStyle name="AeE­_ºÐ·u±aE￡_AoAO°eE¹  11" xfId="2373" xr:uid="{00000000-0005-0000-0000-000058050000}"/>
    <cellStyle name="ÅëÈ­_ºÐ·ù±âÈ£_ÅõÀÔ°èÈ¹  11" xfId="2374" xr:uid="{00000000-0005-0000-0000-000059050000}"/>
    <cellStyle name="AeE­_ºÐ·u±aE￡_AoAO°eE¹  12" xfId="2375" xr:uid="{00000000-0005-0000-0000-00005A050000}"/>
    <cellStyle name="ÅëÈ­_ºÐ·ù±âÈ£_ÅõÀÔ°èÈ¹  12" xfId="2376" xr:uid="{00000000-0005-0000-0000-00005B050000}"/>
    <cellStyle name="AeE­_ºÐ·u±aE￡_AoAO°eE¹  13" xfId="2377" xr:uid="{00000000-0005-0000-0000-00005C050000}"/>
    <cellStyle name="ÅëÈ­_ºÐ·ù±âÈ£_ÅõÀÔ°èÈ¹  13" xfId="2378" xr:uid="{00000000-0005-0000-0000-00005D050000}"/>
    <cellStyle name="AeE­_ºÐ·u±aE￡_AoAO°eE¹  2" xfId="2379" xr:uid="{00000000-0005-0000-0000-00005E050000}"/>
    <cellStyle name="ÅëÈ­_ºÐ·ù±âÈ£_ÅõÀÔ°èÈ¹  2" xfId="2380" xr:uid="{00000000-0005-0000-0000-00005F050000}"/>
    <cellStyle name="AeE­_ºÐ·u±aE￡_AoAO°eE¹  3" xfId="2381" xr:uid="{00000000-0005-0000-0000-000060050000}"/>
    <cellStyle name="ÅëÈ­_ºÐ·ù±âÈ£_ÅõÀÔ°èÈ¹  3" xfId="2382" xr:uid="{00000000-0005-0000-0000-000061050000}"/>
    <cellStyle name="AeE­_ºÐ·u±aE￡_AoAO°eE¹  4" xfId="2383" xr:uid="{00000000-0005-0000-0000-000062050000}"/>
    <cellStyle name="ÅëÈ­_ºÐ·ù±âÈ£_ÅõÀÔ°èÈ¹  4" xfId="2384" xr:uid="{00000000-0005-0000-0000-000063050000}"/>
    <cellStyle name="AeE­_ºÐ·u±aE￡_AoAO°eE¹  5" xfId="2385" xr:uid="{00000000-0005-0000-0000-000064050000}"/>
    <cellStyle name="ÅëÈ­_ºÐ·ù±âÈ£_ÅõÀÔ°èÈ¹  5" xfId="2386" xr:uid="{00000000-0005-0000-0000-000065050000}"/>
    <cellStyle name="AeE­_ºÐ·u±aE￡_AoAO°eE¹  6" xfId="2387" xr:uid="{00000000-0005-0000-0000-000066050000}"/>
    <cellStyle name="ÅëÈ­_ºÐ·ù±âÈ£_ÅõÀÔ°èÈ¹  6" xfId="2388" xr:uid="{00000000-0005-0000-0000-000067050000}"/>
    <cellStyle name="AeE­_ºÐ·u±aE￡_AoAO°eE¹  7" xfId="2389" xr:uid="{00000000-0005-0000-0000-000068050000}"/>
    <cellStyle name="ÅëÈ­_ºÐ·ù±âÈ£_ÅõÀÔ°èÈ¹  7" xfId="2390" xr:uid="{00000000-0005-0000-0000-000069050000}"/>
    <cellStyle name="AeE­_ºÐ·u±aE￡_AoAO°eE¹  8" xfId="2391" xr:uid="{00000000-0005-0000-0000-00006A050000}"/>
    <cellStyle name="ÅëÈ­_ºÐ·ù±âÈ£_ÅõÀÔ°èÈ¹  8" xfId="2392" xr:uid="{00000000-0005-0000-0000-00006B050000}"/>
    <cellStyle name="AeE­_ºÐ·u±aE￡_AoAO°eE¹  9" xfId="2393" xr:uid="{00000000-0005-0000-0000-00006C050000}"/>
    <cellStyle name="ÅëÈ­_ºÐ·ù±âÈ£_ÅõÀÔ°èÈ¹  9" xfId="2394" xr:uid="{00000000-0005-0000-0000-00006D050000}"/>
    <cellStyle name="AeE­_RR1¾E " xfId="2395" xr:uid="{00000000-0005-0000-0000-00006E050000}"/>
    <cellStyle name="ÅëÈ­_SAMPLE " xfId="604" xr:uid="{00000000-0005-0000-0000-00006F050000}"/>
    <cellStyle name="AeE­_Sheet1 (2)_1.SUMMARY " xfId="605" xr:uid="{00000000-0005-0000-0000-000070050000}"/>
    <cellStyle name="ÅëÈ­_Sheet1 (2)_1.SUMMARY " xfId="606" xr:uid="{00000000-0005-0000-0000-000071050000}"/>
    <cellStyle name="AeE­_Sheet1 (2)_1.SUMMARY  10" xfId="2396" xr:uid="{00000000-0005-0000-0000-000072050000}"/>
    <cellStyle name="ÅëÈ­_Sheet1 (2)_1.SUMMARY  10" xfId="2397" xr:uid="{00000000-0005-0000-0000-000073050000}"/>
    <cellStyle name="AeE­_Sheet1 (2)_1.SUMMARY  11" xfId="2398" xr:uid="{00000000-0005-0000-0000-000074050000}"/>
    <cellStyle name="ÅëÈ­_Sheet1 (2)_1.SUMMARY  11" xfId="2399" xr:uid="{00000000-0005-0000-0000-000075050000}"/>
    <cellStyle name="AeE­_Sheet1 (2)_1.SUMMARY  12" xfId="2400" xr:uid="{00000000-0005-0000-0000-000076050000}"/>
    <cellStyle name="ÅëÈ­_Sheet1 (2)_1.SUMMARY  12" xfId="2401" xr:uid="{00000000-0005-0000-0000-000077050000}"/>
    <cellStyle name="AeE­_Sheet1 (2)_1.SUMMARY  13" xfId="2402" xr:uid="{00000000-0005-0000-0000-000078050000}"/>
    <cellStyle name="ÅëÈ­_Sheet1 (2)_1.SUMMARY  13" xfId="2403" xr:uid="{00000000-0005-0000-0000-000079050000}"/>
    <cellStyle name="AeE­_Sheet1 (2)_1.SUMMARY  2" xfId="2404" xr:uid="{00000000-0005-0000-0000-00007A050000}"/>
    <cellStyle name="ÅëÈ­_Sheet1 (2)_1.SUMMARY  2" xfId="2405" xr:uid="{00000000-0005-0000-0000-00007B050000}"/>
    <cellStyle name="AeE­_Sheet1 (2)_1.SUMMARY  3" xfId="2406" xr:uid="{00000000-0005-0000-0000-00007C050000}"/>
    <cellStyle name="ÅëÈ­_Sheet1 (2)_1.SUMMARY  3" xfId="2407" xr:uid="{00000000-0005-0000-0000-00007D050000}"/>
    <cellStyle name="AeE­_Sheet1 (2)_1.SUMMARY  4" xfId="2408" xr:uid="{00000000-0005-0000-0000-00007E050000}"/>
    <cellStyle name="ÅëÈ­_Sheet1 (2)_1.SUMMARY  4" xfId="2409" xr:uid="{00000000-0005-0000-0000-00007F050000}"/>
    <cellStyle name="AeE­_Sheet1 (2)_1.SUMMARY  5" xfId="2410" xr:uid="{00000000-0005-0000-0000-000080050000}"/>
    <cellStyle name="ÅëÈ­_Sheet1 (2)_1.SUMMARY  5" xfId="2411" xr:uid="{00000000-0005-0000-0000-000081050000}"/>
    <cellStyle name="AeE­_Sheet1 (2)_1.SUMMARY  6" xfId="2412" xr:uid="{00000000-0005-0000-0000-000082050000}"/>
    <cellStyle name="ÅëÈ­_Sheet1 (2)_1.SUMMARY  6" xfId="2413" xr:uid="{00000000-0005-0000-0000-000083050000}"/>
    <cellStyle name="AeE­_Sheet1 (2)_1.SUMMARY  7" xfId="2414" xr:uid="{00000000-0005-0000-0000-000084050000}"/>
    <cellStyle name="ÅëÈ­_Sheet1 (2)_1.SUMMARY  7" xfId="2415" xr:uid="{00000000-0005-0000-0000-000085050000}"/>
    <cellStyle name="AeE­_Sheet1 (2)_1.SUMMARY  8" xfId="2416" xr:uid="{00000000-0005-0000-0000-000086050000}"/>
    <cellStyle name="ÅëÈ­_Sheet1 (2)_1.SUMMARY  8" xfId="2417" xr:uid="{00000000-0005-0000-0000-000087050000}"/>
    <cellStyle name="AeE­_Sheet1 (2)_1.SUMMARY  9" xfId="2418" xr:uid="{00000000-0005-0000-0000-000088050000}"/>
    <cellStyle name="ÅëÈ­_Sheet1 (2)_1.SUMMARY  9" xfId="2419" xr:uid="{00000000-0005-0000-0000-000089050000}"/>
    <cellStyle name="AeE­_Sheet1 (2)_3.MSCHEDULE¿μ¹R " xfId="607" xr:uid="{00000000-0005-0000-0000-00008A050000}"/>
    <cellStyle name="ÅëÈ­_Sheet1_1.SUMMARY " xfId="608" xr:uid="{00000000-0005-0000-0000-00008B050000}"/>
    <cellStyle name="AeE­_Sheet1_3.MSCHEDULE¿μ¹R " xfId="609" xr:uid="{00000000-0005-0000-0000-00008C050000}"/>
    <cellStyle name="ÅëÈ­_Sheet1_ÃÖÁ¾ÀÏÁ¤ " xfId="610" xr:uid="{00000000-0005-0000-0000-00008D050000}"/>
    <cellStyle name="AeE­_Sheet1_XD AOA¾AIA¤ " xfId="611" xr:uid="{00000000-0005-0000-0000-00008E050000}"/>
    <cellStyle name="ÅëÈ­_Sheet1_XD ÃÖÁ¾ÀÏÁ¤ " xfId="612" xr:uid="{00000000-0005-0000-0000-00008F050000}"/>
    <cellStyle name="AeE­_Sheet1_XD AOA¾AIA¤  10" xfId="2420" xr:uid="{00000000-0005-0000-0000-000090050000}"/>
    <cellStyle name="ÅëÈ­_Sheet1_XD ÃÖÁ¾ÀÏÁ¤  10" xfId="2421" xr:uid="{00000000-0005-0000-0000-000091050000}"/>
    <cellStyle name="AeE­_Sheet1_XD AOA¾AIA¤  11" xfId="2422" xr:uid="{00000000-0005-0000-0000-000092050000}"/>
    <cellStyle name="ÅëÈ­_Sheet1_XD ÃÖÁ¾ÀÏÁ¤  11" xfId="2423" xr:uid="{00000000-0005-0000-0000-000093050000}"/>
    <cellStyle name="AeE­_Sheet1_XD AOA¾AIA¤  12" xfId="2424" xr:uid="{00000000-0005-0000-0000-000094050000}"/>
    <cellStyle name="ÅëÈ­_Sheet1_XD ÃÖÁ¾ÀÏÁ¤  12" xfId="2425" xr:uid="{00000000-0005-0000-0000-000095050000}"/>
    <cellStyle name="AeE­_Sheet1_XD AOA¾AIA¤  13" xfId="2426" xr:uid="{00000000-0005-0000-0000-000096050000}"/>
    <cellStyle name="ÅëÈ­_Sheet1_XD ÃÖÁ¾ÀÏÁ¤  13" xfId="2427" xr:uid="{00000000-0005-0000-0000-000097050000}"/>
    <cellStyle name="AeE­_Sheet1_XD AOA¾AIA¤  2" xfId="2428" xr:uid="{00000000-0005-0000-0000-000098050000}"/>
    <cellStyle name="ÅëÈ­_Sheet1_XD ÃÖÁ¾ÀÏÁ¤  2" xfId="2429" xr:uid="{00000000-0005-0000-0000-000099050000}"/>
    <cellStyle name="AeE­_Sheet1_XD AOA¾AIA¤  3" xfId="2430" xr:uid="{00000000-0005-0000-0000-00009A050000}"/>
    <cellStyle name="ÅëÈ­_Sheet1_XD ÃÖÁ¾ÀÏÁ¤  3" xfId="2431" xr:uid="{00000000-0005-0000-0000-00009B050000}"/>
    <cellStyle name="AeE­_Sheet1_XD AOA¾AIA¤  4" xfId="2432" xr:uid="{00000000-0005-0000-0000-00009C050000}"/>
    <cellStyle name="ÅëÈ­_Sheet1_XD ÃÖÁ¾ÀÏÁ¤  4" xfId="2433" xr:uid="{00000000-0005-0000-0000-00009D050000}"/>
    <cellStyle name="AeE­_Sheet1_XD AOA¾AIA¤  5" xfId="2434" xr:uid="{00000000-0005-0000-0000-00009E050000}"/>
    <cellStyle name="ÅëÈ­_Sheet1_XD ÃÖÁ¾ÀÏÁ¤  5" xfId="2435" xr:uid="{00000000-0005-0000-0000-00009F050000}"/>
    <cellStyle name="AeE­_Sheet1_XD AOA¾AIA¤  6" xfId="2436" xr:uid="{00000000-0005-0000-0000-0000A0050000}"/>
    <cellStyle name="ÅëÈ­_Sheet1_XD ÃÖÁ¾ÀÏÁ¤  6" xfId="2437" xr:uid="{00000000-0005-0000-0000-0000A1050000}"/>
    <cellStyle name="AeE­_Sheet1_XD AOA¾AIA¤  7" xfId="2438" xr:uid="{00000000-0005-0000-0000-0000A2050000}"/>
    <cellStyle name="ÅëÈ­_Sheet1_XD ÃÖÁ¾ÀÏÁ¤  7" xfId="2439" xr:uid="{00000000-0005-0000-0000-0000A3050000}"/>
    <cellStyle name="AeE­_Sheet1_XD AOA¾AIA¤  8" xfId="2440" xr:uid="{00000000-0005-0000-0000-0000A4050000}"/>
    <cellStyle name="ÅëÈ­_Sheet1_XD ÃÖÁ¾ÀÏÁ¤  8" xfId="2441" xr:uid="{00000000-0005-0000-0000-0000A5050000}"/>
    <cellStyle name="AeE­_Sheet1_XD AOA¾AIA¤  9" xfId="2442" xr:uid="{00000000-0005-0000-0000-0000A6050000}"/>
    <cellStyle name="ÅëÈ­_Sheet1_XD ÃÖÁ¾ÀÏÁ¤  9" xfId="2443" xr:uid="{00000000-0005-0000-0000-0000A7050000}"/>
    <cellStyle name="AeE­_Sheet8" xfId="2444" xr:uid="{00000000-0005-0000-0000-0000A8050000}"/>
    <cellStyle name="ÅëÈ­_SMG-CKD-d1.1 " xfId="613" xr:uid="{00000000-0005-0000-0000-0000A9050000}"/>
    <cellStyle name="AëE­_SP 1°µ?1× ?ÜÁÖ " xfId="2445" xr:uid="{00000000-0005-0000-0000-0000AA050000}"/>
    <cellStyle name="ÅëÈ­_SP ¹°µ¿¹× ¿ÜÁÖ " xfId="2446" xr:uid="{00000000-0005-0000-0000-0000AB050000}"/>
    <cellStyle name="AeE­_SP ¹°μ¿¹× ¿UAO " xfId="2447" xr:uid="{00000000-0005-0000-0000-0000AC050000}"/>
    <cellStyle name="ÅëÈ­_XG¿ø´ÜÀ§ " xfId="2448" xr:uid="{00000000-0005-0000-0000-0000AD050000}"/>
    <cellStyle name="AeE­_μðAⓒAIA¤ " xfId="2449" xr:uid="{00000000-0005-0000-0000-0000AE050000}"/>
    <cellStyle name="AeE¡© [0]_M105CDT " xfId="614" xr:uid="{00000000-0005-0000-0000-0000AF050000}"/>
    <cellStyle name="AeE¡©_M105CDT " xfId="615" xr:uid="{00000000-0005-0000-0000-0000B0050000}"/>
    <cellStyle name="AeE¡ⓒ [0]_          " xfId="616" xr:uid="{00000000-0005-0000-0000-0000B1050000}"/>
    <cellStyle name="AeE¡ⓒ_          " xfId="617" xr:uid="{00000000-0005-0000-0000-0000B2050000}"/>
    <cellStyle name="AeE¡ER¡§I [0]_¡ER¡§￠R¡§I¡ERAi¡ERicAc¡ER¡§￠Ri " xfId="618" xr:uid="{00000000-0005-0000-0000-0000B3050000}"/>
    <cellStyle name="AeE¡ER¡§I_¡ER¡§￠R¡§I¡ERAi¡ERicAc¡ER¡§￠Ri " xfId="619" xr:uid="{00000000-0005-0000-0000-0000B4050000}"/>
    <cellStyle name="AeE￠R¨I [0]_¡Ii¨I¡IA¡§IAIA¡E￠￥ " xfId="2450" xr:uid="{00000000-0005-0000-0000-0000B5050000}"/>
    <cellStyle name="AeE￠R¨I_¡Ii¨I¡IA¡§IAIA¡E￠￥ " xfId="2451" xr:uid="{00000000-0005-0000-0000-0000B6050000}"/>
    <cellStyle name="ALIGNMENT" xfId="620" xr:uid="{00000000-0005-0000-0000-0000B7050000}"/>
    <cellStyle name="args.style" xfId="2452" xr:uid="{00000000-0005-0000-0000-0000B8050000}"/>
    <cellStyle name="Äþ" xfId="621" xr:uid="{00000000-0005-0000-0000-0000B9050000}"/>
    <cellStyle name="Aþ¸¶" xfId="2453" xr:uid="{00000000-0005-0000-0000-0000BA050000}"/>
    <cellStyle name="Äþ¸¶" xfId="622" xr:uid="{00000000-0005-0000-0000-0000BB050000}"/>
    <cellStyle name="Äþ¸¶ [" xfId="623" xr:uid="{00000000-0005-0000-0000-0000BC050000}"/>
    <cellStyle name="AÞ¸¶ [0]" xfId="624" xr:uid="{00000000-0005-0000-0000-0000BD050000}"/>
    <cellStyle name="ÄÞ¸¶ [0]_¡Ú¾ÈÜ¬ Á¾ÇÕºñ±³ " xfId="625" xr:uid="{00000000-0005-0000-0000-0000BE050000}"/>
    <cellStyle name="AÞ¸¶ [0]_´e¿iAaCI¿aA≫ " xfId="626" xr:uid="{00000000-0005-0000-0000-0000BF050000}"/>
    <cellStyle name="ÄÞ¸¶ [0]_´Ü°èº° ±¸Ãà¾È" xfId="627" xr:uid="{00000000-0005-0000-0000-0000C0050000}"/>
    <cellStyle name="AÞ¸¶ [0]_¿­¸° INT" xfId="628" xr:uid="{00000000-0005-0000-0000-0000C1050000}"/>
    <cellStyle name="ÄÞ¸¶ [0]_°ü¸®BS('98) " xfId="2454" xr:uid="{00000000-0005-0000-0000-0000C2050000}"/>
    <cellStyle name="AÞ¸¶ [0]_°u¸RC×¸n_¾÷A¾º° " xfId="2455" xr:uid="{00000000-0005-0000-0000-0000C3050000}"/>
    <cellStyle name="ÄÞ¸¶ [0]_¼öÀÔÇàÁ¤½Å»ó " xfId="2456" xr:uid="{00000000-0005-0000-0000-0000C4050000}"/>
    <cellStyle name="AÞ¸¶ [0]_¼oAOCaA¤½A≫o " xfId="2457" xr:uid="{00000000-0005-0000-0000-0000C5050000}"/>
    <cellStyle name="ÄÞ¸¶ [0]_1.ÆÇ¸Å½ÇÀû " xfId="629" xr:uid="{00000000-0005-0000-0000-0000C6050000}"/>
    <cellStyle name="AÞ¸¶ [0]_1.SUMMARY " xfId="630" xr:uid="{00000000-0005-0000-0000-0000C7050000}"/>
    <cellStyle name="ÄÞ¸¶ [0]_1.SUMMARY " xfId="631" xr:uid="{00000000-0005-0000-0000-0000C8050000}"/>
    <cellStyle name="AÞ¸¶ [0]_1.SUMMARY  10" xfId="2458" xr:uid="{00000000-0005-0000-0000-0000C9050000}"/>
    <cellStyle name="ÄÞ¸¶ [0]_1.SUMMARY  10" xfId="2459" xr:uid="{00000000-0005-0000-0000-0000CA050000}"/>
    <cellStyle name="AÞ¸¶ [0]_1.SUMMARY  11" xfId="2460" xr:uid="{00000000-0005-0000-0000-0000CB050000}"/>
    <cellStyle name="ÄÞ¸¶ [0]_1.SUMMARY  11" xfId="2461" xr:uid="{00000000-0005-0000-0000-0000CC050000}"/>
    <cellStyle name="AÞ¸¶ [0]_1.SUMMARY  12" xfId="2462" xr:uid="{00000000-0005-0000-0000-0000CD050000}"/>
    <cellStyle name="ÄÞ¸¶ [0]_1.SUMMARY  12" xfId="2463" xr:uid="{00000000-0005-0000-0000-0000CE050000}"/>
    <cellStyle name="AÞ¸¶ [0]_1.SUMMARY  13" xfId="2464" xr:uid="{00000000-0005-0000-0000-0000CF050000}"/>
    <cellStyle name="ÄÞ¸¶ [0]_1.SUMMARY  13" xfId="2465" xr:uid="{00000000-0005-0000-0000-0000D0050000}"/>
    <cellStyle name="AÞ¸¶ [0]_1.SUMMARY  2" xfId="2466" xr:uid="{00000000-0005-0000-0000-0000D1050000}"/>
    <cellStyle name="ÄÞ¸¶ [0]_1.SUMMARY  2" xfId="2467" xr:uid="{00000000-0005-0000-0000-0000D2050000}"/>
    <cellStyle name="AÞ¸¶ [0]_1.SUMMARY  3" xfId="2468" xr:uid="{00000000-0005-0000-0000-0000D3050000}"/>
    <cellStyle name="ÄÞ¸¶ [0]_1.SUMMARY  3" xfId="2469" xr:uid="{00000000-0005-0000-0000-0000D4050000}"/>
    <cellStyle name="AÞ¸¶ [0]_1.SUMMARY  4" xfId="2470" xr:uid="{00000000-0005-0000-0000-0000D5050000}"/>
    <cellStyle name="ÄÞ¸¶ [0]_1.SUMMARY  4" xfId="2471" xr:uid="{00000000-0005-0000-0000-0000D6050000}"/>
    <cellStyle name="AÞ¸¶ [0]_1.SUMMARY  5" xfId="2472" xr:uid="{00000000-0005-0000-0000-0000D7050000}"/>
    <cellStyle name="ÄÞ¸¶ [0]_1.SUMMARY  5" xfId="2473" xr:uid="{00000000-0005-0000-0000-0000D8050000}"/>
    <cellStyle name="AÞ¸¶ [0]_1.SUMMARY  6" xfId="2474" xr:uid="{00000000-0005-0000-0000-0000D9050000}"/>
    <cellStyle name="ÄÞ¸¶ [0]_1.SUMMARY  6" xfId="2475" xr:uid="{00000000-0005-0000-0000-0000DA050000}"/>
    <cellStyle name="AÞ¸¶ [0]_1.SUMMARY  7" xfId="2476" xr:uid="{00000000-0005-0000-0000-0000DB050000}"/>
    <cellStyle name="ÄÞ¸¶ [0]_1.SUMMARY  7" xfId="2477" xr:uid="{00000000-0005-0000-0000-0000DC050000}"/>
    <cellStyle name="AÞ¸¶ [0]_1.SUMMARY  8" xfId="2478" xr:uid="{00000000-0005-0000-0000-0000DD050000}"/>
    <cellStyle name="ÄÞ¸¶ [0]_1.SUMMARY  8" xfId="2479" xr:uid="{00000000-0005-0000-0000-0000DE050000}"/>
    <cellStyle name="AÞ¸¶ [0]_1.SUMMARY  9" xfId="2480" xr:uid="{00000000-0005-0000-0000-0000DF050000}"/>
    <cellStyle name="ÄÞ¸¶ [0]_1.SUMMARY  9" xfId="2481" xr:uid="{00000000-0005-0000-0000-0000E0050000}"/>
    <cellStyle name="Aþ¸¶ [0]_11월 조달 이행율" xfId="2482" xr:uid="{00000000-0005-0000-0000-0000E1050000}"/>
    <cellStyle name="ÄÞ¸¶ [0]_2.CONCEPT " xfId="632" xr:uid="{00000000-0005-0000-0000-0000E2050000}"/>
    <cellStyle name="AÞ¸¶ [0]_3.MSCHEDULE¿μ¹R " xfId="633" xr:uid="{00000000-0005-0000-0000-0000E3050000}"/>
    <cellStyle name="ÄÞ¸¶ [0]_3¿ù´©°è " xfId="2483" xr:uid="{00000000-0005-0000-0000-0000E4050000}"/>
    <cellStyle name="AÞ¸¶ [0]_3¿u´ⓒ°e " xfId="2484" xr:uid="{00000000-0005-0000-0000-0000E5050000}"/>
    <cellStyle name="ÄÞ¸¶ [0]_3PJTR°èÈ¹ " xfId="634" xr:uid="{00000000-0005-0000-0000-0000E6050000}"/>
    <cellStyle name="AÞ¸¶ [0]_4 " xfId="635" xr:uid="{00000000-0005-0000-0000-0000E7050000}"/>
    <cellStyle name="ÄÞ¸¶ [0]_4 " xfId="636" xr:uid="{00000000-0005-0000-0000-0000E8050000}"/>
    <cellStyle name="AÞ¸¶ [0]_4  10" xfId="2485" xr:uid="{00000000-0005-0000-0000-0000E9050000}"/>
    <cellStyle name="ÄÞ¸¶ [0]_4  10" xfId="2486" xr:uid="{00000000-0005-0000-0000-0000EA050000}"/>
    <cellStyle name="AÞ¸¶ [0]_4  11" xfId="2487" xr:uid="{00000000-0005-0000-0000-0000EB050000}"/>
    <cellStyle name="ÄÞ¸¶ [0]_4  11" xfId="2488" xr:uid="{00000000-0005-0000-0000-0000EC050000}"/>
    <cellStyle name="AÞ¸¶ [0]_4  12" xfId="2489" xr:uid="{00000000-0005-0000-0000-0000ED050000}"/>
    <cellStyle name="ÄÞ¸¶ [0]_4  12" xfId="2490" xr:uid="{00000000-0005-0000-0000-0000EE050000}"/>
    <cellStyle name="AÞ¸¶ [0]_4  13" xfId="2491" xr:uid="{00000000-0005-0000-0000-0000EF050000}"/>
    <cellStyle name="ÄÞ¸¶ [0]_4  13" xfId="2492" xr:uid="{00000000-0005-0000-0000-0000F0050000}"/>
    <cellStyle name="AÞ¸¶ [0]_4  2" xfId="2493" xr:uid="{00000000-0005-0000-0000-0000F1050000}"/>
    <cellStyle name="ÄÞ¸¶ [0]_4  2" xfId="2494" xr:uid="{00000000-0005-0000-0000-0000F2050000}"/>
    <cellStyle name="AÞ¸¶ [0]_4  3" xfId="2495" xr:uid="{00000000-0005-0000-0000-0000F3050000}"/>
    <cellStyle name="ÄÞ¸¶ [0]_4  3" xfId="2496" xr:uid="{00000000-0005-0000-0000-0000F4050000}"/>
    <cellStyle name="AÞ¸¶ [0]_4  4" xfId="2497" xr:uid="{00000000-0005-0000-0000-0000F5050000}"/>
    <cellStyle name="ÄÞ¸¶ [0]_4  4" xfId="2498" xr:uid="{00000000-0005-0000-0000-0000F6050000}"/>
    <cellStyle name="AÞ¸¶ [0]_4  5" xfId="2499" xr:uid="{00000000-0005-0000-0000-0000F7050000}"/>
    <cellStyle name="ÄÞ¸¶ [0]_4  5" xfId="2500" xr:uid="{00000000-0005-0000-0000-0000F8050000}"/>
    <cellStyle name="AÞ¸¶ [0]_4  6" xfId="2501" xr:uid="{00000000-0005-0000-0000-0000F9050000}"/>
    <cellStyle name="ÄÞ¸¶ [0]_4  6" xfId="2502" xr:uid="{00000000-0005-0000-0000-0000FA050000}"/>
    <cellStyle name="AÞ¸¶ [0]_4  7" xfId="2503" xr:uid="{00000000-0005-0000-0000-0000FB050000}"/>
    <cellStyle name="ÄÞ¸¶ [0]_4  7" xfId="2504" xr:uid="{00000000-0005-0000-0000-0000FC050000}"/>
    <cellStyle name="AÞ¸¶ [0]_4  8" xfId="2505" xr:uid="{00000000-0005-0000-0000-0000FD050000}"/>
    <cellStyle name="ÄÞ¸¶ [0]_4  8" xfId="2506" xr:uid="{00000000-0005-0000-0000-0000FE050000}"/>
    <cellStyle name="AÞ¸¶ [0]_4  9" xfId="2507" xr:uid="{00000000-0005-0000-0000-0000FF050000}"/>
    <cellStyle name="ÄÞ¸¶ [0]_4  9" xfId="2508" xr:uid="{00000000-0005-0000-0000-000000060000}"/>
    <cellStyle name="AÞ¸¶ [0]_6-3°æAi·A " xfId="637" xr:uid="{00000000-0005-0000-0000-000001060000}"/>
    <cellStyle name="ÄÞ¸¶ [0]_6-3°æÀï·Â " xfId="638" xr:uid="{00000000-0005-0000-0000-000002060000}"/>
    <cellStyle name="AÞ¸¶ [0]_6-3°æAi·A  10" xfId="2509" xr:uid="{00000000-0005-0000-0000-000003060000}"/>
    <cellStyle name="ÄÞ¸¶ [0]_6-3°æÀï·Â  10" xfId="2510" xr:uid="{00000000-0005-0000-0000-000004060000}"/>
    <cellStyle name="AÞ¸¶ [0]_6-3°æAi·A  11" xfId="2511" xr:uid="{00000000-0005-0000-0000-000005060000}"/>
    <cellStyle name="ÄÞ¸¶ [0]_6-3°æÀï·Â  11" xfId="2512" xr:uid="{00000000-0005-0000-0000-000006060000}"/>
    <cellStyle name="AÞ¸¶ [0]_6-3°æAi·A  12" xfId="2513" xr:uid="{00000000-0005-0000-0000-000007060000}"/>
    <cellStyle name="ÄÞ¸¶ [0]_6-3°æÀï·Â  12" xfId="2514" xr:uid="{00000000-0005-0000-0000-000008060000}"/>
    <cellStyle name="AÞ¸¶ [0]_6-3°æAi·A  13" xfId="2515" xr:uid="{00000000-0005-0000-0000-000009060000}"/>
    <cellStyle name="ÄÞ¸¶ [0]_6-3°æÀï·Â  13" xfId="2516" xr:uid="{00000000-0005-0000-0000-00000A060000}"/>
    <cellStyle name="AÞ¸¶ [0]_6-3°æAi·A  2" xfId="2517" xr:uid="{00000000-0005-0000-0000-00000B060000}"/>
    <cellStyle name="ÄÞ¸¶ [0]_6-3°æÀï·Â  2" xfId="2518" xr:uid="{00000000-0005-0000-0000-00000C060000}"/>
    <cellStyle name="AÞ¸¶ [0]_6-3°æAi·A  3" xfId="2519" xr:uid="{00000000-0005-0000-0000-00000D060000}"/>
    <cellStyle name="ÄÞ¸¶ [0]_6-3°æÀï·Â  3" xfId="2520" xr:uid="{00000000-0005-0000-0000-00000E060000}"/>
    <cellStyle name="AÞ¸¶ [0]_6-3°æAi·A  4" xfId="2521" xr:uid="{00000000-0005-0000-0000-00000F060000}"/>
    <cellStyle name="ÄÞ¸¶ [0]_6-3°æÀï·Â  4" xfId="2522" xr:uid="{00000000-0005-0000-0000-000010060000}"/>
    <cellStyle name="AÞ¸¶ [0]_6-3°æAi·A  5" xfId="2523" xr:uid="{00000000-0005-0000-0000-000011060000}"/>
    <cellStyle name="ÄÞ¸¶ [0]_6-3°æÀï·Â  5" xfId="2524" xr:uid="{00000000-0005-0000-0000-000012060000}"/>
    <cellStyle name="AÞ¸¶ [0]_6-3°æAi·A  6" xfId="2525" xr:uid="{00000000-0005-0000-0000-000013060000}"/>
    <cellStyle name="ÄÞ¸¶ [0]_6-3°æÀï·Â  6" xfId="2526" xr:uid="{00000000-0005-0000-0000-000014060000}"/>
    <cellStyle name="AÞ¸¶ [0]_6-3°æAi·A  7" xfId="2527" xr:uid="{00000000-0005-0000-0000-000015060000}"/>
    <cellStyle name="ÄÞ¸¶ [0]_6-3°æÀï·Â  7" xfId="2528" xr:uid="{00000000-0005-0000-0000-000016060000}"/>
    <cellStyle name="AÞ¸¶ [0]_6-3°æAi·A  8" xfId="2529" xr:uid="{00000000-0005-0000-0000-000017060000}"/>
    <cellStyle name="ÄÞ¸¶ [0]_6-3°æÀï·Â  8" xfId="2530" xr:uid="{00000000-0005-0000-0000-000018060000}"/>
    <cellStyle name="AÞ¸¶ [0]_6-3°æAi·A  9" xfId="2531" xr:uid="{00000000-0005-0000-0000-000019060000}"/>
    <cellStyle name="ÄÞ¸¶ [0]_6-3°æÀï·Â  9" xfId="2532" xr:uid="{00000000-0005-0000-0000-00001A060000}"/>
    <cellStyle name="AÞ¸¶ [0]_6-3°æAi·A _±¸¸A½CAu " xfId="2533" xr:uid="{00000000-0005-0000-0000-00001B060000}"/>
    <cellStyle name="ÄÞ¸¶ [0]_7.MASTER SCHEDULE " xfId="639" xr:uid="{00000000-0005-0000-0000-00001C060000}"/>
    <cellStyle name="Aþ¸¶ [0]_7月执行率" xfId="2534" xr:uid="{00000000-0005-0000-0000-00001D060000}"/>
    <cellStyle name="ÄÞ¸¶ [0]_À¯Çüº°ÀüÃ¼(¿ï»ê°øÀå)  " xfId="2535" xr:uid="{00000000-0005-0000-0000-00001E060000}"/>
    <cellStyle name="AÞ¸¶ [0]_A÷A¼¼³°e " xfId="2536" xr:uid="{00000000-0005-0000-0000-00001F060000}"/>
    <cellStyle name="ÄÞ¸¶ [0]_Àç°í°ü¸® " xfId="2537" xr:uid="{00000000-0005-0000-0000-000020060000}"/>
    <cellStyle name="AÞ¸¶ [0]_AI¿ø¹× A¶A÷(96.5.2.) _±¸¸A½CAu " xfId="2538" xr:uid="{00000000-0005-0000-0000-000021060000}"/>
    <cellStyle name="ÄÞ¸¶ [0]_ÃÑ°ýÇ¥ " xfId="2539" xr:uid="{00000000-0005-0000-0000-000022060000}"/>
    <cellStyle name="AÞ¸¶ [0]_AN°yº¸°i-Aß°¡Ay°¨ " xfId="2540" xr:uid="{00000000-0005-0000-0000-000023060000}"/>
    <cellStyle name="ÄÞ¸¶ [0]_ÃÖÁ¾ÀÏÁ¤ " xfId="640" xr:uid="{00000000-0005-0000-0000-000024060000}"/>
    <cellStyle name="AÞ¸¶ [0]_BODY (2)???R COMMENT" xfId="2541" xr:uid="{00000000-0005-0000-0000-000025060000}"/>
    <cellStyle name="ÄÞ¸¶ [0]_BODY (2)um" xfId="2542" xr:uid="{00000000-0005-0000-0000-000026060000}"/>
    <cellStyle name="AÞ¸¶ [0]_DW °¡¸¶°¨ " xfId="2543" xr:uid="{00000000-0005-0000-0000-000027060000}"/>
    <cellStyle name="ÄÞ¸¶ [0]_INQUIRY ¿µ¾÷ÃßÁø " xfId="2544" xr:uid="{00000000-0005-0000-0000-000028060000}"/>
    <cellStyle name="AÞ¸¶ [0]_INQUIRY ¿μ¾÷AßAø " xfId="641" xr:uid="{00000000-0005-0000-0000-000029060000}"/>
    <cellStyle name="ÄÞ¸¶ [0]_lx-taxi " xfId="642" xr:uid="{00000000-0005-0000-0000-00002A060000}"/>
    <cellStyle name="AÞ¸¶ [0]_lx-taxi _±¸¸A½CAu " xfId="2545" xr:uid="{00000000-0005-0000-0000-00002B060000}"/>
    <cellStyle name="ÄÞ¸¶ [0]_MHPORTER " xfId="2546" xr:uid="{00000000-0005-0000-0000-00002C060000}"/>
    <cellStyle name="AÞ¸¶ [0]_SAMPLE " xfId="643" xr:uid="{00000000-0005-0000-0000-00002D060000}"/>
    <cellStyle name="ÄÞ¸¶ [0]_SAMPLE " xfId="644" xr:uid="{00000000-0005-0000-0000-00002E060000}"/>
    <cellStyle name="AÞ¸¶ [0]_SAMPLE  10" xfId="2547" xr:uid="{00000000-0005-0000-0000-00002F060000}"/>
    <cellStyle name="ÄÞ¸¶ [0]_SAMPLE  10" xfId="2548" xr:uid="{00000000-0005-0000-0000-000030060000}"/>
    <cellStyle name="AÞ¸¶ [0]_SAMPLE  11" xfId="2549" xr:uid="{00000000-0005-0000-0000-000031060000}"/>
    <cellStyle name="ÄÞ¸¶ [0]_SAMPLE  11" xfId="2550" xr:uid="{00000000-0005-0000-0000-000032060000}"/>
    <cellStyle name="AÞ¸¶ [0]_SAMPLE  12" xfId="2551" xr:uid="{00000000-0005-0000-0000-000033060000}"/>
    <cellStyle name="ÄÞ¸¶ [0]_SAMPLE  12" xfId="2552" xr:uid="{00000000-0005-0000-0000-000034060000}"/>
    <cellStyle name="AÞ¸¶ [0]_SAMPLE  13" xfId="2553" xr:uid="{00000000-0005-0000-0000-000035060000}"/>
    <cellStyle name="ÄÞ¸¶ [0]_SAMPLE  13" xfId="2554" xr:uid="{00000000-0005-0000-0000-000036060000}"/>
    <cellStyle name="AÞ¸¶ [0]_SAMPLE  2" xfId="2555" xr:uid="{00000000-0005-0000-0000-000037060000}"/>
    <cellStyle name="ÄÞ¸¶ [0]_SAMPLE  2" xfId="2556" xr:uid="{00000000-0005-0000-0000-000038060000}"/>
    <cellStyle name="AÞ¸¶ [0]_SAMPLE  3" xfId="2557" xr:uid="{00000000-0005-0000-0000-000039060000}"/>
    <cellStyle name="ÄÞ¸¶ [0]_SAMPLE  3" xfId="2558" xr:uid="{00000000-0005-0000-0000-00003A060000}"/>
    <cellStyle name="AÞ¸¶ [0]_SAMPLE  4" xfId="2559" xr:uid="{00000000-0005-0000-0000-00003B060000}"/>
    <cellStyle name="ÄÞ¸¶ [0]_SAMPLE  4" xfId="2560" xr:uid="{00000000-0005-0000-0000-00003C060000}"/>
    <cellStyle name="AÞ¸¶ [0]_SAMPLE  5" xfId="2561" xr:uid="{00000000-0005-0000-0000-00003D060000}"/>
    <cellStyle name="ÄÞ¸¶ [0]_SAMPLE  5" xfId="2562" xr:uid="{00000000-0005-0000-0000-00003E060000}"/>
    <cellStyle name="AÞ¸¶ [0]_SAMPLE  6" xfId="2563" xr:uid="{00000000-0005-0000-0000-00003F060000}"/>
    <cellStyle name="ÄÞ¸¶ [0]_SAMPLE  6" xfId="2564" xr:uid="{00000000-0005-0000-0000-000040060000}"/>
    <cellStyle name="AÞ¸¶ [0]_SAMPLE  7" xfId="2565" xr:uid="{00000000-0005-0000-0000-000041060000}"/>
    <cellStyle name="ÄÞ¸¶ [0]_SAMPLE  7" xfId="2566" xr:uid="{00000000-0005-0000-0000-000042060000}"/>
    <cellStyle name="AÞ¸¶ [0]_SAMPLE  8" xfId="2567" xr:uid="{00000000-0005-0000-0000-000043060000}"/>
    <cellStyle name="ÄÞ¸¶ [0]_SAMPLE  8" xfId="2568" xr:uid="{00000000-0005-0000-0000-000044060000}"/>
    <cellStyle name="AÞ¸¶ [0]_SAMPLE  9" xfId="2569" xr:uid="{00000000-0005-0000-0000-000045060000}"/>
    <cellStyle name="ÄÞ¸¶ [0]_SAMPLE  9" xfId="2570" xr:uid="{00000000-0005-0000-0000-000046060000}"/>
    <cellStyle name="AÞ¸¶ [0]_Sheet1 (2)_1.SUMMARY " xfId="645" xr:uid="{00000000-0005-0000-0000-000047060000}"/>
    <cellStyle name="ÄÞ¸¶ [0]_Sheet1 (2)_1.SUMMARY " xfId="646" xr:uid="{00000000-0005-0000-0000-000048060000}"/>
    <cellStyle name="AÞ¸¶ [0]_Sheet1 (2)_1.SUMMARY  10" xfId="2571" xr:uid="{00000000-0005-0000-0000-000049060000}"/>
    <cellStyle name="ÄÞ¸¶ [0]_Sheet1 (2)_1.SUMMARY  10" xfId="2572" xr:uid="{00000000-0005-0000-0000-00004A060000}"/>
    <cellStyle name="AÞ¸¶ [0]_Sheet1 (2)_1.SUMMARY  11" xfId="2573" xr:uid="{00000000-0005-0000-0000-00004B060000}"/>
    <cellStyle name="ÄÞ¸¶ [0]_Sheet1 (2)_1.SUMMARY  11" xfId="2574" xr:uid="{00000000-0005-0000-0000-00004C060000}"/>
    <cellStyle name="AÞ¸¶ [0]_Sheet1 (2)_1.SUMMARY  12" xfId="2575" xr:uid="{00000000-0005-0000-0000-00004D060000}"/>
    <cellStyle name="ÄÞ¸¶ [0]_Sheet1 (2)_1.SUMMARY  12" xfId="2576" xr:uid="{00000000-0005-0000-0000-00004E060000}"/>
    <cellStyle name="AÞ¸¶ [0]_Sheet1 (2)_1.SUMMARY  13" xfId="2577" xr:uid="{00000000-0005-0000-0000-00004F060000}"/>
    <cellStyle name="ÄÞ¸¶ [0]_Sheet1 (2)_1.SUMMARY  13" xfId="2578" xr:uid="{00000000-0005-0000-0000-000050060000}"/>
    <cellStyle name="AÞ¸¶ [0]_Sheet1 (2)_1.SUMMARY  2" xfId="2579" xr:uid="{00000000-0005-0000-0000-000051060000}"/>
    <cellStyle name="ÄÞ¸¶ [0]_Sheet1 (2)_1.SUMMARY  2" xfId="2580" xr:uid="{00000000-0005-0000-0000-000052060000}"/>
    <cellStyle name="AÞ¸¶ [0]_Sheet1 (2)_1.SUMMARY  3" xfId="2581" xr:uid="{00000000-0005-0000-0000-000053060000}"/>
    <cellStyle name="ÄÞ¸¶ [0]_Sheet1 (2)_1.SUMMARY  3" xfId="2582" xr:uid="{00000000-0005-0000-0000-000054060000}"/>
    <cellStyle name="AÞ¸¶ [0]_Sheet1 (2)_1.SUMMARY  4" xfId="2583" xr:uid="{00000000-0005-0000-0000-000055060000}"/>
    <cellStyle name="ÄÞ¸¶ [0]_Sheet1 (2)_1.SUMMARY  4" xfId="2584" xr:uid="{00000000-0005-0000-0000-000056060000}"/>
    <cellStyle name="AÞ¸¶ [0]_Sheet1 (2)_1.SUMMARY  5" xfId="2585" xr:uid="{00000000-0005-0000-0000-000057060000}"/>
    <cellStyle name="ÄÞ¸¶ [0]_Sheet1 (2)_1.SUMMARY  5" xfId="2586" xr:uid="{00000000-0005-0000-0000-000058060000}"/>
    <cellStyle name="AÞ¸¶ [0]_Sheet1 (2)_1.SUMMARY  6" xfId="2587" xr:uid="{00000000-0005-0000-0000-000059060000}"/>
    <cellStyle name="ÄÞ¸¶ [0]_Sheet1 (2)_1.SUMMARY  6" xfId="2588" xr:uid="{00000000-0005-0000-0000-00005A060000}"/>
    <cellStyle name="AÞ¸¶ [0]_Sheet1 (2)_1.SUMMARY  7" xfId="2589" xr:uid="{00000000-0005-0000-0000-00005B060000}"/>
    <cellStyle name="ÄÞ¸¶ [0]_Sheet1 (2)_1.SUMMARY  7" xfId="2590" xr:uid="{00000000-0005-0000-0000-00005C060000}"/>
    <cellStyle name="AÞ¸¶ [0]_Sheet1 (2)_1.SUMMARY  8" xfId="2591" xr:uid="{00000000-0005-0000-0000-00005D060000}"/>
    <cellStyle name="ÄÞ¸¶ [0]_Sheet1 (2)_1.SUMMARY  8" xfId="2592" xr:uid="{00000000-0005-0000-0000-00005E060000}"/>
    <cellStyle name="AÞ¸¶ [0]_Sheet1 (2)_1.SUMMARY  9" xfId="2593" xr:uid="{00000000-0005-0000-0000-00005F060000}"/>
    <cellStyle name="ÄÞ¸¶ [0]_Sheet1 (2)_1.SUMMARY  9" xfId="2594" xr:uid="{00000000-0005-0000-0000-000060060000}"/>
    <cellStyle name="AÞ¸¶ [0]_Sheet1 (2)_3.MSCHEDULE¿μ¹R " xfId="647" xr:uid="{00000000-0005-0000-0000-000061060000}"/>
    <cellStyle name="ÄÞ¸¶ [0]_Sheet1_1.SUMMARY " xfId="648" xr:uid="{00000000-0005-0000-0000-000062060000}"/>
    <cellStyle name="AÞ¸¶ [0]_Sheet1_3.MSCHEDULE¿μ¹R " xfId="649" xr:uid="{00000000-0005-0000-0000-000063060000}"/>
    <cellStyle name="ÄÞ¸¶ [0]_Sheet1_ÃÖÁ¾ÀÏÁ¤ " xfId="650" xr:uid="{00000000-0005-0000-0000-000064060000}"/>
    <cellStyle name="AÞ¸¶ [0]_Sheet1_XD AOA¾AIA¤ " xfId="651" xr:uid="{00000000-0005-0000-0000-000065060000}"/>
    <cellStyle name="ÄÞ¸¶ [0]_Sheet1_XD ÃÖÁ¾ÀÏÁ¤ " xfId="652" xr:uid="{00000000-0005-0000-0000-000066060000}"/>
    <cellStyle name="AÞ¸¶ [0]_Sheet1_XD AOA¾AIA¤  10" xfId="2595" xr:uid="{00000000-0005-0000-0000-000067060000}"/>
    <cellStyle name="ÄÞ¸¶ [0]_Sheet1_XD ÃÖÁ¾ÀÏÁ¤  10" xfId="2596" xr:uid="{00000000-0005-0000-0000-000068060000}"/>
    <cellStyle name="AÞ¸¶ [0]_Sheet1_XD AOA¾AIA¤  11" xfId="2597" xr:uid="{00000000-0005-0000-0000-000069060000}"/>
    <cellStyle name="ÄÞ¸¶ [0]_Sheet1_XD ÃÖÁ¾ÀÏÁ¤  11" xfId="2598" xr:uid="{00000000-0005-0000-0000-00006A060000}"/>
    <cellStyle name="AÞ¸¶ [0]_Sheet1_XD AOA¾AIA¤  12" xfId="2599" xr:uid="{00000000-0005-0000-0000-00006B060000}"/>
    <cellStyle name="ÄÞ¸¶ [0]_Sheet1_XD ÃÖÁ¾ÀÏÁ¤  12" xfId="2600" xr:uid="{00000000-0005-0000-0000-00006C060000}"/>
    <cellStyle name="AÞ¸¶ [0]_Sheet1_XD AOA¾AIA¤  13" xfId="2601" xr:uid="{00000000-0005-0000-0000-00006D060000}"/>
    <cellStyle name="ÄÞ¸¶ [0]_Sheet1_XD ÃÖÁ¾ÀÏÁ¤  13" xfId="2602" xr:uid="{00000000-0005-0000-0000-00006E060000}"/>
    <cellStyle name="AÞ¸¶ [0]_Sheet1_XD AOA¾AIA¤  2" xfId="2603" xr:uid="{00000000-0005-0000-0000-00006F060000}"/>
    <cellStyle name="ÄÞ¸¶ [0]_Sheet1_XD ÃÖÁ¾ÀÏÁ¤  2" xfId="2604" xr:uid="{00000000-0005-0000-0000-000070060000}"/>
    <cellStyle name="AÞ¸¶ [0]_Sheet1_XD AOA¾AIA¤  3" xfId="2605" xr:uid="{00000000-0005-0000-0000-000071060000}"/>
    <cellStyle name="ÄÞ¸¶ [0]_Sheet1_XD ÃÖÁ¾ÀÏÁ¤  3" xfId="2606" xr:uid="{00000000-0005-0000-0000-000072060000}"/>
    <cellStyle name="AÞ¸¶ [0]_Sheet1_XD AOA¾AIA¤  4" xfId="2607" xr:uid="{00000000-0005-0000-0000-000073060000}"/>
    <cellStyle name="ÄÞ¸¶ [0]_Sheet1_XD ÃÖÁ¾ÀÏÁ¤  4" xfId="2608" xr:uid="{00000000-0005-0000-0000-000074060000}"/>
    <cellStyle name="AÞ¸¶ [0]_Sheet1_XD AOA¾AIA¤  5" xfId="2609" xr:uid="{00000000-0005-0000-0000-000075060000}"/>
    <cellStyle name="ÄÞ¸¶ [0]_Sheet1_XD ÃÖÁ¾ÀÏÁ¤  5" xfId="2610" xr:uid="{00000000-0005-0000-0000-000076060000}"/>
    <cellStyle name="AÞ¸¶ [0]_Sheet1_XD AOA¾AIA¤  6" xfId="2611" xr:uid="{00000000-0005-0000-0000-000077060000}"/>
    <cellStyle name="ÄÞ¸¶ [0]_Sheet1_XD ÃÖÁ¾ÀÏÁ¤  6" xfId="2612" xr:uid="{00000000-0005-0000-0000-000078060000}"/>
    <cellStyle name="AÞ¸¶ [0]_Sheet1_XD AOA¾AIA¤  7" xfId="2613" xr:uid="{00000000-0005-0000-0000-000079060000}"/>
    <cellStyle name="ÄÞ¸¶ [0]_Sheet1_XD ÃÖÁ¾ÀÏÁ¤  7" xfId="2614" xr:uid="{00000000-0005-0000-0000-00007A060000}"/>
    <cellStyle name="AÞ¸¶ [0]_Sheet1_XD AOA¾AIA¤  8" xfId="2615" xr:uid="{00000000-0005-0000-0000-00007B060000}"/>
    <cellStyle name="ÄÞ¸¶ [0]_Sheet1_XD ÃÖÁ¾ÀÏÁ¤  8" xfId="2616" xr:uid="{00000000-0005-0000-0000-00007C060000}"/>
    <cellStyle name="AÞ¸¶ [0]_Sheet1_XD AOA¾AIA¤  9" xfId="2617" xr:uid="{00000000-0005-0000-0000-00007D060000}"/>
    <cellStyle name="ÄÞ¸¶ [0]_Sheet1_XD ÃÖÁ¾ÀÏÁ¤  9" xfId="2618" xr:uid="{00000000-0005-0000-0000-00007E060000}"/>
    <cellStyle name="AÞ¸¶ [0]_Sheet8" xfId="2619" xr:uid="{00000000-0005-0000-0000-00007F060000}"/>
    <cellStyle name="ÄÞ¸¶ [0]_SMG-CKD-d1.1 " xfId="653" xr:uid="{00000000-0005-0000-0000-000080060000}"/>
    <cellStyle name="AÞ¸¶ [0]_SP ¹°μ¿¹× ¿UAO " xfId="2620" xr:uid="{00000000-0005-0000-0000-000081060000}"/>
    <cellStyle name="Äþ¸¶ 10" xfId="2621" xr:uid="{00000000-0005-0000-0000-000082060000}"/>
    <cellStyle name="Äþ¸¶ 11" xfId="2622" xr:uid="{00000000-0005-0000-0000-000083060000}"/>
    <cellStyle name="Äþ¸¶ 12" xfId="2623" xr:uid="{00000000-0005-0000-0000-000084060000}"/>
    <cellStyle name="Äþ¸¶ 13" xfId="2624" xr:uid="{00000000-0005-0000-0000-000085060000}"/>
    <cellStyle name="Äþ¸¶ 2" xfId="2625" xr:uid="{00000000-0005-0000-0000-000086060000}"/>
    <cellStyle name="Äþ¸¶ 3" xfId="2626" xr:uid="{00000000-0005-0000-0000-000087060000}"/>
    <cellStyle name="Äþ¸¶ 4" xfId="2627" xr:uid="{00000000-0005-0000-0000-000088060000}"/>
    <cellStyle name="Äþ¸¶ 5" xfId="2628" xr:uid="{00000000-0005-0000-0000-000089060000}"/>
    <cellStyle name="Äþ¸¶ 6" xfId="2629" xr:uid="{00000000-0005-0000-0000-00008A060000}"/>
    <cellStyle name="Äþ¸¶ 7" xfId="2630" xr:uid="{00000000-0005-0000-0000-00008B060000}"/>
    <cellStyle name="Äþ¸¶ 8" xfId="2631" xr:uid="{00000000-0005-0000-0000-00008C060000}"/>
    <cellStyle name="Äþ¸¶ 9" xfId="2632" xr:uid="{00000000-0005-0000-0000-00008D060000}"/>
    <cellStyle name="AÞ¸¶_          " xfId="654" xr:uid="{00000000-0005-0000-0000-00008E060000}"/>
    <cellStyle name="ÄÞ¸¶_¡Ú¾ÈÜ¬ Á¾ÇÕºñ±³ " xfId="655" xr:uid="{00000000-0005-0000-0000-00008F060000}"/>
    <cellStyle name="AÞ¸¶_¡U¾EU￢ A¾COºn±³  10" xfId="2633" xr:uid="{00000000-0005-0000-0000-000090060000}"/>
    <cellStyle name="ÄÞ¸¶_¡Ú¾ÈÜ¬ Á¾ÇÕºñ±³  10" xfId="2634" xr:uid="{00000000-0005-0000-0000-000091060000}"/>
    <cellStyle name="AÞ¸¶_¡U¾EU￢ A¾COºn±³  11" xfId="2635" xr:uid="{00000000-0005-0000-0000-000092060000}"/>
    <cellStyle name="ÄÞ¸¶_¡Ú¾ÈÜ¬ Á¾ÇÕºñ±³  11" xfId="2636" xr:uid="{00000000-0005-0000-0000-000093060000}"/>
    <cellStyle name="AÞ¸¶_¡U¾EU￢ A¾COºn±³  12" xfId="2637" xr:uid="{00000000-0005-0000-0000-000094060000}"/>
    <cellStyle name="ÄÞ¸¶_¡Ú¾ÈÜ¬ Á¾ÇÕºñ±³  12" xfId="2638" xr:uid="{00000000-0005-0000-0000-000095060000}"/>
    <cellStyle name="AÞ¸¶_¡U¾EU￢ A¾COºn±³  13" xfId="2639" xr:uid="{00000000-0005-0000-0000-000096060000}"/>
    <cellStyle name="ÄÞ¸¶_¡Ú¾ÈÜ¬ Á¾ÇÕºñ±³  13" xfId="2640" xr:uid="{00000000-0005-0000-0000-000097060000}"/>
    <cellStyle name="AÞ¸¶_¡U¾EU￢ A¾COºn±³  2" xfId="2641" xr:uid="{00000000-0005-0000-0000-000098060000}"/>
    <cellStyle name="ÄÞ¸¶_¡Ú¾ÈÜ¬ Á¾ÇÕºñ±³  2" xfId="2642" xr:uid="{00000000-0005-0000-0000-000099060000}"/>
    <cellStyle name="AÞ¸¶_¡U¾EU￢ A¾COºn±³  3" xfId="2643" xr:uid="{00000000-0005-0000-0000-00009A060000}"/>
    <cellStyle name="ÄÞ¸¶_¡Ú¾ÈÜ¬ Á¾ÇÕºñ±³  3" xfId="2644" xr:uid="{00000000-0005-0000-0000-00009B060000}"/>
    <cellStyle name="AÞ¸¶_¡U¾EU￢ A¾COºn±³  4" xfId="2645" xr:uid="{00000000-0005-0000-0000-00009C060000}"/>
    <cellStyle name="ÄÞ¸¶_¡Ú¾ÈÜ¬ Á¾ÇÕºñ±³  4" xfId="2646" xr:uid="{00000000-0005-0000-0000-00009D060000}"/>
    <cellStyle name="AÞ¸¶_¡U¾EU￢ A¾COºn±³  5" xfId="2647" xr:uid="{00000000-0005-0000-0000-00009E060000}"/>
    <cellStyle name="ÄÞ¸¶_¡Ú¾ÈÜ¬ Á¾ÇÕºñ±³  5" xfId="2648" xr:uid="{00000000-0005-0000-0000-00009F060000}"/>
    <cellStyle name="AÞ¸¶_¡U¾EU￢ A¾COºn±³  6" xfId="2649" xr:uid="{00000000-0005-0000-0000-0000A0060000}"/>
    <cellStyle name="ÄÞ¸¶_¡Ú¾ÈÜ¬ Á¾ÇÕºñ±³  6" xfId="2650" xr:uid="{00000000-0005-0000-0000-0000A1060000}"/>
    <cellStyle name="AÞ¸¶_¡U¾EU￢ A¾COºn±³  7" xfId="2651" xr:uid="{00000000-0005-0000-0000-0000A2060000}"/>
    <cellStyle name="ÄÞ¸¶_¡Ú¾ÈÜ¬ Á¾ÇÕºñ±³  7" xfId="2652" xr:uid="{00000000-0005-0000-0000-0000A3060000}"/>
    <cellStyle name="AÞ¸¶_¡U¾EU￢ A¾COºn±³  8" xfId="2653" xr:uid="{00000000-0005-0000-0000-0000A4060000}"/>
    <cellStyle name="ÄÞ¸¶_¡Ú¾ÈÜ¬ Á¾ÇÕºñ±³  8" xfId="2654" xr:uid="{00000000-0005-0000-0000-0000A5060000}"/>
    <cellStyle name="AÞ¸¶_¡U¾EU￢ A¾COºn±³  9" xfId="2655" xr:uid="{00000000-0005-0000-0000-0000A6060000}"/>
    <cellStyle name="ÄÞ¸¶_¡Ú¾ÈÜ¬ Á¾ÇÕºñ±³  9" xfId="2656" xr:uid="{00000000-0005-0000-0000-0000A7060000}"/>
    <cellStyle name="AÞ¸¶_´e¿iAaCI¿aA≫ " xfId="656" xr:uid="{00000000-0005-0000-0000-0000A8060000}"/>
    <cellStyle name="ÄÞ¸¶_´Ü°èº° ±¸Ãà¾È" xfId="657" xr:uid="{00000000-0005-0000-0000-0000A9060000}"/>
    <cellStyle name="AÞ¸¶_¿μ¾÷º¸°i" xfId="658" xr:uid="{00000000-0005-0000-0000-0000AA060000}"/>
    <cellStyle name="ÄÞ¸¶_¼öÀÔÇàÁ¤½Å»ó " xfId="2657" xr:uid="{00000000-0005-0000-0000-0000AB060000}"/>
    <cellStyle name="AÞ¸¶_¼oAOCaA¤½A≫o " xfId="2658" xr:uid="{00000000-0005-0000-0000-0000AC060000}"/>
    <cellStyle name="ÄÞ¸¶_1.ÆÇ¸Å½ÇÀû " xfId="659" xr:uid="{00000000-0005-0000-0000-0000AD060000}"/>
    <cellStyle name="AÞ¸¶_1.SUMMARY " xfId="660" xr:uid="{00000000-0005-0000-0000-0000AE060000}"/>
    <cellStyle name="ÄÞ¸¶_1.SUMMARY " xfId="661" xr:uid="{00000000-0005-0000-0000-0000AF060000}"/>
    <cellStyle name="AÞ¸¶_1.SUMMARY  10" xfId="2659" xr:uid="{00000000-0005-0000-0000-0000B0060000}"/>
    <cellStyle name="ÄÞ¸¶_1.SUMMARY  10" xfId="2660" xr:uid="{00000000-0005-0000-0000-0000B1060000}"/>
    <cellStyle name="AÞ¸¶_1.SUMMARY  11" xfId="2661" xr:uid="{00000000-0005-0000-0000-0000B2060000}"/>
    <cellStyle name="ÄÞ¸¶_1.SUMMARY  11" xfId="2662" xr:uid="{00000000-0005-0000-0000-0000B3060000}"/>
    <cellStyle name="AÞ¸¶_1.SUMMARY  12" xfId="2663" xr:uid="{00000000-0005-0000-0000-0000B4060000}"/>
    <cellStyle name="ÄÞ¸¶_1.SUMMARY  12" xfId="2664" xr:uid="{00000000-0005-0000-0000-0000B5060000}"/>
    <cellStyle name="AÞ¸¶_1.SUMMARY  13" xfId="2665" xr:uid="{00000000-0005-0000-0000-0000B6060000}"/>
    <cellStyle name="ÄÞ¸¶_1.SUMMARY  13" xfId="2666" xr:uid="{00000000-0005-0000-0000-0000B7060000}"/>
    <cellStyle name="AÞ¸¶_1.SUMMARY  2" xfId="2667" xr:uid="{00000000-0005-0000-0000-0000B8060000}"/>
    <cellStyle name="ÄÞ¸¶_1.SUMMARY  2" xfId="2668" xr:uid="{00000000-0005-0000-0000-0000B9060000}"/>
    <cellStyle name="AÞ¸¶_1.SUMMARY  3" xfId="2669" xr:uid="{00000000-0005-0000-0000-0000BA060000}"/>
    <cellStyle name="ÄÞ¸¶_1.SUMMARY  3" xfId="2670" xr:uid="{00000000-0005-0000-0000-0000BB060000}"/>
    <cellStyle name="AÞ¸¶_1.SUMMARY  4" xfId="2671" xr:uid="{00000000-0005-0000-0000-0000BC060000}"/>
    <cellStyle name="ÄÞ¸¶_1.SUMMARY  4" xfId="2672" xr:uid="{00000000-0005-0000-0000-0000BD060000}"/>
    <cellStyle name="AÞ¸¶_1.SUMMARY  5" xfId="2673" xr:uid="{00000000-0005-0000-0000-0000BE060000}"/>
    <cellStyle name="ÄÞ¸¶_1.SUMMARY  5" xfId="2674" xr:uid="{00000000-0005-0000-0000-0000BF060000}"/>
    <cellStyle name="AÞ¸¶_1.SUMMARY  6" xfId="2675" xr:uid="{00000000-0005-0000-0000-0000C0060000}"/>
    <cellStyle name="ÄÞ¸¶_1.SUMMARY  6" xfId="2676" xr:uid="{00000000-0005-0000-0000-0000C1060000}"/>
    <cellStyle name="AÞ¸¶_1.SUMMARY  7" xfId="2677" xr:uid="{00000000-0005-0000-0000-0000C2060000}"/>
    <cellStyle name="ÄÞ¸¶_1.SUMMARY  7" xfId="2678" xr:uid="{00000000-0005-0000-0000-0000C3060000}"/>
    <cellStyle name="AÞ¸¶_1.SUMMARY  8" xfId="2679" xr:uid="{00000000-0005-0000-0000-0000C4060000}"/>
    <cellStyle name="ÄÞ¸¶_1.SUMMARY  8" xfId="2680" xr:uid="{00000000-0005-0000-0000-0000C5060000}"/>
    <cellStyle name="AÞ¸¶_1.SUMMARY  9" xfId="2681" xr:uid="{00000000-0005-0000-0000-0000C6060000}"/>
    <cellStyle name="ÄÞ¸¶_1.SUMMARY  9" xfId="2682" xr:uid="{00000000-0005-0000-0000-0000C7060000}"/>
    <cellStyle name="Aþ¸¶_11월 조달 이행율" xfId="2683" xr:uid="{00000000-0005-0000-0000-0000C8060000}"/>
    <cellStyle name="ÄÞ¸¶_2.CONCEPT " xfId="662" xr:uid="{00000000-0005-0000-0000-0000C9060000}"/>
    <cellStyle name="AÞ¸¶_3.MSCHEDULE¿μ¹R " xfId="663" xr:uid="{00000000-0005-0000-0000-0000CA060000}"/>
    <cellStyle name="ÄÞ¸¶_3PJTR°èÈ¹ " xfId="664" xr:uid="{00000000-0005-0000-0000-0000CB060000}"/>
    <cellStyle name="AÞ¸¶_4 " xfId="665" xr:uid="{00000000-0005-0000-0000-0000CC060000}"/>
    <cellStyle name="ÄÞ¸¶_4 " xfId="666" xr:uid="{00000000-0005-0000-0000-0000CD060000}"/>
    <cellStyle name="AÞ¸¶_4  10" xfId="2684" xr:uid="{00000000-0005-0000-0000-0000CE060000}"/>
    <cellStyle name="ÄÞ¸¶_4  10" xfId="2685" xr:uid="{00000000-0005-0000-0000-0000CF060000}"/>
    <cellStyle name="AÞ¸¶_4  11" xfId="2686" xr:uid="{00000000-0005-0000-0000-0000D0060000}"/>
    <cellStyle name="ÄÞ¸¶_4  11" xfId="2687" xr:uid="{00000000-0005-0000-0000-0000D1060000}"/>
    <cellStyle name="AÞ¸¶_4  12" xfId="2688" xr:uid="{00000000-0005-0000-0000-0000D2060000}"/>
    <cellStyle name="ÄÞ¸¶_4  12" xfId="2689" xr:uid="{00000000-0005-0000-0000-0000D3060000}"/>
    <cellStyle name="AÞ¸¶_4  13" xfId="2690" xr:uid="{00000000-0005-0000-0000-0000D4060000}"/>
    <cellStyle name="ÄÞ¸¶_4  13" xfId="2691" xr:uid="{00000000-0005-0000-0000-0000D5060000}"/>
    <cellStyle name="AÞ¸¶_4  2" xfId="2692" xr:uid="{00000000-0005-0000-0000-0000D6060000}"/>
    <cellStyle name="ÄÞ¸¶_4  2" xfId="2693" xr:uid="{00000000-0005-0000-0000-0000D7060000}"/>
    <cellStyle name="AÞ¸¶_4  3" xfId="2694" xr:uid="{00000000-0005-0000-0000-0000D8060000}"/>
    <cellStyle name="ÄÞ¸¶_4  3" xfId="2695" xr:uid="{00000000-0005-0000-0000-0000D9060000}"/>
    <cellStyle name="AÞ¸¶_4  4" xfId="2696" xr:uid="{00000000-0005-0000-0000-0000DA060000}"/>
    <cellStyle name="ÄÞ¸¶_4  4" xfId="2697" xr:uid="{00000000-0005-0000-0000-0000DB060000}"/>
    <cellStyle name="AÞ¸¶_4  5" xfId="2698" xr:uid="{00000000-0005-0000-0000-0000DC060000}"/>
    <cellStyle name="ÄÞ¸¶_4  5" xfId="2699" xr:uid="{00000000-0005-0000-0000-0000DD060000}"/>
    <cellStyle name="AÞ¸¶_4  6" xfId="2700" xr:uid="{00000000-0005-0000-0000-0000DE060000}"/>
    <cellStyle name="ÄÞ¸¶_4  6" xfId="2701" xr:uid="{00000000-0005-0000-0000-0000DF060000}"/>
    <cellStyle name="AÞ¸¶_4  7" xfId="2702" xr:uid="{00000000-0005-0000-0000-0000E0060000}"/>
    <cellStyle name="ÄÞ¸¶_4  7" xfId="2703" xr:uid="{00000000-0005-0000-0000-0000E1060000}"/>
    <cellStyle name="AÞ¸¶_4  8" xfId="2704" xr:uid="{00000000-0005-0000-0000-0000E2060000}"/>
    <cellStyle name="ÄÞ¸¶_4  8" xfId="2705" xr:uid="{00000000-0005-0000-0000-0000E3060000}"/>
    <cellStyle name="AÞ¸¶_4  9" xfId="2706" xr:uid="{00000000-0005-0000-0000-0000E4060000}"/>
    <cellStyle name="ÄÞ¸¶_4  9" xfId="2707" xr:uid="{00000000-0005-0000-0000-0000E5060000}"/>
    <cellStyle name="AÞ¸¶_6-3°æAi·A " xfId="667" xr:uid="{00000000-0005-0000-0000-0000E6060000}"/>
    <cellStyle name="ÄÞ¸¶_6-3°æÀï·Â " xfId="668" xr:uid="{00000000-0005-0000-0000-0000E7060000}"/>
    <cellStyle name="AÞ¸¶_6-3°æAi·A  10" xfId="2708" xr:uid="{00000000-0005-0000-0000-0000E8060000}"/>
    <cellStyle name="ÄÞ¸¶_6-3°æÀï·Â  10" xfId="2709" xr:uid="{00000000-0005-0000-0000-0000E9060000}"/>
    <cellStyle name="AÞ¸¶_6-3°æAi·A  11" xfId="2710" xr:uid="{00000000-0005-0000-0000-0000EA060000}"/>
    <cellStyle name="ÄÞ¸¶_6-3°æÀï·Â  11" xfId="2711" xr:uid="{00000000-0005-0000-0000-0000EB060000}"/>
    <cellStyle name="AÞ¸¶_6-3°æAi·A  12" xfId="2712" xr:uid="{00000000-0005-0000-0000-0000EC060000}"/>
    <cellStyle name="ÄÞ¸¶_6-3°æÀï·Â  12" xfId="2713" xr:uid="{00000000-0005-0000-0000-0000ED060000}"/>
    <cellStyle name="AÞ¸¶_6-3°æAi·A  13" xfId="2714" xr:uid="{00000000-0005-0000-0000-0000EE060000}"/>
    <cellStyle name="ÄÞ¸¶_6-3°æÀï·Â  13" xfId="2715" xr:uid="{00000000-0005-0000-0000-0000EF060000}"/>
    <cellStyle name="AÞ¸¶_6-3°æAi·A  2" xfId="2716" xr:uid="{00000000-0005-0000-0000-0000F0060000}"/>
    <cellStyle name="ÄÞ¸¶_6-3°æÀï·Â  2" xfId="2717" xr:uid="{00000000-0005-0000-0000-0000F1060000}"/>
    <cellStyle name="AÞ¸¶_6-3°æAi·A  3" xfId="2718" xr:uid="{00000000-0005-0000-0000-0000F2060000}"/>
    <cellStyle name="ÄÞ¸¶_6-3°æÀï·Â  3" xfId="2719" xr:uid="{00000000-0005-0000-0000-0000F3060000}"/>
    <cellStyle name="AÞ¸¶_6-3°æAi·A  4" xfId="2720" xr:uid="{00000000-0005-0000-0000-0000F4060000}"/>
    <cellStyle name="ÄÞ¸¶_6-3°æÀï·Â  4" xfId="2721" xr:uid="{00000000-0005-0000-0000-0000F5060000}"/>
    <cellStyle name="AÞ¸¶_6-3°æAi·A  5" xfId="2722" xr:uid="{00000000-0005-0000-0000-0000F6060000}"/>
    <cellStyle name="ÄÞ¸¶_6-3°æÀï·Â  5" xfId="2723" xr:uid="{00000000-0005-0000-0000-0000F7060000}"/>
    <cellStyle name="AÞ¸¶_6-3°æAi·A  6" xfId="2724" xr:uid="{00000000-0005-0000-0000-0000F8060000}"/>
    <cellStyle name="ÄÞ¸¶_6-3°æÀï·Â  6" xfId="2725" xr:uid="{00000000-0005-0000-0000-0000F9060000}"/>
    <cellStyle name="AÞ¸¶_6-3°æAi·A  7" xfId="2726" xr:uid="{00000000-0005-0000-0000-0000FA060000}"/>
    <cellStyle name="ÄÞ¸¶_6-3°æÀï·Â  7" xfId="2727" xr:uid="{00000000-0005-0000-0000-0000FB060000}"/>
    <cellStyle name="AÞ¸¶_6-3°æAi·A  8" xfId="2728" xr:uid="{00000000-0005-0000-0000-0000FC060000}"/>
    <cellStyle name="ÄÞ¸¶_6-3°æÀï·Â  8" xfId="2729" xr:uid="{00000000-0005-0000-0000-0000FD060000}"/>
    <cellStyle name="AÞ¸¶_6-3°æAi·A  9" xfId="2730" xr:uid="{00000000-0005-0000-0000-0000FE060000}"/>
    <cellStyle name="ÄÞ¸¶_6-3°æÀï·Â  9" xfId="2731" xr:uid="{00000000-0005-0000-0000-0000FF060000}"/>
    <cellStyle name="AÞ¸¶_6-3°æAi·A _±¸¸A½CAu " xfId="2732" xr:uid="{00000000-0005-0000-0000-000000070000}"/>
    <cellStyle name="ÄÞ¸¶_7.MASTER SCHEDULE " xfId="669" xr:uid="{00000000-0005-0000-0000-000001070000}"/>
    <cellStyle name="Aþ¸¶_7月执行率" xfId="2733" xr:uid="{00000000-0005-0000-0000-000002070000}"/>
    <cellStyle name="ÄÞ¸¶_À¯Çüº°ÀüÃ¼(¿ï»ê°øÀå)  " xfId="2734" xr:uid="{00000000-0005-0000-0000-000003070000}"/>
    <cellStyle name="AÞ¸¶_A÷A¼¼³°e " xfId="2735" xr:uid="{00000000-0005-0000-0000-000004070000}"/>
    <cellStyle name="ÄÞ¸¶_Àç°í°ü¸® " xfId="2736" xr:uid="{00000000-0005-0000-0000-000005070000}"/>
    <cellStyle name="AÞ¸¶_AI¿ø¹× A¶A÷(96.5.2.) _±¸¸A½CAu " xfId="2737" xr:uid="{00000000-0005-0000-0000-000006070000}"/>
    <cellStyle name="ÄÞ¸¶_ÃÑ°ýÇ¥ " xfId="2738" xr:uid="{00000000-0005-0000-0000-000007070000}"/>
    <cellStyle name="AÞ¸¶_AN°yº¸°i-Aß°¡Ay°¨ " xfId="2739" xr:uid="{00000000-0005-0000-0000-000008070000}"/>
    <cellStyle name="ÄÞ¸¶_ÃÖÁ¾ÀÏÁ¤ " xfId="670" xr:uid="{00000000-0005-0000-0000-000009070000}"/>
    <cellStyle name="AÞ¸¶_DW °¡¸¶°¨ " xfId="2740" xr:uid="{00000000-0005-0000-0000-00000A070000}"/>
    <cellStyle name="ÄÞ¸¶_INQUIRY ¿µ¾÷ÃßÁø " xfId="2741" xr:uid="{00000000-0005-0000-0000-00000B070000}"/>
    <cellStyle name="AÞ¸¶_INQUIRY ¿μ¾÷AßAø " xfId="671" xr:uid="{00000000-0005-0000-0000-00000C070000}"/>
    <cellStyle name="ÄÞ¸¶_lx-taxi " xfId="672" xr:uid="{00000000-0005-0000-0000-00000D070000}"/>
    <cellStyle name="AÞ¸¶_lx-taxi _±¸¸A½CAu " xfId="2742" xr:uid="{00000000-0005-0000-0000-00000E070000}"/>
    <cellStyle name="ÄÞ¸¶_MHPORTER " xfId="2743" xr:uid="{00000000-0005-0000-0000-00000F070000}"/>
    <cellStyle name="AÞ¸¶_SAMPLE " xfId="673" xr:uid="{00000000-0005-0000-0000-000010070000}"/>
    <cellStyle name="ÄÞ¸¶_SAMPLE " xfId="674" xr:uid="{00000000-0005-0000-0000-000011070000}"/>
    <cellStyle name="AÞ¸¶_SAMPLE  10" xfId="2744" xr:uid="{00000000-0005-0000-0000-000012070000}"/>
    <cellStyle name="ÄÞ¸¶_SAMPLE  10" xfId="2745" xr:uid="{00000000-0005-0000-0000-000013070000}"/>
    <cellStyle name="AÞ¸¶_SAMPLE  11" xfId="2746" xr:uid="{00000000-0005-0000-0000-000014070000}"/>
    <cellStyle name="ÄÞ¸¶_SAMPLE  11" xfId="2747" xr:uid="{00000000-0005-0000-0000-000015070000}"/>
    <cellStyle name="AÞ¸¶_SAMPLE  12" xfId="2748" xr:uid="{00000000-0005-0000-0000-000016070000}"/>
    <cellStyle name="ÄÞ¸¶_SAMPLE  12" xfId="2749" xr:uid="{00000000-0005-0000-0000-000017070000}"/>
    <cellStyle name="AÞ¸¶_SAMPLE  13" xfId="2750" xr:uid="{00000000-0005-0000-0000-000018070000}"/>
    <cellStyle name="ÄÞ¸¶_SAMPLE  13" xfId="2751" xr:uid="{00000000-0005-0000-0000-000019070000}"/>
    <cellStyle name="AÞ¸¶_SAMPLE  2" xfId="2752" xr:uid="{00000000-0005-0000-0000-00001A070000}"/>
    <cellStyle name="ÄÞ¸¶_SAMPLE  2" xfId="2753" xr:uid="{00000000-0005-0000-0000-00001B070000}"/>
    <cellStyle name="AÞ¸¶_SAMPLE  3" xfId="2754" xr:uid="{00000000-0005-0000-0000-00001C070000}"/>
    <cellStyle name="ÄÞ¸¶_SAMPLE  3" xfId="2755" xr:uid="{00000000-0005-0000-0000-00001D070000}"/>
    <cellStyle name="AÞ¸¶_SAMPLE  4" xfId="2756" xr:uid="{00000000-0005-0000-0000-00001E070000}"/>
    <cellStyle name="ÄÞ¸¶_SAMPLE  4" xfId="2757" xr:uid="{00000000-0005-0000-0000-00001F070000}"/>
    <cellStyle name="AÞ¸¶_SAMPLE  5" xfId="2758" xr:uid="{00000000-0005-0000-0000-000020070000}"/>
    <cellStyle name="ÄÞ¸¶_SAMPLE  5" xfId="2759" xr:uid="{00000000-0005-0000-0000-000021070000}"/>
    <cellStyle name="AÞ¸¶_SAMPLE  6" xfId="2760" xr:uid="{00000000-0005-0000-0000-000022070000}"/>
    <cellStyle name="ÄÞ¸¶_SAMPLE  6" xfId="2761" xr:uid="{00000000-0005-0000-0000-000023070000}"/>
    <cellStyle name="AÞ¸¶_SAMPLE  7" xfId="2762" xr:uid="{00000000-0005-0000-0000-000024070000}"/>
    <cellStyle name="ÄÞ¸¶_SAMPLE  7" xfId="2763" xr:uid="{00000000-0005-0000-0000-000025070000}"/>
    <cellStyle name="AÞ¸¶_SAMPLE  8" xfId="2764" xr:uid="{00000000-0005-0000-0000-000026070000}"/>
    <cellStyle name="ÄÞ¸¶_SAMPLE  8" xfId="2765" xr:uid="{00000000-0005-0000-0000-000027070000}"/>
    <cellStyle name="AÞ¸¶_SAMPLE  9" xfId="2766" xr:uid="{00000000-0005-0000-0000-000028070000}"/>
    <cellStyle name="ÄÞ¸¶_SAMPLE  9" xfId="2767" xr:uid="{00000000-0005-0000-0000-000029070000}"/>
    <cellStyle name="AÞ¸¶_Sheet1 (2)_1.SUMMARY " xfId="675" xr:uid="{00000000-0005-0000-0000-00002A070000}"/>
    <cellStyle name="ÄÞ¸¶_Sheet1 (2)_1.SUMMARY " xfId="676" xr:uid="{00000000-0005-0000-0000-00002B070000}"/>
    <cellStyle name="AÞ¸¶_Sheet1 (2)_1.SUMMARY  10" xfId="2768" xr:uid="{00000000-0005-0000-0000-00002C070000}"/>
    <cellStyle name="ÄÞ¸¶_Sheet1 (2)_1.SUMMARY  10" xfId="2769" xr:uid="{00000000-0005-0000-0000-00002D070000}"/>
    <cellStyle name="AÞ¸¶_Sheet1 (2)_1.SUMMARY  11" xfId="2770" xr:uid="{00000000-0005-0000-0000-00002E070000}"/>
    <cellStyle name="ÄÞ¸¶_Sheet1 (2)_1.SUMMARY  11" xfId="2771" xr:uid="{00000000-0005-0000-0000-00002F070000}"/>
    <cellStyle name="AÞ¸¶_Sheet1 (2)_1.SUMMARY  12" xfId="2772" xr:uid="{00000000-0005-0000-0000-000030070000}"/>
    <cellStyle name="ÄÞ¸¶_Sheet1 (2)_1.SUMMARY  12" xfId="2773" xr:uid="{00000000-0005-0000-0000-000031070000}"/>
    <cellStyle name="AÞ¸¶_Sheet1 (2)_1.SUMMARY  13" xfId="2774" xr:uid="{00000000-0005-0000-0000-000032070000}"/>
    <cellStyle name="ÄÞ¸¶_Sheet1 (2)_1.SUMMARY  13" xfId="2775" xr:uid="{00000000-0005-0000-0000-000033070000}"/>
    <cellStyle name="AÞ¸¶_Sheet1 (2)_1.SUMMARY  2" xfId="2776" xr:uid="{00000000-0005-0000-0000-000034070000}"/>
    <cellStyle name="ÄÞ¸¶_Sheet1 (2)_1.SUMMARY  2" xfId="2777" xr:uid="{00000000-0005-0000-0000-000035070000}"/>
    <cellStyle name="AÞ¸¶_Sheet1 (2)_1.SUMMARY  3" xfId="2778" xr:uid="{00000000-0005-0000-0000-000036070000}"/>
    <cellStyle name="ÄÞ¸¶_Sheet1 (2)_1.SUMMARY  3" xfId="2779" xr:uid="{00000000-0005-0000-0000-000037070000}"/>
    <cellStyle name="AÞ¸¶_Sheet1 (2)_1.SUMMARY  4" xfId="2780" xr:uid="{00000000-0005-0000-0000-000038070000}"/>
    <cellStyle name="ÄÞ¸¶_Sheet1 (2)_1.SUMMARY  4" xfId="2781" xr:uid="{00000000-0005-0000-0000-000039070000}"/>
    <cellStyle name="AÞ¸¶_Sheet1 (2)_1.SUMMARY  5" xfId="2782" xr:uid="{00000000-0005-0000-0000-00003A070000}"/>
    <cellStyle name="ÄÞ¸¶_Sheet1 (2)_1.SUMMARY  5" xfId="2783" xr:uid="{00000000-0005-0000-0000-00003B070000}"/>
    <cellStyle name="AÞ¸¶_Sheet1 (2)_1.SUMMARY  6" xfId="2784" xr:uid="{00000000-0005-0000-0000-00003C070000}"/>
    <cellStyle name="ÄÞ¸¶_Sheet1 (2)_1.SUMMARY  6" xfId="2785" xr:uid="{00000000-0005-0000-0000-00003D070000}"/>
    <cellStyle name="AÞ¸¶_Sheet1 (2)_1.SUMMARY  7" xfId="2786" xr:uid="{00000000-0005-0000-0000-00003E070000}"/>
    <cellStyle name="ÄÞ¸¶_Sheet1 (2)_1.SUMMARY  7" xfId="2787" xr:uid="{00000000-0005-0000-0000-00003F070000}"/>
    <cellStyle name="AÞ¸¶_Sheet1 (2)_1.SUMMARY  8" xfId="2788" xr:uid="{00000000-0005-0000-0000-000040070000}"/>
    <cellStyle name="ÄÞ¸¶_Sheet1 (2)_1.SUMMARY  8" xfId="2789" xr:uid="{00000000-0005-0000-0000-000041070000}"/>
    <cellStyle name="AÞ¸¶_Sheet1 (2)_1.SUMMARY  9" xfId="2790" xr:uid="{00000000-0005-0000-0000-000042070000}"/>
    <cellStyle name="ÄÞ¸¶_Sheet1 (2)_1.SUMMARY  9" xfId="2791" xr:uid="{00000000-0005-0000-0000-000043070000}"/>
    <cellStyle name="AÞ¸¶_Sheet1 (2)_3.MSCHEDULE¿μ¹R " xfId="677" xr:uid="{00000000-0005-0000-0000-000044070000}"/>
    <cellStyle name="ÄÞ¸¶_Sheet1_1.SUMMARY " xfId="678" xr:uid="{00000000-0005-0000-0000-000045070000}"/>
    <cellStyle name="AÞ¸¶_Sheet1_3.MSCHEDULE¿μ¹R " xfId="679" xr:uid="{00000000-0005-0000-0000-000046070000}"/>
    <cellStyle name="ÄÞ¸¶_Sheet1_ÃÖÁ¾ÀÏÁ¤ " xfId="680" xr:uid="{00000000-0005-0000-0000-000047070000}"/>
    <cellStyle name="AÞ¸¶_Sheet1_XD AOA¾AIA¤ " xfId="681" xr:uid="{00000000-0005-0000-0000-000048070000}"/>
    <cellStyle name="ÄÞ¸¶_Sheet1_XD ÃÖÁ¾ÀÏÁ¤ " xfId="682" xr:uid="{00000000-0005-0000-0000-000049070000}"/>
    <cellStyle name="AÞ¸¶_Sheet1_XD AOA¾AIA¤  10" xfId="2792" xr:uid="{00000000-0005-0000-0000-00004A070000}"/>
    <cellStyle name="ÄÞ¸¶_Sheet1_XD ÃÖÁ¾ÀÏÁ¤  10" xfId="2793" xr:uid="{00000000-0005-0000-0000-00004B070000}"/>
    <cellStyle name="AÞ¸¶_Sheet1_XD AOA¾AIA¤  11" xfId="2794" xr:uid="{00000000-0005-0000-0000-00004C070000}"/>
    <cellStyle name="ÄÞ¸¶_Sheet1_XD ÃÖÁ¾ÀÏÁ¤  11" xfId="2795" xr:uid="{00000000-0005-0000-0000-00004D070000}"/>
    <cellStyle name="AÞ¸¶_Sheet1_XD AOA¾AIA¤  12" xfId="2796" xr:uid="{00000000-0005-0000-0000-00004E070000}"/>
    <cellStyle name="ÄÞ¸¶_Sheet1_XD ÃÖÁ¾ÀÏÁ¤  12" xfId="2797" xr:uid="{00000000-0005-0000-0000-00004F070000}"/>
    <cellStyle name="AÞ¸¶_Sheet1_XD AOA¾AIA¤  13" xfId="2798" xr:uid="{00000000-0005-0000-0000-000050070000}"/>
    <cellStyle name="ÄÞ¸¶_Sheet1_XD ÃÖÁ¾ÀÏÁ¤  13" xfId="2799" xr:uid="{00000000-0005-0000-0000-000051070000}"/>
    <cellStyle name="AÞ¸¶_Sheet1_XD AOA¾AIA¤  2" xfId="2800" xr:uid="{00000000-0005-0000-0000-000052070000}"/>
    <cellStyle name="ÄÞ¸¶_Sheet1_XD ÃÖÁ¾ÀÏÁ¤  2" xfId="2801" xr:uid="{00000000-0005-0000-0000-000053070000}"/>
    <cellStyle name="AÞ¸¶_Sheet1_XD AOA¾AIA¤  3" xfId="2802" xr:uid="{00000000-0005-0000-0000-000054070000}"/>
    <cellStyle name="ÄÞ¸¶_Sheet1_XD ÃÖÁ¾ÀÏÁ¤  3" xfId="2803" xr:uid="{00000000-0005-0000-0000-000055070000}"/>
    <cellStyle name="AÞ¸¶_Sheet1_XD AOA¾AIA¤  4" xfId="2804" xr:uid="{00000000-0005-0000-0000-000056070000}"/>
    <cellStyle name="ÄÞ¸¶_Sheet1_XD ÃÖÁ¾ÀÏÁ¤  4" xfId="2805" xr:uid="{00000000-0005-0000-0000-000057070000}"/>
    <cellStyle name="AÞ¸¶_Sheet1_XD AOA¾AIA¤  5" xfId="2806" xr:uid="{00000000-0005-0000-0000-000058070000}"/>
    <cellStyle name="ÄÞ¸¶_Sheet1_XD ÃÖÁ¾ÀÏÁ¤  5" xfId="2807" xr:uid="{00000000-0005-0000-0000-000059070000}"/>
    <cellStyle name="AÞ¸¶_Sheet1_XD AOA¾AIA¤  6" xfId="2808" xr:uid="{00000000-0005-0000-0000-00005A070000}"/>
    <cellStyle name="ÄÞ¸¶_Sheet1_XD ÃÖÁ¾ÀÏÁ¤  6" xfId="2809" xr:uid="{00000000-0005-0000-0000-00005B070000}"/>
    <cellStyle name="AÞ¸¶_Sheet1_XD AOA¾AIA¤  7" xfId="2810" xr:uid="{00000000-0005-0000-0000-00005C070000}"/>
    <cellStyle name="ÄÞ¸¶_Sheet1_XD ÃÖÁ¾ÀÏÁ¤  7" xfId="2811" xr:uid="{00000000-0005-0000-0000-00005D070000}"/>
    <cellStyle name="AÞ¸¶_Sheet1_XD AOA¾AIA¤  8" xfId="2812" xr:uid="{00000000-0005-0000-0000-00005E070000}"/>
    <cellStyle name="ÄÞ¸¶_Sheet1_XD ÃÖÁ¾ÀÏÁ¤  8" xfId="2813" xr:uid="{00000000-0005-0000-0000-00005F070000}"/>
    <cellStyle name="AÞ¸¶_Sheet1_XD AOA¾AIA¤  9" xfId="2814" xr:uid="{00000000-0005-0000-0000-000060070000}"/>
    <cellStyle name="ÄÞ¸¶_Sheet1_XD ÃÖÁ¾ÀÏÁ¤  9" xfId="2815" xr:uid="{00000000-0005-0000-0000-000061070000}"/>
    <cellStyle name="AÞ¸¶_Sheet8" xfId="2816" xr:uid="{00000000-0005-0000-0000-000062070000}"/>
    <cellStyle name="ÄÞ¸¶_SMG-CKD-d1.1 " xfId="683" xr:uid="{00000000-0005-0000-0000-000063070000}"/>
    <cellStyle name="AÞ¸¶_SP ¹°μ¿¹× ¿UAO " xfId="2817" xr:uid="{00000000-0005-0000-0000-000064070000}"/>
    <cellStyle name="ÄÞ¸¶_XG¿ø´ÜÀ§ " xfId="2818" xr:uid="{00000000-0005-0000-0000-000065070000}"/>
    <cellStyle name="AÞ¸¶_μðAⓒAIA¤ " xfId="2819" xr:uid="{00000000-0005-0000-0000-000066070000}"/>
    <cellStyle name="A貧?PROJECT-NFer " xfId="684" xr:uid="{00000000-0005-0000-0000-000067070000}"/>
    <cellStyle name="_x0001_b" xfId="2820" xr:uid="{00000000-0005-0000-0000-000068070000}"/>
    <cellStyle name="Bad" xfId="685" xr:uid="{00000000-0005-0000-0000-000069070000}"/>
    <cellStyle name="Bad 2" xfId="686" xr:uid="{00000000-0005-0000-0000-00006A070000}"/>
    <cellStyle name="Body" xfId="687" xr:uid="{00000000-0005-0000-0000-00006B070000}"/>
    <cellStyle name="Body 2" xfId="2821" xr:uid="{00000000-0005-0000-0000-00006C070000}"/>
    <cellStyle name="Bold 11" xfId="2822" xr:uid="{00000000-0005-0000-0000-00006D070000}"/>
    <cellStyle name="BuiltOpt_Content" xfId="688" xr:uid="{00000000-0005-0000-0000-00006E070000}"/>
    <cellStyle name="Ç" xfId="689" xr:uid="{00000000-0005-0000-0000-00006F070000}"/>
    <cellStyle name="Ç 2" xfId="2823" xr:uid="{00000000-0005-0000-0000-000070070000}"/>
    <cellStyle name="C?A?_96???OBD " xfId="690" xr:uid="{00000000-0005-0000-0000-000071070000}"/>
    <cellStyle name="C?A?PROJECT-NFer" xfId="691" xr:uid="{00000000-0005-0000-0000-000072070000}"/>
    <cellStyle name="C?ERIA?R???I_?ER??R?쬕?ERAi?ERicAc?ER??Ri " xfId="692" xr:uid="{00000000-0005-0000-0000-000073070000}"/>
    <cellStyle name="C?RIA?㎤?_96?쬾??R?쬸OBD " xfId="693" xr:uid="{00000000-0005-0000-0000-000074070000}"/>
    <cellStyle name="Ç_2008년 DTS 관리지원팀 투자예산 -MDB변경(07.12.07)" xfId="694" xr:uid="{00000000-0005-0000-0000-000075070000}"/>
    <cellStyle name="Ç_2008년합리화후기획_DTS" xfId="695" xr:uid="{00000000-0005-0000-0000-000076070000}"/>
    <cellStyle name="Ç_WS결과_MDB071130_rev3" xfId="696" xr:uid="{00000000-0005-0000-0000-000077070000}"/>
    <cellStyle name="Ç_월말보고 집계양식(08년 5월)-RY" xfId="2824" xr:uid="{00000000-0005-0000-0000-000078070000}"/>
    <cellStyle name="C¡ERIA￠R¡×¡§¡I_¡ER¡§￠R¡§I¡ERAi¡ERicAc¡ER¡§￠Ri " xfId="697" xr:uid="{00000000-0005-0000-0000-000079070000}"/>
    <cellStyle name="C¡IA¨ª_          " xfId="698" xr:uid="{00000000-0005-0000-0000-00007A070000}"/>
    <cellStyle name="C¡ÍA¨ª_C¡¿¢¬n¢¯u¨¬n¢¯e " xfId="699" xr:uid="{00000000-0005-0000-0000-00007B070000}"/>
    <cellStyle name="C¡IA¨ª_M105CDT " xfId="700" xr:uid="{00000000-0005-0000-0000-00007C070000}"/>
    <cellStyle name="C¡ÍA¨ª_M105CDT " xfId="701" xr:uid="{00000000-0005-0000-0000-00007D070000}"/>
    <cellStyle name="C¡IA¨ª_M107CDT " xfId="702" xr:uid="{00000000-0005-0000-0000-00007E070000}"/>
    <cellStyle name="C¡ÍA¨ª_M107CDT " xfId="703" xr:uid="{00000000-0005-0000-0000-00007F070000}"/>
    <cellStyle name="C￠RIA¡§¨￡_¡E?￠Rⓒ­￠R¨u¡E¡þ¡§uO ￠R¨¡¨I¨￡￠RicCoE¨I¡A " xfId="2825" xr:uid="{00000000-0005-0000-0000-000080070000}"/>
    <cellStyle name="Ç¥" xfId="704" xr:uid="{00000000-0005-0000-0000-000081070000}"/>
    <cellStyle name="C￥aø" xfId="2826" xr:uid="{00000000-0005-0000-0000-000082070000}"/>
    <cellStyle name="Ç¥ÁØ_¡ßFO ÅõÀÚºñºñ±³ " xfId="705" xr:uid="{00000000-0005-0000-0000-000083070000}"/>
    <cellStyle name="C￥AØ_´e¿iAaCI¿aA≫ " xfId="706" xr:uid="{00000000-0005-0000-0000-000084070000}"/>
    <cellStyle name="Ç¥ÁØ_´ëÀÀÁ¶Á÷ ÃßÁø¹æÇâ" xfId="707" xr:uid="{00000000-0005-0000-0000-000085070000}"/>
    <cellStyle name="C￥AØ_´U°eº° ±¸Aa¾E" xfId="708" xr:uid="{00000000-0005-0000-0000-000086070000}"/>
    <cellStyle name="Ç¥ÁØ_´Ü°èº° ±¸Ãà¾È" xfId="709" xr:uid="{00000000-0005-0000-0000-000087070000}"/>
    <cellStyle name="C￥AØ_´U°eº° ±¸Aa¾E 10" xfId="2827" xr:uid="{00000000-0005-0000-0000-000088070000}"/>
    <cellStyle name="Ç¥ÁØ_¸ñÂ÷ " xfId="710" xr:uid="{00000000-0005-0000-0000-000089070000}"/>
    <cellStyle name="C￥AØ_¸nA÷ (2)" xfId="2828" xr:uid="{00000000-0005-0000-0000-00008A070000}"/>
    <cellStyle name="Ç¥ÁØ_¸ñÂ÷ ___ CDC __ __(040311)" xfId="2829" xr:uid="{00000000-0005-0000-0000-00008B070000}"/>
    <cellStyle name="C￥AØ_¸nA÷ _±¸¸A½CAu " xfId="2830" xr:uid="{00000000-0005-0000-0000-00008C070000}"/>
    <cellStyle name="Ç¥ÁØ_¸ñÂ÷ _04.10~05.2生产计划(2)" xfId="2831" xr:uid="{00000000-0005-0000-0000-00008D070000}"/>
    <cellStyle name="C￥AØ_¿￢±¸¼O °ø≫cCoE² " xfId="711" xr:uid="{00000000-0005-0000-0000-00008E070000}"/>
    <cellStyle name="Ç¥ÁØ_¿¹»ê¿äÃ» " xfId="2832" xr:uid="{00000000-0005-0000-0000-00008F070000}"/>
    <cellStyle name="C￥AØ_¿¹≫e¿aA≫ " xfId="2833" xr:uid="{00000000-0005-0000-0000-000090070000}"/>
    <cellStyle name="Ç¥ÁØ_±â¾È " xfId="712" xr:uid="{00000000-0005-0000-0000-000091070000}"/>
    <cellStyle name="C￥AØ_±aA¸" xfId="2834" xr:uid="{00000000-0005-0000-0000-000092070000}"/>
    <cellStyle name="Ç¥ÁØ_±âÁØ " xfId="2835" xr:uid="{00000000-0005-0000-0000-000093070000}"/>
    <cellStyle name="C￥AØ_≫c¾÷°³¹ßÆA_10¿u2WA¸ºI " xfId="2836" xr:uid="{00000000-0005-0000-0000-000094070000}"/>
    <cellStyle name="Ç¥ÁØ_°¡¼Ö¸°ÀÏÁ¤_µðÁ©ÀÏÁ¤ " xfId="713" xr:uid="{00000000-0005-0000-0000-000095070000}"/>
    <cellStyle name="C￥AØ_°¡¼O¸°AIA¤_μðAⓒAIA¤ " xfId="714" xr:uid="{00000000-0005-0000-0000-000096070000}"/>
    <cellStyle name="Ç¥ÁØ_°³¹ßÀÏÁ¤ " xfId="715" xr:uid="{00000000-0005-0000-0000-000097070000}"/>
    <cellStyle name="C￥AØ_°³¹ßAIA¤  (2)_°³¹ßAIA¤ " xfId="716" xr:uid="{00000000-0005-0000-0000-000098070000}"/>
    <cellStyle name="Ç¥ÁØ_°³¹ßÀÏÁ¤  (2)_°³¹ßÀÏÁ¤ " xfId="717" xr:uid="{00000000-0005-0000-0000-000099070000}"/>
    <cellStyle name="C￥AØ_°³¹ßAIA¤  (2)_°³¹ßAIA¤  10" xfId="2837" xr:uid="{00000000-0005-0000-0000-00009A070000}"/>
    <cellStyle name="Ç¥ÁØ_°³¹ßÀÏÁ¤  (2)_°³¹ßÀÏÁ¤  10" xfId="2838" xr:uid="{00000000-0005-0000-0000-00009B070000}"/>
    <cellStyle name="C￥AØ_°³¹ßAIA¤  (2)_°³¹ßAIA¤  11" xfId="2839" xr:uid="{00000000-0005-0000-0000-00009C070000}"/>
    <cellStyle name="Ç¥ÁØ_°³¹ßÀÏÁ¤  (2)_°³¹ßÀÏÁ¤  11" xfId="2840" xr:uid="{00000000-0005-0000-0000-00009D070000}"/>
    <cellStyle name="C￥AØ_°³¹ßAIA¤  (2)_°³¹ßAIA¤  12" xfId="2841" xr:uid="{00000000-0005-0000-0000-00009E070000}"/>
    <cellStyle name="Ç¥ÁØ_°³¹ßÀÏÁ¤  (2)_°³¹ßÀÏÁ¤  12" xfId="2842" xr:uid="{00000000-0005-0000-0000-00009F070000}"/>
    <cellStyle name="C￥AØ_°³¹ßAIA¤  (2)_°³¹ßAIA¤  13" xfId="2843" xr:uid="{00000000-0005-0000-0000-0000A0070000}"/>
    <cellStyle name="Ç¥ÁØ_°³¹ßÀÏÁ¤  (2)_°³¹ßÀÏÁ¤  13" xfId="2844" xr:uid="{00000000-0005-0000-0000-0000A1070000}"/>
    <cellStyle name="C￥AØ_°³¹ßAIA¤  (2)_°³¹ßAIA¤  2" xfId="2845" xr:uid="{00000000-0005-0000-0000-0000A2070000}"/>
    <cellStyle name="Ç¥ÁØ_°³¹ßÀÏÁ¤  (2)_°³¹ßÀÏÁ¤  2" xfId="2846" xr:uid="{00000000-0005-0000-0000-0000A3070000}"/>
    <cellStyle name="C￥AØ_°³¹ßAIA¤  (2)_°³¹ßAIA¤  3" xfId="2847" xr:uid="{00000000-0005-0000-0000-0000A4070000}"/>
    <cellStyle name="Ç¥ÁØ_°³¹ßÀÏÁ¤  (2)_°³¹ßÀÏÁ¤  3" xfId="2848" xr:uid="{00000000-0005-0000-0000-0000A5070000}"/>
    <cellStyle name="C￥AØ_°³¹ßAIA¤  (2)_°³¹ßAIA¤  4" xfId="2849" xr:uid="{00000000-0005-0000-0000-0000A6070000}"/>
    <cellStyle name="Ç¥ÁØ_°³¹ßÀÏÁ¤  (2)_°³¹ßÀÏÁ¤  4" xfId="2850" xr:uid="{00000000-0005-0000-0000-0000A7070000}"/>
    <cellStyle name="C￥AØ_°³¹ßAIA¤  (2)_°³¹ßAIA¤  5" xfId="2851" xr:uid="{00000000-0005-0000-0000-0000A8070000}"/>
    <cellStyle name="Ç¥ÁØ_°³¹ßÀÏÁ¤  (2)_°³¹ßÀÏÁ¤  5" xfId="2852" xr:uid="{00000000-0005-0000-0000-0000A9070000}"/>
    <cellStyle name="C￥AØ_°³¹ßAIA¤  (2)_°³¹ßAIA¤  6" xfId="2853" xr:uid="{00000000-0005-0000-0000-0000AA070000}"/>
    <cellStyle name="Ç¥ÁØ_°³¹ßÀÏÁ¤  (2)_°³¹ßÀÏÁ¤  6" xfId="2854" xr:uid="{00000000-0005-0000-0000-0000AB070000}"/>
    <cellStyle name="C￥AØ_°³¹ßAIA¤  (2)_°³¹ßAIA¤  7" xfId="2855" xr:uid="{00000000-0005-0000-0000-0000AC070000}"/>
    <cellStyle name="Ç¥ÁØ_°³¹ßÀÏÁ¤  (2)_°³¹ßÀÏÁ¤  7" xfId="2856" xr:uid="{00000000-0005-0000-0000-0000AD070000}"/>
    <cellStyle name="C￥AØ_°³¹ßAIA¤  (2)_°³¹ßAIA¤  8" xfId="2857" xr:uid="{00000000-0005-0000-0000-0000AE070000}"/>
    <cellStyle name="Ç¥ÁØ_°³¹ßÀÏÁ¤  (2)_°³¹ßÀÏÁ¤  8" xfId="2858" xr:uid="{00000000-0005-0000-0000-0000AF070000}"/>
    <cellStyle name="C￥AØ_°³¹ßAIA¤  (2)_°³¹ßAIA¤  9" xfId="2859" xr:uid="{00000000-0005-0000-0000-0000B0070000}"/>
    <cellStyle name="Ç¥ÁØ_°³¹ßÀÏÁ¤  (2)_°³¹ßÀÏÁ¤  9" xfId="2860" xr:uid="{00000000-0005-0000-0000-0000B1070000}"/>
    <cellStyle name="C￥AØ_°³¹ßAIA¤  (2)_°³¹ßAIA¤ ___ CDC __ __(040311)" xfId="2861" xr:uid="{00000000-0005-0000-0000-0000B2070000}"/>
    <cellStyle name="Ç¥ÁØ_°³¹ßÀÏÁ¤  (2)_°³¹ßÀÏÁ¤ ___ CDC __ __(040311)" xfId="2862" xr:uid="{00000000-0005-0000-0000-0000B3070000}"/>
    <cellStyle name="C￥AØ_°³¹ßAIA¤  (2)_°³¹ßAIA¤ ___ CDC __ __(040311) 2" xfId="2863" xr:uid="{00000000-0005-0000-0000-0000B4070000}"/>
    <cellStyle name="Ç¥ÁØ_°³¹ßÀÏÁ¤  (2)_°³¹ßÀÏÁ¤ ___ CDC __ __(040311) 2" xfId="2864" xr:uid="{00000000-0005-0000-0000-0000B5070000}"/>
    <cellStyle name="C￥AØ_°³¹ßAIA¤  (2)_°³¹ßAIA¤ ___ CDC __ __(040311)_Daliy Sales Report_Jun" xfId="2865" xr:uid="{00000000-0005-0000-0000-0000B6070000}"/>
    <cellStyle name="Ç¥ÁØ_°³¹ßÀÏÁ¤  (2)_°³¹ßÀÏÁ¤ _04.10~05.2生产计划(2)" xfId="2866" xr:uid="{00000000-0005-0000-0000-0000B7070000}"/>
    <cellStyle name="C￥AØ_°³¹ßAIA¤  (2)_°³¹ßAIA¤ _040923-04年9月-05年1月生产计划" xfId="2867" xr:uid="{00000000-0005-0000-0000-0000B8070000}"/>
    <cellStyle name="Ç¥ÁØ_°³¹ßÀÏÁ¤  (2)_°³¹ßÀÏÁ¤ _040923-04年9月-05年1月生产计划" xfId="2868" xr:uid="{00000000-0005-0000-0000-0000B9070000}"/>
    <cellStyle name="C￥AØ_°³¹ßAIA¤  (2)_°³¹ßAIA¤ _040923-04年9月-05年1月生产计划_Daliy Sales Report_Jun" xfId="2869" xr:uid="{00000000-0005-0000-0000-0000BA070000}"/>
    <cellStyle name="Ç¥ÁØ_°³¹ßÀÏÁ¤  (2)_°³¹ßÀÏÁ¤ _041027-04年10月-12月生产计划" xfId="2870" xr:uid="{00000000-0005-0000-0000-0000BB070000}"/>
    <cellStyle name="C￥AØ_°³¹ßAIA¤  (2)_°³¹ßAIA¤ _041027-04年10月-12月生产计划_Daliy Sales Report_Jun" xfId="2871" xr:uid="{00000000-0005-0000-0000-0000BC070000}"/>
    <cellStyle name="Ç¥ÁØ_°³¹ßÀÏÁ¤  (2)_°³¹ßÀÏÁ¤ _06年下半年中國內需販賣修正計劃(060704 19：10)" xfId="2872" xr:uid="{00000000-0005-0000-0000-0000BD070000}"/>
    <cellStyle name="C￥AØ_°³¹ßAIA¤  (2)_°³¹ßAIA¤ _07年中國內需販賣計劃(061103-Ver05)" xfId="2873" xr:uid="{00000000-0005-0000-0000-0000BE070000}"/>
    <cellStyle name="Ç¥ÁØ_°³¹ßÀÏÁ¤  (2)_°³¹ßÀÏÁ¤ _07年中國內需販賣計劃(061103-Ver05)" xfId="2874" xr:uid="{00000000-0005-0000-0000-0000BF070000}"/>
    <cellStyle name="C￥AØ_°³¹ßAIA¤  (2)_°³¹ßAIA¤ _2005年生产计划041009" xfId="2875" xr:uid="{00000000-0005-0000-0000-0000C0070000}"/>
    <cellStyle name="Ç¥ÁØ_°³¹ßÀÏÁ¤  (2)_°³¹ßÀÏÁ¤ _2005年生产计划041009" xfId="2876" xr:uid="{00000000-0005-0000-0000-0000C1070000}"/>
    <cellStyle name="C￥AØ_°³¹ßAIA¤  (2)_°³¹ßAIA¤ _2005年生产计划041009_Daliy Sales Report_Jun" xfId="2877" xr:uid="{00000000-0005-0000-0000-0000C2070000}"/>
    <cellStyle name="Ç¥ÁØ_°³¹ßÀÏÁ¤  (2)_°³¹ßÀÏÁ¤ _2005年生产计划041223" xfId="2878" xr:uid="{00000000-0005-0000-0000-0000C3070000}"/>
    <cellStyle name="C￥AØ_°³¹ßAIA¤  (2)_°³¹ßAIA¤ _2005年生产计划041223_Daliy Sales Report_Jun" xfId="2879" xr:uid="{00000000-0005-0000-0000-0000C4070000}"/>
    <cellStyle name="Ç¥ÁØ_°³¹ßÀÏÁ¤  (2)_°³¹ßÀÏÁ¤ _2008년판매계획(08년1월11일)" xfId="2880" xr:uid="{00000000-0005-0000-0000-0000C5070000}"/>
    <cellStyle name="C￥AØ_°³¹ßAIA¤  (2)_°³¹ßAIA¤ _BHMC INVENTORY040923" xfId="2881" xr:uid="{00000000-0005-0000-0000-0000C6070000}"/>
    <cellStyle name="Ç¥ÁØ_°³¹ßÀÏÁ¤  (2)_°³¹ßÀÏÁ¤ _BHMC INVENTORY040923" xfId="2882" xr:uid="{00000000-0005-0000-0000-0000C7070000}"/>
    <cellStyle name="C￥AØ_°³¹ßAIA¤  (2)_°³¹ßAIA¤ _BHMC 生产计划对比 " xfId="2883" xr:uid="{00000000-0005-0000-0000-0000C8070000}"/>
    <cellStyle name="Ç¥ÁØ_°³¹ßÀÏÁ¤  (2)_°³¹ßÀÏÁ¤ _BHMC 生产计划对比 " xfId="2884" xr:uid="{00000000-0005-0000-0000-0000C9070000}"/>
    <cellStyle name="C￥AØ_°³¹ßAIA¤  (2)_°³¹ßAIA¤ _BHMC 生产计划对比  2" xfId="2885" xr:uid="{00000000-0005-0000-0000-0000CA070000}"/>
    <cellStyle name="Ç¥ÁØ_°³¹ßÀÏÁ¤  (2)_°³¹ßÀÏÁ¤ _BHMC 生产计划对比  2" xfId="2886" xr:uid="{00000000-0005-0000-0000-0000CB070000}"/>
    <cellStyle name="C￥AØ_°³¹ßAIA¤  (2)_°³¹ßAIA¤ _BHMC 生产计划对比 _Daliy Sales Report_Jun" xfId="2887" xr:uid="{00000000-0005-0000-0000-0000CC070000}"/>
    <cellStyle name="Ç¥ÁØ_°³¹ßÀÏÁ¤  (2)_°³¹ßÀÏÁ¤ _선투자 합의자료(최종)" xfId="2888" xr:uid="{00000000-0005-0000-0000-0000CD070000}"/>
    <cellStyle name="C￥AØ_°³¹ßAIA¤  (2)_°³¹ßAIA¤ _중국XD(1)" xfId="2889" xr:uid="{00000000-0005-0000-0000-0000CE070000}"/>
    <cellStyle name="Ç¥ÁØ_°³¹ßÀÏÁ¤  (2)_°³¹ßÀÏÁ¤ _중국XD(1)" xfId="2890" xr:uid="{00000000-0005-0000-0000-0000CF070000}"/>
    <cellStyle name="C￥AØ_°³¹ßAIA¤  (2)_°³¹ßAIA¤ _중국금형북경 투자비 재통보" xfId="2891" xr:uid="{00000000-0005-0000-0000-0000D0070000}"/>
    <cellStyle name="Ç¥ÁØ_°³¹ßÀÏÁ¤  (2)_°³¹ßÀÏÁ¤ _중국금형북경 투자비 재통보" xfId="2892" xr:uid="{00000000-0005-0000-0000-0000D1070000}"/>
    <cellStyle name="C￥AØ_°³¹ßAIA¤  (2)_°³¹ßAIA¤ _중국북경TB-5DR투자비" xfId="2893" xr:uid="{00000000-0005-0000-0000-0000D2070000}"/>
    <cellStyle name="Ç¥ÁØ_°³¹ßÀÏÁ¤  (2)_°³¹ßÀÏÁ¤ _중국북경TB-5DR투자비" xfId="2894" xr:uid="{00000000-0005-0000-0000-0000D3070000}"/>
    <cellStyle name="C￥AØ_°æAi≫cAc°i " xfId="2895" xr:uid="{00000000-0005-0000-0000-0000D4070000}"/>
    <cellStyle name="Ç¥ÁØ_°ü¸®BS('98) " xfId="2896" xr:uid="{00000000-0005-0000-0000-0000D5070000}"/>
    <cellStyle name="C￥AØ_°u¸RC×¸n_¾÷A¾º° " xfId="718" xr:uid="{00000000-0005-0000-0000-0000D6070000}"/>
    <cellStyle name="Ç¥ÁØ_¼ÕÀÍÂ÷ÀÌ ¿øÀÎ " xfId="2897" xr:uid="{00000000-0005-0000-0000-0000D7070000}"/>
    <cellStyle name="C￥AØ_¼oAOCaA¤½A≫o " xfId="2898" xr:uid="{00000000-0005-0000-0000-0000D8070000}"/>
    <cellStyle name="Ç¥ÁØ_½ÇÂ÷Á¶°Ç " xfId="2899" xr:uid="{00000000-0005-0000-0000-0000D9070000}"/>
    <cellStyle name="C￥AØ_½CA÷A¶°C _±¸¸A½CAu " xfId="2900" xr:uid="{00000000-0005-0000-0000-0000DA070000}"/>
    <cellStyle name="Ç¥ÁØ_½ÇÂ÷Á¶°Ç _开发票和收金管理" xfId="2901" xr:uid="{00000000-0005-0000-0000-0000DB070000}"/>
    <cellStyle name="C￥AØ_1.SUMMARY " xfId="719" xr:uid="{00000000-0005-0000-0000-0000DC070000}"/>
    <cellStyle name="Ç¥ÁØ_1.SUMMARY " xfId="720" xr:uid="{00000000-0005-0000-0000-0000DD070000}"/>
    <cellStyle name="C￥AØ_1.SUMMARY  10" xfId="2902" xr:uid="{00000000-0005-0000-0000-0000DE070000}"/>
    <cellStyle name="Ç¥ÁØ_1.SUMMARY  10" xfId="2903" xr:uid="{00000000-0005-0000-0000-0000DF070000}"/>
    <cellStyle name="C￥AØ_1.SUMMARY  11" xfId="2904" xr:uid="{00000000-0005-0000-0000-0000E0070000}"/>
    <cellStyle name="Ç¥ÁØ_1.SUMMARY  11" xfId="2905" xr:uid="{00000000-0005-0000-0000-0000E1070000}"/>
    <cellStyle name="C￥AØ_1.SUMMARY  12" xfId="2906" xr:uid="{00000000-0005-0000-0000-0000E2070000}"/>
    <cellStyle name="Ç¥ÁØ_1.SUMMARY  12" xfId="2907" xr:uid="{00000000-0005-0000-0000-0000E3070000}"/>
    <cellStyle name="C￥AØ_1.SUMMARY  13" xfId="2908" xr:uid="{00000000-0005-0000-0000-0000E4070000}"/>
    <cellStyle name="Ç¥ÁØ_1.SUMMARY  13" xfId="2909" xr:uid="{00000000-0005-0000-0000-0000E5070000}"/>
    <cellStyle name="C￥AØ_1.SUMMARY  2" xfId="2910" xr:uid="{00000000-0005-0000-0000-0000E6070000}"/>
    <cellStyle name="Ç¥ÁØ_1.SUMMARY  2" xfId="2911" xr:uid="{00000000-0005-0000-0000-0000E7070000}"/>
    <cellStyle name="C￥AØ_1.SUMMARY  3" xfId="2912" xr:uid="{00000000-0005-0000-0000-0000E8070000}"/>
    <cellStyle name="Ç¥ÁØ_1.SUMMARY  3" xfId="2913" xr:uid="{00000000-0005-0000-0000-0000E9070000}"/>
    <cellStyle name="C￥AØ_1.SUMMARY  4" xfId="2914" xr:uid="{00000000-0005-0000-0000-0000EA070000}"/>
    <cellStyle name="Ç¥ÁØ_1.SUMMARY  4" xfId="2915" xr:uid="{00000000-0005-0000-0000-0000EB070000}"/>
    <cellStyle name="C￥AØ_1.SUMMARY  5" xfId="2916" xr:uid="{00000000-0005-0000-0000-0000EC070000}"/>
    <cellStyle name="Ç¥ÁØ_1.SUMMARY  5" xfId="2917" xr:uid="{00000000-0005-0000-0000-0000ED070000}"/>
    <cellStyle name="C￥AØ_1.SUMMARY  6" xfId="2918" xr:uid="{00000000-0005-0000-0000-0000EE070000}"/>
    <cellStyle name="Ç¥ÁØ_1.SUMMARY  6" xfId="2919" xr:uid="{00000000-0005-0000-0000-0000EF070000}"/>
    <cellStyle name="C￥AØ_1.SUMMARY  7" xfId="2920" xr:uid="{00000000-0005-0000-0000-0000F0070000}"/>
    <cellStyle name="Ç¥ÁØ_1.SUMMARY  7" xfId="2921" xr:uid="{00000000-0005-0000-0000-0000F1070000}"/>
    <cellStyle name="C￥AØ_1.SUMMARY  8" xfId="2922" xr:uid="{00000000-0005-0000-0000-0000F2070000}"/>
    <cellStyle name="Ç¥ÁØ_1.SUMMARY  8" xfId="2923" xr:uid="{00000000-0005-0000-0000-0000F3070000}"/>
    <cellStyle name="C￥AØ_1.SUMMARY  9" xfId="2924" xr:uid="{00000000-0005-0000-0000-0000F4070000}"/>
    <cellStyle name="Ç¥ÁØ_1.SUMMARY  9" xfId="2925" xr:uid="{00000000-0005-0000-0000-0000F5070000}"/>
    <cellStyle name="C￥AØ_1.SUMMARY ___ CDC __ __(040311)" xfId="2926" xr:uid="{00000000-0005-0000-0000-0000F6070000}"/>
    <cellStyle name="Ç¥ÁØ_1.SUMMARY ___ CDC __ __(040311)" xfId="2927" xr:uid="{00000000-0005-0000-0000-0000F7070000}"/>
    <cellStyle name="C￥AØ_1.SUMMARY _04.10~05.2生产计划(2)" xfId="2928" xr:uid="{00000000-0005-0000-0000-0000F8070000}"/>
    <cellStyle name="Ç¥ÁØ_1.SUMMARY _04.10~05.2生产计划(2)" xfId="2929" xr:uid="{00000000-0005-0000-0000-0000F9070000}"/>
    <cellStyle name="C￥AØ_1.SUMMARY _040923-04年9月-05年1月生产计划" xfId="2930" xr:uid="{00000000-0005-0000-0000-0000FA070000}"/>
    <cellStyle name="Ç¥ÁØ_1.SUMMARY _040923-04年9月-05年1月生产计划" xfId="2931" xr:uid="{00000000-0005-0000-0000-0000FB070000}"/>
    <cellStyle name="C￥AØ_1.SUMMARY _041027-04年10月-12月生产计划" xfId="2932" xr:uid="{00000000-0005-0000-0000-0000FC070000}"/>
    <cellStyle name="Ç¥ÁØ_1.SUMMARY _041027-04年10月-12月生产计划" xfId="2933" xr:uid="{00000000-0005-0000-0000-0000FD070000}"/>
    <cellStyle name="C￥AØ_1.SUMMARY _06年下半年中國內需販賣修正計劃(060704 19：10)" xfId="2934" xr:uid="{00000000-0005-0000-0000-0000FE070000}"/>
    <cellStyle name="Ç¥ÁØ_1.SUMMARY _06年下半年中國內需販賣修正計劃(060704 19：10)" xfId="2935" xr:uid="{00000000-0005-0000-0000-0000FF070000}"/>
    <cellStyle name="C￥AØ_1.SUMMARY _07年中國內需販賣計劃(061103-Ver05)" xfId="2936" xr:uid="{00000000-0005-0000-0000-000000080000}"/>
    <cellStyle name="Ç¥ÁØ_1.SUMMARY _07年中國內需販賣計劃(061103-Ver05)" xfId="2937" xr:uid="{00000000-0005-0000-0000-000001080000}"/>
    <cellStyle name="C￥AØ_1.SUMMARY _2005年生产计划041009" xfId="2938" xr:uid="{00000000-0005-0000-0000-000002080000}"/>
    <cellStyle name="Ç¥ÁØ_1.SUMMARY _2005年生产计划041009" xfId="2939" xr:uid="{00000000-0005-0000-0000-000003080000}"/>
    <cellStyle name="C￥AØ_1.SUMMARY _2005年生产计划041223" xfId="2940" xr:uid="{00000000-0005-0000-0000-000004080000}"/>
    <cellStyle name="Ç¥ÁØ_1.SUMMARY _2005年生产计划041223" xfId="2941" xr:uid="{00000000-0005-0000-0000-000005080000}"/>
    <cellStyle name="C￥AØ_1.SUMMARY _2008년판매계획(08년1월11일)" xfId="2942" xr:uid="{00000000-0005-0000-0000-000006080000}"/>
    <cellStyle name="Ç¥ÁØ_1.SUMMARY _2008년판매계획(08년1월11일)" xfId="2943" xr:uid="{00000000-0005-0000-0000-000007080000}"/>
    <cellStyle name="C￥AØ_1.SUMMARY _BHMC INVENTORY040614" xfId="2944" xr:uid="{00000000-0005-0000-0000-000008080000}"/>
    <cellStyle name="Ç¥ÁØ_1.SUMMARY _BHMC INVENTORY040614" xfId="2945" xr:uid="{00000000-0005-0000-0000-000009080000}"/>
    <cellStyle name="C￥AØ_1.SUMMARY _BHMC INVENTORY040923" xfId="2946" xr:uid="{00000000-0005-0000-0000-00000A080000}"/>
    <cellStyle name="Ç¥ÁØ_1.SUMMARY _BHMC INVENTORY040923" xfId="2947" xr:uid="{00000000-0005-0000-0000-00000B080000}"/>
    <cellStyle name="C￥AØ_1.SUMMARY _BHMC 生产计划对比 " xfId="2948" xr:uid="{00000000-0005-0000-0000-00000C080000}"/>
    <cellStyle name="Ç¥ÁØ_1.SUMMARY _BHMC 生产计划对比 " xfId="2949" xr:uid="{00000000-0005-0000-0000-00000D080000}"/>
    <cellStyle name="C￥AØ_1112_10¿u2WA¸ºI " xfId="2950" xr:uid="{00000000-0005-0000-0000-00000E080000}"/>
    <cellStyle name="Ç¥ÁØ_12¿ù " xfId="2951" xr:uid="{00000000-0005-0000-0000-00000F080000}"/>
    <cellStyle name="C￥AØ_1A÷ ¼³°e¿ø°¡ºÐ¼R_KDº?μ¿ " xfId="2952" xr:uid="{00000000-0005-0000-0000-000010080000}"/>
    <cellStyle name="Ç¥ÁØ_2.0GLS_¿ø´ÜÀ§ " xfId="2953" xr:uid="{00000000-0005-0000-0000-000011080000}"/>
    <cellStyle name="C￥AØ_2.5GLS_¿ø´UA§ " xfId="2954" xr:uid="{00000000-0005-0000-0000-000012080000}"/>
    <cellStyle name="Ç¥ÁØ_2.5GLS_¿ø´ÜÀ§ " xfId="2955" xr:uid="{00000000-0005-0000-0000-000013080000}"/>
    <cellStyle name="C￥AØ_2.CONCEPT " xfId="721" xr:uid="{00000000-0005-0000-0000-000014080000}"/>
    <cellStyle name="Ç¥ÁØ_2.CONCEPT " xfId="722" xr:uid="{00000000-0005-0000-0000-000015080000}"/>
    <cellStyle name="C￥AØ_2.CONCEPT ___ CDC __ __(040311)" xfId="2956" xr:uid="{00000000-0005-0000-0000-000016080000}"/>
    <cellStyle name="Ç¥ÁØ_2.CONCEPT ___ CDC __ __(040311)" xfId="2957" xr:uid="{00000000-0005-0000-0000-000017080000}"/>
    <cellStyle name="C￥AØ_2.CONCEPT _04.10~05.2生产计划(2)" xfId="2958" xr:uid="{00000000-0005-0000-0000-000018080000}"/>
    <cellStyle name="Ç¥ÁØ_2.CONCEPT _04.10~05.2生产计划(2)" xfId="2959" xr:uid="{00000000-0005-0000-0000-000019080000}"/>
    <cellStyle name="C￥AØ_2.CONCEPT _040923-04年9月-05年1月生产计划" xfId="2960" xr:uid="{00000000-0005-0000-0000-00001A080000}"/>
    <cellStyle name="Ç¥ÁØ_2.CONCEPT _040923-04年9月-05年1月生产计划" xfId="2961" xr:uid="{00000000-0005-0000-0000-00001B080000}"/>
    <cellStyle name="C￥AØ_2.CONCEPT _041027-04年10月-12月生产计划" xfId="2962" xr:uid="{00000000-0005-0000-0000-00001C080000}"/>
    <cellStyle name="Ç¥ÁØ_2.CONCEPT _041027-04年10月-12月生产计划" xfId="2963" xr:uid="{00000000-0005-0000-0000-00001D080000}"/>
    <cellStyle name="C￥AØ_2.CONCEPT _06年下半年中國內需販賣修正計劃(060704 19：10)" xfId="2964" xr:uid="{00000000-0005-0000-0000-00001E080000}"/>
    <cellStyle name="Ç¥ÁØ_2.CONCEPT _06年下半年中國內需販賣修正計劃(060704 19：10)" xfId="2965" xr:uid="{00000000-0005-0000-0000-00001F080000}"/>
    <cellStyle name="C￥AØ_2.CONCEPT _07年中國內需販賣計劃(061103-Ver05)" xfId="2966" xr:uid="{00000000-0005-0000-0000-000020080000}"/>
    <cellStyle name="Ç¥ÁØ_2.CONCEPT _07年中國內需販賣計劃(061103-Ver05)" xfId="2967" xr:uid="{00000000-0005-0000-0000-000021080000}"/>
    <cellStyle name="C￥AØ_2.CONCEPT _2005年生产计划041009" xfId="2968" xr:uid="{00000000-0005-0000-0000-000022080000}"/>
    <cellStyle name="Ç¥ÁØ_2.CONCEPT _2005年生产计划041009" xfId="2969" xr:uid="{00000000-0005-0000-0000-000023080000}"/>
    <cellStyle name="C￥AØ_2.CONCEPT _2005年生产计划041223" xfId="2970" xr:uid="{00000000-0005-0000-0000-000024080000}"/>
    <cellStyle name="Ç¥ÁØ_2.CONCEPT _2005年生产计划041223" xfId="2971" xr:uid="{00000000-0005-0000-0000-000025080000}"/>
    <cellStyle name="C￥AØ_2.CONCEPT _2008년판매계획(08년1월11일)" xfId="2972" xr:uid="{00000000-0005-0000-0000-000026080000}"/>
    <cellStyle name="Ç¥ÁØ_2.CONCEPT _2008년판매계획(08년1월11일)" xfId="2973" xr:uid="{00000000-0005-0000-0000-000027080000}"/>
    <cellStyle name="C￥AØ_2.CONCEPT _BHMC INVENTORY040614" xfId="2974" xr:uid="{00000000-0005-0000-0000-000028080000}"/>
    <cellStyle name="Ç¥ÁØ_2.CONCEPT _BHMC INVENTORY040614" xfId="2975" xr:uid="{00000000-0005-0000-0000-000029080000}"/>
    <cellStyle name="C￥AØ_2.CONCEPT _BHMC INVENTORY040923" xfId="2976" xr:uid="{00000000-0005-0000-0000-00002A080000}"/>
    <cellStyle name="Ç¥ÁØ_2.CONCEPT _BHMC INVENTORY040923" xfId="2977" xr:uid="{00000000-0005-0000-0000-00002B080000}"/>
    <cellStyle name="C￥AØ_2.CONCEPT _BHMC 生产计划对比 " xfId="2978" xr:uid="{00000000-0005-0000-0000-00002C080000}"/>
    <cellStyle name="Ç¥ÁØ_2.CONCEPT _BHMC 生产计划对比 " xfId="2979" xr:uid="{00000000-0005-0000-0000-00002D080000}"/>
    <cellStyle name="C￥AØ_2¿uA¶¸³ " xfId="2980" xr:uid="{00000000-0005-0000-0000-00002E080000}"/>
    <cellStyle name="Ç¥ÁØ_³»¼ö 4DR NB PHASE I ACT " xfId="723" xr:uid="{00000000-0005-0000-0000-00002F080000}"/>
    <cellStyle name="C￥AØ_4 " xfId="724" xr:uid="{00000000-0005-0000-0000-000030080000}"/>
    <cellStyle name="Ç¥ÁØ_4 " xfId="725" xr:uid="{00000000-0005-0000-0000-000031080000}"/>
    <cellStyle name="C￥AØ_4  10" xfId="2981" xr:uid="{00000000-0005-0000-0000-000032080000}"/>
    <cellStyle name="Ç¥ÁØ_4  10" xfId="2982" xr:uid="{00000000-0005-0000-0000-000033080000}"/>
    <cellStyle name="C￥AØ_4  11" xfId="2983" xr:uid="{00000000-0005-0000-0000-000034080000}"/>
    <cellStyle name="Ç¥ÁØ_4  11" xfId="2984" xr:uid="{00000000-0005-0000-0000-000035080000}"/>
    <cellStyle name="C￥AØ_4  12" xfId="2985" xr:uid="{00000000-0005-0000-0000-000036080000}"/>
    <cellStyle name="Ç¥ÁØ_4  12" xfId="2986" xr:uid="{00000000-0005-0000-0000-000037080000}"/>
    <cellStyle name="C￥AØ_4  13" xfId="2987" xr:uid="{00000000-0005-0000-0000-000038080000}"/>
    <cellStyle name="Ç¥ÁØ_4  13" xfId="2988" xr:uid="{00000000-0005-0000-0000-000039080000}"/>
    <cellStyle name="C￥AØ_4  2" xfId="2989" xr:uid="{00000000-0005-0000-0000-00003A080000}"/>
    <cellStyle name="Ç¥ÁØ_4  2" xfId="2990" xr:uid="{00000000-0005-0000-0000-00003B080000}"/>
    <cellStyle name="C￥AØ_4  3" xfId="2991" xr:uid="{00000000-0005-0000-0000-00003C080000}"/>
    <cellStyle name="Ç¥ÁØ_4  3" xfId="2992" xr:uid="{00000000-0005-0000-0000-00003D080000}"/>
    <cellStyle name="C￥AØ_4  4" xfId="2993" xr:uid="{00000000-0005-0000-0000-00003E080000}"/>
    <cellStyle name="Ç¥ÁØ_4  4" xfId="2994" xr:uid="{00000000-0005-0000-0000-00003F080000}"/>
    <cellStyle name="C￥AØ_4  5" xfId="2995" xr:uid="{00000000-0005-0000-0000-000040080000}"/>
    <cellStyle name="Ç¥ÁØ_4  5" xfId="2996" xr:uid="{00000000-0005-0000-0000-000041080000}"/>
    <cellStyle name="C￥AØ_4  6" xfId="2997" xr:uid="{00000000-0005-0000-0000-000042080000}"/>
    <cellStyle name="Ç¥ÁØ_4  6" xfId="2998" xr:uid="{00000000-0005-0000-0000-000043080000}"/>
    <cellStyle name="C￥AØ_4  7" xfId="2999" xr:uid="{00000000-0005-0000-0000-000044080000}"/>
    <cellStyle name="Ç¥ÁØ_4  7" xfId="3000" xr:uid="{00000000-0005-0000-0000-000045080000}"/>
    <cellStyle name="C￥AØ_4  8" xfId="3001" xr:uid="{00000000-0005-0000-0000-000046080000}"/>
    <cellStyle name="Ç¥ÁØ_4  8" xfId="3002" xr:uid="{00000000-0005-0000-0000-000047080000}"/>
    <cellStyle name="C￥AØ_4  9" xfId="3003" xr:uid="{00000000-0005-0000-0000-000048080000}"/>
    <cellStyle name="Ç¥ÁØ_4  9" xfId="3004" xr:uid="{00000000-0005-0000-0000-000049080000}"/>
    <cellStyle name="C￥AØ_5-1±¤°i " xfId="726" xr:uid="{00000000-0005-0000-0000-00004A080000}"/>
    <cellStyle name="Ç¥ÁØ_5-1±¤°í " xfId="727" xr:uid="{00000000-0005-0000-0000-00004B080000}"/>
    <cellStyle name="C￥AØ_5-1±¤°i  10" xfId="3005" xr:uid="{00000000-0005-0000-0000-00004C080000}"/>
    <cellStyle name="Ç¥ÁØ_5-1±¤°í  10" xfId="3006" xr:uid="{00000000-0005-0000-0000-00004D080000}"/>
    <cellStyle name="C￥AØ_5-1±¤°i  11" xfId="3007" xr:uid="{00000000-0005-0000-0000-00004E080000}"/>
    <cellStyle name="Ç¥ÁØ_5-1±¤°í  11" xfId="3008" xr:uid="{00000000-0005-0000-0000-00004F080000}"/>
    <cellStyle name="C￥AØ_5-1±¤°i  12" xfId="3009" xr:uid="{00000000-0005-0000-0000-000050080000}"/>
    <cellStyle name="Ç¥ÁØ_5-1±¤°í  12" xfId="3010" xr:uid="{00000000-0005-0000-0000-000051080000}"/>
    <cellStyle name="C￥AØ_5-1±¤°i  13" xfId="3011" xr:uid="{00000000-0005-0000-0000-000052080000}"/>
    <cellStyle name="Ç¥ÁØ_5-1±¤°í  13" xfId="3012" xr:uid="{00000000-0005-0000-0000-000053080000}"/>
    <cellStyle name="C￥AØ_5-1±¤°i  2" xfId="3013" xr:uid="{00000000-0005-0000-0000-000054080000}"/>
    <cellStyle name="Ç¥ÁØ_5-1±¤°í  2" xfId="3014" xr:uid="{00000000-0005-0000-0000-000055080000}"/>
    <cellStyle name="C￥AØ_5-1±¤°i  3" xfId="3015" xr:uid="{00000000-0005-0000-0000-000056080000}"/>
    <cellStyle name="Ç¥ÁØ_5-1±¤°í  3" xfId="3016" xr:uid="{00000000-0005-0000-0000-000057080000}"/>
    <cellStyle name="C￥AØ_5-1±¤°i  4" xfId="3017" xr:uid="{00000000-0005-0000-0000-000058080000}"/>
    <cellStyle name="Ç¥ÁØ_5-1±¤°í  4" xfId="3018" xr:uid="{00000000-0005-0000-0000-000059080000}"/>
    <cellStyle name="C￥AØ_5-1±¤°i  5" xfId="3019" xr:uid="{00000000-0005-0000-0000-00005A080000}"/>
    <cellStyle name="Ç¥ÁØ_5-1±¤°í  5" xfId="3020" xr:uid="{00000000-0005-0000-0000-00005B080000}"/>
    <cellStyle name="C￥AØ_5-1±¤°i  6" xfId="3021" xr:uid="{00000000-0005-0000-0000-00005C080000}"/>
    <cellStyle name="Ç¥ÁØ_5-1±¤°í  6" xfId="3022" xr:uid="{00000000-0005-0000-0000-00005D080000}"/>
    <cellStyle name="C￥AØ_5-1±¤°i  7" xfId="3023" xr:uid="{00000000-0005-0000-0000-00005E080000}"/>
    <cellStyle name="Ç¥ÁØ_5-1±¤°í  7" xfId="3024" xr:uid="{00000000-0005-0000-0000-00005F080000}"/>
    <cellStyle name="C￥AØ_5-1±¤°i  8" xfId="3025" xr:uid="{00000000-0005-0000-0000-000060080000}"/>
    <cellStyle name="Ç¥ÁØ_5-1±¤°í  8" xfId="3026" xr:uid="{00000000-0005-0000-0000-000061080000}"/>
    <cellStyle name="C￥AØ_5-1±¤°i  9" xfId="3027" xr:uid="{00000000-0005-0000-0000-000062080000}"/>
    <cellStyle name="Ç¥ÁØ_5-1±¤°í  9" xfId="3028" xr:uid="{00000000-0005-0000-0000-000063080000}"/>
    <cellStyle name="C￥AØ_5-1±¤°i ___ CDC __ __(040311)" xfId="3029" xr:uid="{00000000-0005-0000-0000-000064080000}"/>
    <cellStyle name="Ç¥ÁØ_5-1±¤°í _开发票和收金管理" xfId="3030" xr:uid="{00000000-0005-0000-0000-000065080000}"/>
    <cellStyle name="C￥AØ_6-3°æAi·A " xfId="728" xr:uid="{00000000-0005-0000-0000-000066080000}"/>
    <cellStyle name="Ç¥ÁØ_6-3°æÀï·Â " xfId="729" xr:uid="{00000000-0005-0000-0000-000067080000}"/>
    <cellStyle name="C￥AØ_6-3°æAi·A _±¸¸A½CAu " xfId="3031" xr:uid="{00000000-0005-0000-0000-000068080000}"/>
    <cellStyle name="Ç¥ÁØ_6-3°æÀï·Â _开发票和收金管理" xfId="3032" xr:uid="{00000000-0005-0000-0000-000069080000}"/>
    <cellStyle name="C￥AØ_7.MASTER SCHEDULE " xfId="730" xr:uid="{00000000-0005-0000-0000-00006A080000}"/>
    <cellStyle name="Ç¥ÁØ_7.MASTER SCHEDULE " xfId="731" xr:uid="{00000000-0005-0000-0000-00006B080000}"/>
    <cellStyle name="C￥aø_7月执行率" xfId="3033" xr:uid="{00000000-0005-0000-0000-00006C080000}"/>
    <cellStyle name="Ç¥ÁØ_96ÀÎ¿ø°è2 " xfId="732" xr:uid="{00000000-0005-0000-0000-00006D080000}"/>
    <cellStyle name="C￥AØ_96AI¿ø°O 3 " xfId="733" xr:uid="{00000000-0005-0000-0000-00006E080000}"/>
    <cellStyle name="Ç¥ÁØ_96ÀÎ¿ø°Ô 3 " xfId="734" xr:uid="{00000000-0005-0000-0000-00006F080000}"/>
    <cellStyle name="C￥AØ_96AI¿ø°O 3  10" xfId="3034" xr:uid="{00000000-0005-0000-0000-000070080000}"/>
    <cellStyle name="Ç¥ÁØ_96ÀÎ¿ø°Ô 3  10" xfId="3035" xr:uid="{00000000-0005-0000-0000-000071080000}"/>
    <cellStyle name="C￥AØ_96AI¿ø°O 3  11" xfId="3036" xr:uid="{00000000-0005-0000-0000-000072080000}"/>
    <cellStyle name="Ç¥ÁØ_96ÀÎ¿ø°Ô 3  11" xfId="3037" xr:uid="{00000000-0005-0000-0000-000073080000}"/>
    <cellStyle name="C￥AØ_96AI¿ø°O 3  12" xfId="3038" xr:uid="{00000000-0005-0000-0000-000074080000}"/>
    <cellStyle name="Ç¥ÁØ_96ÀÎ¿ø°Ô 3  12" xfId="3039" xr:uid="{00000000-0005-0000-0000-000075080000}"/>
    <cellStyle name="C￥AØ_96AI¿ø°O 3  13" xfId="3040" xr:uid="{00000000-0005-0000-0000-000076080000}"/>
    <cellStyle name="Ç¥ÁØ_96ÀÎ¿ø°Ô 3  13" xfId="3041" xr:uid="{00000000-0005-0000-0000-000077080000}"/>
    <cellStyle name="C￥AØ_96AI¿ø°O 3  2" xfId="3042" xr:uid="{00000000-0005-0000-0000-000078080000}"/>
    <cellStyle name="Ç¥ÁØ_96ÀÎ¿ø°Ô 3  2" xfId="3043" xr:uid="{00000000-0005-0000-0000-000079080000}"/>
    <cellStyle name="C￥AØ_96AI¿ø°O 3  3" xfId="3044" xr:uid="{00000000-0005-0000-0000-00007A080000}"/>
    <cellStyle name="Ç¥ÁØ_96ÀÎ¿ø°Ô 3  3" xfId="3045" xr:uid="{00000000-0005-0000-0000-00007B080000}"/>
    <cellStyle name="C￥AØ_96AI¿ø°O 3  4" xfId="3046" xr:uid="{00000000-0005-0000-0000-00007C080000}"/>
    <cellStyle name="Ç¥ÁØ_96ÀÎ¿ø°Ô 3  4" xfId="3047" xr:uid="{00000000-0005-0000-0000-00007D080000}"/>
    <cellStyle name="C￥AØ_96AI¿ø°O 3  5" xfId="3048" xr:uid="{00000000-0005-0000-0000-00007E080000}"/>
    <cellStyle name="Ç¥ÁØ_96ÀÎ¿ø°Ô 3  5" xfId="3049" xr:uid="{00000000-0005-0000-0000-00007F080000}"/>
    <cellStyle name="C￥AØ_96AI¿ø°O 3  6" xfId="3050" xr:uid="{00000000-0005-0000-0000-000080080000}"/>
    <cellStyle name="Ç¥ÁØ_96ÀÎ¿ø°Ô 3  6" xfId="3051" xr:uid="{00000000-0005-0000-0000-000081080000}"/>
    <cellStyle name="C￥AØ_96AI¿ø°O 3  7" xfId="3052" xr:uid="{00000000-0005-0000-0000-000082080000}"/>
    <cellStyle name="Ç¥ÁØ_96ÀÎ¿ø°Ô 3  7" xfId="3053" xr:uid="{00000000-0005-0000-0000-000083080000}"/>
    <cellStyle name="C￥AØ_96AI¿ø°O 3  8" xfId="3054" xr:uid="{00000000-0005-0000-0000-000084080000}"/>
    <cellStyle name="Ç¥ÁØ_96ÀÎ¿ø°Ô 3  8" xfId="3055" xr:uid="{00000000-0005-0000-0000-000085080000}"/>
    <cellStyle name="C￥AØ_96AI¿ø°O 3  9" xfId="3056" xr:uid="{00000000-0005-0000-0000-000086080000}"/>
    <cellStyle name="Ç¥ÁØ_96ÀÎ¿ø°Ô 3  9" xfId="3057" xr:uid="{00000000-0005-0000-0000-000087080000}"/>
    <cellStyle name="C￥AØ_96AI¿ø°O 3 ___ CDC __ __(040311)" xfId="3058" xr:uid="{00000000-0005-0000-0000-000088080000}"/>
    <cellStyle name="Ç¥ÁØ_96ÀÎ¿ø°Ô 3 _开发票和收金管理" xfId="3059" xr:uid="{00000000-0005-0000-0000-000089080000}"/>
    <cellStyle name="C￥AØ_98³a°³¼±°eE¹ " xfId="735" xr:uid="{00000000-0005-0000-0000-00008A080000}"/>
    <cellStyle name="Ç¥ÁØ_98³â°³¼±°èÈ¹ " xfId="736" xr:uid="{00000000-0005-0000-0000-00008B080000}"/>
    <cellStyle name="C￥AØ_98³a°³¼±°eE¹ _01年(0607)" xfId="737" xr:uid="{00000000-0005-0000-0000-00008C080000}"/>
    <cellStyle name="Ç¥ÁØ_98³â°³¼±°èÈ¹ _01年(0607)" xfId="738" xr:uid="{00000000-0005-0000-0000-00008D080000}"/>
    <cellStyle name="C￥AØ_98³a°³¼±°eE¹ _01年(0607) 10" xfId="3060" xr:uid="{00000000-0005-0000-0000-00008E080000}"/>
    <cellStyle name="Ç¥ÁØ_98³â°³¼±°èÈ¹ _01年(0607) 10" xfId="3061" xr:uid="{00000000-0005-0000-0000-00008F080000}"/>
    <cellStyle name="C￥AØ_98³a°³¼±°eE¹ _01年(0607) 11" xfId="3062" xr:uid="{00000000-0005-0000-0000-000090080000}"/>
    <cellStyle name="Ç¥ÁØ_98³â°³¼±°èÈ¹ _01年(0607) 11" xfId="3063" xr:uid="{00000000-0005-0000-0000-000091080000}"/>
    <cellStyle name="C￥AØ_98³a°³¼±°eE¹ _01年(0607) 12" xfId="3064" xr:uid="{00000000-0005-0000-0000-000092080000}"/>
    <cellStyle name="Ç¥ÁØ_98³â°³¼±°èÈ¹ _01年(0607) 12" xfId="3065" xr:uid="{00000000-0005-0000-0000-000093080000}"/>
    <cellStyle name="C￥AØ_98³a°³¼±°eE¹ _01年(0607) 13" xfId="3066" xr:uid="{00000000-0005-0000-0000-000094080000}"/>
    <cellStyle name="Ç¥ÁØ_98³â°³¼±°èÈ¹ _01年(0607) 13" xfId="3067" xr:uid="{00000000-0005-0000-0000-000095080000}"/>
    <cellStyle name="C￥AØ_98³a°³¼±°eE¹ _01年(0607) 2" xfId="3068" xr:uid="{00000000-0005-0000-0000-000096080000}"/>
    <cellStyle name="Ç¥ÁØ_98³â°³¼±°èÈ¹ _01年(0607) 2" xfId="3069" xr:uid="{00000000-0005-0000-0000-000097080000}"/>
    <cellStyle name="C￥AØ_98³a°³¼±°eE¹ _01年(0607) 3" xfId="3070" xr:uid="{00000000-0005-0000-0000-000098080000}"/>
    <cellStyle name="Ç¥ÁØ_98³â°³¼±°èÈ¹ _01年(0607) 3" xfId="3071" xr:uid="{00000000-0005-0000-0000-000099080000}"/>
    <cellStyle name="C￥AØ_98³a°³¼±°eE¹ _01年(0607) 4" xfId="3072" xr:uid="{00000000-0005-0000-0000-00009A080000}"/>
    <cellStyle name="Ç¥ÁØ_98³â°³¼±°èÈ¹ _01年(0607) 4" xfId="3073" xr:uid="{00000000-0005-0000-0000-00009B080000}"/>
    <cellStyle name="C￥AØ_98³a°³¼±°eE¹ _01年(0607) 5" xfId="3074" xr:uid="{00000000-0005-0000-0000-00009C080000}"/>
    <cellStyle name="Ç¥ÁØ_98³â°³¼±°èÈ¹ _01年(0607) 5" xfId="3075" xr:uid="{00000000-0005-0000-0000-00009D080000}"/>
    <cellStyle name="C￥AØ_98³a°³¼±°eE¹ _01年(0607) 6" xfId="3076" xr:uid="{00000000-0005-0000-0000-00009E080000}"/>
    <cellStyle name="Ç¥ÁØ_98³â°³¼±°èÈ¹ _01年(0607) 6" xfId="3077" xr:uid="{00000000-0005-0000-0000-00009F080000}"/>
    <cellStyle name="C￥AØ_98³a°³¼±°eE¹ _01年(0607) 7" xfId="3078" xr:uid="{00000000-0005-0000-0000-0000A0080000}"/>
    <cellStyle name="Ç¥ÁØ_98³â°³¼±°èÈ¹ _01年(0607) 7" xfId="3079" xr:uid="{00000000-0005-0000-0000-0000A1080000}"/>
    <cellStyle name="C￥AØ_98³a°³¼±°eE¹ _01年(0607) 8" xfId="3080" xr:uid="{00000000-0005-0000-0000-0000A2080000}"/>
    <cellStyle name="Ç¥ÁØ_98³â°³¼±°èÈ¹ _01年(0607) 8" xfId="3081" xr:uid="{00000000-0005-0000-0000-0000A3080000}"/>
    <cellStyle name="C￥AØ_98³a°³¼±°eE¹ _01年(0607) 9" xfId="3082" xr:uid="{00000000-0005-0000-0000-0000A4080000}"/>
    <cellStyle name="Ç¥ÁØ_98³â°³¼±°èÈ¹ _01年(0607) 9" xfId="3083" xr:uid="{00000000-0005-0000-0000-0000A5080000}"/>
    <cellStyle name="C￥AØ_98³a°³¼±°eE¹ _01年(0607)_01년원가절감보고서(부사장님)0630" xfId="739" xr:uid="{00000000-0005-0000-0000-0000A6080000}"/>
    <cellStyle name="Ç¥ÁØ_98³â°³¼±°èÈ¹ _01年(0607)_01년원가절감보고서(부사장님)0630" xfId="740" xr:uid="{00000000-0005-0000-0000-0000A7080000}"/>
    <cellStyle name="C￥AØ_98³a°³¼±°eE¹ _01年(0607)_01년원가절감보고서(부사장님)0630 10" xfId="3084" xr:uid="{00000000-0005-0000-0000-0000A8080000}"/>
    <cellStyle name="Ç¥ÁØ_98³â°³¼±°èÈ¹ _01年(0607)_01년원가절감보고서(부사장님)0630 10" xfId="3085" xr:uid="{00000000-0005-0000-0000-0000A9080000}"/>
    <cellStyle name="C￥AØ_98³a°³¼±°eE¹ _01年(0607)_01년원가절감보고서(부사장님)0630 11" xfId="3086" xr:uid="{00000000-0005-0000-0000-0000AA080000}"/>
    <cellStyle name="Ç¥ÁØ_98³â°³¼±°èÈ¹ _01年(0607)_01년원가절감보고서(부사장님)0630 11" xfId="3087" xr:uid="{00000000-0005-0000-0000-0000AB080000}"/>
    <cellStyle name="C￥AØ_98³a°³¼±°eE¹ _01年(0607)_01년원가절감보고서(부사장님)0630 12" xfId="3088" xr:uid="{00000000-0005-0000-0000-0000AC080000}"/>
    <cellStyle name="Ç¥ÁØ_98³â°³¼±°èÈ¹ _01年(0607)_01년원가절감보고서(부사장님)0630 12" xfId="3089" xr:uid="{00000000-0005-0000-0000-0000AD080000}"/>
    <cellStyle name="C￥AØ_98³a°³¼±°eE¹ _01年(0607)_01년원가절감보고서(부사장님)0630 13" xfId="3090" xr:uid="{00000000-0005-0000-0000-0000AE080000}"/>
    <cellStyle name="Ç¥ÁØ_98³â°³¼±°èÈ¹ _01年(0607)_01년원가절감보고서(부사장님)0630 13" xfId="3091" xr:uid="{00000000-0005-0000-0000-0000AF080000}"/>
    <cellStyle name="C￥AØ_98³a°³¼±°eE¹ _01年(0607)_01년원가절감보고서(부사장님)0630 14" xfId="3092" xr:uid="{00000000-0005-0000-0000-0000B0080000}"/>
    <cellStyle name="Ç¥ÁØ_98³â°³¼±°èÈ¹ _01年(0607)_01년원가절감보고서(부사장님)0630 14" xfId="3093" xr:uid="{00000000-0005-0000-0000-0000B1080000}"/>
    <cellStyle name="C￥AØ_98³a°³¼±°eE¹ _01年(0607)_01년원가절감보고서(부사장님)0630 2" xfId="3094" xr:uid="{00000000-0005-0000-0000-0000B2080000}"/>
    <cellStyle name="Ç¥ÁØ_98³â°³¼±°èÈ¹ _01年(0607)_01년원가절감보고서(부사장님)0630 2" xfId="3095" xr:uid="{00000000-0005-0000-0000-0000B3080000}"/>
    <cellStyle name="C￥AØ_98³a°³¼±°eE¹ _01年(0607)_01년원가절감보고서(부사장님)0630 3" xfId="3096" xr:uid="{00000000-0005-0000-0000-0000B4080000}"/>
    <cellStyle name="Ç¥ÁØ_98³â°³¼±°èÈ¹ _01年(0607)_01년원가절감보고서(부사장님)0630 3" xfId="3097" xr:uid="{00000000-0005-0000-0000-0000B5080000}"/>
    <cellStyle name="C￥AØ_98³a°³¼±°eE¹ _01年(0607)_01년원가절감보고서(부사장님)0630 4" xfId="3098" xr:uid="{00000000-0005-0000-0000-0000B6080000}"/>
    <cellStyle name="Ç¥ÁØ_98³â°³¼±°èÈ¹ _01年(0607)_01년원가절감보고서(부사장님)0630 4" xfId="3099" xr:uid="{00000000-0005-0000-0000-0000B7080000}"/>
    <cellStyle name="C￥AØ_98³a°³¼±°eE¹ _01年(0607)_01년원가절감보고서(부사장님)0630 5" xfId="3100" xr:uid="{00000000-0005-0000-0000-0000B8080000}"/>
    <cellStyle name="Ç¥ÁØ_98³â°³¼±°èÈ¹ _01年(0607)_01년원가절감보고서(부사장님)0630 5" xfId="3101" xr:uid="{00000000-0005-0000-0000-0000B9080000}"/>
    <cellStyle name="C￥AØ_98³a°³¼±°eE¹ _01年(0607)_01년원가절감보고서(부사장님)0630 6" xfId="3102" xr:uid="{00000000-0005-0000-0000-0000BA080000}"/>
    <cellStyle name="Ç¥ÁØ_98³â°³¼±°èÈ¹ _01年(0607)_01년원가절감보고서(부사장님)0630 6" xfId="3103" xr:uid="{00000000-0005-0000-0000-0000BB080000}"/>
    <cellStyle name="C￥AØ_98³a°³¼±°eE¹ _01年(0607)_01년원가절감보고서(부사장님)0630 7" xfId="3104" xr:uid="{00000000-0005-0000-0000-0000BC080000}"/>
    <cellStyle name="Ç¥ÁØ_98³â°³¼±°èÈ¹ _01年(0607)_01년원가절감보고서(부사장님)0630 7" xfId="3105" xr:uid="{00000000-0005-0000-0000-0000BD080000}"/>
    <cellStyle name="C￥AØ_98³a°³¼±°eE¹ _01年(0607)_01년원가절감보고서(부사장님)0630 8" xfId="3106" xr:uid="{00000000-0005-0000-0000-0000BE080000}"/>
    <cellStyle name="Ç¥ÁØ_98³â°³¼±°èÈ¹ _01年(0607)_01년원가절감보고서(부사장님)0630 8" xfId="3107" xr:uid="{00000000-0005-0000-0000-0000BF080000}"/>
    <cellStyle name="C￥AØ_98³a°³¼±°eE¹ _01年(0607)_01년원가절감보고서(부사장님)0630 9" xfId="3108" xr:uid="{00000000-0005-0000-0000-0000C0080000}"/>
    <cellStyle name="Ç¥ÁØ_98³â°³¼±°èÈ¹ _01年(0607)_01년원가절감보고서(부사장님)0630 9" xfId="3109" xr:uid="{00000000-0005-0000-0000-0000C1080000}"/>
    <cellStyle name="C￥AØ_98³a°³¼±°eE¹ _01年(0607)_01년원가절감보고서(부사장님)0630_11월 조달 이행율" xfId="3110" xr:uid="{00000000-0005-0000-0000-0000C2080000}"/>
    <cellStyle name="Ç¥ÁØ_98³â°³¼±°èÈ¹ _01年(0607)_01년원가절감보고서(부사장님)0702" xfId="741" xr:uid="{00000000-0005-0000-0000-0000C3080000}"/>
    <cellStyle name="C￥AØ_98³a°³¼±°eE¹ _01年(0607)_01년원가절감보고서(부사장님)0702_12月计划执行率" xfId="3111" xr:uid="{00000000-0005-0000-0000-0000C4080000}"/>
    <cellStyle name="Ç¥ÁØ_98³â°³¼±°èÈ¹ _01年(0607)_국산화추진(0721)" xfId="742" xr:uid="{00000000-0005-0000-0000-0000C5080000}"/>
    <cellStyle name="C￥AØ_98³a°³¼±°eE¹ _01年(0607)_국산화추진(0721)_12月计划执行率" xfId="3112" xr:uid="{00000000-0005-0000-0000-0000C6080000}"/>
    <cellStyle name="Ç¥ÁØ_98³â°³¼±°èÈ¹ _01年(0607)_열달기아원가절감보고(0930)-1" xfId="743" xr:uid="{00000000-0005-0000-0000-0000C7080000}"/>
    <cellStyle name="C￥AØ_98³a°³¼±°eE¹ _01年(0607)_열달기아원가절감보고(0930)-1_12月计划执行率" xfId="3113" xr:uid="{00000000-0005-0000-0000-0000C8080000}"/>
    <cellStyle name="Ç¥ÁØ_98³â°³¼±°èÈ¹ _01年(0607)_첨부_국산화추진(0722)" xfId="744" xr:uid="{00000000-0005-0000-0000-0000C9080000}"/>
    <cellStyle name="C￥AØ_98³a°³¼±°eE¹ _01年(0607)_첨부_국산화추진(0722)_12月计划执行率" xfId="3114" xr:uid="{00000000-0005-0000-0000-0000CA080000}"/>
    <cellStyle name="Ç¥ÁØ_98³â°³¼±°èÈ¹ _01年(0607)_첨부_국산화추진(0809)" xfId="745" xr:uid="{00000000-0005-0000-0000-0000CB080000}"/>
    <cellStyle name="C￥AØ_98³a°³¼±°eE¹ _01年(0607)_첨부_국산화추진(0809)_12月计划执行率" xfId="3115" xr:uid="{00000000-0005-0000-0000-0000CC080000}"/>
    <cellStyle name="Ç¥ÁØ_Á¶Á÷µµ(12.31) " xfId="3116" xr:uid="{00000000-0005-0000-0000-0000CD080000}"/>
    <cellStyle name="C￥AØ_A¶A÷μμ(12.31) " xfId="3117" xr:uid="{00000000-0005-0000-0000-0000CE080000}"/>
    <cellStyle name="Ç¥ÁØ_Ã·ºÎ2 " xfId="746" xr:uid="{00000000-0005-0000-0000-0000CF080000}"/>
    <cellStyle name="C￥AØ_A1A¤A¡ " xfId="3118" xr:uid="{00000000-0005-0000-0000-0000D0080000}"/>
    <cellStyle name="Ç¥ÁØ_Àç°í°ü¸® " xfId="3119" xr:uid="{00000000-0005-0000-0000-0000D1080000}"/>
    <cellStyle name="C￥AØ_AI¿ø¹× A¶A÷(96.5.2.) _±¸¸A½CAu " xfId="3120" xr:uid="{00000000-0005-0000-0000-0000D2080000}"/>
    <cellStyle name="Ç¥ÁØ_ÀÎ¿ø¹× Á¶Á÷(96.5.2.) _开发票和收金管理" xfId="3121" xr:uid="{00000000-0005-0000-0000-0000D3080000}"/>
    <cellStyle name="C￥AØ_AI¿øCoE² " xfId="747" xr:uid="{00000000-0005-0000-0000-0000D4080000}"/>
    <cellStyle name="Ç¥ÁØ_ÁÖ¿äITEMÂ÷ÀÌºñ±³-2_ÀüÈÄ Â÷ÀÌºñ±³ " xfId="3122" xr:uid="{00000000-0005-0000-0000-0000D5080000}"/>
    <cellStyle name="C￥AØ_Ao¿øCoE² " xfId="3123" xr:uid="{00000000-0005-0000-0000-0000D6080000}"/>
    <cellStyle name="Ç¥ÁØ_ÃÖÁ¾ÀÏÁ¤ " xfId="748" xr:uid="{00000000-0005-0000-0000-0000D7080000}"/>
    <cellStyle name="C￥AØ_AoAUºn(ºI¼­º°,°eA¤º°) " xfId="749" xr:uid="{00000000-0005-0000-0000-0000D8080000}"/>
    <cellStyle name="Ç¥ÁØ_ÅõÀÚºñ(ºÎ¼­º°,°èÁ¤º°) " xfId="750" xr:uid="{00000000-0005-0000-0000-0000D9080000}"/>
    <cellStyle name="C￥AØ_AoAUºn(ºI¼­º°,°eA¤º°)  10" xfId="3124" xr:uid="{00000000-0005-0000-0000-0000DA080000}"/>
    <cellStyle name="Ç¥ÁØ_ÅõÀÚºñ(ºÎ¼­º°,°èÁ¤º°)  10" xfId="3125" xr:uid="{00000000-0005-0000-0000-0000DB080000}"/>
    <cellStyle name="C￥AØ_AoAUºn(ºI¼­º°,°eA¤º°)  11" xfId="3126" xr:uid="{00000000-0005-0000-0000-0000DC080000}"/>
    <cellStyle name="Ç¥ÁØ_ÅõÀÚºñ(ºÎ¼­º°,°èÁ¤º°)  11" xfId="3127" xr:uid="{00000000-0005-0000-0000-0000DD080000}"/>
    <cellStyle name="C￥AØ_AoAUºn(ºI¼­º°,°eA¤º°)  12" xfId="3128" xr:uid="{00000000-0005-0000-0000-0000DE080000}"/>
    <cellStyle name="Ç¥ÁØ_ÅõÀÚºñ(ºÎ¼­º°,°èÁ¤º°)  12" xfId="3129" xr:uid="{00000000-0005-0000-0000-0000DF080000}"/>
    <cellStyle name="C￥AØ_AoAUºn(ºI¼­º°,°eA¤º°)  13" xfId="3130" xr:uid="{00000000-0005-0000-0000-0000E0080000}"/>
    <cellStyle name="Ç¥ÁØ_ÅõÀÚºñ(ºÎ¼­º°,°èÁ¤º°)  13" xfId="3131" xr:uid="{00000000-0005-0000-0000-0000E1080000}"/>
    <cellStyle name="C￥AØ_AoAUºn(ºI¼­º°,°eA¤º°)  2" xfId="3132" xr:uid="{00000000-0005-0000-0000-0000E2080000}"/>
    <cellStyle name="Ç¥ÁØ_ÅõÀÚºñ(ºÎ¼­º°,°èÁ¤º°)  2" xfId="3133" xr:uid="{00000000-0005-0000-0000-0000E3080000}"/>
    <cellStyle name="C￥AØ_AoAUºn(ºI¼­º°,°eA¤º°)  3" xfId="3134" xr:uid="{00000000-0005-0000-0000-0000E4080000}"/>
    <cellStyle name="Ç¥ÁØ_ÅõÀÚºñ(ºÎ¼­º°,°èÁ¤º°)  3" xfId="3135" xr:uid="{00000000-0005-0000-0000-0000E5080000}"/>
    <cellStyle name="C￥AØ_AoAUºn(ºI¼­º°,°eA¤º°)  4" xfId="3136" xr:uid="{00000000-0005-0000-0000-0000E6080000}"/>
    <cellStyle name="Ç¥ÁØ_ÅõÀÚºñ(ºÎ¼­º°,°èÁ¤º°)  4" xfId="3137" xr:uid="{00000000-0005-0000-0000-0000E7080000}"/>
    <cellStyle name="C￥AØ_AoAUºn(ºI¼­º°,°eA¤º°)  5" xfId="3138" xr:uid="{00000000-0005-0000-0000-0000E8080000}"/>
    <cellStyle name="Ç¥ÁØ_ÅõÀÚºñ(ºÎ¼­º°,°èÁ¤º°)  5" xfId="3139" xr:uid="{00000000-0005-0000-0000-0000E9080000}"/>
    <cellStyle name="C￥AØ_AoAUºn(ºI¼­º°,°eA¤º°)  6" xfId="3140" xr:uid="{00000000-0005-0000-0000-0000EA080000}"/>
    <cellStyle name="Ç¥ÁØ_ÅõÀÚºñ(ºÎ¼­º°,°èÁ¤º°)  6" xfId="3141" xr:uid="{00000000-0005-0000-0000-0000EB080000}"/>
    <cellStyle name="C￥AØ_AoAUºn(ºI¼­º°,°eA¤º°)  7" xfId="3142" xr:uid="{00000000-0005-0000-0000-0000EC080000}"/>
    <cellStyle name="Ç¥ÁØ_ÅõÀÚºñ(ºÎ¼­º°,°èÁ¤º°)  7" xfId="3143" xr:uid="{00000000-0005-0000-0000-0000ED080000}"/>
    <cellStyle name="C￥AØ_AoAUºn(ºI¼­º°,°eA¤º°)  8" xfId="3144" xr:uid="{00000000-0005-0000-0000-0000EE080000}"/>
    <cellStyle name="Ç¥ÁØ_ÅõÀÚºñ(ºÎ¼­º°,°èÁ¤º°)  8" xfId="3145" xr:uid="{00000000-0005-0000-0000-0000EF080000}"/>
    <cellStyle name="C￥AØ_AoAUºn(ºI¼­º°,°eA¤º°)  9" xfId="3146" xr:uid="{00000000-0005-0000-0000-0000F0080000}"/>
    <cellStyle name="Ç¥ÁØ_ÅõÀÚºñ(ºÎ¼­º°,°èÁ¤º°)  9" xfId="3147" xr:uid="{00000000-0005-0000-0000-0000F1080000}"/>
    <cellStyle name="C￥AØ_Aß±a≫y≫e°eE¹ " xfId="751" xr:uid="{00000000-0005-0000-0000-0000F2080000}"/>
    <cellStyle name="Ç¥ÁØ_ÀüÈÄ Â÷ÀÌºñ±³ " xfId="3148" xr:uid="{00000000-0005-0000-0000-0000F3080000}"/>
    <cellStyle name="C￥AØ_AuEAITEMA÷AIºn±³-1 " xfId="3149" xr:uid="{00000000-0005-0000-0000-0000F4080000}"/>
    <cellStyle name="Ç¥ÁØ_ÀüÈÄITEMÂ÷ÀÌºñ±³-1 " xfId="3150" xr:uid="{00000000-0005-0000-0000-0000F5080000}"/>
    <cellStyle name="C￥AØ_AuEAITEMA÷AIºn±³-2 " xfId="3151" xr:uid="{00000000-0005-0000-0000-0000F6080000}"/>
    <cellStyle name="Ç¥ÁØ_ÀüÈÄITEMÂ÷ÀÌºñ±³-2 " xfId="3152" xr:uid="{00000000-0005-0000-0000-0000F7080000}"/>
    <cellStyle name="C￥AØ_Ay°eC￥(2¿u) " xfId="3153" xr:uid="{00000000-0005-0000-0000-0000F8080000}"/>
    <cellStyle name="Ç¥ÁØ_BRK¿ø´Ü.XLS " xfId="3154" xr:uid="{00000000-0005-0000-0000-0000F9080000}"/>
    <cellStyle name="C￥AØ_C￥1_¿ø´UA§ " xfId="3155" xr:uid="{00000000-0005-0000-0000-0000FA080000}"/>
    <cellStyle name="Ç¥ÁØ_Ç¥1_¿ø´ÜÀ§ " xfId="3156" xr:uid="{00000000-0005-0000-0000-0000FB080000}"/>
    <cellStyle name="C￥AØ_C￥2_¿ø´UA§ " xfId="3157" xr:uid="{00000000-0005-0000-0000-0000FC080000}"/>
    <cellStyle name="Ç¥ÁØ_Ç¥2_¿ø´ÜÀ§ " xfId="3158" xr:uid="{00000000-0005-0000-0000-0000FD080000}"/>
    <cellStyle name="C￥AØ_C￥3_¿ø´UA§ " xfId="3159" xr:uid="{00000000-0005-0000-0000-0000FE080000}"/>
    <cellStyle name="Ç¥ÁØ_Ç¥3_¿ø´ÜÀ§ " xfId="3160" xr:uid="{00000000-0005-0000-0000-0000FF080000}"/>
    <cellStyle name="C￥AØ_C￥4_¿ø´UA§ " xfId="3161" xr:uid="{00000000-0005-0000-0000-000000090000}"/>
    <cellStyle name="Ç¥ÁØ_Ç¥4_¿ø´ÜÀ§ " xfId="3162" xr:uid="{00000000-0005-0000-0000-000001090000}"/>
    <cellStyle name="C￥AØ_C￥Ao " xfId="3163" xr:uid="{00000000-0005-0000-0000-000002090000}"/>
    <cellStyle name="Ç¥ÁØ_CD-ROM " xfId="3164" xr:uid="{00000000-0005-0000-0000-000003090000}"/>
    <cellStyle name="C￥AØ_CuA¶Au_1_10¿u2WA¸ºI " xfId="3165" xr:uid="{00000000-0005-0000-0000-000004090000}"/>
    <cellStyle name="Ç¥ÁØ_ÇùÁ¶Àü_96°èÈ¹ " xfId="3166" xr:uid="{00000000-0005-0000-0000-000005090000}"/>
    <cellStyle name="C￥AØ_CuA¶Au_AoAO°eE¹ " xfId="3167" xr:uid="{00000000-0005-0000-0000-000006090000}"/>
    <cellStyle name="Ç¥ÁØ_ÇùÁ¶Àü_ÅõÀÔ°èÈ¹ " xfId="752" xr:uid="{00000000-0005-0000-0000-000007090000}"/>
    <cellStyle name="C￥AØ_F006-1A÷ " xfId="3168" xr:uid="{00000000-0005-0000-0000-000008090000}"/>
    <cellStyle name="Ç¥ÁØ_H1 ´ë XG ¿ø´ÜÀ§ " xfId="3169" xr:uid="{00000000-0005-0000-0000-000009090000}"/>
    <cellStyle name="C￥AØ_H1VSXGAßA¤¿ø´UA§_¿ø´UA§ " xfId="3170" xr:uid="{00000000-0005-0000-0000-00000A090000}"/>
    <cellStyle name="Ç¥ÁØ_H1VSXGÃßÁ¤¿ø´ÜÀ§_¿ø´ÜÀ§ " xfId="3171" xr:uid="{00000000-0005-0000-0000-00000B090000}"/>
    <cellStyle name="C￥AØ_KD LIST_¿ø´UA§ " xfId="3172" xr:uid="{00000000-0005-0000-0000-00000C090000}"/>
    <cellStyle name="Ç¥ÁØ_KD LIST_¿ø´ÜÀ§ " xfId="3173" xr:uid="{00000000-0005-0000-0000-00000D090000}"/>
    <cellStyle name="C￥AØ_KD LIST_AuEA A÷AIºn±³ " xfId="3174" xr:uid="{00000000-0005-0000-0000-00000E090000}"/>
    <cellStyle name="Ç¥ÁØ_KD LIST_ÀüÈÄ Â÷ÀÌºñ±³ " xfId="3175" xr:uid="{00000000-0005-0000-0000-00000F090000}"/>
    <cellStyle name="C￥AØ_KPI¾÷A¼ " xfId="3176" xr:uid="{00000000-0005-0000-0000-000010090000}"/>
    <cellStyle name="Ç¥ÁØ_laroux_°³¹ßÀÏÁ¤ " xfId="753" xr:uid="{00000000-0005-0000-0000-000011090000}"/>
    <cellStyle name="C￥AØ_laroux_°³¹ßAIA¤  (2)_°³¹ßAIA¤ " xfId="754" xr:uid="{00000000-0005-0000-0000-000012090000}"/>
    <cellStyle name="Ç¥ÁØ_laroux_°³¹ßÀÏÁ¤  (2)_°³¹ßÀÏÁ¤ " xfId="755" xr:uid="{00000000-0005-0000-0000-000013090000}"/>
    <cellStyle name="C￥AØ_laroux_°³¹ßAIA¤  (2)_°³¹ßAIA¤  10" xfId="3177" xr:uid="{00000000-0005-0000-0000-000014090000}"/>
    <cellStyle name="Ç¥ÁØ_laroux_°³¹ßÀÏÁ¤  (2)_°³¹ßÀÏÁ¤  10" xfId="3178" xr:uid="{00000000-0005-0000-0000-000015090000}"/>
    <cellStyle name="C￥AØ_laroux_°³¹ßAIA¤  (2)_°³¹ßAIA¤  11" xfId="3179" xr:uid="{00000000-0005-0000-0000-000016090000}"/>
    <cellStyle name="Ç¥ÁØ_laroux_°³¹ßÀÏÁ¤  (2)_°³¹ßÀÏÁ¤  11" xfId="3180" xr:uid="{00000000-0005-0000-0000-000017090000}"/>
    <cellStyle name="C￥AØ_laroux_°³¹ßAIA¤  (2)_°³¹ßAIA¤  12" xfId="3181" xr:uid="{00000000-0005-0000-0000-000018090000}"/>
    <cellStyle name="Ç¥ÁØ_laroux_°³¹ßÀÏÁ¤  (2)_°³¹ßÀÏÁ¤  12" xfId="3182" xr:uid="{00000000-0005-0000-0000-000019090000}"/>
    <cellStyle name="C￥AØ_laroux_°³¹ßAIA¤  (2)_°³¹ßAIA¤  13" xfId="3183" xr:uid="{00000000-0005-0000-0000-00001A090000}"/>
    <cellStyle name="Ç¥ÁØ_laroux_°³¹ßÀÏÁ¤  (2)_°³¹ßÀÏÁ¤  13" xfId="3184" xr:uid="{00000000-0005-0000-0000-00001B090000}"/>
    <cellStyle name="C￥AØ_laroux_°³¹ßAIA¤  (2)_°³¹ßAIA¤  2" xfId="3185" xr:uid="{00000000-0005-0000-0000-00001C090000}"/>
    <cellStyle name="Ç¥ÁØ_laroux_°³¹ßÀÏÁ¤  (2)_°³¹ßÀÏÁ¤  2" xfId="3186" xr:uid="{00000000-0005-0000-0000-00001D090000}"/>
    <cellStyle name="C￥AØ_laroux_°³¹ßAIA¤  (2)_°³¹ßAIA¤  3" xfId="3187" xr:uid="{00000000-0005-0000-0000-00001E090000}"/>
    <cellStyle name="Ç¥ÁØ_laroux_°³¹ßÀÏÁ¤  (2)_°³¹ßÀÏÁ¤  3" xfId="3188" xr:uid="{00000000-0005-0000-0000-00001F090000}"/>
    <cellStyle name="C￥AØ_laroux_°³¹ßAIA¤  (2)_°³¹ßAIA¤  4" xfId="3189" xr:uid="{00000000-0005-0000-0000-000020090000}"/>
    <cellStyle name="Ç¥ÁØ_laroux_°³¹ßÀÏÁ¤  (2)_°³¹ßÀÏÁ¤  4" xfId="3190" xr:uid="{00000000-0005-0000-0000-000021090000}"/>
    <cellStyle name="C￥AØ_laroux_°³¹ßAIA¤  (2)_°³¹ßAIA¤  5" xfId="3191" xr:uid="{00000000-0005-0000-0000-000022090000}"/>
    <cellStyle name="Ç¥ÁØ_laroux_°³¹ßÀÏÁ¤  (2)_°³¹ßÀÏÁ¤  5" xfId="3192" xr:uid="{00000000-0005-0000-0000-000023090000}"/>
    <cellStyle name="C￥AØ_laroux_°³¹ßAIA¤  (2)_°³¹ßAIA¤  6" xfId="3193" xr:uid="{00000000-0005-0000-0000-000024090000}"/>
    <cellStyle name="Ç¥ÁØ_laroux_°³¹ßÀÏÁ¤  (2)_°³¹ßÀÏÁ¤  6" xfId="3194" xr:uid="{00000000-0005-0000-0000-000025090000}"/>
    <cellStyle name="C￥AØ_laroux_°³¹ßAIA¤  (2)_°³¹ßAIA¤  7" xfId="3195" xr:uid="{00000000-0005-0000-0000-000026090000}"/>
    <cellStyle name="Ç¥ÁØ_laroux_°³¹ßÀÏÁ¤  (2)_°³¹ßÀÏÁ¤  7" xfId="3196" xr:uid="{00000000-0005-0000-0000-000027090000}"/>
    <cellStyle name="C￥AØ_laroux_°³¹ßAIA¤  (2)_°³¹ßAIA¤  8" xfId="3197" xr:uid="{00000000-0005-0000-0000-000028090000}"/>
    <cellStyle name="Ç¥ÁØ_laroux_°³¹ßÀÏÁ¤  (2)_°³¹ßÀÏÁ¤  8" xfId="3198" xr:uid="{00000000-0005-0000-0000-000029090000}"/>
    <cellStyle name="C￥AØ_laroux_°³¹ßAIA¤  (2)_°³¹ßAIA¤  9" xfId="3199" xr:uid="{00000000-0005-0000-0000-00002A090000}"/>
    <cellStyle name="Ç¥ÁØ_laroux_°³¹ßÀÏÁ¤  (2)_°³¹ßÀÏÁ¤  9" xfId="3200" xr:uid="{00000000-0005-0000-0000-00002B090000}"/>
    <cellStyle name="C￥AØ_laroux_°³¹ßAIA¤  (2)_°³¹ßAIA¤ ___ CDC __ __(040311)" xfId="3201" xr:uid="{00000000-0005-0000-0000-00002C090000}"/>
    <cellStyle name="Ç¥ÁØ_laroux_°³¹ßÀÏÁ¤  (2)_°³¹ßÀÏÁ¤ _중국북경TB-5DR투자비" xfId="3202" xr:uid="{00000000-0005-0000-0000-00002D090000}"/>
    <cellStyle name="C￥AØ_laroux_°³¹ßAIA¤ _중국XD(1)" xfId="3203" xr:uid="{00000000-0005-0000-0000-00002E090000}"/>
    <cellStyle name="Ç¥ÁØ_laroux_°³¹ßÀÏÁ¤ _중국XD(1)" xfId="3204" xr:uid="{00000000-0005-0000-0000-00002F090000}"/>
    <cellStyle name="C￥AØ_laroux_°³¹ßAIA¤ _중국북경TB-5DR투자비" xfId="3205" xr:uid="{00000000-0005-0000-0000-000030090000}"/>
    <cellStyle name="Ç¥ÁØ_laroux_°³¹ßÀÏÁ¤ _중국북경TB-5DR투자비" xfId="3206" xr:uid="{00000000-0005-0000-0000-000031090000}"/>
    <cellStyle name="C￥AØ_laroux_1_°³¹ßAIA¤ " xfId="756" xr:uid="{00000000-0005-0000-0000-000032090000}"/>
    <cellStyle name="Ç¥ÁØ_laroux_1_°³¹ßÀÏÁ¤ " xfId="757" xr:uid="{00000000-0005-0000-0000-000033090000}"/>
    <cellStyle name="C￥AØ_laroux_1_°³¹ßAIA¤ ___ CDC __ __(040311)" xfId="3207" xr:uid="{00000000-0005-0000-0000-000034090000}"/>
    <cellStyle name="Ç¥ÁØ_laroux_1_°³¹ßÀÏÁ¤ ___ CDC __ __(040311)" xfId="3208" xr:uid="{00000000-0005-0000-0000-000035090000}"/>
    <cellStyle name="C￥AØ_laroux_1_°³¹ßAIA¤ _04.10~05.2生产计划(2)" xfId="3209" xr:uid="{00000000-0005-0000-0000-000036090000}"/>
    <cellStyle name="Ç¥ÁØ_laroux_1_°³¹ßÀÏÁ¤ _04.10~05.2生产计划(2)" xfId="3210" xr:uid="{00000000-0005-0000-0000-000037090000}"/>
    <cellStyle name="C￥AØ_laroux_1_°³¹ßAIA¤ _040923-04年9月-05年1月生产计划" xfId="3211" xr:uid="{00000000-0005-0000-0000-000038090000}"/>
    <cellStyle name="Ç¥ÁØ_laroux_1_°³¹ßÀÏÁ¤ _040923-04年9月-05年1月生产计划" xfId="3212" xr:uid="{00000000-0005-0000-0000-000039090000}"/>
    <cellStyle name="C￥AØ_laroux_1_°³¹ßAIA¤ _041027-04年10月-12月生产计划" xfId="3213" xr:uid="{00000000-0005-0000-0000-00003A090000}"/>
    <cellStyle name="Ç¥ÁØ_laroux_1_°³¹ßÀÏÁ¤ _041027-04年10月-12月生产计划" xfId="3214" xr:uid="{00000000-0005-0000-0000-00003B090000}"/>
    <cellStyle name="C￥AØ_laroux_1_°³¹ßAIA¤ _06年下半年中國內需販賣修正計劃(060704 19：10)" xfId="3215" xr:uid="{00000000-0005-0000-0000-00003C090000}"/>
    <cellStyle name="Ç¥ÁØ_laroux_1_°³¹ßÀÏÁ¤ _06年下半年中國內需販賣修正計劃(060704 19：10)" xfId="3216" xr:uid="{00000000-0005-0000-0000-00003D090000}"/>
    <cellStyle name="C￥AØ_laroux_1_°³¹ßAIA¤ _07年中國內需販賣計劃(061103-Ver05)" xfId="3217" xr:uid="{00000000-0005-0000-0000-00003E090000}"/>
    <cellStyle name="Ç¥ÁØ_laroux_1_°³¹ßÀÏÁ¤ _07年中國內需販賣計劃(061103-Ver05)" xfId="3218" xr:uid="{00000000-0005-0000-0000-00003F090000}"/>
    <cellStyle name="C￥AØ_laroux_1_°³¹ßAIA¤ _2005年生产计划041009" xfId="3219" xr:uid="{00000000-0005-0000-0000-000040090000}"/>
    <cellStyle name="Ç¥ÁØ_laroux_1_°³¹ßÀÏÁ¤ _2005年生产计划041009" xfId="3220" xr:uid="{00000000-0005-0000-0000-000041090000}"/>
    <cellStyle name="C￥AØ_laroux_1_°³¹ßAIA¤ _2005年生产计划041223" xfId="3221" xr:uid="{00000000-0005-0000-0000-000042090000}"/>
    <cellStyle name="Ç¥ÁØ_laroux_1_°³¹ßÀÏÁ¤ _2005年生产计划041223" xfId="3222" xr:uid="{00000000-0005-0000-0000-000043090000}"/>
    <cellStyle name="C￥AØ_laroux_1_°³¹ßAIA¤ _2008년판매계획(08년1월11일)" xfId="3223" xr:uid="{00000000-0005-0000-0000-000044090000}"/>
    <cellStyle name="Ç¥ÁØ_laroux_1_°³¹ßÀÏÁ¤ _2008년판매계획(08년1월11일)" xfId="3224" xr:uid="{00000000-0005-0000-0000-000045090000}"/>
    <cellStyle name="C￥AØ_laroux_1_°³¹ßAIA¤ _BHMC INVENTORY040614" xfId="3225" xr:uid="{00000000-0005-0000-0000-000046090000}"/>
    <cellStyle name="Ç¥ÁØ_laroux_1_°³¹ßÀÏÁ¤ _BHMC INVENTORY040614" xfId="3226" xr:uid="{00000000-0005-0000-0000-000047090000}"/>
    <cellStyle name="C￥AØ_laroux_1_°³¹ßAIA¤ _BHMC INVENTORY040923" xfId="3227" xr:uid="{00000000-0005-0000-0000-000048090000}"/>
    <cellStyle name="Ç¥ÁØ_laroux_1_°³¹ßÀÏÁ¤ _BHMC INVENTORY040923" xfId="3228" xr:uid="{00000000-0005-0000-0000-000049090000}"/>
    <cellStyle name="C￥AØ_laroux_1_°³¹ßAIA¤ _BHMC 生产计划对比 " xfId="3229" xr:uid="{00000000-0005-0000-0000-00004A090000}"/>
    <cellStyle name="Ç¥ÁØ_laroux_1_°³¹ßÀÏÁ¤ _BHMC 生产计划对比 " xfId="3230" xr:uid="{00000000-0005-0000-0000-00004B090000}"/>
    <cellStyle name="C￥AØ_laroux_2_°³¹ßAIA¤ " xfId="758" xr:uid="{00000000-0005-0000-0000-00004C090000}"/>
    <cellStyle name="Ç¥ÁØ_laroux_2_°³¹ßÀÏÁ¤ " xfId="759" xr:uid="{00000000-0005-0000-0000-00004D090000}"/>
    <cellStyle name="C￥AØ_laroux_2_°³¹ßAIA¤  10" xfId="3231" xr:uid="{00000000-0005-0000-0000-00004E090000}"/>
    <cellStyle name="Ç¥ÁØ_laroux_2_°³¹ßÀÏÁ¤  10" xfId="3232" xr:uid="{00000000-0005-0000-0000-00004F090000}"/>
    <cellStyle name="C￥AØ_laroux_2_°³¹ßAIA¤  11" xfId="3233" xr:uid="{00000000-0005-0000-0000-000050090000}"/>
    <cellStyle name="Ç¥ÁØ_laroux_2_°³¹ßÀÏÁ¤  11" xfId="3234" xr:uid="{00000000-0005-0000-0000-000051090000}"/>
    <cellStyle name="C￥AØ_laroux_2_°³¹ßAIA¤  12" xfId="3235" xr:uid="{00000000-0005-0000-0000-000052090000}"/>
    <cellStyle name="Ç¥ÁØ_laroux_2_°³¹ßÀÏÁ¤  12" xfId="3236" xr:uid="{00000000-0005-0000-0000-000053090000}"/>
    <cellStyle name="C￥AØ_laroux_2_°³¹ßAIA¤  13" xfId="3237" xr:uid="{00000000-0005-0000-0000-000054090000}"/>
    <cellStyle name="Ç¥ÁØ_laroux_2_°³¹ßÀÏÁ¤  13" xfId="3238" xr:uid="{00000000-0005-0000-0000-000055090000}"/>
    <cellStyle name="C￥AØ_laroux_2_°³¹ßAIA¤  2" xfId="3239" xr:uid="{00000000-0005-0000-0000-000056090000}"/>
    <cellStyle name="Ç¥ÁØ_laroux_2_°³¹ßÀÏÁ¤  2" xfId="3240" xr:uid="{00000000-0005-0000-0000-000057090000}"/>
    <cellStyle name="C￥AØ_laroux_2_°³¹ßAIA¤  3" xfId="3241" xr:uid="{00000000-0005-0000-0000-000058090000}"/>
    <cellStyle name="Ç¥ÁØ_laroux_2_°³¹ßÀÏÁ¤  3" xfId="3242" xr:uid="{00000000-0005-0000-0000-000059090000}"/>
    <cellStyle name="C￥AØ_laroux_2_°³¹ßAIA¤  4" xfId="3243" xr:uid="{00000000-0005-0000-0000-00005A090000}"/>
    <cellStyle name="Ç¥ÁØ_laroux_2_°³¹ßÀÏÁ¤  4" xfId="3244" xr:uid="{00000000-0005-0000-0000-00005B090000}"/>
    <cellStyle name="C￥AØ_laroux_2_°³¹ßAIA¤  5" xfId="3245" xr:uid="{00000000-0005-0000-0000-00005C090000}"/>
    <cellStyle name="Ç¥ÁØ_laroux_2_°³¹ßÀÏÁ¤  5" xfId="3246" xr:uid="{00000000-0005-0000-0000-00005D090000}"/>
    <cellStyle name="C￥AØ_laroux_2_°³¹ßAIA¤  6" xfId="3247" xr:uid="{00000000-0005-0000-0000-00005E090000}"/>
    <cellStyle name="Ç¥ÁØ_laroux_2_°³¹ßÀÏÁ¤  6" xfId="3248" xr:uid="{00000000-0005-0000-0000-00005F090000}"/>
    <cellStyle name="C￥AØ_laroux_2_°³¹ßAIA¤  7" xfId="3249" xr:uid="{00000000-0005-0000-0000-000060090000}"/>
    <cellStyle name="Ç¥ÁØ_laroux_2_°³¹ßÀÏÁ¤  7" xfId="3250" xr:uid="{00000000-0005-0000-0000-000061090000}"/>
    <cellStyle name="C￥AØ_laroux_2_°³¹ßAIA¤  8" xfId="3251" xr:uid="{00000000-0005-0000-0000-000062090000}"/>
    <cellStyle name="Ç¥ÁØ_laroux_2_°³¹ßÀÏÁ¤  8" xfId="3252" xr:uid="{00000000-0005-0000-0000-000063090000}"/>
    <cellStyle name="C￥AØ_laroux_2_°³¹ßAIA¤  9" xfId="3253" xr:uid="{00000000-0005-0000-0000-000064090000}"/>
    <cellStyle name="Ç¥ÁØ_laroux_2_°³¹ßÀÏÁ¤  9" xfId="3254" xr:uid="{00000000-0005-0000-0000-000065090000}"/>
    <cellStyle name="C￥AØ_LX A÷AIºn±³_AuEA A÷AIºn±³ " xfId="3255" xr:uid="{00000000-0005-0000-0000-000066090000}"/>
    <cellStyle name="Ç¥ÁØ_LX Â÷ÀÌºñ±³_ÀüÈÄ Â÷ÀÌºñ±³ " xfId="3256" xr:uid="{00000000-0005-0000-0000-000067090000}"/>
    <cellStyle name="C￥AØ_LXLZ3.0 " xfId="3257" xr:uid="{00000000-0005-0000-0000-000068090000}"/>
    <cellStyle name="Ç¥ÁØ_LXLZ3.0 " xfId="3258" xr:uid="{00000000-0005-0000-0000-000069090000}"/>
    <cellStyle name="C￥AØ_LXLZ3.5 " xfId="3259" xr:uid="{00000000-0005-0000-0000-00006A090000}"/>
    <cellStyle name="Ç¥ÁØ_LXLZ3.5 " xfId="3260" xr:uid="{00000000-0005-0000-0000-00006B090000}"/>
    <cellStyle name="C￥AØ_LXLZ4.5 " xfId="3261" xr:uid="{00000000-0005-0000-0000-00006C090000}"/>
    <cellStyle name="Ç¥ÁØ_LXLZ4.5 " xfId="3262" xr:uid="{00000000-0005-0000-0000-00006D090000}"/>
    <cellStyle name="C￥AØ_LXLZEXH_AuEA A÷AIºn±³ " xfId="3263" xr:uid="{00000000-0005-0000-0000-00006E090000}"/>
    <cellStyle name="Ç¥ÁØ_LXLZEXH_ÀüÈÄ Â÷ÀÌºñ±³ " xfId="3264" xr:uid="{00000000-0005-0000-0000-00006F090000}"/>
    <cellStyle name="C￥AØ_lx-taxi " xfId="760" xr:uid="{00000000-0005-0000-0000-000070090000}"/>
    <cellStyle name="Ç¥ÁØ_lx-taxi " xfId="761" xr:uid="{00000000-0005-0000-0000-000071090000}"/>
    <cellStyle name="C￥AØ_lx-taxi  10" xfId="3265" xr:uid="{00000000-0005-0000-0000-000072090000}"/>
    <cellStyle name="Ç¥ÁØ_lx-taxi  10" xfId="3266" xr:uid="{00000000-0005-0000-0000-000073090000}"/>
    <cellStyle name="C￥AØ_lx-taxi  11" xfId="3267" xr:uid="{00000000-0005-0000-0000-000074090000}"/>
    <cellStyle name="Ç¥ÁØ_lx-taxi  11" xfId="3268" xr:uid="{00000000-0005-0000-0000-000075090000}"/>
    <cellStyle name="C￥AØ_lx-taxi  12" xfId="3269" xr:uid="{00000000-0005-0000-0000-000076090000}"/>
    <cellStyle name="Ç¥ÁØ_lx-taxi  12" xfId="3270" xr:uid="{00000000-0005-0000-0000-000077090000}"/>
    <cellStyle name="C￥AØ_lx-taxi  13" xfId="3271" xr:uid="{00000000-0005-0000-0000-000078090000}"/>
    <cellStyle name="Ç¥ÁØ_lx-taxi  13" xfId="3272" xr:uid="{00000000-0005-0000-0000-000079090000}"/>
    <cellStyle name="C￥AØ_lx-taxi  2" xfId="3273" xr:uid="{00000000-0005-0000-0000-00007A090000}"/>
    <cellStyle name="Ç¥ÁØ_lx-taxi  2" xfId="3274" xr:uid="{00000000-0005-0000-0000-00007B090000}"/>
    <cellStyle name="C￥AØ_lx-taxi  3" xfId="3275" xr:uid="{00000000-0005-0000-0000-00007C090000}"/>
    <cellStyle name="Ç¥ÁØ_lx-taxi  3" xfId="3276" xr:uid="{00000000-0005-0000-0000-00007D090000}"/>
    <cellStyle name="C￥AØ_lx-taxi  4" xfId="3277" xr:uid="{00000000-0005-0000-0000-00007E090000}"/>
    <cellStyle name="Ç¥ÁØ_lx-taxi  4" xfId="3278" xr:uid="{00000000-0005-0000-0000-00007F090000}"/>
    <cellStyle name="C￥AØ_lx-taxi  5" xfId="3279" xr:uid="{00000000-0005-0000-0000-000080090000}"/>
    <cellStyle name="Ç¥ÁØ_lx-taxi  5" xfId="3280" xr:uid="{00000000-0005-0000-0000-000081090000}"/>
    <cellStyle name="C￥AØ_lx-taxi  6" xfId="3281" xr:uid="{00000000-0005-0000-0000-000082090000}"/>
    <cellStyle name="Ç¥ÁØ_lx-taxi  6" xfId="3282" xr:uid="{00000000-0005-0000-0000-000083090000}"/>
    <cellStyle name="C￥AØ_lx-taxi  7" xfId="3283" xr:uid="{00000000-0005-0000-0000-000084090000}"/>
    <cellStyle name="Ç¥ÁØ_lx-taxi  7" xfId="3284" xr:uid="{00000000-0005-0000-0000-000085090000}"/>
    <cellStyle name="C￥AØ_lx-taxi  8" xfId="3285" xr:uid="{00000000-0005-0000-0000-000086090000}"/>
    <cellStyle name="Ç¥ÁØ_lx-taxi  8" xfId="3286" xr:uid="{00000000-0005-0000-0000-000087090000}"/>
    <cellStyle name="C￥AØ_lx-taxi  9" xfId="3287" xr:uid="{00000000-0005-0000-0000-000088090000}"/>
    <cellStyle name="Ç¥ÁØ_lx-taxi  9" xfId="3288" xr:uid="{00000000-0005-0000-0000-000089090000}"/>
    <cellStyle name="C￥AØ_lx-taxi ___ CDC __ __(040311)" xfId="3289" xr:uid="{00000000-0005-0000-0000-00008A090000}"/>
    <cellStyle name="Ç¥ÁØ_lx-taxi ___ CDC __ __(040311)" xfId="3290" xr:uid="{00000000-0005-0000-0000-00008B090000}"/>
    <cellStyle name="C￥AØ_lx-taxi _±¸¸A½CAu " xfId="3291" xr:uid="{00000000-0005-0000-0000-00008C090000}"/>
    <cellStyle name="Ç¥ÁØ_lx-taxi _04.10~05.2生产计划(2)" xfId="3292" xr:uid="{00000000-0005-0000-0000-00008D090000}"/>
    <cellStyle name="C￥AØ_lx-taxi _041027-04年10月-12月生产计划" xfId="3293" xr:uid="{00000000-0005-0000-0000-00008E090000}"/>
    <cellStyle name="Ç¥ÁØ_lx-taxi _041027-04年10月-12月生产计划" xfId="3294" xr:uid="{00000000-0005-0000-0000-00008F090000}"/>
    <cellStyle name="C￥AØ_lx-taxi _06年下半年中國內需販賣修正計劃(060704 19：10)" xfId="3295" xr:uid="{00000000-0005-0000-0000-000090090000}"/>
    <cellStyle name="Ç¥ÁØ_lx-taxi _06年下半年中國內需販賣修正計劃(060704 19：10)" xfId="3296" xr:uid="{00000000-0005-0000-0000-000091090000}"/>
    <cellStyle name="C￥AØ_lx-taxi _07年中國內需販賣計劃(061103-Ver05)" xfId="3297" xr:uid="{00000000-0005-0000-0000-000092090000}"/>
    <cellStyle name="Ç¥ÁØ_lx-taxi _07年中國內需販賣計劃(061103-Ver05)" xfId="3298" xr:uid="{00000000-0005-0000-0000-000093090000}"/>
    <cellStyle name="C￥AØ_lx-taxi _2005年生产计划041009" xfId="3299" xr:uid="{00000000-0005-0000-0000-000094090000}"/>
    <cellStyle name="Ç¥ÁØ_lx-taxi _2005年生产计划041009" xfId="3300" xr:uid="{00000000-0005-0000-0000-000095090000}"/>
    <cellStyle name="C￥AØ_lx-taxi _2005年生产计划041223" xfId="3301" xr:uid="{00000000-0005-0000-0000-000096090000}"/>
    <cellStyle name="Ç¥ÁØ_lx-taxi _2005年生产计划041223" xfId="3302" xr:uid="{00000000-0005-0000-0000-000097090000}"/>
    <cellStyle name="C￥AØ_lx-taxi _2008년판매계획(08년1월11일)" xfId="3303" xr:uid="{00000000-0005-0000-0000-000098090000}"/>
    <cellStyle name="Ç¥ÁØ_lx-taxi _2008년판매계획(08년1월11일)" xfId="3304" xr:uid="{00000000-0005-0000-0000-000099090000}"/>
    <cellStyle name="C￥AØ_lx-taxi _BHMC INVENTORY040923" xfId="3305" xr:uid="{00000000-0005-0000-0000-00009A090000}"/>
    <cellStyle name="Ç¥ÁØ_lx-taxi _BHMC INVENTORY040923" xfId="3306" xr:uid="{00000000-0005-0000-0000-00009B090000}"/>
    <cellStyle name="C￥AØ_lx-taxi _BHMC 生产计划对比 " xfId="3307" xr:uid="{00000000-0005-0000-0000-00009C090000}"/>
    <cellStyle name="Ç¥ÁØ_lx-taxi _BHMC 生产计划对比 " xfId="3308" xr:uid="{00000000-0005-0000-0000-00009D090000}"/>
    <cellStyle name="C￥AØ_M105CDT " xfId="3309" xr:uid="{00000000-0005-0000-0000-00009E090000}"/>
    <cellStyle name="Ç¥ÁØ_MHPORTER " xfId="3310" xr:uid="{00000000-0005-0000-0000-00009F090000}"/>
    <cellStyle name="C￥AØ_MKN-M1.1 " xfId="762" xr:uid="{00000000-0005-0000-0000-0000A0090000}"/>
    <cellStyle name="Ç¥ÁØ_MKN-M1.1 " xfId="763" xr:uid="{00000000-0005-0000-0000-0000A1090000}"/>
    <cellStyle name="C￥AØ_MKN-M1.1  10" xfId="3311" xr:uid="{00000000-0005-0000-0000-0000A2090000}"/>
    <cellStyle name="Ç¥ÁØ_MKN-M1.1  10" xfId="3312" xr:uid="{00000000-0005-0000-0000-0000A3090000}"/>
    <cellStyle name="C￥AØ_MKN-M1.1  11" xfId="3313" xr:uid="{00000000-0005-0000-0000-0000A4090000}"/>
    <cellStyle name="Ç¥ÁØ_MKN-M1.1  11" xfId="3314" xr:uid="{00000000-0005-0000-0000-0000A5090000}"/>
    <cellStyle name="C￥AØ_MKN-M1.1  12" xfId="3315" xr:uid="{00000000-0005-0000-0000-0000A6090000}"/>
    <cellStyle name="Ç¥ÁØ_MKN-M1.1  12" xfId="3316" xr:uid="{00000000-0005-0000-0000-0000A7090000}"/>
    <cellStyle name="C￥AØ_MKN-M1.1  13" xfId="3317" xr:uid="{00000000-0005-0000-0000-0000A8090000}"/>
    <cellStyle name="Ç¥ÁØ_MKN-M1.1  13" xfId="3318" xr:uid="{00000000-0005-0000-0000-0000A9090000}"/>
    <cellStyle name="C￥AØ_MKN-M1.1  2" xfId="3319" xr:uid="{00000000-0005-0000-0000-0000AA090000}"/>
    <cellStyle name="Ç¥ÁØ_MKN-M1.1  2" xfId="3320" xr:uid="{00000000-0005-0000-0000-0000AB090000}"/>
    <cellStyle name="C￥AØ_MKN-M1.1  3" xfId="3321" xr:uid="{00000000-0005-0000-0000-0000AC090000}"/>
    <cellStyle name="Ç¥ÁØ_MKN-M1.1  3" xfId="3322" xr:uid="{00000000-0005-0000-0000-0000AD090000}"/>
    <cellStyle name="C￥AØ_MKN-M1.1  4" xfId="3323" xr:uid="{00000000-0005-0000-0000-0000AE090000}"/>
    <cellStyle name="Ç¥ÁØ_MKN-M1.1  4" xfId="3324" xr:uid="{00000000-0005-0000-0000-0000AF090000}"/>
    <cellStyle name="C￥AØ_MKN-M1.1  5" xfId="3325" xr:uid="{00000000-0005-0000-0000-0000B0090000}"/>
    <cellStyle name="Ç¥ÁØ_MKN-M1.1  5" xfId="3326" xr:uid="{00000000-0005-0000-0000-0000B1090000}"/>
    <cellStyle name="C￥AØ_MKN-M1.1  6" xfId="3327" xr:uid="{00000000-0005-0000-0000-0000B2090000}"/>
    <cellStyle name="Ç¥ÁØ_MKN-M1.1  6" xfId="3328" xr:uid="{00000000-0005-0000-0000-0000B3090000}"/>
    <cellStyle name="C￥AØ_MKN-M1.1  7" xfId="3329" xr:uid="{00000000-0005-0000-0000-0000B4090000}"/>
    <cellStyle name="Ç¥ÁØ_MKN-M1.1  7" xfId="3330" xr:uid="{00000000-0005-0000-0000-0000B5090000}"/>
    <cellStyle name="C￥AØ_MKN-M1.1  8" xfId="3331" xr:uid="{00000000-0005-0000-0000-0000B6090000}"/>
    <cellStyle name="Ç¥ÁØ_MKN-M1.1  8" xfId="3332" xr:uid="{00000000-0005-0000-0000-0000B7090000}"/>
    <cellStyle name="C￥AØ_MKN-M1.1  9" xfId="3333" xr:uid="{00000000-0005-0000-0000-0000B8090000}"/>
    <cellStyle name="Ç¥ÁØ_MKN-M1.1  9" xfId="3334" xr:uid="{00000000-0005-0000-0000-0000B9090000}"/>
    <cellStyle name="C￥AØ_MKN-M1.1 _06年下半年中國內需販賣修正計劃(060704 19：10)" xfId="3335" xr:uid="{00000000-0005-0000-0000-0000BA090000}"/>
    <cellStyle name="Ç¥ÁØ_º¸°í_KDº¯µ¿ " xfId="3336" xr:uid="{00000000-0005-0000-0000-0000BB090000}"/>
    <cellStyle name="C￥AØ_º≫ºIA¶A÷ " xfId="3337" xr:uid="{00000000-0005-0000-0000-0000BC090000}"/>
    <cellStyle name="Ç¥ÁØ_ºÎÇ°LISTDY (" xfId="3338" xr:uid="{00000000-0005-0000-0000-0000BD090000}"/>
    <cellStyle name="C￥AØ_ORDER (I)_PRINT_0404_10¿u2WA¸ºI " xfId="3339" xr:uid="{00000000-0005-0000-0000-0000BE090000}"/>
    <cellStyle name="Ç¥ÁØ_PRODNE" xfId="3340" xr:uid="{00000000-0005-0000-0000-0000BF090000}"/>
    <cellStyle name="C￥AØ_RDTR99ML " xfId="764" xr:uid="{00000000-0005-0000-0000-0000C0090000}"/>
    <cellStyle name="Ç¥ÁØ_RDTR99ML " xfId="765" xr:uid="{00000000-0005-0000-0000-0000C1090000}"/>
    <cellStyle name="C￥AØ_RDTR99ML _2005年生产计划" xfId="3341" xr:uid="{00000000-0005-0000-0000-0000C2090000}"/>
    <cellStyle name="Ç¥ÁØ_RDTR99ML _2005年生产计划" xfId="3342" xr:uid="{00000000-0005-0000-0000-0000C3090000}"/>
    <cellStyle name="C￥AØ_RDTR99ML _2005年生产计划-22万基准预测" xfId="3343" xr:uid="{00000000-0005-0000-0000-0000C4090000}"/>
    <cellStyle name="Ç¥ÁØ_RDTR99ML _2005年生产计划-22万基准预测" xfId="3344" xr:uid="{00000000-0005-0000-0000-0000C5090000}"/>
    <cellStyle name="C￥AØ_RDTR99ML _2월판생회의" xfId="3345" xr:uid="{00000000-0005-0000-0000-0000C6090000}"/>
    <cellStyle name="Ç¥ÁØ_RDTR99ML _2월판생회의" xfId="3346" xr:uid="{00000000-0005-0000-0000-0000C7090000}"/>
    <cellStyle name="C￥AØ_RDTR99ML _3월판생회의" xfId="3347" xr:uid="{00000000-0005-0000-0000-0000C8090000}"/>
    <cellStyle name="Ç¥ÁØ_RDTR99ML _3월판생회의" xfId="3348" xr:uid="{00000000-0005-0000-0000-0000C9090000}"/>
    <cellStyle name="C￥AØ_RDTR99ML _BHMC INVENTORY040614" xfId="3349" xr:uid="{00000000-0005-0000-0000-0000CA090000}"/>
    <cellStyle name="Ç¥ÁØ_RDTR99ML _BHMC INVENTORY040614" xfId="3350" xr:uid="{00000000-0005-0000-0000-0000CB090000}"/>
    <cellStyle name="C￥AØ_RDTR99ML _BHMC INVENTORY040923" xfId="3351" xr:uid="{00000000-0005-0000-0000-0000CC090000}"/>
    <cellStyle name="Ç¥ÁØ_RDTR99ML _BHMC INVENTORY040923" xfId="3352" xr:uid="{00000000-0005-0000-0000-0000CD090000}"/>
    <cellStyle name="C￥AØ_RDTR99ML _BHMC2005年生产计划041223" xfId="3353" xr:uid="{00000000-0005-0000-0000-0000CE090000}"/>
    <cellStyle name="Ç¥ÁØ_RDTR99ML _BHMC2005年生产计划041223" xfId="3354" xr:uid="{00000000-0005-0000-0000-0000CF090000}"/>
    <cellStyle name="C￥AØ_RDTR99ML _新建 Microsoft Excel 工作表" xfId="3355" xr:uid="{00000000-0005-0000-0000-0000D0090000}"/>
    <cellStyle name="Ç¥ÁØ_RDTR99ML _新建 Microsoft Excel 工作表" xfId="3356" xr:uid="{00000000-0005-0000-0000-0000D1090000}"/>
    <cellStyle name="C￥AØ_RR1¾E " xfId="3357" xr:uid="{00000000-0005-0000-0000-0000D2090000}"/>
    <cellStyle name="Ç¥ÁØ_Sheet1 (2)_1.SUMMARY " xfId="766" xr:uid="{00000000-0005-0000-0000-0000D3090000}"/>
    <cellStyle name="C￥AØ_Sheet1 (2)_3.MSCHEDULE¿μ¹R " xfId="767" xr:uid="{00000000-0005-0000-0000-0000D4090000}"/>
    <cellStyle name="Ç¥ÁØ_Sheet1(2)_¿ø´ÜÀ§ " xfId="3358" xr:uid="{00000000-0005-0000-0000-0000D5090000}"/>
    <cellStyle name="C￥AØ_Sheet1_¿ø´UA§ " xfId="3359" xr:uid="{00000000-0005-0000-0000-0000D6090000}"/>
    <cellStyle name="Ç¥ÁØ_Sheet1_¿ø´ÜÀ§ " xfId="3360" xr:uid="{00000000-0005-0000-0000-0000D7090000}"/>
    <cellStyle name="C￥AØ_Sheet1_1_1.SUMMARY " xfId="768" xr:uid="{00000000-0005-0000-0000-0000D8090000}"/>
    <cellStyle name="Ç¥ÁØ_Sheet1_1_1.SUMMARY " xfId="769" xr:uid="{00000000-0005-0000-0000-0000D9090000}"/>
    <cellStyle name="C￥AØ_Sheet1_1_1.SUMMARY  10" xfId="3361" xr:uid="{00000000-0005-0000-0000-0000DA090000}"/>
    <cellStyle name="Ç¥ÁØ_Sheet1_1_1.SUMMARY  10" xfId="3362" xr:uid="{00000000-0005-0000-0000-0000DB090000}"/>
    <cellStyle name="C￥AØ_Sheet1_1_1.SUMMARY  11" xfId="3363" xr:uid="{00000000-0005-0000-0000-0000DC090000}"/>
    <cellStyle name="Ç¥ÁØ_Sheet1_1_1.SUMMARY  11" xfId="3364" xr:uid="{00000000-0005-0000-0000-0000DD090000}"/>
    <cellStyle name="C￥AØ_Sheet1_1_1.SUMMARY  12" xfId="3365" xr:uid="{00000000-0005-0000-0000-0000DE090000}"/>
    <cellStyle name="Ç¥ÁØ_Sheet1_1_1.SUMMARY  12" xfId="3366" xr:uid="{00000000-0005-0000-0000-0000DF090000}"/>
    <cellStyle name="C￥AØ_Sheet1_1_1.SUMMARY  13" xfId="3367" xr:uid="{00000000-0005-0000-0000-0000E0090000}"/>
    <cellStyle name="Ç¥ÁØ_Sheet1_1_1.SUMMARY  13" xfId="3368" xr:uid="{00000000-0005-0000-0000-0000E1090000}"/>
    <cellStyle name="C￥AØ_Sheet1_1_1.SUMMARY  2" xfId="3369" xr:uid="{00000000-0005-0000-0000-0000E2090000}"/>
    <cellStyle name="Ç¥ÁØ_Sheet1_1_1.SUMMARY  2" xfId="3370" xr:uid="{00000000-0005-0000-0000-0000E3090000}"/>
    <cellStyle name="C￥AØ_Sheet1_1_1.SUMMARY  3" xfId="3371" xr:uid="{00000000-0005-0000-0000-0000E4090000}"/>
    <cellStyle name="Ç¥ÁØ_Sheet1_1_1.SUMMARY  3" xfId="3372" xr:uid="{00000000-0005-0000-0000-0000E5090000}"/>
    <cellStyle name="C￥AØ_Sheet1_1_1.SUMMARY  4" xfId="3373" xr:uid="{00000000-0005-0000-0000-0000E6090000}"/>
    <cellStyle name="Ç¥ÁØ_Sheet1_1_1.SUMMARY  4" xfId="3374" xr:uid="{00000000-0005-0000-0000-0000E7090000}"/>
    <cellStyle name="C￥AØ_Sheet1_1_1.SUMMARY  5" xfId="3375" xr:uid="{00000000-0005-0000-0000-0000E8090000}"/>
    <cellStyle name="Ç¥ÁØ_Sheet1_1_1.SUMMARY  5" xfId="3376" xr:uid="{00000000-0005-0000-0000-0000E9090000}"/>
    <cellStyle name="C￥AØ_Sheet1_1_1.SUMMARY  6" xfId="3377" xr:uid="{00000000-0005-0000-0000-0000EA090000}"/>
    <cellStyle name="Ç¥ÁØ_Sheet1_1_1.SUMMARY  6" xfId="3378" xr:uid="{00000000-0005-0000-0000-0000EB090000}"/>
    <cellStyle name="C￥AØ_Sheet1_1_1.SUMMARY  7" xfId="3379" xr:uid="{00000000-0005-0000-0000-0000EC090000}"/>
    <cellStyle name="Ç¥ÁØ_Sheet1_1_1.SUMMARY  7" xfId="3380" xr:uid="{00000000-0005-0000-0000-0000ED090000}"/>
    <cellStyle name="C￥AØ_Sheet1_1_1.SUMMARY  8" xfId="3381" xr:uid="{00000000-0005-0000-0000-0000EE090000}"/>
    <cellStyle name="Ç¥ÁØ_Sheet1_1_1.SUMMARY  8" xfId="3382" xr:uid="{00000000-0005-0000-0000-0000EF090000}"/>
    <cellStyle name="C￥AØ_Sheet1_1_1.SUMMARY  9" xfId="3383" xr:uid="{00000000-0005-0000-0000-0000F0090000}"/>
    <cellStyle name="Ç¥ÁØ_Sheet1_1_1.SUMMARY  9" xfId="3384" xr:uid="{00000000-0005-0000-0000-0000F1090000}"/>
    <cellStyle name="C￥AØ_Sheet1_1_1.SUMMARY ___ CDC __ __(040311)" xfId="3385" xr:uid="{00000000-0005-0000-0000-0000F2090000}"/>
    <cellStyle name="Ç¥ÁØ_Sheet1_1_1.SUMMARY _开发票和收金管理" xfId="3386" xr:uid="{00000000-0005-0000-0000-0000F3090000}"/>
    <cellStyle name="C￥AØ_Sheet1_1_3.MSCHEDULE¿μ¹R " xfId="770" xr:uid="{00000000-0005-0000-0000-0000F4090000}"/>
    <cellStyle name="Ç¥ÁØ_Sheet1_1_XD ÃÖÁ¾ÀÏÁ¤ " xfId="771" xr:uid="{00000000-0005-0000-0000-0000F5090000}"/>
    <cellStyle name="C￥AØ_Sheet1_3.MSCHEDULE¿μ¹R " xfId="772" xr:uid="{00000000-0005-0000-0000-0000F6090000}"/>
    <cellStyle name="Ç¥ÁØ_Sheet1_BRK¿ø´Ü.XLS " xfId="3387" xr:uid="{00000000-0005-0000-0000-0000F7090000}"/>
    <cellStyle name="C￥AØ_Sheet1_CON¿ø´U.XLS " xfId="3388" xr:uid="{00000000-0005-0000-0000-0000F8090000}"/>
    <cellStyle name="Ç¥ÁØ_Sheet1_CON¿ø´Ü.XLS " xfId="3389" xr:uid="{00000000-0005-0000-0000-0000F9090000}"/>
    <cellStyle name="C￥AØ_SMG-CKD-d1.1 " xfId="773" xr:uid="{00000000-0005-0000-0000-0000FA090000}"/>
    <cellStyle name="Ç¥ÁØ_SMG-CKD-d1.1 " xfId="774" xr:uid="{00000000-0005-0000-0000-0000FB090000}"/>
    <cellStyle name="C￥AØ_SMG-CKD-d1.1  10" xfId="3390" xr:uid="{00000000-0005-0000-0000-0000FC090000}"/>
    <cellStyle name="Ç¥ÁØ_SMG-CKD-d1.1  10" xfId="3391" xr:uid="{00000000-0005-0000-0000-0000FD090000}"/>
    <cellStyle name="C￥AØ_SMG-CKD-d1.1  11" xfId="3392" xr:uid="{00000000-0005-0000-0000-0000FE090000}"/>
    <cellStyle name="Ç¥ÁØ_SMG-CKD-d1.1  11" xfId="3393" xr:uid="{00000000-0005-0000-0000-0000FF090000}"/>
    <cellStyle name="C￥AØ_SMG-CKD-d1.1  12" xfId="3394" xr:uid="{00000000-0005-0000-0000-0000000A0000}"/>
    <cellStyle name="Ç¥ÁØ_SMG-CKD-d1.1  12" xfId="3395" xr:uid="{00000000-0005-0000-0000-0000010A0000}"/>
    <cellStyle name="C￥AØ_SMG-CKD-d1.1  13" xfId="3396" xr:uid="{00000000-0005-0000-0000-0000020A0000}"/>
    <cellStyle name="Ç¥ÁØ_SMG-CKD-d1.1  13" xfId="3397" xr:uid="{00000000-0005-0000-0000-0000030A0000}"/>
    <cellStyle name="C￥AØ_SMG-CKD-d1.1  2" xfId="3398" xr:uid="{00000000-0005-0000-0000-0000040A0000}"/>
    <cellStyle name="Ç¥ÁØ_SMG-CKD-d1.1  2" xfId="3399" xr:uid="{00000000-0005-0000-0000-0000050A0000}"/>
    <cellStyle name="C￥AØ_SMG-CKD-d1.1  3" xfId="3400" xr:uid="{00000000-0005-0000-0000-0000060A0000}"/>
    <cellStyle name="Ç¥ÁØ_SMG-CKD-d1.1  3" xfId="3401" xr:uid="{00000000-0005-0000-0000-0000070A0000}"/>
    <cellStyle name="C￥AØ_SMG-CKD-d1.1  4" xfId="3402" xr:uid="{00000000-0005-0000-0000-0000080A0000}"/>
    <cellStyle name="Ç¥ÁØ_SMG-CKD-d1.1  4" xfId="3403" xr:uid="{00000000-0005-0000-0000-0000090A0000}"/>
    <cellStyle name="C￥AØ_SMG-CKD-d1.1  5" xfId="3404" xr:uid="{00000000-0005-0000-0000-00000A0A0000}"/>
    <cellStyle name="Ç¥ÁØ_SMG-CKD-d1.1  5" xfId="3405" xr:uid="{00000000-0005-0000-0000-00000B0A0000}"/>
    <cellStyle name="C￥AØ_SMG-CKD-d1.1  6" xfId="3406" xr:uid="{00000000-0005-0000-0000-00000C0A0000}"/>
    <cellStyle name="Ç¥ÁØ_SMG-CKD-d1.1  6" xfId="3407" xr:uid="{00000000-0005-0000-0000-00000D0A0000}"/>
    <cellStyle name="C￥AØ_SMG-CKD-d1.1  7" xfId="3408" xr:uid="{00000000-0005-0000-0000-00000E0A0000}"/>
    <cellStyle name="Ç¥ÁØ_SMG-CKD-d1.1  7" xfId="3409" xr:uid="{00000000-0005-0000-0000-00000F0A0000}"/>
    <cellStyle name="C￥AØ_SMG-CKD-d1.1  8" xfId="3410" xr:uid="{00000000-0005-0000-0000-0000100A0000}"/>
    <cellStyle name="Ç¥ÁØ_SMG-CKD-d1.1  8" xfId="3411" xr:uid="{00000000-0005-0000-0000-0000110A0000}"/>
    <cellStyle name="C￥AØ_SMG-CKD-d1.1  9" xfId="3412" xr:uid="{00000000-0005-0000-0000-0000120A0000}"/>
    <cellStyle name="Ç¥ÁØ_SMG-CKD-d1.1  9" xfId="3413" xr:uid="{00000000-0005-0000-0000-0000130A0000}"/>
    <cellStyle name="C￥AØ_SMG-CKD-d1.1 ___ CDC __ __(040311)" xfId="3414" xr:uid="{00000000-0005-0000-0000-0000140A0000}"/>
    <cellStyle name="Ç¥ÁØ_SMG-CKD-d1.1 _开发票和收金管理" xfId="3415" xr:uid="{00000000-0005-0000-0000-0000150A0000}"/>
    <cellStyle name="C￥AØ_WIPER " xfId="775" xr:uid="{00000000-0005-0000-0000-0000160A0000}"/>
    <cellStyle name="Ç¥ÁØ_WIPER " xfId="776" xr:uid="{00000000-0005-0000-0000-0000170A0000}"/>
    <cellStyle name="C￥AØ_WIRING _±¸¸A½CAu " xfId="3416" xr:uid="{00000000-0005-0000-0000-0000180A0000}"/>
    <cellStyle name="Ç¥ÁØ_XD ÃÖÁ¾ÀÏÁ¤ " xfId="777" xr:uid="{00000000-0005-0000-0000-0000190A0000}"/>
    <cellStyle name="C￥AØ_XD AOA¾AIA¤ _11월 조달 이행율" xfId="3417" xr:uid="{00000000-0005-0000-0000-00001A0A0000}"/>
    <cellStyle name="Ç¥ÁØ_XG¿ø´ÜÀ§ " xfId="3418" xr:uid="{00000000-0005-0000-0000-00001B0A0000}"/>
    <cellStyle name="C￥AØ_XG¿ø´UA§(2A÷°e≫e) " xfId="3419" xr:uid="{00000000-0005-0000-0000-00001C0A0000}"/>
    <cellStyle name="Ç¥ÁØ_XG3Â÷°è»ê¿ø´ÜÀ§ " xfId="3420" xr:uid="{00000000-0005-0000-0000-00001D0A0000}"/>
    <cellStyle name="C￥AØ_XG3A÷°e≫e¿ø´UA§ " xfId="3421" xr:uid="{00000000-0005-0000-0000-00001E0A0000}"/>
    <cellStyle name="Calc Currency (0)" xfId="778" xr:uid="{00000000-0005-0000-0000-00001F0A0000}"/>
    <cellStyle name="Calc Currency (0) 2" xfId="3422" xr:uid="{00000000-0005-0000-0000-0000200A0000}"/>
    <cellStyle name="Calc Currency (2)" xfId="779" xr:uid="{00000000-0005-0000-0000-0000210A0000}"/>
    <cellStyle name="Calc Currency (2) 2" xfId="3423" xr:uid="{00000000-0005-0000-0000-0000220A0000}"/>
    <cellStyle name="Calc Percent (0)" xfId="780" xr:uid="{00000000-0005-0000-0000-0000230A0000}"/>
    <cellStyle name="Calc Percent (1)" xfId="781" xr:uid="{00000000-0005-0000-0000-0000240A0000}"/>
    <cellStyle name="Calc Percent (1) 2" xfId="3424" xr:uid="{00000000-0005-0000-0000-0000250A0000}"/>
    <cellStyle name="Calc Percent (2)" xfId="782" xr:uid="{00000000-0005-0000-0000-0000260A0000}"/>
    <cellStyle name="Calc Percent (2) 2" xfId="3425" xr:uid="{00000000-0005-0000-0000-0000270A0000}"/>
    <cellStyle name="Calc Units (0)" xfId="783" xr:uid="{00000000-0005-0000-0000-0000280A0000}"/>
    <cellStyle name="Calc Units (0) 2" xfId="3426" xr:uid="{00000000-0005-0000-0000-0000290A0000}"/>
    <cellStyle name="Calc Units (1)" xfId="784" xr:uid="{00000000-0005-0000-0000-00002A0A0000}"/>
    <cellStyle name="Calc Units (1) 2" xfId="3427" xr:uid="{00000000-0005-0000-0000-00002B0A0000}"/>
    <cellStyle name="Calc Units (2)" xfId="785" xr:uid="{00000000-0005-0000-0000-00002C0A0000}"/>
    <cellStyle name="Calc Units (2) 2" xfId="3428" xr:uid="{00000000-0005-0000-0000-00002D0A0000}"/>
    <cellStyle name="Calculation" xfId="786" xr:uid="{00000000-0005-0000-0000-00002E0A0000}"/>
    <cellStyle name="Calculation 2" xfId="787" xr:uid="{00000000-0005-0000-0000-00002F0A0000}"/>
    <cellStyle name="category" xfId="788" xr:uid="{00000000-0005-0000-0000-0000300A0000}"/>
    <cellStyle name="category 2" xfId="3429" xr:uid="{00000000-0005-0000-0000-0000310A0000}"/>
    <cellStyle name="Check Cell" xfId="3430" xr:uid="{00000000-0005-0000-0000-0000320A0000}"/>
    <cellStyle name="Check Cell 2" xfId="789" xr:uid="{00000000-0005-0000-0000-0000330A0000}"/>
    <cellStyle name="Column_Title" xfId="790" xr:uid="{00000000-0005-0000-0000-0000340A0000}"/>
    <cellStyle name="CombinedVol_Data" xfId="791" xr:uid="{00000000-0005-0000-0000-0000350A0000}"/>
    <cellStyle name="Comma" xfId="792" xr:uid="{00000000-0005-0000-0000-0000360A0000}"/>
    <cellStyle name="Comma  - Style1" xfId="3431" xr:uid="{00000000-0005-0000-0000-0000370A0000}"/>
    <cellStyle name="Comma [0]" xfId="3432" xr:uid="{00000000-0005-0000-0000-0000380A0000}"/>
    <cellStyle name="Comma [0] 2" xfId="793" xr:uid="{00000000-0005-0000-0000-0000390A0000}"/>
    <cellStyle name="Comma [0] 2 2" xfId="794" xr:uid="{00000000-0005-0000-0000-00003A0A0000}"/>
    <cellStyle name="Comma [0] 2 3" xfId="795" xr:uid="{00000000-0005-0000-0000-00003B0A0000}"/>
    <cellStyle name="Comma [0] 2 4" xfId="796" xr:uid="{00000000-0005-0000-0000-00003C0A0000}"/>
    <cellStyle name="Comma [0] 3" xfId="797" xr:uid="{00000000-0005-0000-0000-00003D0A0000}"/>
    <cellStyle name="Comma [0] 3 2" xfId="798" xr:uid="{00000000-0005-0000-0000-00003E0A0000}"/>
    <cellStyle name="Comma [0] 3 2 2" xfId="799" xr:uid="{00000000-0005-0000-0000-00003F0A0000}"/>
    <cellStyle name="Comma [0] 3 3" xfId="800" xr:uid="{00000000-0005-0000-0000-0000400A0000}"/>
    <cellStyle name="Comma [0] 4" xfId="801" xr:uid="{00000000-0005-0000-0000-0000410A0000}"/>
    <cellStyle name="Comma [0] 5" xfId="802" xr:uid="{00000000-0005-0000-0000-0000420A0000}"/>
    <cellStyle name="Comma [0] 6" xfId="803" xr:uid="{00000000-0005-0000-0000-0000430A0000}"/>
    <cellStyle name="Comma [0]_ SG&amp;A Bridge " xfId="3433" xr:uid="{00000000-0005-0000-0000-0000440A0000}"/>
    <cellStyle name="Comma [00]" xfId="804" xr:uid="{00000000-0005-0000-0000-0000450A0000}"/>
    <cellStyle name="Comma [00] 2" xfId="3434" xr:uid="{00000000-0005-0000-0000-0000460A0000}"/>
    <cellStyle name="Comma 10" xfId="805" xr:uid="{00000000-0005-0000-0000-0000470A0000}"/>
    <cellStyle name="Comma 11" xfId="806" xr:uid="{00000000-0005-0000-0000-0000480A0000}"/>
    <cellStyle name="Comma 12" xfId="807" xr:uid="{00000000-0005-0000-0000-0000490A0000}"/>
    <cellStyle name="Comma 13" xfId="808" xr:uid="{00000000-0005-0000-0000-00004A0A0000}"/>
    <cellStyle name="Comma 14" xfId="809" xr:uid="{00000000-0005-0000-0000-00004B0A0000}"/>
    <cellStyle name="Comma 15" xfId="810" xr:uid="{00000000-0005-0000-0000-00004C0A0000}"/>
    <cellStyle name="Comma 16" xfId="811" xr:uid="{00000000-0005-0000-0000-00004D0A0000}"/>
    <cellStyle name="Comma 17" xfId="812" xr:uid="{00000000-0005-0000-0000-00004E0A0000}"/>
    <cellStyle name="Comma 18" xfId="813" xr:uid="{00000000-0005-0000-0000-00004F0A0000}"/>
    <cellStyle name="Comma 19" xfId="814" xr:uid="{00000000-0005-0000-0000-0000500A0000}"/>
    <cellStyle name="Comma 2" xfId="815" xr:uid="{00000000-0005-0000-0000-0000510A0000}"/>
    <cellStyle name="Comma 20" xfId="816" xr:uid="{00000000-0005-0000-0000-0000520A0000}"/>
    <cellStyle name="Comma 21" xfId="817" xr:uid="{00000000-0005-0000-0000-0000530A0000}"/>
    <cellStyle name="Comma 22" xfId="818" xr:uid="{00000000-0005-0000-0000-0000540A0000}"/>
    <cellStyle name="Comma 23" xfId="819" xr:uid="{00000000-0005-0000-0000-0000550A0000}"/>
    <cellStyle name="Comma 24" xfId="820" xr:uid="{00000000-0005-0000-0000-0000560A0000}"/>
    <cellStyle name="Comma 25" xfId="821" xr:uid="{00000000-0005-0000-0000-0000570A0000}"/>
    <cellStyle name="Comma 26" xfId="822" xr:uid="{00000000-0005-0000-0000-0000580A0000}"/>
    <cellStyle name="Comma 27" xfId="823" xr:uid="{00000000-0005-0000-0000-0000590A0000}"/>
    <cellStyle name="Comma 28" xfId="824" xr:uid="{00000000-0005-0000-0000-00005A0A0000}"/>
    <cellStyle name="Comma 3" xfId="825" xr:uid="{00000000-0005-0000-0000-00005B0A0000}"/>
    <cellStyle name="Comma 4" xfId="826" xr:uid="{00000000-0005-0000-0000-00005C0A0000}"/>
    <cellStyle name="Comma 5" xfId="827" xr:uid="{00000000-0005-0000-0000-00005D0A0000}"/>
    <cellStyle name="Comma 6" xfId="828" xr:uid="{00000000-0005-0000-0000-00005E0A0000}"/>
    <cellStyle name="Comma 7" xfId="829" xr:uid="{00000000-0005-0000-0000-00005F0A0000}"/>
    <cellStyle name="Comma 8" xfId="830" xr:uid="{00000000-0005-0000-0000-0000600A0000}"/>
    <cellStyle name="Comma 9" xfId="831" xr:uid="{00000000-0005-0000-0000-0000610A0000}"/>
    <cellStyle name="comma zerodec" xfId="832" xr:uid="{00000000-0005-0000-0000-0000620A0000}"/>
    <cellStyle name="Comma_ SG&amp;A Bridge " xfId="3435" xr:uid="{00000000-0005-0000-0000-0000630A0000}"/>
    <cellStyle name="Comma0" xfId="3436" xr:uid="{00000000-0005-0000-0000-0000640A0000}"/>
    <cellStyle name="Copied" xfId="3437" xr:uid="{00000000-0005-0000-0000-0000650A0000}"/>
    <cellStyle name="COST1" xfId="3438" xr:uid="{00000000-0005-0000-0000-0000660A0000}"/>
    <cellStyle name="Curren - Style2" xfId="3439" xr:uid="{00000000-0005-0000-0000-0000670A0000}"/>
    <cellStyle name="Currency" xfId="833" xr:uid="{00000000-0005-0000-0000-0000680A0000}"/>
    <cellStyle name="Currency $" xfId="3440" xr:uid="{00000000-0005-0000-0000-0000690A0000}"/>
    <cellStyle name="Currency [0]" xfId="834" xr:uid="{00000000-0005-0000-0000-00006A0A0000}"/>
    <cellStyle name="Currency [0] 2" xfId="835" xr:uid="{00000000-0005-0000-0000-00006B0A0000}"/>
    <cellStyle name="Currency [0]_ 내역 (2)" xfId="836" xr:uid="{00000000-0005-0000-0000-00006C0A0000}"/>
    <cellStyle name="Currency [00]" xfId="837" xr:uid="{00000000-0005-0000-0000-00006D0A0000}"/>
    <cellStyle name="Currency [00] 2" xfId="3441" xr:uid="{00000000-0005-0000-0000-00006E0A0000}"/>
    <cellStyle name="Currency 10" xfId="838" xr:uid="{00000000-0005-0000-0000-00006F0A0000}"/>
    <cellStyle name="Currency 11" xfId="839" xr:uid="{00000000-0005-0000-0000-0000700A0000}"/>
    <cellStyle name="Currency 12" xfId="840" xr:uid="{00000000-0005-0000-0000-0000710A0000}"/>
    <cellStyle name="Currency 13" xfId="841" xr:uid="{00000000-0005-0000-0000-0000720A0000}"/>
    <cellStyle name="Currency 14" xfId="842" xr:uid="{00000000-0005-0000-0000-0000730A0000}"/>
    <cellStyle name="Currency 15" xfId="843" xr:uid="{00000000-0005-0000-0000-0000740A0000}"/>
    <cellStyle name="Currency 16" xfId="844" xr:uid="{00000000-0005-0000-0000-0000750A0000}"/>
    <cellStyle name="Currency 17" xfId="845" xr:uid="{00000000-0005-0000-0000-0000760A0000}"/>
    <cellStyle name="Currency 18" xfId="846" xr:uid="{00000000-0005-0000-0000-0000770A0000}"/>
    <cellStyle name="Currency 19" xfId="847" xr:uid="{00000000-0005-0000-0000-0000780A0000}"/>
    <cellStyle name="Currency 2" xfId="848" xr:uid="{00000000-0005-0000-0000-0000790A0000}"/>
    <cellStyle name="Currency 20" xfId="849" xr:uid="{00000000-0005-0000-0000-00007A0A0000}"/>
    <cellStyle name="Currency 21" xfId="850" xr:uid="{00000000-0005-0000-0000-00007B0A0000}"/>
    <cellStyle name="Currency 22" xfId="851" xr:uid="{00000000-0005-0000-0000-00007C0A0000}"/>
    <cellStyle name="Currency 23" xfId="852" xr:uid="{00000000-0005-0000-0000-00007D0A0000}"/>
    <cellStyle name="Currency 24" xfId="853" xr:uid="{00000000-0005-0000-0000-00007E0A0000}"/>
    <cellStyle name="Currency 25" xfId="854" xr:uid="{00000000-0005-0000-0000-00007F0A0000}"/>
    <cellStyle name="Currency 26" xfId="855" xr:uid="{00000000-0005-0000-0000-0000800A0000}"/>
    <cellStyle name="Currency 27" xfId="856" xr:uid="{00000000-0005-0000-0000-0000810A0000}"/>
    <cellStyle name="Currency 28" xfId="857" xr:uid="{00000000-0005-0000-0000-0000820A0000}"/>
    <cellStyle name="Currency 3" xfId="858" xr:uid="{00000000-0005-0000-0000-0000830A0000}"/>
    <cellStyle name="Currency 4" xfId="859" xr:uid="{00000000-0005-0000-0000-0000840A0000}"/>
    <cellStyle name="Currency 5" xfId="860" xr:uid="{00000000-0005-0000-0000-0000850A0000}"/>
    <cellStyle name="Currency 6" xfId="861" xr:uid="{00000000-0005-0000-0000-0000860A0000}"/>
    <cellStyle name="Currency 7" xfId="862" xr:uid="{00000000-0005-0000-0000-0000870A0000}"/>
    <cellStyle name="Currency 8" xfId="863" xr:uid="{00000000-0005-0000-0000-0000880A0000}"/>
    <cellStyle name="Currency 9" xfId="864" xr:uid="{00000000-0005-0000-0000-0000890A0000}"/>
    <cellStyle name="Currency_ SG&amp;A Bridge " xfId="3442" xr:uid="{00000000-0005-0000-0000-00008A0A0000}"/>
    <cellStyle name="Currency0" xfId="3443" xr:uid="{00000000-0005-0000-0000-00008B0A0000}"/>
    <cellStyle name="Currency1" xfId="865" xr:uid="{00000000-0005-0000-0000-00008C0A0000}"/>
    <cellStyle name="Currency1 2" xfId="3444" xr:uid="{00000000-0005-0000-0000-00008D0A0000}"/>
    <cellStyle name="cy (a)" xfId="866" xr:uid="{00000000-0005-0000-0000-00008E0A0000}"/>
    <cellStyle name="cy (b)" xfId="867" xr:uid="{00000000-0005-0000-0000-00008F0A0000}"/>
    <cellStyle name="ÇYÁO_?1»e?äA» " xfId="3445" xr:uid="{00000000-0005-0000-0000-0000900A0000}"/>
    <cellStyle name="Date" xfId="868" xr:uid="{00000000-0005-0000-0000-0000910A0000}"/>
    <cellStyle name="Date 2" xfId="3446" xr:uid="{00000000-0005-0000-0000-0000920A0000}"/>
    <cellStyle name="Date Short" xfId="869" xr:uid="{00000000-0005-0000-0000-0000930A0000}"/>
    <cellStyle name="Date_0405판매계획집계표_재무_041115" xfId="870" xr:uid="{00000000-0005-0000-0000-0000940A0000}"/>
    <cellStyle name="Datum" xfId="871" xr:uid="{00000000-0005-0000-0000-0000950A0000}"/>
    <cellStyle name="DCOS " xfId="872" xr:uid="{00000000-0005-0000-0000-0000960A0000}"/>
    <cellStyle name="Decimal 1" xfId="3447" xr:uid="{00000000-0005-0000-0000-0000970A0000}"/>
    <cellStyle name="Decimal 2" xfId="3448" xr:uid="{00000000-0005-0000-0000-0000980A0000}"/>
    <cellStyle name="Decimal 3" xfId="3449" xr:uid="{00000000-0005-0000-0000-0000990A0000}"/>
    <cellStyle name="DELTA" xfId="873" xr:uid="{00000000-0005-0000-0000-00009A0A0000}"/>
    <cellStyle name="Dezimal [0]_!!!GO" xfId="3450" xr:uid="{00000000-0005-0000-0000-00009B0A0000}"/>
    <cellStyle name="Dezimal_!!!GO" xfId="3451" xr:uid="{00000000-0005-0000-0000-00009C0A0000}"/>
    <cellStyle name="Dollar (zero dec)" xfId="874" xr:uid="{00000000-0005-0000-0000-00009D0A0000}"/>
    <cellStyle name="Dziesiętny [0]_NON DEL.STOCK" xfId="875" xr:uid="{00000000-0005-0000-0000-00009E0A0000}"/>
    <cellStyle name="Dziesiętny_NON DEL.STOCK" xfId="876" xr:uid="{00000000-0005-0000-0000-00009F0A0000}"/>
    <cellStyle name="eD" xfId="877" xr:uid="{00000000-0005-0000-0000-0000A00A0000}"/>
    <cellStyle name="Edited_Data" xfId="878" xr:uid="{00000000-0005-0000-0000-0000A10A0000}"/>
    <cellStyle name="ᲲéᴲéᶲéḲéẲéἲéᾲé′é₲éℲé↲é" xfId="879" xr:uid="{00000000-0005-0000-0000-0000A20A0000}"/>
    <cellStyle name="ᲲéᴲéᶲéḲéẲéἲéᾲé′é₲éℲé↲é 2" xfId="3452" xr:uid="{00000000-0005-0000-0000-0000A30A0000}"/>
    <cellStyle name="Emphasis 1" xfId="880" xr:uid="{00000000-0005-0000-0000-0000A40A0000}"/>
    <cellStyle name="Emphasis 1 2" xfId="3453" xr:uid="{00000000-0005-0000-0000-0000A50A0000}"/>
    <cellStyle name="Emphasis 2" xfId="881" xr:uid="{00000000-0005-0000-0000-0000A60A0000}"/>
    <cellStyle name="Emphasis 2 2" xfId="3454" xr:uid="{00000000-0005-0000-0000-0000A70A0000}"/>
    <cellStyle name="Emphasis 3" xfId="882" xr:uid="{00000000-0005-0000-0000-0000A80A0000}"/>
    <cellStyle name="Enter Currency (0)" xfId="883" xr:uid="{00000000-0005-0000-0000-0000A90A0000}"/>
    <cellStyle name="Enter Currency (0) 2" xfId="3455" xr:uid="{00000000-0005-0000-0000-0000AA0A0000}"/>
    <cellStyle name="Enter Currency (2)" xfId="884" xr:uid="{00000000-0005-0000-0000-0000AB0A0000}"/>
    <cellStyle name="Enter Currency (2) 2" xfId="3456" xr:uid="{00000000-0005-0000-0000-0000AC0A0000}"/>
    <cellStyle name="Enter Units (0)" xfId="885" xr:uid="{00000000-0005-0000-0000-0000AD0A0000}"/>
    <cellStyle name="Enter Units (0) 2" xfId="3457" xr:uid="{00000000-0005-0000-0000-0000AE0A0000}"/>
    <cellStyle name="Enter Units (1)" xfId="886" xr:uid="{00000000-0005-0000-0000-0000AF0A0000}"/>
    <cellStyle name="Enter Units (1) 2" xfId="3458" xr:uid="{00000000-0005-0000-0000-0000B00A0000}"/>
    <cellStyle name="Enter Units (2)" xfId="887" xr:uid="{00000000-0005-0000-0000-0000B10A0000}"/>
    <cellStyle name="Enter Units (2) 2" xfId="3459" xr:uid="{00000000-0005-0000-0000-0000B20A0000}"/>
    <cellStyle name="Entered" xfId="3460" xr:uid="{00000000-0005-0000-0000-0000B30A0000}"/>
    <cellStyle name="ERAL2" xfId="3461" xr:uid="{00000000-0005-0000-0000-0000B40A0000}"/>
    <cellStyle name="Estimated_Data" xfId="888" xr:uid="{00000000-0005-0000-0000-0000B50A0000}"/>
    <cellStyle name="et1_Q1" xfId="889" xr:uid="{00000000-0005-0000-0000-0000B60A0000}"/>
    <cellStyle name="Euro" xfId="890" xr:uid="{00000000-0005-0000-0000-0000B70A0000}"/>
    <cellStyle name="Explanatory Text 2" xfId="891" xr:uid="{00000000-0005-0000-0000-0000B80A0000}"/>
    <cellStyle name="F2" xfId="892" xr:uid="{00000000-0005-0000-0000-0000B90A0000}"/>
    <cellStyle name="F2 2" xfId="3462" xr:uid="{00000000-0005-0000-0000-0000BA0A0000}"/>
    <cellStyle name="F3" xfId="893" xr:uid="{00000000-0005-0000-0000-0000BB0A0000}"/>
    <cellStyle name="F3 2" xfId="3463" xr:uid="{00000000-0005-0000-0000-0000BC0A0000}"/>
    <cellStyle name="F4" xfId="894" xr:uid="{00000000-0005-0000-0000-0000BD0A0000}"/>
    <cellStyle name="F4 2" xfId="3464" xr:uid="{00000000-0005-0000-0000-0000BE0A0000}"/>
    <cellStyle name="F5" xfId="895" xr:uid="{00000000-0005-0000-0000-0000BF0A0000}"/>
    <cellStyle name="F5 2" xfId="3465" xr:uid="{00000000-0005-0000-0000-0000C00A0000}"/>
    <cellStyle name="F6" xfId="896" xr:uid="{00000000-0005-0000-0000-0000C10A0000}"/>
    <cellStyle name="F6 2" xfId="3466" xr:uid="{00000000-0005-0000-0000-0000C20A0000}"/>
    <cellStyle name="F7" xfId="897" xr:uid="{00000000-0005-0000-0000-0000C30A0000}"/>
    <cellStyle name="F7 2" xfId="3467" xr:uid="{00000000-0005-0000-0000-0000C40A0000}"/>
    <cellStyle name="F8" xfId="898" xr:uid="{00000000-0005-0000-0000-0000C50A0000}"/>
    <cellStyle name="F8 2" xfId="3468" xr:uid="{00000000-0005-0000-0000-0000C60A0000}"/>
    <cellStyle name="Fest" xfId="899" xr:uid="{00000000-0005-0000-0000-0000C70A0000}"/>
    <cellStyle name="Fixed" xfId="900" xr:uid="{00000000-0005-0000-0000-0000C80A0000}"/>
    <cellStyle name="Followed Hyperlink" xfId="901" xr:uid="{00000000-0005-0000-0000-0000C90A0000}"/>
    <cellStyle name="Forecast_Data" xfId="902" xr:uid="{00000000-0005-0000-0000-0000CA0A0000}"/>
    <cellStyle name="Good" xfId="3469" xr:uid="{00000000-0005-0000-0000-0000CB0A0000}"/>
    <cellStyle name="Good 2" xfId="903" xr:uid="{00000000-0005-0000-0000-0000CC0A0000}"/>
    <cellStyle name="Grey" xfId="904" xr:uid="{00000000-0005-0000-0000-0000CD0A0000}"/>
    <cellStyle name="Grey 2" xfId="905" xr:uid="{00000000-0005-0000-0000-0000CE0A0000}"/>
    <cellStyle name="HEADER" xfId="906" xr:uid="{00000000-0005-0000-0000-0000CF0A0000}"/>
    <cellStyle name="HEADER 2" xfId="3470" xr:uid="{00000000-0005-0000-0000-0000D00A0000}"/>
    <cellStyle name="Header1" xfId="907" xr:uid="{00000000-0005-0000-0000-0000D10A0000}"/>
    <cellStyle name="Header1 2" xfId="3471" xr:uid="{00000000-0005-0000-0000-0000D20A0000}"/>
    <cellStyle name="Header2" xfId="908" xr:uid="{00000000-0005-0000-0000-0000D30A0000}"/>
    <cellStyle name="Header2 2" xfId="3472" xr:uid="{00000000-0005-0000-0000-0000D40A0000}"/>
    <cellStyle name="Header2 3" xfId="3473" xr:uid="{00000000-0005-0000-0000-0000D50A0000}"/>
    <cellStyle name="Heading 1" xfId="3474" xr:uid="{00000000-0005-0000-0000-0000D60A0000}"/>
    <cellStyle name="Heading 1 2" xfId="909" xr:uid="{00000000-0005-0000-0000-0000D70A0000}"/>
    <cellStyle name="Heading 2" xfId="3475" xr:uid="{00000000-0005-0000-0000-0000D80A0000}"/>
    <cellStyle name="Heading 2 2" xfId="910" xr:uid="{00000000-0005-0000-0000-0000D90A0000}"/>
    <cellStyle name="Heading 3" xfId="3476" xr:uid="{00000000-0005-0000-0000-0000DA0A0000}"/>
    <cellStyle name="Heading 3 2" xfId="911" xr:uid="{00000000-0005-0000-0000-0000DB0A0000}"/>
    <cellStyle name="Heading 4" xfId="3477" xr:uid="{00000000-0005-0000-0000-0000DC0A0000}"/>
    <cellStyle name="Heading 4 2" xfId="912" xr:uid="{00000000-0005-0000-0000-0000DD0A0000}"/>
    <cellStyle name="Heading1" xfId="913" xr:uid="{00000000-0005-0000-0000-0000DE0A0000}"/>
    <cellStyle name="Heading1 2" xfId="3478" xr:uid="{00000000-0005-0000-0000-0000DF0A0000}"/>
    <cellStyle name="Heading2" xfId="914" xr:uid="{00000000-0005-0000-0000-0000E00A0000}"/>
    <cellStyle name="Heading2 2" xfId="3479" xr:uid="{00000000-0005-0000-0000-0000E10A0000}"/>
    <cellStyle name="HEADINGS" xfId="3480" xr:uid="{00000000-0005-0000-0000-0000E20A0000}"/>
    <cellStyle name="HEADINGSTOP" xfId="3481" xr:uid="{00000000-0005-0000-0000-0000E30A0000}"/>
    <cellStyle name="Hyperlink" xfId="915" xr:uid="{00000000-0005-0000-0000-0000E40A0000}"/>
    <cellStyle name="IL Q1" xfId="916" xr:uid="{00000000-0005-0000-0000-0000E50A0000}"/>
    <cellStyle name="iles|_x0005_h" xfId="917" xr:uid="{00000000-0005-0000-0000-0000E60A0000}"/>
    <cellStyle name="iles|_x0005_h 2" xfId="3482" xr:uid="{00000000-0005-0000-0000-0000E70A0000}"/>
    <cellStyle name="Input" xfId="3483" xr:uid="{00000000-0005-0000-0000-0000E80A0000}"/>
    <cellStyle name="Input %" xfId="3484" xr:uid="{00000000-0005-0000-0000-0000E90A0000}"/>
    <cellStyle name="Input [yellow]" xfId="918" xr:uid="{00000000-0005-0000-0000-0000EA0A0000}"/>
    <cellStyle name="Input [yellow] 2" xfId="919" xr:uid="{00000000-0005-0000-0000-0000EB0A0000}"/>
    <cellStyle name="Input [yellow] 3" xfId="3485" xr:uid="{00000000-0005-0000-0000-0000EC0A0000}"/>
    <cellStyle name="Input 1" xfId="3486" xr:uid="{00000000-0005-0000-0000-0000ED0A0000}"/>
    <cellStyle name="Input 10" xfId="920" xr:uid="{00000000-0005-0000-0000-0000EE0A0000}"/>
    <cellStyle name="Input 11" xfId="921" xr:uid="{00000000-0005-0000-0000-0000EF0A0000}"/>
    <cellStyle name="Input 12" xfId="922" xr:uid="{00000000-0005-0000-0000-0000F00A0000}"/>
    <cellStyle name="Input 13" xfId="923" xr:uid="{00000000-0005-0000-0000-0000F10A0000}"/>
    <cellStyle name="Input 14" xfId="924" xr:uid="{00000000-0005-0000-0000-0000F20A0000}"/>
    <cellStyle name="Input 15" xfId="925" xr:uid="{00000000-0005-0000-0000-0000F30A0000}"/>
    <cellStyle name="Input 16" xfId="926" xr:uid="{00000000-0005-0000-0000-0000F40A0000}"/>
    <cellStyle name="Input 17" xfId="927" xr:uid="{00000000-0005-0000-0000-0000F50A0000}"/>
    <cellStyle name="Input 18" xfId="928" xr:uid="{00000000-0005-0000-0000-0000F60A0000}"/>
    <cellStyle name="Input 19" xfId="929" xr:uid="{00000000-0005-0000-0000-0000F70A0000}"/>
    <cellStyle name="Input 2" xfId="930" xr:uid="{00000000-0005-0000-0000-0000F80A0000}"/>
    <cellStyle name="Input 20" xfId="931" xr:uid="{00000000-0005-0000-0000-0000F90A0000}"/>
    <cellStyle name="Input 21" xfId="932" xr:uid="{00000000-0005-0000-0000-0000FA0A0000}"/>
    <cellStyle name="Input 22" xfId="933" xr:uid="{00000000-0005-0000-0000-0000FB0A0000}"/>
    <cellStyle name="Input 23" xfId="934" xr:uid="{00000000-0005-0000-0000-0000FC0A0000}"/>
    <cellStyle name="Input 24" xfId="935" xr:uid="{00000000-0005-0000-0000-0000FD0A0000}"/>
    <cellStyle name="Input 25" xfId="936" xr:uid="{00000000-0005-0000-0000-0000FE0A0000}"/>
    <cellStyle name="Input 26" xfId="937" xr:uid="{00000000-0005-0000-0000-0000FF0A0000}"/>
    <cellStyle name="Input 27" xfId="938" xr:uid="{00000000-0005-0000-0000-0000000B0000}"/>
    <cellStyle name="Input 28" xfId="939" xr:uid="{00000000-0005-0000-0000-0000010B0000}"/>
    <cellStyle name="Input 3" xfId="940" xr:uid="{00000000-0005-0000-0000-0000020B0000}"/>
    <cellStyle name="Input 4" xfId="941" xr:uid="{00000000-0005-0000-0000-0000030B0000}"/>
    <cellStyle name="Input 5" xfId="942" xr:uid="{00000000-0005-0000-0000-0000040B0000}"/>
    <cellStyle name="Input 6" xfId="943" xr:uid="{00000000-0005-0000-0000-0000050B0000}"/>
    <cellStyle name="Input 7" xfId="944" xr:uid="{00000000-0005-0000-0000-0000060B0000}"/>
    <cellStyle name="Input 8" xfId="945" xr:uid="{00000000-0005-0000-0000-0000070B0000}"/>
    <cellStyle name="Input 9" xfId="946" xr:uid="{00000000-0005-0000-0000-0000080B0000}"/>
    <cellStyle name="Input Cells" xfId="3487" xr:uid="{00000000-0005-0000-0000-0000090B0000}"/>
    <cellStyle name="Item_Current" xfId="947" xr:uid="{00000000-0005-0000-0000-00000A0B0000}"/>
    <cellStyle name="KAGE" xfId="948" xr:uid="{00000000-0005-0000-0000-00000B0B0000}"/>
    <cellStyle name="KAGE 2" xfId="3488" xr:uid="{00000000-0005-0000-0000-00000C0B0000}"/>
    <cellStyle name="Komma" xfId="949" xr:uid="{00000000-0005-0000-0000-00000D0B0000}"/>
    <cellStyle name="Komma [0]_laroux" xfId="3489" xr:uid="{00000000-0005-0000-0000-00000E0B0000}"/>
    <cellStyle name="Komma_laroux" xfId="3490" xr:uid="{00000000-0005-0000-0000-00000F0B0000}"/>
    <cellStyle name="Kopfzeile1" xfId="950" xr:uid="{00000000-0005-0000-0000-0000100B0000}"/>
    <cellStyle name="Kopfzeile2" xfId="951" xr:uid="{00000000-0005-0000-0000-0000110B0000}"/>
    <cellStyle name="les" xfId="952" xr:uid="{00000000-0005-0000-0000-0000120B0000}"/>
    <cellStyle name="les 2" xfId="3491" xr:uid="{00000000-0005-0000-0000-0000130B0000}"/>
    <cellStyle name="Link Currency (0)" xfId="953" xr:uid="{00000000-0005-0000-0000-0000140B0000}"/>
    <cellStyle name="Link Currency (0) 2" xfId="3492" xr:uid="{00000000-0005-0000-0000-0000150B0000}"/>
    <cellStyle name="Link Currency (2)" xfId="954" xr:uid="{00000000-0005-0000-0000-0000160B0000}"/>
    <cellStyle name="Link Currency (2) 2" xfId="3493" xr:uid="{00000000-0005-0000-0000-0000170B0000}"/>
    <cellStyle name="Link Units (0)" xfId="955" xr:uid="{00000000-0005-0000-0000-0000180B0000}"/>
    <cellStyle name="Link Units (0) 2" xfId="3494" xr:uid="{00000000-0005-0000-0000-0000190B0000}"/>
    <cellStyle name="Link Units (1)" xfId="956" xr:uid="{00000000-0005-0000-0000-00001A0B0000}"/>
    <cellStyle name="Link Units (1) 2" xfId="3495" xr:uid="{00000000-0005-0000-0000-00001B0B0000}"/>
    <cellStyle name="Link Units (2)" xfId="957" xr:uid="{00000000-0005-0000-0000-00001C0B0000}"/>
    <cellStyle name="Link Units (2) 2" xfId="3496" xr:uid="{00000000-0005-0000-0000-00001D0B0000}"/>
    <cellStyle name="Linked Cell" xfId="3497" xr:uid="{00000000-0005-0000-0000-00001E0B0000}"/>
    <cellStyle name="Linked Cell 2" xfId="958" xr:uid="{00000000-0005-0000-0000-00001F0B0000}"/>
    <cellStyle name="Linked Cells" xfId="3498" xr:uid="{00000000-0005-0000-0000-0000200B0000}"/>
    <cellStyle name="Millares [0]_Hoja1" xfId="959" xr:uid="{00000000-0005-0000-0000-0000210B0000}"/>
    <cellStyle name="Millares_AC-0-CTS" xfId="960" xr:uid="{00000000-0005-0000-0000-0000220B0000}"/>
    <cellStyle name="Milliers [0]_!!!GO" xfId="3499" xr:uid="{00000000-0005-0000-0000-0000230B0000}"/>
    <cellStyle name="Milliers_!!!GO" xfId="3500" xr:uid="{00000000-0005-0000-0000-0000240B0000}"/>
    <cellStyle name="Model" xfId="961" xr:uid="{00000000-0005-0000-0000-0000250B0000}"/>
    <cellStyle name="Model 2" xfId="3501" xr:uid="{00000000-0005-0000-0000-0000260B0000}"/>
    <cellStyle name="Moeda [0]_aola" xfId="962" xr:uid="{00000000-0005-0000-0000-0000270B0000}"/>
    <cellStyle name="Moeda_aola" xfId="963" xr:uid="{00000000-0005-0000-0000-0000280B0000}"/>
    <cellStyle name="Mon?aire [0]_CTC" xfId="964" xr:uid="{00000000-0005-0000-0000-0000290B0000}"/>
    <cellStyle name="Mon?aire_CTC" xfId="965" xr:uid="{00000000-0005-0000-0000-00002A0B0000}"/>
    <cellStyle name="Moneda [0]_Hoja1" xfId="966" xr:uid="{00000000-0005-0000-0000-00002B0B0000}"/>
    <cellStyle name="Moneda_Hoja1" xfId="967" xr:uid="{00000000-0005-0000-0000-00002C0B0000}"/>
    <cellStyle name="Monétaire [0]_EDYAN" xfId="3502" xr:uid="{00000000-0005-0000-0000-00002D0B0000}"/>
    <cellStyle name="Monetaire [0]_Feuil1" xfId="968" xr:uid="{00000000-0005-0000-0000-00002E0B0000}"/>
    <cellStyle name="Monétaire_EDYAN" xfId="3503" xr:uid="{00000000-0005-0000-0000-00002F0B0000}"/>
    <cellStyle name="Monetaire_Feuil1" xfId="969" xr:uid="{00000000-0005-0000-0000-0000300B0000}"/>
    <cellStyle name="Month" xfId="3504" xr:uid="{00000000-0005-0000-0000-0000310B0000}"/>
    <cellStyle name="Mon閠aire [0]_!!!GO" xfId="3505" xr:uid="{00000000-0005-0000-0000-0000320B0000}"/>
    <cellStyle name="Mon閠aire_!!!GO" xfId="3506" xr:uid="{00000000-0005-0000-0000-0000330B0000}"/>
    <cellStyle name="Neutral" xfId="3507" xr:uid="{00000000-0005-0000-0000-0000340B0000}"/>
    <cellStyle name="Neutral 2" xfId="970" xr:uid="{00000000-0005-0000-0000-0000350B0000}"/>
    <cellStyle name="no dec" xfId="971" xr:uid="{00000000-0005-0000-0000-0000360B0000}"/>
    <cellStyle name="Normal - Style1" xfId="972" xr:uid="{00000000-0005-0000-0000-0000370B0000}"/>
    <cellStyle name="Normal - Style1 2" xfId="973" xr:uid="{00000000-0005-0000-0000-0000380B0000}"/>
    <cellStyle name="Normal - Style2" xfId="974" xr:uid="{00000000-0005-0000-0000-0000390B0000}"/>
    <cellStyle name="Normal - Style2 2" xfId="3508" xr:uid="{00000000-0005-0000-0000-00003A0B0000}"/>
    <cellStyle name="Normal - Style3" xfId="975" xr:uid="{00000000-0005-0000-0000-00003B0B0000}"/>
    <cellStyle name="Normal - Style3 2" xfId="3509" xr:uid="{00000000-0005-0000-0000-00003C0B0000}"/>
    <cellStyle name="Normal - Style4" xfId="976" xr:uid="{00000000-0005-0000-0000-00003D0B0000}"/>
    <cellStyle name="Normal - Style4 2" xfId="3510" xr:uid="{00000000-0005-0000-0000-00003E0B0000}"/>
    <cellStyle name="Normal - Style5" xfId="977" xr:uid="{00000000-0005-0000-0000-00003F0B0000}"/>
    <cellStyle name="Normal - Style5 2" xfId="3511" xr:uid="{00000000-0005-0000-0000-0000400B0000}"/>
    <cellStyle name="Normal - Style6" xfId="978" xr:uid="{00000000-0005-0000-0000-0000410B0000}"/>
    <cellStyle name="Normal - Style6 2" xfId="3512" xr:uid="{00000000-0005-0000-0000-0000420B0000}"/>
    <cellStyle name="Normal - Style7" xfId="979" xr:uid="{00000000-0005-0000-0000-0000430B0000}"/>
    <cellStyle name="Normal - Style7 2" xfId="3513" xr:uid="{00000000-0005-0000-0000-0000440B0000}"/>
    <cellStyle name="Normal - Style8" xfId="980" xr:uid="{00000000-0005-0000-0000-0000450B0000}"/>
    <cellStyle name="Normal - Style8 2" xfId="3514" xr:uid="{00000000-0005-0000-0000-0000460B0000}"/>
    <cellStyle name="Normal 10" xfId="981" xr:uid="{00000000-0005-0000-0000-0000470B0000}"/>
    <cellStyle name="Normal 11" xfId="982" xr:uid="{00000000-0005-0000-0000-0000480B0000}"/>
    <cellStyle name="Normal 12" xfId="983" xr:uid="{00000000-0005-0000-0000-0000490B0000}"/>
    <cellStyle name="Normal 13" xfId="984" xr:uid="{00000000-0005-0000-0000-00004A0B0000}"/>
    <cellStyle name="Normal 14" xfId="985" xr:uid="{00000000-0005-0000-0000-00004B0B0000}"/>
    <cellStyle name="Normal 15" xfId="986" xr:uid="{00000000-0005-0000-0000-00004C0B0000}"/>
    <cellStyle name="Normal 16" xfId="987" xr:uid="{00000000-0005-0000-0000-00004D0B0000}"/>
    <cellStyle name="Normal 17" xfId="988" xr:uid="{00000000-0005-0000-0000-00004E0B0000}"/>
    <cellStyle name="Normal 18" xfId="989" xr:uid="{00000000-0005-0000-0000-00004F0B0000}"/>
    <cellStyle name="Normal 19" xfId="990" xr:uid="{00000000-0005-0000-0000-0000500B0000}"/>
    <cellStyle name="Normal 2" xfId="991" xr:uid="{00000000-0005-0000-0000-0000510B0000}"/>
    <cellStyle name="Normal 2 2" xfId="992" xr:uid="{00000000-0005-0000-0000-0000520B0000}"/>
    <cellStyle name="Normal 2 2 2" xfId="993" xr:uid="{00000000-0005-0000-0000-0000530B0000}"/>
    <cellStyle name="Normal 2 3" xfId="994" xr:uid="{00000000-0005-0000-0000-0000540B0000}"/>
    <cellStyle name="Normal 20" xfId="995" xr:uid="{00000000-0005-0000-0000-0000550B0000}"/>
    <cellStyle name="Normal 21" xfId="996" xr:uid="{00000000-0005-0000-0000-0000560B0000}"/>
    <cellStyle name="Normal 22" xfId="997" xr:uid="{00000000-0005-0000-0000-0000570B0000}"/>
    <cellStyle name="Normal 23" xfId="998" xr:uid="{00000000-0005-0000-0000-0000580B0000}"/>
    <cellStyle name="Normal 24" xfId="999" xr:uid="{00000000-0005-0000-0000-0000590B0000}"/>
    <cellStyle name="Normal 25" xfId="1000" xr:uid="{00000000-0005-0000-0000-00005A0B0000}"/>
    <cellStyle name="Normal 26" xfId="1001" xr:uid="{00000000-0005-0000-0000-00005B0B0000}"/>
    <cellStyle name="Normal 27" xfId="1002" xr:uid="{00000000-0005-0000-0000-00005C0B0000}"/>
    <cellStyle name="Normal 28" xfId="1003" xr:uid="{00000000-0005-0000-0000-00005D0B0000}"/>
    <cellStyle name="Normal 29" xfId="1004" xr:uid="{00000000-0005-0000-0000-00005E0B0000}"/>
    <cellStyle name="Normal 3" xfId="1005" xr:uid="{00000000-0005-0000-0000-00005F0B0000}"/>
    <cellStyle name="Normal 30" xfId="1006" xr:uid="{00000000-0005-0000-0000-0000600B0000}"/>
    <cellStyle name="Normal 4" xfId="1007" xr:uid="{00000000-0005-0000-0000-0000610B0000}"/>
    <cellStyle name="Normal 4 2" xfId="1008" xr:uid="{00000000-0005-0000-0000-0000620B0000}"/>
    <cellStyle name="Normal 5" xfId="1009" xr:uid="{00000000-0005-0000-0000-0000630B0000}"/>
    <cellStyle name="Normal 6" xfId="1010" xr:uid="{00000000-0005-0000-0000-0000640B0000}"/>
    <cellStyle name="Normal 7" xfId="1011" xr:uid="{00000000-0005-0000-0000-0000650B0000}"/>
    <cellStyle name="Normal 8" xfId="1012" xr:uid="{00000000-0005-0000-0000-0000660B0000}"/>
    <cellStyle name="Normal 9" xfId="1013" xr:uid="{00000000-0005-0000-0000-0000670B0000}"/>
    <cellStyle name="Normal_ SG&amp;A Bridge " xfId="3515" xr:uid="{00000000-0005-0000-0000-0000680B0000}"/>
    <cellStyle name="Normal1" xfId="3516" xr:uid="{00000000-0005-0000-0000-0000690B0000}"/>
    <cellStyle name="Normalny_0909pdt4" xfId="1014" xr:uid="{00000000-0005-0000-0000-00006A0B0000}"/>
    <cellStyle name="Normal像?154KV 최종Nego 95.5.3" xfId="1015" xr:uid="{00000000-0005-0000-0000-00006B0B0000}"/>
    <cellStyle name="Normal견적_상세 내역_laroux" xfId="1016" xr:uid="{00000000-0005-0000-0000-00006C0B0000}"/>
    <cellStyle name="Note" xfId="3517" xr:uid="{00000000-0005-0000-0000-00006D0B0000}"/>
    <cellStyle name="Note 2" xfId="1017" xr:uid="{00000000-0005-0000-0000-00006E0B0000}"/>
    <cellStyle name="o??귟 [0.00]_PRODUCT DETAIL Q1" xfId="1018" xr:uid="{00000000-0005-0000-0000-00006F0B0000}"/>
    <cellStyle name="Œ…‹æØ‚è [0.00]_102" xfId="1019" xr:uid="{00000000-0005-0000-0000-0000700B0000}"/>
    <cellStyle name="Œ…‹æØ‚è_102" xfId="1020" xr:uid="{00000000-0005-0000-0000-0000710B0000}"/>
    <cellStyle name="Option_Added_Cont_Desc" xfId="1021" xr:uid="{00000000-0005-0000-0000-0000720B0000}"/>
    <cellStyle name="Output" xfId="3518" xr:uid="{00000000-0005-0000-0000-0000730B0000}"/>
    <cellStyle name="Output 2" xfId="1022" xr:uid="{00000000-0005-0000-0000-0000740B0000}"/>
    <cellStyle name="Output Amounts" xfId="1023" xr:uid="{00000000-0005-0000-0000-0000750B0000}"/>
    <cellStyle name="paint" xfId="3519" xr:uid="{00000000-0005-0000-0000-0000760B0000}"/>
    <cellStyle name="Percent" xfId="1024" xr:uid="{00000000-0005-0000-0000-0000770B0000}"/>
    <cellStyle name="Percent ()" xfId="3520" xr:uid="{00000000-0005-0000-0000-0000780B0000}"/>
    <cellStyle name="Percent [0]" xfId="1025" xr:uid="{00000000-0005-0000-0000-0000790B0000}"/>
    <cellStyle name="Percent [0] 2" xfId="3521" xr:uid="{00000000-0005-0000-0000-00007A0B0000}"/>
    <cellStyle name="Percent [00]" xfId="1026" xr:uid="{00000000-0005-0000-0000-00007B0B0000}"/>
    <cellStyle name="Percent [00] 2" xfId="3522" xr:uid="{00000000-0005-0000-0000-00007C0B0000}"/>
    <cellStyle name="Percent [2]" xfId="1027" xr:uid="{00000000-0005-0000-0000-00007D0B0000}"/>
    <cellStyle name="Percent 1" xfId="3523" xr:uid="{00000000-0005-0000-0000-00007E0B0000}"/>
    <cellStyle name="Percent 10" xfId="1028" xr:uid="{00000000-0005-0000-0000-00007F0B0000}"/>
    <cellStyle name="Percent 11" xfId="1029" xr:uid="{00000000-0005-0000-0000-0000800B0000}"/>
    <cellStyle name="Percent 12" xfId="1030" xr:uid="{00000000-0005-0000-0000-0000810B0000}"/>
    <cellStyle name="Percent 13" xfId="1031" xr:uid="{00000000-0005-0000-0000-0000820B0000}"/>
    <cellStyle name="Percent 14" xfId="1032" xr:uid="{00000000-0005-0000-0000-0000830B0000}"/>
    <cellStyle name="Percent 15" xfId="1033" xr:uid="{00000000-0005-0000-0000-0000840B0000}"/>
    <cellStyle name="Percent 16" xfId="1034" xr:uid="{00000000-0005-0000-0000-0000850B0000}"/>
    <cellStyle name="Percent 17" xfId="1035" xr:uid="{00000000-0005-0000-0000-0000860B0000}"/>
    <cellStyle name="Percent 18" xfId="1036" xr:uid="{00000000-0005-0000-0000-0000870B0000}"/>
    <cellStyle name="Percent 19" xfId="1037" xr:uid="{00000000-0005-0000-0000-0000880B0000}"/>
    <cellStyle name="Percent 2" xfId="1038" xr:uid="{00000000-0005-0000-0000-0000890B0000}"/>
    <cellStyle name="Percent 2 2" xfId="1039" xr:uid="{00000000-0005-0000-0000-00008A0B0000}"/>
    <cellStyle name="Percent 20" xfId="1040" xr:uid="{00000000-0005-0000-0000-00008B0B0000}"/>
    <cellStyle name="Percent 21" xfId="1041" xr:uid="{00000000-0005-0000-0000-00008C0B0000}"/>
    <cellStyle name="Percent 22" xfId="1042" xr:uid="{00000000-0005-0000-0000-00008D0B0000}"/>
    <cellStyle name="Percent 23" xfId="1043" xr:uid="{00000000-0005-0000-0000-00008E0B0000}"/>
    <cellStyle name="Percent 24" xfId="1044" xr:uid="{00000000-0005-0000-0000-00008F0B0000}"/>
    <cellStyle name="Percent 25" xfId="1045" xr:uid="{00000000-0005-0000-0000-0000900B0000}"/>
    <cellStyle name="Percent 26" xfId="1046" xr:uid="{00000000-0005-0000-0000-0000910B0000}"/>
    <cellStyle name="Percent 27" xfId="1047" xr:uid="{00000000-0005-0000-0000-0000920B0000}"/>
    <cellStyle name="Percent 28" xfId="1048" xr:uid="{00000000-0005-0000-0000-0000930B0000}"/>
    <cellStyle name="Percent 29" xfId="1049" xr:uid="{00000000-0005-0000-0000-0000940B0000}"/>
    <cellStyle name="Percent 3" xfId="1050" xr:uid="{00000000-0005-0000-0000-0000950B0000}"/>
    <cellStyle name="Percent 3 2" xfId="1051" xr:uid="{00000000-0005-0000-0000-0000960B0000}"/>
    <cellStyle name="Percent 4" xfId="1052" xr:uid="{00000000-0005-0000-0000-0000970B0000}"/>
    <cellStyle name="Percent 5" xfId="1053" xr:uid="{00000000-0005-0000-0000-0000980B0000}"/>
    <cellStyle name="Percent 6" xfId="1054" xr:uid="{00000000-0005-0000-0000-0000990B0000}"/>
    <cellStyle name="Percent 7" xfId="1055" xr:uid="{00000000-0005-0000-0000-00009A0B0000}"/>
    <cellStyle name="Percent 8" xfId="1056" xr:uid="{00000000-0005-0000-0000-00009B0B0000}"/>
    <cellStyle name="Percent 9" xfId="1057" xr:uid="{00000000-0005-0000-0000-00009C0B0000}"/>
    <cellStyle name="Percent_#6 Temps &amp; Contractors" xfId="1058" xr:uid="{00000000-0005-0000-0000-00009D0B0000}"/>
    <cellStyle name="PERCENTAGE" xfId="3524" xr:uid="{00000000-0005-0000-0000-00009E0B0000}"/>
    <cellStyle name="Preliminary_Data" xfId="1059" xr:uid="{00000000-0005-0000-0000-00009F0B0000}"/>
    <cellStyle name="PrePop Currency (0)" xfId="1060" xr:uid="{00000000-0005-0000-0000-0000A00B0000}"/>
    <cellStyle name="PrePop Currency (0) 2" xfId="3525" xr:uid="{00000000-0005-0000-0000-0000A10B0000}"/>
    <cellStyle name="PrePop Currency (2)" xfId="1061" xr:uid="{00000000-0005-0000-0000-0000A20B0000}"/>
    <cellStyle name="PrePop Currency (2) 2" xfId="3526" xr:uid="{00000000-0005-0000-0000-0000A30B0000}"/>
    <cellStyle name="PrePop Units (0)" xfId="1062" xr:uid="{00000000-0005-0000-0000-0000A40B0000}"/>
    <cellStyle name="PrePop Units (0) 2" xfId="3527" xr:uid="{00000000-0005-0000-0000-0000A50B0000}"/>
    <cellStyle name="PrePop Units (1)" xfId="1063" xr:uid="{00000000-0005-0000-0000-0000A60B0000}"/>
    <cellStyle name="PrePop Units (1) 2" xfId="3528" xr:uid="{00000000-0005-0000-0000-0000A70B0000}"/>
    <cellStyle name="PrePop Units (2)" xfId="1064" xr:uid="{00000000-0005-0000-0000-0000A80B0000}"/>
    <cellStyle name="PrePop Units (2) 2" xfId="3529" xr:uid="{00000000-0005-0000-0000-0000A90B0000}"/>
    <cellStyle name="Pricelist" xfId="3530" xr:uid="{00000000-0005-0000-0000-0000AA0B0000}"/>
    <cellStyle name="Prices_Data" xfId="1065" xr:uid="{00000000-0005-0000-0000-0000AB0B0000}"/>
    <cellStyle name="PSChar" xfId="1066" xr:uid="{00000000-0005-0000-0000-0000AC0B0000}"/>
    <cellStyle name="PSChar 2" xfId="3531" xr:uid="{00000000-0005-0000-0000-0000AD0B0000}"/>
    <cellStyle name="PSHeading" xfId="1067" xr:uid="{00000000-0005-0000-0000-0000AE0B0000}"/>
    <cellStyle name="PSHeading 2" xfId="3532" xr:uid="{00000000-0005-0000-0000-0000AF0B0000}"/>
    <cellStyle name="PSSpacer" xfId="1068" xr:uid="{00000000-0005-0000-0000-0000B00B0000}"/>
    <cellStyle name="PSSpacer 2" xfId="3533" xr:uid="{00000000-0005-0000-0000-0000B10B0000}"/>
    <cellStyle name="R?" xfId="1069" xr:uid="{00000000-0005-0000-0000-0000B20B0000}"/>
    <cellStyle name="R? 2" xfId="3534" xr:uid="{00000000-0005-0000-0000-0000B30B0000}"/>
    <cellStyle name="SAPBEXaggData" xfId="1070" xr:uid="{00000000-0005-0000-0000-0000B40B0000}"/>
    <cellStyle name="SAPBEXaggData 2" xfId="3535" xr:uid="{00000000-0005-0000-0000-0000B50B0000}"/>
    <cellStyle name="SAPBEXaggDataEmph" xfId="1071" xr:uid="{00000000-0005-0000-0000-0000B60B0000}"/>
    <cellStyle name="SAPBEXaggDataEmph 2" xfId="3536" xr:uid="{00000000-0005-0000-0000-0000B70B0000}"/>
    <cellStyle name="SAPBEXaggItem" xfId="1072" xr:uid="{00000000-0005-0000-0000-0000B80B0000}"/>
    <cellStyle name="SAPBEXaggItem 2" xfId="3537" xr:uid="{00000000-0005-0000-0000-0000B90B0000}"/>
    <cellStyle name="SAPBEXaggItemX" xfId="1073" xr:uid="{00000000-0005-0000-0000-0000BA0B0000}"/>
    <cellStyle name="SAPBEXaggItemX 2" xfId="3538" xr:uid="{00000000-0005-0000-0000-0000BB0B0000}"/>
    <cellStyle name="SAPBEXchaText" xfId="1074" xr:uid="{00000000-0005-0000-0000-0000BC0B0000}"/>
    <cellStyle name="SAPBEXchaText 2" xfId="3539" xr:uid="{00000000-0005-0000-0000-0000BD0B0000}"/>
    <cellStyle name="SAPBEXexcBad7" xfId="1075" xr:uid="{00000000-0005-0000-0000-0000BE0B0000}"/>
    <cellStyle name="SAPBEXexcBad7 2" xfId="3540" xr:uid="{00000000-0005-0000-0000-0000BF0B0000}"/>
    <cellStyle name="SAPBEXexcBad8" xfId="1076" xr:uid="{00000000-0005-0000-0000-0000C00B0000}"/>
    <cellStyle name="SAPBEXexcBad8 2" xfId="3541" xr:uid="{00000000-0005-0000-0000-0000C10B0000}"/>
    <cellStyle name="SAPBEXexcBad9" xfId="1077" xr:uid="{00000000-0005-0000-0000-0000C20B0000}"/>
    <cellStyle name="SAPBEXexcBad9 2" xfId="3542" xr:uid="{00000000-0005-0000-0000-0000C30B0000}"/>
    <cellStyle name="SAPBEXexcCritical4" xfId="1078" xr:uid="{00000000-0005-0000-0000-0000C40B0000}"/>
    <cellStyle name="SAPBEXexcCritical4 2" xfId="3543" xr:uid="{00000000-0005-0000-0000-0000C50B0000}"/>
    <cellStyle name="SAPBEXexcCritical5" xfId="1079" xr:uid="{00000000-0005-0000-0000-0000C60B0000}"/>
    <cellStyle name="SAPBEXexcCritical5 2" xfId="3544" xr:uid="{00000000-0005-0000-0000-0000C70B0000}"/>
    <cellStyle name="SAPBEXexcCritical6" xfId="1080" xr:uid="{00000000-0005-0000-0000-0000C80B0000}"/>
    <cellStyle name="SAPBEXexcCritical6 2" xfId="3545" xr:uid="{00000000-0005-0000-0000-0000C90B0000}"/>
    <cellStyle name="SAPBEXexcGood1" xfId="1081" xr:uid="{00000000-0005-0000-0000-0000CA0B0000}"/>
    <cellStyle name="SAPBEXexcGood1 2" xfId="3546" xr:uid="{00000000-0005-0000-0000-0000CB0B0000}"/>
    <cellStyle name="SAPBEXexcGood2" xfId="1082" xr:uid="{00000000-0005-0000-0000-0000CC0B0000}"/>
    <cellStyle name="SAPBEXexcGood2 2" xfId="3547" xr:uid="{00000000-0005-0000-0000-0000CD0B0000}"/>
    <cellStyle name="SAPBEXexcGood3" xfId="1083" xr:uid="{00000000-0005-0000-0000-0000CE0B0000}"/>
    <cellStyle name="SAPBEXexcGood3 2" xfId="3548" xr:uid="{00000000-0005-0000-0000-0000CF0B0000}"/>
    <cellStyle name="SAPBEXfilterDrill" xfId="1084" xr:uid="{00000000-0005-0000-0000-0000D00B0000}"/>
    <cellStyle name="SAPBEXfilterDrill 2" xfId="3549" xr:uid="{00000000-0005-0000-0000-0000D10B0000}"/>
    <cellStyle name="SAPBEXfilterItem" xfId="1085" xr:uid="{00000000-0005-0000-0000-0000D20B0000}"/>
    <cellStyle name="SAPBEXfilterItem 2" xfId="3550" xr:uid="{00000000-0005-0000-0000-0000D30B0000}"/>
    <cellStyle name="SAPBEXfilterText" xfId="1086" xr:uid="{00000000-0005-0000-0000-0000D40B0000}"/>
    <cellStyle name="SAPBEXfilterText 2" xfId="3551" xr:uid="{00000000-0005-0000-0000-0000D50B0000}"/>
    <cellStyle name="SAPBEXformats" xfId="1087" xr:uid="{00000000-0005-0000-0000-0000D60B0000}"/>
    <cellStyle name="SAPBEXformats 2" xfId="3552" xr:uid="{00000000-0005-0000-0000-0000D70B0000}"/>
    <cellStyle name="SAPBEXheaderItem" xfId="1088" xr:uid="{00000000-0005-0000-0000-0000D80B0000}"/>
    <cellStyle name="SAPBEXheaderItem 2" xfId="3553" xr:uid="{00000000-0005-0000-0000-0000D90B0000}"/>
    <cellStyle name="SAPBEXheaderText" xfId="1089" xr:uid="{00000000-0005-0000-0000-0000DA0B0000}"/>
    <cellStyle name="SAPBEXheaderText 2" xfId="3554" xr:uid="{00000000-0005-0000-0000-0000DB0B0000}"/>
    <cellStyle name="SAPBEXHLevel0" xfId="1090" xr:uid="{00000000-0005-0000-0000-0000DC0B0000}"/>
    <cellStyle name="SAPBEXHLevel0 2" xfId="3555" xr:uid="{00000000-0005-0000-0000-0000DD0B0000}"/>
    <cellStyle name="SAPBEXHLevel0X" xfId="1091" xr:uid="{00000000-0005-0000-0000-0000DE0B0000}"/>
    <cellStyle name="SAPBEXHLevel0X 2" xfId="3556" xr:uid="{00000000-0005-0000-0000-0000DF0B0000}"/>
    <cellStyle name="SAPBEXHLevel1" xfId="1092" xr:uid="{00000000-0005-0000-0000-0000E00B0000}"/>
    <cellStyle name="SAPBEXHLevel1 2" xfId="3557" xr:uid="{00000000-0005-0000-0000-0000E10B0000}"/>
    <cellStyle name="SAPBEXHLevel1X" xfId="1093" xr:uid="{00000000-0005-0000-0000-0000E20B0000}"/>
    <cellStyle name="SAPBEXHLevel1X 2" xfId="3558" xr:uid="{00000000-0005-0000-0000-0000E30B0000}"/>
    <cellStyle name="SAPBEXHLevel2" xfId="1094" xr:uid="{00000000-0005-0000-0000-0000E40B0000}"/>
    <cellStyle name="SAPBEXHLevel2 2" xfId="3559" xr:uid="{00000000-0005-0000-0000-0000E50B0000}"/>
    <cellStyle name="SAPBEXHLevel2X" xfId="1095" xr:uid="{00000000-0005-0000-0000-0000E60B0000}"/>
    <cellStyle name="SAPBEXHLevel2X 2" xfId="3560" xr:uid="{00000000-0005-0000-0000-0000E70B0000}"/>
    <cellStyle name="SAPBEXHLevel3" xfId="1096" xr:uid="{00000000-0005-0000-0000-0000E80B0000}"/>
    <cellStyle name="SAPBEXHLevel3 2" xfId="3561" xr:uid="{00000000-0005-0000-0000-0000E90B0000}"/>
    <cellStyle name="SAPBEXHLevel3X" xfId="1097" xr:uid="{00000000-0005-0000-0000-0000EA0B0000}"/>
    <cellStyle name="SAPBEXHLevel3X 2" xfId="3562" xr:uid="{00000000-0005-0000-0000-0000EB0B0000}"/>
    <cellStyle name="SAPBEXinputData" xfId="1098" xr:uid="{00000000-0005-0000-0000-0000EC0B0000}"/>
    <cellStyle name="SAPBEXinputData 2" xfId="3563" xr:uid="{00000000-0005-0000-0000-0000ED0B0000}"/>
    <cellStyle name="SAPBEXItemHeader" xfId="1099" xr:uid="{00000000-0005-0000-0000-0000EE0B0000}"/>
    <cellStyle name="SAPBEXItemHeader 2" xfId="3564" xr:uid="{00000000-0005-0000-0000-0000EF0B0000}"/>
    <cellStyle name="SAPBEXresData" xfId="1100" xr:uid="{00000000-0005-0000-0000-0000F00B0000}"/>
    <cellStyle name="SAPBEXresData 2" xfId="3565" xr:uid="{00000000-0005-0000-0000-0000F10B0000}"/>
    <cellStyle name="SAPBEXresDataEmph" xfId="1101" xr:uid="{00000000-0005-0000-0000-0000F20B0000}"/>
    <cellStyle name="SAPBEXresDataEmph 2" xfId="3566" xr:uid="{00000000-0005-0000-0000-0000F30B0000}"/>
    <cellStyle name="SAPBEXresItem" xfId="1102" xr:uid="{00000000-0005-0000-0000-0000F40B0000}"/>
    <cellStyle name="SAPBEXresItem 2" xfId="3567" xr:uid="{00000000-0005-0000-0000-0000F50B0000}"/>
    <cellStyle name="SAPBEXresItemX" xfId="1103" xr:uid="{00000000-0005-0000-0000-0000F60B0000}"/>
    <cellStyle name="SAPBEXresItemX 2" xfId="3568" xr:uid="{00000000-0005-0000-0000-0000F70B0000}"/>
    <cellStyle name="SAPBEXstdData" xfId="1104" xr:uid="{00000000-0005-0000-0000-0000F80B0000}"/>
    <cellStyle name="SAPBEXstdData 2" xfId="3569" xr:uid="{00000000-0005-0000-0000-0000F90B0000}"/>
    <cellStyle name="SAPBEXstdDataEmph" xfId="1105" xr:uid="{00000000-0005-0000-0000-0000FA0B0000}"/>
    <cellStyle name="SAPBEXstdDataEmph 2" xfId="3570" xr:uid="{00000000-0005-0000-0000-0000FB0B0000}"/>
    <cellStyle name="SAPBEXstdItem" xfId="1106" xr:uid="{00000000-0005-0000-0000-0000FC0B0000}"/>
    <cellStyle name="SAPBEXstdItem 2" xfId="3571" xr:uid="{00000000-0005-0000-0000-0000FD0B0000}"/>
    <cellStyle name="SAPBEXstdItemX" xfId="1107" xr:uid="{00000000-0005-0000-0000-0000FE0B0000}"/>
    <cellStyle name="SAPBEXstdItemX 2" xfId="3572" xr:uid="{00000000-0005-0000-0000-0000FF0B0000}"/>
    <cellStyle name="SAPBEXtitle" xfId="1108" xr:uid="{00000000-0005-0000-0000-0000000C0000}"/>
    <cellStyle name="SAPBEXtitle 2" xfId="3573" xr:uid="{00000000-0005-0000-0000-0000010C0000}"/>
    <cellStyle name="SAPBEXunassignedItem" xfId="1109" xr:uid="{00000000-0005-0000-0000-0000020C0000}"/>
    <cellStyle name="SAPBEXunassignedItem 2" xfId="3574" xr:uid="{00000000-0005-0000-0000-0000030C0000}"/>
    <cellStyle name="SAPBEXundefined" xfId="1110" xr:uid="{00000000-0005-0000-0000-0000040C0000}"/>
    <cellStyle name="SAPBEXundefined 2" xfId="3575" xr:uid="{00000000-0005-0000-0000-0000050C0000}"/>
    <cellStyle name="sche|_x0005_" xfId="1111" xr:uid="{00000000-0005-0000-0000-0000060C0000}"/>
    <cellStyle name="sche|_x0005_ 2" xfId="3576" xr:uid="{00000000-0005-0000-0000-0000070C0000}"/>
    <cellStyle name="Separador de milhares [0]_Person" xfId="1112" xr:uid="{00000000-0005-0000-0000-0000080C0000}"/>
    <cellStyle name="Separador de milhares_Person" xfId="1113" xr:uid="{00000000-0005-0000-0000-0000090C0000}"/>
    <cellStyle name="Sheet Title" xfId="1114" xr:uid="{00000000-0005-0000-0000-00000A0C0000}"/>
    <cellStyle name="Sl_ Sl_ S퀬P Sl_ Sl_ Sl_ Sl_ Sl_ " xfId="1115" xr:uid="{00000000-0005-0000-0000-00000B0C0000}"/>
    <cellStyle name="Standaard_laroux" xfId="3577" xr:uid="{00000000-0005-0000-0000-00000C0C0000}"/>
    <cellStyle name="STANDARD" xfId="1116" xr:uid="{00000000-0005-0000-0000-00000D0C0000}"/>
    <cellStyle name="STANDARD 2" xfId="3578" xr:uid="{00000000-0005-0000-0000-00000E0C0000}"/>
    <cellStyle name="Style 1" xfId="3579" xr:uid="{00000000-0005-0000-0000-00000F0C0000}"/>
    <cellStyle name="subhead" xfId="1117" xr:uid="{00000000-0005-0000-0000-0000100C0000}"/>
    <cellStyle name="subhead 2" xfId="3580" xr:uid="{00000000-0005-0000-0000-0000110C0000}"/>
    <cellStyle name="Sum" xfId="3581" xr:uid="{00000000-0005-0000-0000-0000120C0000}"/>
    <cellStyle name="Sum %of HV" xfId="3582" xr:uid="{00000000-0005-0000-0000-0000130C0000}"/>
    <cellStyle name="Summe" xfId="1118" xr:uid="{00000000-0005-0000-0000-0000140C0000}"/>
    <cellStyle name="Text Indent A" xfId="1119" xr:uid="{00000000-0005-0000-0000-0000150C0000}"/>
    <cellStyle name="Text Indent B" xfId="1120" xr:uid="{00000000-0005-0000-0000-0000160C0000}"/>
    <cellStyle name="Text Indent B 2" xfId="3583" xr:uid="{00000000-0005-0000-0000-0000170C0000}"/>
    <cellStyle name="Text Indent C" xfId="1121" xr:uid="{00000000-0005-0000-0000-0000180C0000}"/>
    <cellStyle name="Text Indent C 2" xfId="3584" xr:uid="{00000000-0005-0000-0000-0000190C0000}"/>
    <cellStyle name="þ_x001d_ð'&amp;Oy?Hy9_x0008__x000f__x0007_æ_x0007__x0007__x0001__x0001_" xfId="1122" xr:uid="{00000000-0005-0000-0000-00001A0C0000}"/>
    <cellStyle name="þ_x001d_ð'&amp;Oy?Hy9_x0008__x000f__x0007_æ_x0007__x0007__x0001__x0001_ 2" xfId="3585" xr:uid="{00000000-0005-0000-0000-00001B0C0000}"/>
    <cellStyle name="time" xfId="3586" xr:uid="{00000000-0005-0000-0000-00001C0C0000}"/>
    <cellStyle name="Title" xfId="1123" xr:uid="{00000000-0005-0000-0000-00001D0C0000}"/>
    <cellStyle name="Title 2" xfId="1124" xr:uid="{00000000-0005-0000-0000-00001E0C0000}"/>
    <cellStyle name="Total" xfId="1125" xr:uid="{00000000-0005-0000-0000-00001F0C0000}"/>
    <cellStyle name="Total 2" xfId="1126" xr:uid="{00000000-0005-0000-0000-0000200C0000}"/>
    <cellStyle name="Total 3" xfId="3587" xr:uid="{00000000-0005-0000-0000-0000210C0000}"/>
    <cellStyle name="tuals" xfId="1127" xr:uid="{00000000-0005-0000-0000-0000220C0000}"/>
    <cellStyle name="Underline 2" xfId="3588" xr:uid="{00000000-0005-0000-0000-0000230C0000}"/>
    <cellStyle name="UR" xfId="1128" xr:uid="{00000000-0005-0000-0000-0000240C0000}"/>
    <cellStyle name="UR 2" xfId="3589" xr:uid="{00000000-0005-0000-0000-0000250C0000}"/>
    <cellStyle name="Valuta [0]_laroux" xfId="3590" xr:uid="{00000000-0005-0000-0000-0000260C0000}"/>
    <cellStyle name="Valuta_laroux" xfId="3591" xr:uid="{00000000-0005-0000-0000-0000270C0000}"/>
    <cellStyle name="Vehicle_Benchmark" xfId="1129" xr:uid="{00000000-0005-0000-0000-0000280C0000}"/>
    <cellStyle name="Version_Header" xfId="1130" xr:uid="{00000000-0005-0000-0000-0000290C0000}"/>
    <cellStyle name="viet" xfId="3592" xr:uid="{00000000-0005-0000-0000-00002A0C0000}"/>
    <cellStyle name="Volumes_Data" xfId="1131" xr:uid="{00000000-0005-0000-0000-00002B0C0000}"/>
    <cellStyle name="‧W?_102" xfId="3593" xr:uid="{00000000-0005-0000-0000-00002C0C0000}"/>
    <cellStyle name="Währung [0]_CFGPLAN" xfId="1132" xr:uid="{00000000-0005-0000-0000-00002D0C0000}"/>
    <cellStyle name="Währung_CFGPLAN" xfId="1133" xr:uid="{00000000-0005-0000-0000-00002E0C0000}"/>
    <cellStyle name="Walutowy [0]_NON DEL.STOCK" xfId="1134" xr:uid="{00000000-0005-0000-0000-00002F0C0000}"/>
    <cellStyle name="Walutowy_NON DEL.STOCK" xfId="1135" xr:uid="{00000000-0005-0000-0000-0000300C0000}"/>
    <cellStyle name="Warning Text" xfId="3594" xr:uid="{00000000-0005-0000-0000-0000310C0000}"/>
    <cellStyle name="Warning Text 2" xfId="1136" xr:uid="{00000000-0005-0000-0000-0000320C0000}"/>
    <cellStyle name="WK" xfId="1137" xr:uid="{00000000-0005-0000-0000-0000330C0000}"/>
    <cellStyle name="WK 2" xfId="3595" xr:uid="{00000000-0005-0000-0000-0000340C0000}"/>
    <cellStyle name="WŽhrung" xfId="1138" xr:uid="{00000000-0005-0000-0000-0000350C0000}"/>
    <cellStyle name="XLS'|_x0005_t" xfId="1139" xr:uid="{00000000-0005-0000-0000-0000360C0000}"/>
    <cellStyle name="XLS'|_x0005_t 2" xfId="3596" xr:uid="{00000000-0005-0000-0000-0000370C0000}"/>
    <cellStyle name="Year" xfId="3597" xr:uid="{00000000-0005-0000-0000-0000380C0000}"/>
    <cellStyle name="Year 2" xfId="3598" xr:uid="{00000000-0005-0000-0000-0000390C0000}"/>
    <cellStyle name="ޘ_Sheet1_1.SUMMARY _00년 사업계획 수립지침" xfId="3599" xr:uid="{00000000-0005-0000-0000-00003A0C0000}"/>
    <cellStyle name="ન࿿ઇ૆૞૩૴ાઝુ૥઻ઢઓહ઩ૣોિૐ૭ઊૅ૶૮૯ઁમભ૵૎࿿૬૒_VBA_PROJECT_CUR" xfId="1140" xr:uid="{00000000-0005-0000-0000-00003B0C0000}"/>
    <cellStyle name="遽_12錯 " xfId="3600" xr:uid="{00000000-0005-0000-0000-00003C0C0000}"/>
    <cellStyle name="强调文字颜色 1 2" xfId="3601" xr:uid="{00000000-0005-0000-0000-00003D0C0000}"/>
    <cellStyle name="强调文字颜色 2 2" xfId="3602" xr:uid="{00000000-0005-0000-0000-00003E0C0000}"/>
    <cellStyle name="强调文字颜色 3 2" xfId="3603" xr:uid="{00000000-0005-0000-0000-00003F0C0000}"/>
    <cellStyle name="强调文字颜色 4 2" xfId="3604" xr:uid="{00000000-0005-0000-0000-0000400C0000}"/>
    <cellStyle name="强调文字颜色 5 2" xfId="3605" xr:uid="{00000000-0005-0000-0000-0000410C0000}"/>
    <cellStyle name="强调文字颜色 6 2" xfId="3606" xr:uid="{00000000-0005-0000-0000-0000420C0000}"/>
    <cellStyle name="강조색1 2" xfId="1141" xr:uid="{00000000-0005-0000-0000-0000430C0000}"/>
    <cellStyle name="강조색1 2 2" xfId="1142" xr:uid="{00000000-0005-0000-0000-0000440C0000}"/>
    <cellStyle name="강조색1 3" xfId="1143" xr:uid="{00000000-0005-0000-0000-0000450C0000}"/>
    <cellStyle name="강조색1 3 2" xfId="1144" xr:uid="{00000000-0005-0000-0000-0000460C0000}"/>
    <cellStyle name="강조색1 4" xfId="1145" xr:uid="{00000000-0005-0000-0000-0000470C0000}"/>
    <cellStyle name="강조색1 5" xfId="3607" xr:uid="{00000000-0005-0000-0000-0000480C0000}"/>
    <cellStyle name="강조색2 2" xfId="1146" xr:uid="{00000000-0005-0000-0000-0000490C0000}"/>
    <cellStyle name="강조색2 2 2" xfId="1147" xr:uid="{00000000-0005-0000-0000-00004A0C0000}"/>
    <cellStyle name="강조색2 3" xfId="1148" xr:uid="{00000000-0005-0000-0000-00004B0C0000}"/>
    <cellStyle name="강조색2 3 2" xfId="1149" xr:uid="{00000000-0005-0000-0000-00004C0C0000}"/>
    <cellStyle name="강조색2 4" xfId="1150" xr:uid="{00000000-0005-0000-0000-00004D0C0000}"/>
    <cellStyle name="강조색2 5" xfId="3608" xr:uid="{00000000-0005-0000-0000-00004E0C0000}"/>
    <cellStyle name="강조색3 2" xfId="1151" xr:uid="{00000000-0005-0000-0000-00004F0C0000}"/>
    <cellStyle name="강조색3 2 2" xfId="1152" xr:uid="{00000000-0005-0000-0000-0000500C0000}"/>
    <cellStyle name="강조색3 3" xfId="1153" xr:uid="{00000000-0005-0000-0000-0000510C0000}"/>
    <cellStyle name="강조색3 3 2" xfId="1154" xr:uid="{00000000-0005-0000-0000-0000520C0000}"/>
    <cellStyle name="강조색3 4" xfId="1155" xr:uid="{00000000-0005-0000-0000-0000530C0000}"/>
    <cellStyle name="강조색3 5" xfId="3609" xr:uid="{00000000-0005-0000-0000-0000540C0000}"/>
    <cellStyle name="강조색4 2" xfId="1156" xr:uid="{00000000-0005-0000-0000-0000550C0000}"/>
    <cellStyle name="강조색4 2 2" xfId="1157" xr:uid="{00000000-0005-0000-0000-0000560C0000}"/>
    <cellStyle name="강조색4 3" xfId="1158" xr:uid="{00000000-0005-0000-0000-0000570C0000}"/>
    <cellStyle name="강조색4 3 2" xfId="1159" xr:uid="{00000000-0005-0000-0000-0000580C0000}"/>
    <cellStyle name="강조색4 4" xfId="1160" xr:uid="{00000000-0005-0000-0000-0000590C0000}"/>
    <cellStyle name="강조색4 5" xfId="3610" xr:uid="{00000000-0005-0000-0000-00005A0C0000}"/>
    <cellStyle name="강조색5 2" xfId="1161" xr:uid="{00000000-0005-0000-0000-00005B0C0000}"/>
    <cellStyle name="강조색5 2 2" xfId="1162" xr:uid="{00000000-0005-0000-0000-00005C0C0000}"/>
    <cellStyle name="강조색5 3" xfId="1163" xr:uid="{00000000-0005-0000-0000-00005D0C0000}"/>
    <cellStyle name="강조색5 3 2" xfId="1164" xr:uid="{00000000-0005-0000-0000-00005E0C0000}"/>
    <cellStyle name="강조색5 4" xfId="1165" xr:uid="{00000000-0005-0000-0000-00005F0C0000}"/>
    <cellStyle name="강조색5 5" xfId="3611" xr:uid="{00000000-0005-0000-0000-0000600C0000}"/>
    <cellStyle name="강조색6 2" xfId="1166" xr:uid="{00000000-0005-0000-0000-0000610C0000}"/>
    <cellStyle name="강조색6 2 2" xfId="1167" xr:uid="{00000000-0005-0000-0000-0000620C0000}"/>
    <cellStyle name="강조색6 3" xfId="1168" xr:uid="{00000000-0005-0000-0000-0000630C0000}"/>
    <cellStyle name="강조색6 3 2" xfId="1169" xr:uid="{00000000-0005-0000-0000-0000640C0000}"/>
    <cellStyle name="강조색6 4" xfId="1170" xr:uid="{00000000-0005-0000-0000-0000650C0000}"/>
    <cellStyle name="강조색6 5" xfId="3612" xr:uid="{00000000-0005-0000-0000-0000660C0000}"/>
    <cellStyle name="检查单元格 2" xfId="3613" xr:uid="{00000000-0005-0000-0000-0000670C0000}"/>
    <cellStyle name="경고문 2" xfId="1171" xr:uid="{00000000-0005-0000-0000-0000680C0000}"/>
    <cellStyle name="경고문 2 2" xfId="1172" xr:uid="{00000000-0005-0000-0000-0000690C0000}"/>
    <cellStyle name="경고문 3" xfId="1173" xr:uid="{00000000-0005-0000-0000-00006A0C0000}"/>
    <cellStyle name="경고문 3 2" xfId="1174" xr:uid="{00000000-0005-0000-0000-00006B0C0000}"/>
    <cellStyle name="경고문 4" xfId="1175" xr:uid="{00000000-0005-0000-0000-00006C0C0000}"/>
    <cellStyle name="경고문 5" xfId="3614" xr:uid="{00000000-0005-0000-0000-00006D0C0000}"/>
    <cellStyle name="警告文本 2" xfId="3615" xr:uid="{00000000-0005-0000-0000-00006E0C0000}"/>
    <cellStyle name="계산 10" xfId="3616" xr:uid="{00000000-0005-0000-0000-00006F0C0000}"/>
    <cellStyle name="계산 2" xfId="1176" xr:uid="{00000000-0005-0000-0000-0000700C0000}"/>
    <cellStyle name="计算 2" xfId="3617" xr:uid="{00000000-0005-0000-0000-0000710C0000}"/>
    <cellStyle name="계산 2 2" xfId="1177" xr:uid="{00000000-0005-0000-0000-0000720C0000}"/>
    <cellStyle name="계산 3" xfId="1178" xr:uid="{00000000-0005-0000-0000-0000730C0000}"/>
    <cellStyle name="계산 3 2" xfId="1179" xr:uid="{00000000-0005-0000-0000-0000740C0000}"/>
    <cellStyle name="계산 4" xfId="1180" xr:uid="{00000000-0005-0000-0000-0000750C0000}"/>
    <cellStyle name="계산 5" xfId="3618" xr:uid="{00000000-0005-0000-0000-0000760C0000}"/>
    <cellStyle name="계산 6" xfId="3619" xr:uid="{00000000-0005-0000-0000-0000770C0000}"/>
    <cellStyle name="계산 7" xfId="3620" xr:uid="{00000000-0005-0000-0000-0000780C0000}"/>
    <cellStyle name="계산 8" xfId="3621" xr:uid="{00000000-0005-0000-0000-0000790C0000}"/>
    <cellStyle name="계산 9" xfId="3622" xr:uid="{00000000-0005-0000-0000-00007A0C0000}"/>
    <cellStyle name="고정소숫점" xfId="1181" xr:uid="{00000000-0005-0000-0000-00007B0C0000}"/>
    <cellStyle name="고정소숫점 2" xfId="3623" xr:uid="{00000000-0005-0000-0000-00007C0C0000}"/>
    <cellStyle name="고정출력1" xfId="1182" xr:uid="{00000000-0005-0000-0000-00007D0C0000}"/>
    <cellStyle name="고정출력1 2" xfId="3624" xr:uid="{00000000-0005-0000-0000-00007E0C0000}"/>
    <cellStyle name="고정출력2" xfId="1183" xr:uid="{00000000-0005-0000-0000-00007F0C0000}"/>
    <cellStyle name="고정출력2 2" xfId="3625" xr:uid="{00000000-0005-0000-0000-0000800C0000}"/>
    <cellStyle name="适中 2" xfId="3626" xr:uid="{00000000-0005-0000-0000-0000810C0000}"/>
    <cellStyle name="咬訌裝?report-2 " xfId="1184" xr:uid="{00000000-0005-0000-0000-0000820C0000}"/>
    <cellStyle name="咬訌裝?report-2  2" xfId="3627" xr:uid="{00000000-0005-0000-0000-0000830C0000}"/>
    <cellStyle name="금액" xfId="3628" xr:uid="{00000000-0005-0000-0000-0000840C0000}"/>
    <cellStyle name="나쁨 2" xfId="1185" xr:uid="{00000000-0005-0000-0000-0000850C0000}"/>
    <cellStyle name="나쁨 2 2" xfId="1186" xr:uid="{00000000-0005-0000-0000-0000860C0000}"/>
    <cellStyle name="나쁨 3" xfId="1187" xr:uid="{00000000-0005-0000-0000-0000870C0000}"/>
    <cellStyle name="나쁨 3 2" xfId="1188" xr:uid="{00000000-0005-0000-0000-0000880C0000}"/>
    <cellStyle name="나쁨 4" xfId="1189" xr:uid="{00000000-0005-0000-0000-0000890C0000}"/>
    <cellStyle name="나쁨 5" xfId="3629" xr:uid="{00000000-0005-0000-0000-00008A0C0000}"/>
    <cellStyle name="날짜" xfId="1190" xr:uid="{00000000-0005-0000-0000-00008B0C0000}"/>
    <cellStyle name="날짜 2" xfId="3630" xr:uid="{00000000-0005-0000-0000-00008C0C0000}"/>
    <cellStyle name="달러" xfId="1191" xr:uid="{00000000-0005-0000-0000-00008D0C0000}"/>
    <cellStyle name="달러 2" xfId="3631" xr:uid="{00000000-0005-0000-0000-00008E0C0000}"/>
    <cellStyle name="뒤에 오는 하이퍼링크" xfId="1192" xr:uid="{00000000-0005-0000-0000-00008F0C0000}"/>
    <cellStyle name="뒤에 오는 하이퍼링크 2" xfId="3632" xr:uid="{00000000-0005-0000-0000-0000900C0000}"/>
    <cellStyle name="똿떓죶Ø괻 [0.00]_PRODUCT DETAIL Q1" xfId="1193" xr:uid="{00000000-0005-0000-0000-0000910C0000}"/>
    <cellStyle name="똿떓죶Ø괻_PRODUCT DETAIL Q1" xfId="1194" xr:uid="{00000000-0005-0000-0000-0000920C0000}"/>
    <cellStyle name="똿뗦먛귟 [0.00]_laroux_1gún " xfId="3633" xr:uid="{00000000-0005-0000-0000-0000930C0000}"/>
    <cellStyle name="똿뗦먛귟_PRODUCT DETAIL Q1" xfId="1195" xr:uid="{00000000-0005-0000-0000-0000940C0000}"/>
    <cellStyle name="链接单元格 2" xfId="3634" xr:uid="{00000000-0005-0000-0000-0000950C0000}"/>
    <cellStyle name="메모 2" xfId="1196" xr:uid="{00000000-0005-0000-0000-0000960C0000}"/>
    <cellStyle name="메모 2 2" xfId="1197" xr:uid="{00000000-0005-0000-0000-0000970C0000}"/>
    <cellStyle name="메모 2 2 2" xfId="1198" xr:uid="{00000000-0005-0000-0000-0000980C0000}"/>
    <cellStyle name="메모 2 3" xfId="1199" xr:uid="{00000000-0005-0000-0000-0000990C0000}"/>
    <cellStyle name="메모 2 3 2" xfId="1200" xr:uid="{00000000-0005-0000-0000-00009A0C0000}"/>
    <cellStyle name="메모 2 4" xfId="1201" xr:uid="{00000000-0005-0000-0000-00009B0C0000}"/>
    <cellStyle name="메모 2 5" xfId="1202" xr:uid="{00000000-0005-0000-0000-00009C0C0000}"/>
    <cellStyle name="메모 2 6" xfId="1203" xr:uid="{00000000-0005-0000-0000-00009D0C0000}"/>
    <cellStyle name="메모 3" xfId="1204" xr:uid="{00000000-0005-0000-0000-00009E0C0000}"/>
    <cellStyle name="메모 3 2" xfId="1205" xr:uid="{00000000-0005-0000-0000-00009F0C0000}"/>
    <cellStyle name="메모 3 2 2" xfId="1206" xr:uid="{00000000-0005-0000-0000-0000A00C0000}"/>
    <cellStyle name="메모 3 3" xfId="1207" xr:uid="{00000000-0005-0000-0000-0000A10C0000}"/>
    <cellStyle name="메모 3 3 2" xfId="1208" xr:uid="{00000000-0005-0000-0000-0000A20C0000}"/>
    <cellStyle name="메모 3 4" xfId="1209" xr:uid="{00000000-0005-0000-0000-0000A30C0000}"/>
    <cellStyle name="메모 3 5" xfId="1210" xr:uid="{00000000-0005-0000-0000-0000A40C0000}"/>
    <cellStyle name="메모 4" xfId="1211" xr:uid="{00000000-0005-0000-0000-0000A50C0000}"/>
    <cellStyle name="메모 4 2" xfId="1212" xr:uid="{00000000-0005-0000-0000-0000A60C0000}"/>
    <cellStyle name="메모 4 3" xfId="1213" xr:uid="{00000000-0005-0000-0000-0000A70C0000}"/>
    <cellStyle name="메모 5" xfId="1214" xr:uid="{00000000-0005-0000-0000-0000A80C0000}"/>
    <cellStyle name="메모 5 2" xfId="1215" xr:uid="{00000000-0005-0000-0000-0000A90C0000}"/>
    <cellStyle name="메모 5 3" xfId="1216" xr:uid="{00000000-0005-0000-0000-0000AA0C0000}"/>
    <cellStyle name="메모 6" xfId="1217" xr:uid="{00000000-0005-0000-0000-0000AB0C0000}"/>
    <cellStyle name="묮뎋 [0.00]_PRODUCT DETAIL Q1" xfId="1218" xr:uid="{00000000-0005-0000-0000-0000AC0C0000}"/>
    <cellStyle name="묮뎋_PRODUCT DETAIL Q1" xfId="1219" xr:uid="{00000000-0005-0000-0000-0000AD0C0000}"/>
    <cellStyle name="믅됞 [0.00]_PRODUCT DETAIL Q1" xfId="1220" xr:uid="{00000000-0005-0000-0000-0000AE0C0000}"/>
    <cellStyle name="믅됞 [Ƥ.00]_PRODUCT DETAIL Q1" xfId="1221" xr:uid="{00000000-0005-0000-0000-0000AF0C0000}"/>
    <cellStyle name="믅됞_PRODUCT DETAIL Q1" xfId="1222" xr:uid="{00000000-0005-0000-0000-0000B00C0000}"/>
    <cellStyle name="미정" xfId="3635" xr:uid="{00000000-0005-0000-0000-0000B10C0000}"/>
    <cellStyle name="밍? [0]_엄넷?? " xfId="1223" xr:uid="{00000000-0005-0000-0000-0000B20C0000}"/>
    <cellStyle name="밍?_엄넷?? " xfId="1224" xr:uid="{00000000-0005-0000-0000-0000B30C0000}"/>
    <cellStyle name="백" xfId="1225" xr:uid="{00000000-0005-0000-0000-0000B40C0000}"/>
    <cellStyle name="백_연휴 및 신구정 공사보고 " xfId="3636" xr:uid="{00000000-0005-0000-0000-0000B50C0000}"/>
    <cellStyle name="백_연휴 및 신구정 공사보고 ___ CDC __ __(040311)" xfId="3637" xr:uid="{00000000-0005-0000-0000-0000B60C0000}"/>
    <cellStyle name="백_연휴 및 신구정 공사보고 ___ CDC __ __(040311)_Daliy Sales Report_Jun" xfId="3638" xr:uid="{00000000-0005-0000-0000-0000B70C0000}"/>
    <cellStyle name="백_연휴 및 신구정 공사보고 ___ CDC __ __(040311)_Daliy Sales Report_Jun_2009 Dailyreport 0820" xfId="3639" xr:uid="{00000000-0005-0000-0000-0000B80C0000}"/>
    <cellStyle name="백_연휴 및 신구정 공사보고 ___ CDC __ __(040311)_开发票和收金管理" xfId="3640" xr:uid="{00000000-0005-0000-0000-0000B90C0000}"/>
    <cellStyle name="백_연휴 및 신구정 공사보고 ___ CDC __ __(040311)_开发票和收金管理1" xfId="3641" xr:uid="{00000000-0005-0000-0000-0000BA0C0000}"/>
    <cellStyle name="백_연휴 및 신구정 공사보고 _04.10~05.2生产计划(2)" xfId="3642" xr:uid="{00000000-0005-0000-0000-0000BB0C0000}"/>
    <cellStyle name="백_연휴 및 신구정 공사보고 _04.10~05.2生产计划(2)_Daliy Sales Report_Jun" xfId="3643" xr:uid="{00000000-0005-0000-0000-0000BC0C0000}"/>
    <cellStyle name="백_연휴 및 신구정 공사보고 _04.10~05.2生产计划(2)_Daliy Sales Report_Jun_2009 Dailyreport 0820" xfId="3644" xr:uid="{00000000-0005-0000-0000-0000BD0C0000}"/>
    <cellStyle name="백_연휴 및 신구정 공사보고 _04.10~05.2生产计划(2)_开发票和收金管理" xfId="3645" xr:uid="{00000000-0005-0000-0000-0000BE0C0000}"/>
    <cellStyle name="백_연휴 및 신구정 공사보고 _04.10~05.2生产计划(2)_开发票和收金管理1" xfId="3646" xr:uid="{00000000-0005-0000-0000-0000BF0C0000}"/>
    <cellStyle name="백_연휴 및 신구정 공사보고 _040923-04年9月-05年1月生产计划" xfId="3647" xr:uid="{00000000-0005-0000-0000-0000C00C0000}"/>
    <cellStyle name="백_연휴 및 신구정 공사보고 _040923-04年9月-05年1月生产计划_Daliy Sales Report_Jun" xfId="3648" xr:uid="{00000000-0005-0000-0000-0000C10C0000}"/>
    <cellStyle name="백_연휴 및 신구정 공사보고 _040923-04年9月-05年1月生产计划_Daliy Sales Report_Jun_2009 Dailyreport 0820" xfId="3649" xr:uid="{00000000-0005-0000-0000-0000C20C0000}"/>
    <cellStyle name="백_연휴 및 신구정 공사보고 _040923-04年9月-05年1月生产计划_开发票和收金管理" xfId="3650" xr:uid="{00000000-0005-0000-0000-0000C30C0000}"/>
    <cellStyle name="백_연휴 및 신구정 공사보고 _040923-04年9月-05年1月生产计划_开发票和收金管理1" xfId="3651" xr:uid="{00000000-0005-0000-0000-0000C40C0000}"/>
    <cellStyle name="백_연휴 및 신구정 공사보고 _041027-04年10月-12月生产计划" xfId="3652" xr:uid="{00000000-0005-0000-0000-0000C50C0000}"/>
    <cellStyle name="백_연휴 및 신구정 공사보고 _041027-04年10月-12月生产计划_Daliy Sales Report_Jun" xfId="3653" xr:uid="{00000000-0005-0000-0000-0000C60C0000}"/>
    <cellStyle name="백_연휴 및 신구정 공사보고 _041027-04年10月-12月生产计划_Daliy Sales Report_Jun_2009 Dailyreport 0820" xfId="3654" xr:uid="{00000000-0005-0000-0000-0000C70C0000}"/>
    <cellStyle name="백_연휴 및 신구정 공사보고 _041027-04年10月-12月生产计划_开发票和收金管理" xfId="3655" xr:uid="{00000000-0005-0000-0000-0000C80C0000}"/>
    <cellStyle name="백_연휴 및 신구정 공사보고 _041027-04年10月-12月生产计划_开发票和收金管理1" xfId="3656" xr:uid="{00000000-0005-0000-0000-0000C90C0000}"/>
    <cellStyle name="백_연휴 및 신구정 공사보고 _2005年生产计划041009" xfId="3657" xr:uid="{00000000-0005-0000-0000-0000CA0C0000}"/>
    <cellStyle name="백_연휴 및 신구정 공사보고 _2005年生产计划041009_Daliy Sales Report_Jun" xfId="3658" xr:uid="{00000000-0005-0000-0000-0000CB0C0000}"/>
    <cellStyle name="백_연휴 및 신구정 공사보고 _2005年生产计划041009_Daliy Sales Report_Jun_2009 Dailyreport 0820" xfId="3659" xr:uid="{00000000-0005-0000-0000-0000CC0C0000}"/>
    <cellStyle name="백_연휴 및 신구정 공사보고 _2005年生产计划041009_开发票和收金管理" xfId="3660" xr:uid="{00000000-0005-0000-0000-0000CD0C0000}"/>
    <cellStyle name="백_연휴 및 신구정 공사보고 _2005年生产计划041009_开发票和收金管理1" xfId="3661" xr:uid="{00000000-0005-0000-0000-0000CE0C0000}"/>
    <cellStyle name="백_연휴 및 신구정 공사보고 _2005年生产计划041223" xfId="3662" xr:uid="{00000000-0005-0000-0000-0000CF0C0000}"/>
    <cellStyle name="백_연휴 및 신구정 공사보고 _2005年生产计划041223_Daliy Sales Report_Jun" xfId="3663" xr:uid="{00000000-0005-0000-0000-0000D00C0000}"/>
    <cellStyle name="백_연휴 및 신구정 공사보고 _2005年生产计划041223_Daliy Sales Report_Jun_2009 Dailyreport 0820" xfId="3664" xr:uid="{00000000-0005-0000-0000-0000D10C0000}"/>
    <cellStyle name="백_연휴 및 신구정 공사보고 _2005年生产计划041223_开发票和收金管理" xfId="3665" xr:uid="{00000000-0005-0000-0000-0000D20C0000}"/>
    <cellStyle name="백_연휴 및 신구정 공사보고 _2005年生产计划041223_开发票和收金管理1" xfId="3666" xr:uid="{00000000-0005-0000-0000-0000D30C0000}"/>
    <cellStyle name="백_연휴 및 신구정 공사보고 _BHMC INVENTORY040614" xfId="3667" xr:uid="{00000000-0005-0000-0000-0000D40C0000}"/>
    <cellStyle name="백_연휴 및 신구정 공사보고 _BHMC INVENTORY040614_Daliy Sales Report_Jun" xfId="3668" xr:uid="{00000000-0005-0000-0000-0000D50C0000}"/>
    <cellStyle name="백_연휴 및 신구정 공사보고 _BHMC INVENTORY040614_Daliy Sales Report_Jun_2009 Dailyreport 0820" xfId="3669" xr:uid="{00000000-0005-0000-0000-0000D60C0000}"/>
    <cellStyle name="백_연휴 및 신구정 공사보고 _BHMC INVENTORY040614_开发票和收金管理" xfId="3670" xr:uid="{00000000-0005-0000-0000-0000D70C0000}"/>
    <cellStyle name="백_연휴 및 신구정 공사보고 _BHMC INVENTORY040614_开发票和收金管理1" xfId="3671" xr:uid="{00000000-0005-0000-0000-0000D80C0000}"/>
    <cellStyle name="백_연휴 및 신구정 공사보고 _BHMC INVENTORY040923" xfId="3672" xr:uid="{00000000-0005-0000-0000-0000D90C0000}"/>
    <cellStyle name="백_연휴 및 신구정 공사보고 _BHMC INVENTORY040923_Daliy Sales Report_Jun" xfId="3673" xr:uid="{00000000-0005-0000-0000-0000DA0C0000}"/>
    <cellStyle name="백_연휴 및 신구정 공사보고 _BHMC INVENTORY040923_Daliy Sales Report_Jun_2009 Dailyreport 0820" xfId="3674" xr:uid="{00000000-0005-0000-0000-0000DB0C0000}"/>
    <cellStyle name="백_연휴 및 신구정 공사보고 _BHMC INVENTORY040923_开发票和收金管理" xfId="3675" xr:uid="{00000000-0005-0000-0000-0000DC0C0000}"/>
    <cellStyle name="백_연휴 및 신구정 공사보고 _BHMC INVENTORY040923_开发票和收金管理1" xfId="3676" xr:uid="{00000000-0005-0000-0000-0000DD0C0000}"/>
    <cellStyle name="백_연휴 및 신구정 공사보고 _BHMC 生产计划对比 " xfId="3677" xr:uid="{00000000-0005-0000-0000-0000DE0C0000}"/>
    <cellStyle name="백_연휴 및 신구정 공사보고 _BHMC 生产计划对比 _Daliy Sales Report_Jun" xfId="3678" xr:uid="{00000000-0005-0000-0000-0000DF0C0000}"/>
    <cellStyle name="백_연휴 및 신구정 공사보고 _BHMC 生产计划对比 _Daliy Sales Report_Jun_2009 Dailyreport 0820" xfId="3679" xr:uid="{00000000-0005-0000-0000-0000E00C0000}"/>
    <cellStyle name="백_연휴 및 신구정 공사보고 _BHMC 生产计划对比 _开发票和收金管理" xfId="3680" xr:uid="{00000000-0005-0000-0000-0000E10C0000}"/>
    <cellStyle name="백_연휴 및 신구정 공사보고 _BHMC 生产计划对比 _开发票和收金管理1" xfId="3681" xr:uid="{00000000-0005-0000-0000-0000E20C0000}"/>
    <cellStyle name="백_연휴 및 신구정 공사보고 _Daliy Sales Report_Jun" xfId="3682" xr:uid="{00000000-0005-0000-0000-0000E30C0000}"/>
    <cellStyle name="백_연휴 및 신구정 공사보고 _Daliy Sales Report_Jun_2009 Dailyreport 0820" xfId="3683" xr:uid="{00000000-0005-0000-0000-0000E40C0000}"/>
    <cellStyle name="백_연휴 및 신구정 공사보고 _开发票和收金管理" xfId="3684" xr:uid="{00000000-0005-0000-0000-0000E50C0000}"/>
    <cellStyle name="백_연휴 및 신구정 공사보고 _开发票和收金管理1" xfId="3685" xr:uid="{00000000-0005-0000-0000-0000E60C0000}"/>
    <cellStyle name="백_연휴 및 신구정 공사보고 _건물개조관련보고서0808" xfId="3686" xr:uid="{00000000-0005-0000-0000-0000E70C0000}"/>
    <cellStyle name="백_연휴 및 신구정 공사보고 _건물개조관련보고서0808_Daliy Sales Report_Jun" xfId="3687" xr:uid="{00000000-0005-0000-0000-0000E80C0000}"/>
    <cellStyle name="백_연휴 및 신구정 공사보고 _건물개조관련보고서0808_开发票和收金管理" xfId="3688" xr:uid="{00000000-0005-0000-0000-0000E90C0000}"/>
    <cellStyle name="백_연휴 및 신구정 공사보고 _건물개조관련보고서0808_开发票和收金管理1" xfId="3689" xr:uid="{00000000-0005-0000-0000-0000EA0C0000}"/>
    <cellStyle name="백_정이사님 보고용 1226 " xfId="3690" xr:uid="{00000000-0005-0000-0000-0000EB0C0000}"/>
    <cellStyle name="백_정이사님 보고용 1226 ___ CDC __ __(040311)" xfId="3691" xr:uid="{00000000-0005-0000-0000-0000EC0C0000}"/>
    <cellStyle name="백_정이사님 보고용 1226 ___ CDC __ __(040311)_Daliy Sales Report_Jun" xfId="3692" xr:uid="{00000000-0005-0000-0000-0000ED0C0000}"/>
    <cellStyle name="백_정이사님 보고용 1226 ___ CDC __ __(040311)_Daliy Sales Report_Jun_2009 Dailyreport 0820" xfId="3693" xr:uid="{00000000-0005-0000-0000-0000EE0C0000}"/>
    <cellStyle name="백_정이사님 보고용 1226 ___ CDC __ __(040311)_开发票和收金管理" xfId="3694" xr:uid="{00000000-0005-0000-0000-0000EF0C0000}"/>
    <cellStyle name="백_정이사님 보고용 1226 ___ CDC __ __(040311)_开发票和收金管理1" xfId="3695" xr:uid="{00000000-0005-0000-0000-0000F00C0000}"/>
    <cellStyle name="백_정이사님 보고용 1226 _04.10~05.2生产计划(2)" xfId="3696" xr:uid="{00000000-0005-0000-0000-0000F10C0000}"/>
    <cellStyle name="백_정이사님 보고용 1226 _04.10~05.2生产计划(2)_Daliy Sales Report_Jun" xfId="3697" xr:uid="{00000000-0005-0000-0000-0000F20C0000}"/>
    <cellStyle name="백_정이사님 보고용 1226 _04.10~05.2生产计划(2)_Daliy Sales Report_Jun_2009 Dailyreport 0820" xfId="3698" xr:uid="{00000000-0005-0000-0000-0000F30C0000}"/>
    <cellStyle name="백_정이사님 보고용 1226 _04.10~05.2生产计划(2)_开发票和收金管理" xfId="3699" xr:uid="{00000000-0005-0000-0000-0000F40C0000}"/>
    <cellStyle name="백_정이사님 보고용 1226 _04.10~05.2生产计划(2)_开发票和收金管理1" xfId="3700" xr:uid="{00000000-0005-0000-0000-0000F50C0000}"/>
    <cellStyle name="백_정이사님 보고용 1226 _040923-04年9月-05年1月生产计划" xfId="3701" xr:uid="{00000000-0005-0000-0000-0000F60C0000}"/>
    <cellStyle name="백_정이사님 보고용 1226 _040923-04年9月-05年1月生产计划_Daliy Sales Report_Jun" xfId="3702" xr:uid="{00000000-0005-0000-0000-0000F70C0000}"/>
    <cellStyle name="백_정이사님 보고용 1226 _040923-04年9月-05年1月生产计划_Daliy Sales Report_Jun_2009 Dailyreport 0820" xfId="3703" xr:uid="{00000000-0005-0000-0000-0000F80C0000}"/>
    <cellStyle name="백_정이사님 보고용 1226 _040923-04年9月-05年1月生产计划_开发票和收金管理" xfId="3704" xr:uid="{00000000-0005-0000-0000-0000F90C0000}"/>
    <cellStyle name="백_정이사님 보고용 1226 _040923-04年9月-05年1月生产计划_开发票和收金管理1" xfId="3705" xr:uid="{00000000-0005-0000-0000-0000FA0C0000}"/>
    <cellStyle name="백_정이사님 보고용 1226 _041027-04年10月-12月生产计划" xfId="3706" xr:uid="{00000000-0005-0000-0000-0000FB0C0000}"/>
    <cellStyle name="백_정이사님 보고용 1226 _041027-04年10月-12月生产计划_Daliy Sales Report_Jun" xfId="3707" xr:uid="{00000000-0005-0000-0000-0000FC0C0000}"/>
    <cellStyle name="백_정이사님 보고용 1226 _041027-04年10月-12月生产计划_Daliy Sales Report_Jun_2009 Dailyreport 0820" xfId="3708" xr:uid="{00000000-0005-0000-0000-0000FD0C0000}"/>
    <cellStyle name="백_정이사님 보고용 1226 _041027-04年10月-12月生产计划_开发票和收金管理" xfId="3709" xr:uid="{00000000-0005-0000-0000-0000FE0C0000}"/>
    <cellStyle name="백_정이사님 보고용 1226 _041027-04年10月-12月生产计划_开发票和收金管理1" xfId="3710" xr:uid="{00000000-0005-0000-0000-0000FF0C0000}"/>
    <cellStyle name="백_정이사님 보고용 1226 _2005年生产计划041009" xfId="3711" xr:uid="{00000000-0005-0000-0000-0000000D0000}"/>
    <cellStyle name="백_정이사님 보고용 1226 _2005年生产计划041009_Daliy Sales Report_Jun" xfId="3712" xr:uid="{00000000-0005-0000-0000-0000010D0000}"/>
    <cellStyle name="백_정이사님 보고용 1226 _2005年生产计划041009_Daliy Sales Report_Jun_2009 Dailyreport 0820" xfId="3713" xr:uid="{00000000-0005-0000-0000-0000020D0000}"/>
    <cellStyle name="백_정이사님 보고용 1226 _2005年生产计划041009_开发票和收金管理" xfId="3714" xr:uid="{00000000-0005-0000-0000-0000030D0000}"/>
    <cellStyle name="백_정이사님 보고용 1226 _2005年生产计划041009_开发票和收金管理1" xfId="3715" xr:uid="{00000000-0005-0000-0000-0000040D0000}"/>
    <cellStyle name="백_정이사님 보고용 1226 _2005年生产计划041223" xfId="3716" xr:uid="{00000000-0005-0000-0000-0000050D0000}"/>
    <cellStyle name="백_정이사님 보고용 1226 _2005年生产计划041223_Daliy Sales Report_Jun" xfId="3717" xr:uid="{00000000-0005-0000-0000-0000060D0000}"/>
    <cellStyle name="백_정이사님 보고용 1226 _2005年生产计划041223_Daliy Sales Report_Jun_2009 Dailyreport 0820" xfId="3718" xr:uid="{00000000-0005-0000-0000-0000070D0000}"/>
    <cellStyle name="백_정이사님 보고용 1226 _2005年生产计划041223_开发票和收金管理" xfId="3719" xr:uid="{00000000-0005-0000-0000-0000080D0000}"/>
    <cellStyle name="백_정이사님 보고용 1226 _2005年生产计划041223_开发票和收金管理1" xfId="3720" xr:uid="{00000000-0005-0000-0000-0000090D0000}"/>
    <cellStyle name="백_정이사님 보고용 1226 _BHMC INVENTORY040614" xfId="3721" xr:uid="{00000000-0005-0000-0000-00000A0D0000}"/>
    <cellStyle name="백_정이사님 보고용 1226 _BHMC INVENTORY040614_Daliy Sales Report_Jun" xfId="3722" xr:uid="{00000000-0005-0000-0000-00000B0D0000}"/>
    <cellStyle name="백_정이사님 보고용 1226 _BHMC INVENTORY040614_Daliy Sales Report_Jun_2009 Dailyreport 0820" xfId="3723" xr:uid="{00000000-0005-0000-0000-00000C0D0000}"/>
    <cellStyle name="백_정이사님 보고용 1226 _BHMC INVENTORY040614_开发票和收金管理" xfId="3724" xr:uid="{00000000-0005-0000-0000-00000D0D0000}"/>
    <cellStyle name="백_정이사님 보고용 1226 _BHMC INVENTORY040614_开发票和收金管理1" xfId="3725" xr:uid="{00000000-0005-0000-0000-00000E0D0000}"/>
    <cellStyle name="백_정이사님 보고용 1226 _BHMC INVENTORY040923" xfId="3726" xr:uid="{00000000-0005-0000-0000-00000F0D0000}"/>
    <cellStyle name="백_정이사님 보고용 1226 _BHMC INVENTORY040923_Daliy Sales Report_Jun" xfId="3727" xr:uid="{00000000-0005-0000-0000-0000100D0000}"/>
    <cellStyle name="백_정이사님 보고용 1226 _BHMC INVENTORY040923_Daliy Sales Report_Jun_2009 Dailyreport 0820" xfId="3728" xr:uid="{00000000-0005-0000-0000-0000110D0000}"/>
    <cellStyle name="백_정이사님 보고용 1226 _BHMC INVENTORY040923_开发票和收金管理" xfId="3729" xr:uid="{00000000-0005-0000-0000-0000120D0000}"/>
    <cellStyle name="백_정이사님 보고용 1226 _BHMC INVENTORY040923_开发票和收金管理1" xfId="3730" xr:uid="{00000000-0005-0000-0000-0000130D0000}"/>
    <cellStyle name="백_정이사님 보고용 1226 _BHMC 生产计划对比 " xfId="3731" xr:uid="{00000000-0005-0000-0000-0000140D0000}"/>
    <cellStyle name="백_정이사님 보고용 1226 _BHMC 生产计划对比 _Daliy Sales Report_Jun" xfId="3732" xr:uid="{00000000-0005-0000-0000-0000150D0000}"/>
    <cellStyle name="백_정이사님 보고용 1226 _BHMC 生产计划对比 _Daliy Sales Report_Jun_2009 Dailyreport 0820" xfId="3733" xr:uid="{00000000-0005-0000-0000-0000160D0000}"/>
    <cellStyle name="백_정이사님 보고용 1226 _BHMC 生产计划对比 _开发票和收金管理" xfId="3734" xr:uid="{00000000-0005-0000-0000-0000170D0000}"/>
    <cellStyle name="백_정이사님 보고용 1226 _BHMC 生产计划对比 _开发票和收金管理1" xfId="3735" xr:uid="{00000000-0005-0000-0000-0000180D0000}"/>
    <cellStyle name="백_정이사님 보고용 1226 _Daliy Sales Report_Jun" xfId="3736" xr:uid="{00000000-0005-0000-0000-0000190D0000}"/>
    <cellStyle name="백_정이사님 보고용 1226 _Daliy Sales Report_Jun_2009 Dailyreport 0820" xfId="3737" xr:uid="{00000000-0005-0000-0000-00001A0D0000}"/>
    <cellStyle name="백_정이사님 보고용 1226 _开发票和收金管理" xfId="3738" xr:uid="{00000000-0005-0000-0000-00001B0D0000}"/>
    <cellStyle name="백_정이사님 보고용 1226 _开发票和收金管理1" xfId="3739" xr:uid="{00000000-0005-0000-0000-00001C0D0000}"/>
    <cellStyle name="백_정이사님 보고용 1226 _건물개조관련보고서0808" xfId="3740" xr:uid="{00000000-0005-0000-0000-00001D0D0000}"/>
    <cellStyle name="백_정이사님 보고용 1226 _건물개조관련보고서0808_Daliy Sales Report_Jun" xfId="3741" xr:uid="{00000000-0005-0000-0000-00001E0D0000}"/>
    <cellStyle name="백_정이사님 보고용 1226 _건물개조관련보고서0808_开发票和收金管理" xfId="3742" xr:uid="{00000000-0005-0000-0000-00001F0D0000}"/>
    <cellStyle name="백_정이사님 보고용 1226 _건물개조관련보고서0808_开发票和收金管理1" xfId="3743" xr:uid="{00000000-0005-0000-0000-0000200D0000}"/>
    <cellStyle name="百分比 2" xfId="1226" xr:uid="{00000000-0005-0000-0000-0000210D0000}"/>
    <cellStyle name="百分比 2 2" xfId="3744" xr:uid="{00000000-0005-0000-0000-0000220D0000}"/>
    <cellStyle name="百分比 2 2 2" xfId="3745" xr:uid="{00000000-0005-0000-0000-0000230D0000}"/>
    <cellStyle name="百分比 2 2 2 2" xfId="3746" xr:uid="{00000000-0005-0000-0000-0000240D0000}"/>
    <cellStyle name="百分比 2 2 3" xfId="3747" xr:uid="{00000000-0005-0000-0000-0000250D0000}"/>
    <cellStyle name="百分比 2 3" xfId="3748" xr:uid="{00000000-0005-0000-0000-0000260D0000}"/>
    <cellStyle name="百分比 3" xfId="1227" xr:uid="{00000000-0005-0000-0000-0000270D0000}"/>
    <cellStyle name="百分比 4" xfId="3749" xr:uid="{00000000-0005-0000-0000-0000280D0000}"/>
    <cellStyle name="百分比 4 2" xfId="3750" xr:uid="{00000000-0005-0000-0000-0000290D0000}"/>
    <cellStyle name="百分比 5" xfId="3751" xr:uid="{00000000-0005-0000-0000-00002A0D0000}"/>
    <cellStyle name="百分比 5 2" xfId="3752" xr:uid="{00000000-0005-0000-0000-00002B0D0000}"/>
    <cellStyle name="百分比 5 3" xfId="3753" xr:uid="{00000000-0005-0000-0000-00002C0D0000}"/>
    <cellStyle name="百分比 7" xfId="3754" xr:uid="{00000000-0005-0000-0000-00002D0D0000}"/>
    <cellStyle name="百分比 7 2" xfId="3755" xr:uid="{00000000-0005-0000-0000-00002E0D0000}"/>
    <cellStyle name="百分比 9" xfId="3756" xr:uid="{00000000-0005-0000-0000-00002F0D0000}"/>
    <cellStyle name="백분율" xfId="8" builtinId="5"/>
    <cellStyle name="백분율 10 35" xfId="1228" xr:uid="{00000000-0005-0000-0000-0000310D0000}"/>
    <cellStyle name="백분율 2" xfId="6" xr:uid="{00000000-0005-0000-0000-0000320D0000}"/>
    <cellStyle name="백분율 2 2" xfId="1229" xr:uid="{00000000-0005-0000-0000-0000330D0000}"/>
    <cellStyle name="백분율 2 2 2" xfId="1230" xr:uid="{00000000-0005-0000-0000-0000340D0000}"/>
    <cellStyle name="백분율 2 3" xfId="1231" xr:uid="{00000000-0005-0000-0000-0000350D0000}"/>
    <cellStyle name="백분율 2 4" xfId="1232" xr:uid="{00000000-0005-0000-0000-0000360D0000}"/>
    <cellStyle name="백분율 2 5" xfId="1233" xr:uid="{00000000-0005-0000-0000-0000370D0000}"/>
    <cellStyle name="백분율 2 6" xfId="1234" xr:uid="{00000000-0005-0000-0000-0000380D0000}"/>
    <cellStyle name="백분율 2 7" xfId="4331" xr:uid="{00000000-0005-0000-0000-0000390D0000}"/>
    <cellStyle name="백분율 3" xfId="1235" xr:uid="{00000000-0005-0000-0000-00003A0D0000}"/>
    <cellStyle name="백분율 3 2" xfId="1595" xr:uid="{00000000-0005-0000-0000-00003B0D0000}"/>
    <cellStyle name="백분율 4" xfId="1236" xr:uid="{00000000-0005-0000-0000-00003C0D0000}"/>
    <cellStyle name="백분율 5" xfId="1237" xr:uid="{00000000-0005-0000-0000-00003D0D0000}"/>
    <cellStyle name="백분율 6" xfId="1238" xr:uid="{00000000-0005-0000-0000-00003E0D0000}"/>
    <cellStyle name="백분율 7" xfId="1239" xr:uid="{00000000-0005-0000-0000-00003F0D0000}"/>
    <cellStyle name="백분율 8" xfId="1240" xr:uid="{00000000-0005-0000-0000-0000400D0000}"/>
    <cellStyle name="백분율 9" xfId="4334" xr:uid="{00000000-0005-0000-0000-0000410D0000}"/>
    <cellStyle name="捠壿 [0.00]_!!!GO" xfId="3757" xr:uid="{00000000-0005-0000-0000-0000420D0000}"/>
    <cellStyle name="捠壿_!!!GO" xfId="3758" xr:uid="{00000000-0005-0000-0000-0000430D0000}"/>
    <cellStyle name="보통 2" xfId="1241" xr:uid="{00000000-0005-0000-0000-0000440D0000}"/>
    <cellStyle name="보통 2 2" xfId="1242" xr:uid="{00000000-0005-0000-0000-0000450D0000}"/>
    <cellStyle name="보통 3" xfId="1243" xr:uid="{00000000-0005-0000-0000-0000460D0000}"/>
    <cellStyle name="보통 3 2" xfId="1244" xr:uid="{00000000-0005-0000-0000-0000470D0000}"/>
    <cellStyle name="보통 4" xfId="1245" xr:uid="{00000000-0005-0000-0000-0000480D0000}"/>
    <cellStyle name="보통 5" xfId="3759" xr:uid="{00000000-0005-0000-0000-0000490D0000}"/>
    <cellStyle name="普通_格式 " xfId="3760" xr:uid="{00000000-0005-0000-0000-00004A0D0000}"/>
    <cellStyle name="뷭?" xfId="1246" xr:uid="{00000000-0005-0000-0000-00004B0D0000}"/>
    <cellStyle name="뷰A? [0]_엄넷?? " xfId="1247" xr:uid="{00000000-0005-0000-0000-00004C0D0000}"/>
    <cellStyle name="뷰A?_엄넷?? " xfId="1248" xr:uid="{00000000-0005-0000-0000-00004D0D0000}"/>
    <cellStyle name="常规 10" xfId="3761" xr:uid="{00000000-0005-0000-0000-00004E0D0000}"/>
    <cellStyle name="常规 10 2" xfId="3762" xr:uid="{00000000-0005-0000-0000-00004F0D0000}"/>
    <cellStyle name="常规 11" xfId="3763" xr:uid="{00000000-0005-0000-0000-0000500D0000}"/>
    <cellStyle name="常规 11 2" xfId="3764" xr:uid="{00000000-0005-0000-0000-0000510D0000}"/>
    <cellStyle name="常规 11 3" xfId="3765" xr:uid="{00000000-0005-0000-0000-0000520D0000}"/>
    <cellStyle name="常规 11 4" xfId="3766" xr:uid="{00000000-0005-0000-0000-0000530D0000}"/>
    <cellStyle name="常规 11 5" xfId="3767" xr:uid="{00000000-0005-0000-0000-0000540D0000}"/>
    <cellStyle name="常规 12" xfId="1249" xr:uid="{00000000-0005-0000-0000-0000550D0000}"/>
    <cellStyle name="常规 12 2" xfId="3768" xr:uid="{00000000-0005-0000-0000-0000560D0000}"/>
    <cellStyle name="常规 12 3" xfId="3769" xr:uid="{00000000-0005-0000-0000-0000570D0000}"/>
    <cellStyle name="常规 13" xfId="3770" xr:uid="{00000000-0005-0000-0000-0000580D0000}"/>
    <cellStyle name="常规 13 2" xfId="3771" xr:uid="{00000000-0005-0000-0000-0000590D0000}"/>
    <cellStyle name="常规 14" xfId="3772" xr:uid="{00000000-0005-0000-0000-00005A0D0000}"/>
    <cellStyle name="常规 15" xfId="3773" xr:uid="{00000000-0005-0000-0000-00005B0D0000}"/>
    <cellStyle name="常规 16" xfId="3774" xr:uid="{00000000-0005-0000-0000-00005C0D0000}"/>
    <cellStyle name="常规 16 2" xfId="3775" xr:uid="{00000000-0005-0000-0000-00005D0D0000}"/>
    <cellStyle name="常规 17" xfId="3776" xr:uid="{00000000-0005-0000-0000-00005E0D0000}"/>
    <cellStyle name="常规 18" xfId="3777" xr:uid="{00000000-0005-0000-0000-00005F0D0000}"/>
    <cellStyle name="常规 19" xfId="3778" xr:uid="{00000000-0005-0000-0000-0000600D0000}"/>
    <cellStyle name="常规 2" xfId="14" xr:uid="{00000000-0005-0000-0000-0000610D0000}"/>
    <cellStyle name="常规 2 2" xfId="1250" xr:uid="{00000000-0005-0000-0000-0000620D0000}"/>
    <cellStyle name="常规 2 2 2" xfId="1251" xr:uid="{00000000-0005-0000-0000-0000630D0000}"/>
    <cellStyle name="常规 2 2 3" xfId="3779" xr:uid="{00000000-0005-0000-0000-0000640D0000}"/>
    <cellStyle name="常规 2 2 5 2" xfId="3780" xr:uid="{00000000-0005-0000-0000-0000650D0000}"/>
    <cellStyle name="常规 2 3" xfId="3781" xr:uid="{00000000-0005-0000-0000-0000660D0000}"/>
    <cellStyle name="常规 2 3 2" xfId="3782" xr:uid="{00000000-0005-0000-0000-0000670D0000}"/>
    <cellStyle name="常规 2 3 3" xfId="4339" xr:uid="{00000000-0005-0000-0000-0000680D0000}"/>
    <cellStyle name="常规 2 4" xfId="3783" xr:uid="{00000000-0005-0000-0000-0000690D0000}"/>
    <cellStyle name="常规 20" xfId="3784" xr:uid="{00000000-0005-0000-0000-00006A0D0000}"/>
    <cellStyle name="常规 20 2" xfId="3785" xr:uid="{00000000-0005-0000-0000-00006B0D0000}"/>
    <cellStyle name="常规 21" xfId="3786" xr:uid="{00000000-0005-0000-0000-00006C0D0000}"/>
    <cellStyle name="常规 21 2" xfId="3787" xr:uid="{00000000-0005-0000-0000-00006D0D0000}"/>
    <cellStyle name="常规 22" xfId="3788" xr:uid="{00000000-0005-0000-0000-00006E0D0000}"/>
    <cellStyle name="常规 22 2" xfId="3789" xr:uid="{00000000-0005-0000-0000-00006F0D0000}"/>
    <cellStyle name="常规 23" xfId="3790" xr:uid="{00000000-0005-0000-0000-0000700D0000}"/>
    <cellStyle name="常规 23 2" xfId="3791" xr:uid="{00000000-0005-0000-0000-0000710D0000}"/>
    <cellStyle name="常规 23 3" xfId="3792" xr:uid="{00000000-0005-0000-0000-0000720D0000}"/>
    <cellStyle name="常规 23 4" xfId="3793" xr:uid="{00000000-0005-0000-0000-0000730D0000}"/>
    <cellStyle name="常规 23 5" xfId="3794" xr:uid="{00000000-0005-0000-0000-0000740D0000}"/>
    <cellStyle name="常规 24" xfId="3795" xr:uid="{00000000-0005-0000-0000-0000750D0000}"/>
    <cellStyle name="常规 24 2" xfId="3796" xr:uid="{00000000-0005-0000-0000-0000760D0000}"/>
    <cellStyle name="常规 25" xfId="3797" xr:uid="{00000000-0005-0000-0000-0000770D0000}"/>
    <cellStyle name="常规 25 2" xfId="3798" xr:uid="{00000000-0005-0000-0000-0000780D0000}"/>
    <cellStyle name="常规 26" xfId="3799" xr:uid="{00000000-0005-0000-0000-0000790D0000}"/>
    <cellStyle name="常规 26 2" xfId="3800" xr:uid="{00000000-0005-0000-0000-00007A0D0000}"/>
    <cellStyle name="常规 27" xfId="3801" xr:uid="{00000000-0005-0000-0000-00007B0D0000}"/>
    <cellStyle name="常规 27 2" xfId="3802" xr:uid="{00000000-0005-0000-0000-00007C0D0000}"/>
    <cellStyle name="常规 28" xfId="3803" xr:uid="{00000000-0005-0000-0000-00007D0D0000}"/>
    <cellStyle name="常规 29" xfId="3804" xr:uid="{00000000-0005-0000-0000-00007E0D0000}"/>
    <cellStyle name="常规 29 2" xfId="3805" xr:uid="{00000000-0005-0000-0000-00007F0D0000}"/>
    <cellStyle name="常规 3" xfId="1252" xr:uid="{00000000-0005-0000-0000-0000800D0000}"/>
    <cellStyle name="常规 3 2" xfId="1253" xr:uid="{00000000-0005-0000-0000-0000810D0000}"/>
    <cellStyle name="常规 3 3" xfId="3806" xr:uid="{00000000-0005-0000-0000-0000820D0000}"/>
    <cellStyle name="常规 30" xfId="3807" xr:uid="{00000000-0005-0000-0000-0000830D0000}"/>
    <cellStyle name="常规 31" xfId="3808" xr:uid="{00000000-0005-0000-0000-0000840D0000}"/>
    <cellStyle name="常规 32" xfId="3809" xr:uid="{00000000-0005-0000-0000-0000850D0000}"/>
    <cellStyle name="常规 33" xfId="3810" xr:uid="{00000000-0005-0000-0000-0000860D0000}"/>
    <cellStyle name="常规 34" xfId="3811" xr:uid="{00000000-0005-0000-0000-0000870D0000}"/>
    <cellStyle name="常规 35" xfId="3812" xr:uid="{00000000-0005-0000-0000-0000880D0000}"/>
    <cellStyle name="常规 36" xfId="3813" xr:uid="{00000000-0005-0000-0000-0000890D0000}"/>
    <cellStyle name="常规 37" xfId="3814" xr:uid="{00000000-0005-0000-0000-00008A0D0000}"/>
    <cellStyle name="常规 38" xfId="3815" xr:uid="{00000000-0005-0000-0000-00008B0D0000}"/>
    <cellStyle name="常规 39" xfId="3816" xr:uid="{00000000-0005-0000-0000-00008C0D0000}"/>
    <cellStyle name="常规 4" xfId="1254" xr:uid="{00000000-0005-0000-0000-00008D0D0000}"/>
    <cellStyle name="常规 4 2" xfId="3817" xr:uid="{00000000-0005-0000-0000-00008E0D0000}"/>
    <cellStyle name="常规 40" xfId="3818" xr:uid="{00000000-0005-0000-0000-00008F0D0000}"/>
    <cellStyle name="常规 41" xfId="3819" xr:uid="{00000000-0005-0000-0000-0000900D0000}"/>
    <cellStyle name="常规 42" xfId="3820" xr:uid="{00000000-0005-0000-0000-0000910D0000}"/>
    <cellStyle name="常规 43" xfId="3821" xr:uid="{00000000-0005-0000-0000-0000920D0000}"/>
    <cellStyle name="常规 44" xfId="3822" xr:uid="{00000000-0005-0000-0000-0000930D0000}"/>
    <cellStyle name="常规 45" xfId="3823" xr:uid="{00000000-0005-0000-0000-0000940D0000}"/>
    <cellStyle name="常规 46" xfId="3824" xr:uid="{00000000-0005-0000-0000-0000950D0000}"/>
    <cellStyle name="常规 47" xfId="3825" xr:uid="{00000000-0005-0000-0000-0000960D0000}"/>
    <cellStyle name="常规 48" xfId="3826" xr:uid="{00000000-0005-0000-0000-0000970D0000}"/>
    <cellStyle name="常规 49" xfId="3827" xr:uid="{00000000-0005-0000-0000-0000980D0000}"/>
    <cellStyle name="常规 5" xfId="3828" xr:uid="{00000000-0005-0000-0000-0000990D0000}"/>
    <cellStyle name="常规 50" xfId="3829" xr:uid="{00000000-0005-0000-0000-00009A0D0000}"/>
    <cellStyle name="常规 51" xfId="3830" xr:uid="{00000000-0005-0000-0000-00009B0D0000}"/>
    <cellStyle name="常规 52" xfId="3831" xr:uid="{00000000-0005-0000-0000-00009C0D0000}"/>
    <cellStyle name="常规 53" xfId="3832" xr:uid="{00000000-0005-0000-0000-00009D0D0000}"/>
    <cellStyle name="常规 54" xfId="3833" xr:uid="{00000000-0005-0000-0000-00009E0D0000}"/>
    <cellStyle name="常规 55" xfId="3834" xr:uid="{00000000-0005-0000-0000-00009F0D0000}"/>
    <cellStyle name="常规 56" xfId="3835" xr:uid="{00000000-0005-0000-0000-0000A00D0000}"/>
    <cellStyle name="常规 57" xfId="3836" xr:uid="{00000000-0005-0000-0000-0000A10D0000}"/>
    <cellStyle name="常规 58" xfId="3837" xr:uid="{00000000-0005-0000-0000-0000A20D0000}"/>
    <cellStyle name="常规 59" xfId="3838" xr:uid="{00000000-0005-0000-0000-0000A30D0000}"/>
    <cellStyle name="常规 6" xfId="3839" xr:uid="{00000000-0005-0000-0000-0000A40D0000}"/>
    <cellStyle name="常规 60" xfId="3840" xr:uid="{00000000-0005-0000-0000-0000A50D0000}"/>
    <cellStyle name="常规 61" xfId="3841" xr:uid="{00000000-0005-0000-0000-0000A60D0000}"/>
    <cellStyle name="常规 62" xfId="3842" xr:uid="{00000000-0005-0000-0000-0000A70D0000}"/>
    <cellStyle name="常规 63" xfId="3843" xr:uid="{00000000-0005-0000-0000-0000A80D0000}"/>
    <cellStyle name="常规 64" xfId="3844" xr:uid="{00000000-0005-0000-0000-0000A90D0000}"/>
    <cellStyle name="常规 65" xfId="3845" xr:uid="{00000000-0005-0000-0000-0000AA0D0000}"/>
    <cellStyle name="常规 66" xfId="3846" xr:uid="{00000000-0005-0000-0000-0000AB0D0000}"/>
    <cellStyle name="常规 67" xfId="3847" xr:uid="{00000000-0005-0000-0000-0000AC0D0000}"/>
    <cellStyle name="常规 68" xfId="3848" xr:uid="{00000000-0005-0000-0000-0000AD0D0000}"/>
    <cellStyle name="常规 69" xfId="3849" xr:uid="{00000000-0005-0000-0000-0000AE0D0000}"/>
    <cellStyle name="常规 7" xfId="1255" xr:uid="{00000000-0005-0000-0000-0000AF0D0000}"/>
    <cellStyle name="常规 70" xfId="3850" xr:uid="{00000000-0005-0000-0000-0000B00D0000}"/>
    <cellStyle name="常规 8" xfId="3851" xr:uid="{00000000-0005-0000-0000-0000B10D0000}"/>
    <cellStyle name="常规 9" xfId="3852" xr:uid="{00000000-0005-0000-0000-0000B20D0000}"/>
    <cellStyle name="常规 9 2" xfId="3853" xr:uid="{00000000-0005-0000-0000-0000B30D0000}"/>
    <cellStyle name="常规 9 3" xfId="3854" xr:uid="{00000000-0005-0000-0000-0000B40D0000}"/>
    <cellStyle name="常规_12" xfId="3855" xr:uid="{00000000-0005-0000-0000-0000B50D0000}"/>
    <cellStyle name="새귑[0]_롤痰삠悧 " xfId="1256" xr:uid="{00000000-0005-0000-0000-0000B60D0000}"/>
    <cellStyle name="새귑_롤痰삠悧 " xfId="1257" xr:uid="{00000000-0005-0000-0000-0000B70D0000}"/>
    <cellStyle name="鱔 [0]_渠掘 " xfId="3856" xr:uid="{00000000-0005-0000-0000-0000B80D0000}"/>
    <cellStyle name="鱔_渠掘 " xfId="3857" xr:uid="{00000000-0005-0000-0000-0000B90D0000}"/>
    <cellStyle name="설명 텍스트 2" xfId="1258" xr:uid="{00000000-0005-0000-0000-0000BA0D0000}"/>
    <cellStyle name="설명 텍스트 2 2" xfId="1259" xr:uid="{00000000-0005-0000-0000-0000BB0D0000}"/>
    <cellStyle name="설명 텍스트 3" xfId="1260" xr:uid="{00000000-0005-0000-0000-0000BC0D0000}"/>
    <cellStyle name="설명 텍스트 3 2" xfId="1261" xr:uid="{00000000-0005-0000-0000-0000BD0D0000}"/>
    <cellStyle name="설명 텍스트 4" xfId="1262" xr:uid="{00000000-0005-0000-0000-0000BE0D0000}"/>
    <cellStyle name="설명 텍스트 5" xfId="3858" xr:uid="{00000000-0005-0000-0000-0000BF0D0000}"/>
    <cellStyle name="셀 확인 2" xfId="1263" xr:uid="{00000000-0005-0000-0000-0000C00D0000}"/>
    <cellStyle name="셀 확인 2 2" xfId="1264" xr:uid="{00000000-0005-0000-0000-0000C10D0000}"/>
    <cellStyle name="셀 확인 3" xfId="1265" xr:uid="{00000000-0005-0000-0000-0000C20D0000}"/>
    <cellStyle name="셀 확인 3 2" xfId="1266" xr:uid="{00000000-0005-0000-0000-0000C30D0000}"/>
    <cellStyle name="셀 확인 4" xfId="1267" xr:uid="{00000000-0005-0000-0000-0000C40D0000}"/>
    <cellStyle name="셀 확인 5" xfId="3859" xr:uid="{00000000-0005-0000-0000-0000C50D0000}"/>
    <cellStyle name="셈迷?XLS!check_filesche|_x0005_" xfId="1268" xr:uid="{00000000-0005-0000-0000-0000C60D0000}"/>
    <cellStyle name="输入 2" xfId="3860" xr:uid="{00000000-0005-0000-0000-0000C70D0000}"/>
    <cellStyle name="输出 2" xfId="3861" xr:uid="{00000000-0005-0000-0000-0000C80D0000}"/>
    <cellStyle name="쉼표 [0]" xfId="7" builtinId="6"/>
    <cellStyle name="쉼표 [0] 10" xfId="1269" xr:uid="{00000000-0005-0000-0000-0000CA0D0000}"/>
    <cellStyle name="쉼표 [0] 11" xfId="1270" xr:uid="{00000000-0005-0000-0000-0000CB0D0000}"/>
    <cellStyle name="쉼표 [0] 12" xfId="1271" xr:uid="{00000000-0005-0000-0000-0000CC0D0000}"/>
    <cellStyle name="쉼표 [0] 13" xfId="3862" xr:uid="{00000000-0005-0000-0000-0000CD0D0000}"/>
    <cellStyle name="쉼표 [0] 13 2" xfId="1272" xr:uid="{00000000-0005-0000-0000-0000CE0D0000}"/>
    <cellStyle name="쉼표 [0] 13 2 2" xfId="1273" xr:uid="{00000000-0005-0000-0000-0000CF0D0000}"/>
    <cellStyle name="쉼표 [0] 14" xfId="1274" xr:uid="{00000000-0005-0000-0000-0000D00D0000}"/>
    <cellStyle name="쉼표 [0] 15" xfId="4335" xr:uid="{00000000-0005-0000-0000-0000D10D0000}"/>
    <cellStyle name="쉼표 [0] 2" xfId="5" xr:uid="{00000000-0005-0000-0000-0000D20D0000}"/>
    <cellStyle name="쉼표 [0] 2 2" xfId="1275" xr:uid="{00000000-0005-0000-0000-0000D30D0000}"/>
    <cellStyle name="쉼표 [0] 2 2 2" xfId="1276" xr:uid="{00000000-0005-0000-0000-0000D40D0000}"/>
    <cellStyle name="쉼표 [0] 2 3" xfId="1277" xr:uid="{00000000-0005-0000-0000-0000D50D0000}"/>
    <cellStyle name="쉼표 [0] 2 3 2" xfId="1278" xr:uid="{00000000-0005-0000-0000-0000D60D0000}"/>
    <cellStyle name="쉼표 [0] 2 4" xfId="1279" xr:uid="{00000000-0005-0000-0000-0000D70D0000}"/>
    <cellStyle name="쉼표 [0] 2 5" xfId="1280" xr:uid="{00000000-0005-0000-0000-0000D80D0000}"/>
    <cellStyle name="쉼표 [0] 2 6" xfId="3863" xr:uid="{00000000-0005-0000-0000-0000D90D0000}"/>
    <cellStyle name="쉼표 [0] 2 7" xfId="3864" xr:uid="{00000000-0005-0000-0000-0000DA0D0000}"/>
    <cellStyle name="쉼표 [0] 2 8" xfId="4332" xr:uid="{00000000-0005-0000-0000-0000DB0D0000}"/>
    <cellStyle name="쉼표 [0] 26" xfId="1281" xr:uid="{00000000-0005-0000-0000-0000DC0D0000}"/>
    <cellStyle name="쉼표 [0] 3" xfId="2" xr:uid="{00000000-0005-0000-0000-0000DD0D0000}"/>
    <cellStyle name="쉼표 [0] 3 2" xfId="1282" xr:uid="{00000000-0005-0000-0000-0000DE0D0000}"/>
    <cellStyle name="쉼표 [0] 3 2 2" xfId="1283" xr:uid="{00000000-0005-0000-0000-0000DF0D0000}"/>
    <cellStyle name="쉼표 [0] 3 3" xfId="1284" xr:uid="{00000000-0005-0000-0000-0000E00D0000}"/>
    <cellStyle name="쉼표 [0] 3 4" xfId="1594" xr:uid="{00000000-0005-0000-0000-0000E10D0000}"/>
    <cellStyle name="쉼표 [0] 4" xfId="1285" xr:uid="{00000000-0005-0000-0000-0000E20D0000}"/>
    <cellStyle name="쉼표 [0] 4 2" xfId="3865" xr:uid="{00000000-0005-0000-0000-0000E30D0000}"/>
    <cellStyle name="쉼표 [0] 5" xfId="1286" xr:uid="{00000000-0005-0000-0000-0000E40D0000}"/>
    <cellStyle name="쉼표 [0] 5 2" xfId="1287" xr:uid="{00000000-0005-0000-0000-0000E50D0000}"/>
    <cellStyle name="쉼표 [0] 6" xfId="1288" xr:uid="{00000000-0005-0000-0000-0000E60D0000}"/>
    <cellStyle name="쉼표 [0] 6 2" xfId="1289" xr:uid="{00000000-0005-0000-0000-0000E70D0000}"/>
    <cellStyle name="쉼표 [0] 7" xfId="1290" xr:uid="{00000000-0005-0000-0000-0000E80D0000}"/>
    <cellStyle name="쉼표 [0] 7 2" xfId="3866" xr:uid="{00000000-0005-0000-0000-0000E90D0000}"/>
    <cellStyle name="쉼표 [0] 7 3" xfId="3867" xr:uid="{00000000-0005-0000-0000-0000EA0D0000}"/>
    <cellStyle name="쉼표 [0] 8" xfId="1291" xr:uid="{00000000-0005-0000-0000-0000EB0D0000}"/>
    <cellStyle name="쉼표 [0] 8 2" xfId="3868" xr:uid="{00000000-0005-0000-0000-0000EC0D0000}"/>
    <cellStyle name="쉼표 [0] 9" xfId="1292" xr:uid="{00000000-0005-0000-0000-0000ED0D0000}"/>
    <cellStyle name="쉼표 10" xfId="1293" xr:uid="{00000000-0005-0000-0000-0000EE0D0000}"/>
    <cellStyle name="쉼표 11" xfId="1294" xr:uid="{00000000-0005-0000-0000-0000EF0D0000}"/>
    <cellStyle name="쉼표 12" xfId="1295" xr:uid="{00000000-0005-0000-0000-0000F00D0000}"/>
    <cellStyle name="쉼표 13" xfId="1296" xr:uid="{00000000-0005-0000-0000-0000F10D0000}"/>
    <cellStyle name="쉼표 14" xfId="1297" xr:uid="{00000000-0005-0000-0000-0000F20D0000}"/>
    <cellStyle name="쉼표 15" xfId="1298" xr:uid="{00000000-0005-0000-0000-0000F30D0000}"/>
    <cellStyle name="쉼표 16" xfId="1299" xr:uid="{00000000-0005-0000-0000-0000F40D0000}"/>
    <cellStyle name="쉼표 17" xfId="1300" xr:uid="{00000000-0005-0000-0000-0000F50D0000}"/>
    <cellStyle name="쉼표 18" xfId="1301" xr:uid="{00000000-0005-0000-0000-0000F60D0000}"/>
    <cellStyle name="쉼표 19" xfId="1302" xr:uid="{00000000-0005-0000-0000-0000F70D0000}"/>
    <cellStyle name="쉼표 2" xfId="1303" xr:uid="{00000000-0005-0000-0000-0000F80D0000}"/>
    <cellStyle name="쉼표 2 2" xfId="1304" xr:uid="{00000000-0005-0000-0000-0000F90D0000}"/>
    <cellStyle name="쉼표 2 3" xfId="3869" xr:uid="{00000000-0005-0000-0000-0000FA0D0000}"/>
    <cellStyle name="쉼표 2 4" xfId="3870" xr:uid="{00000000-0005-0000-0000-0000FB0D0000}"/>
    <cellStyle name="쉼표 20" xfId="1305" xr:uid="{00000000-0005-0000-0000-0000FC0D0000}"/>
    <cellStyle name="쉼표 21" xfId="1306" xr:uid="{00000000-0005-0000-0000-0000FD0D0000}"/>
    <cellStyle name="쉼표 22" xfId="1307" xr:uid="{00000000-0005-0000-0000-0000FE0D0000}"/>
    <cellStyle name="쉼표 23" xfId="1308" xr:uid="{00000000-0005-0000-0000-0000FF0D0000}"/>
    <cellStyle name="쉼표 24" xfId="1309" xr:uid="{00000000-0005-0000-0000-0000000E0000}"/>
    <cellStyle name="쉼표 25" xfId="1310" xr:uid="{00000000-0005-0000-0000-0000010E0000}"/>
    <cellStyle name="쉼표 26" xfId="1311" xr:uid="{00000000-0005-0000-0000-0000020E0000}"/>
    <cellStyle name="쉼표 27" xfId="1312" xr:uid="{00000000-0005-0000-0000-0000030E0000}"/>
    <cellStyle name="쉼표 28" xfId="1313" xr:uid="{00000000-0005-0000-0000-0000040E0000}"/>
    <cellStyle name="쉼표 29" xfId="1314" xr:uid="{00000000-0005-0000-0000-0000050E0000}"/>
    <cellStyle name="쉼표 3" xfId="1315" xr:uid="{00000000-0005-0000-0000-0000060E0000}"/>
    <cellStyle name="쉼표 3 2" xfId="1316" xr:uid="{00000000-0005-0000-0000-0000070E0000}"/>
    <cellStyle name="쉼표 30" xfId="1317" xr:uid="{00000000-0005-0000-0000-0000080E0000}"/>
    <cellStyle name="쉼표 31" xfId="1318" xr:uid="{00000000-0005-0000-0000-0000090E0000}"/>
    <cellStyle name="쉼표 32" xfId="1319" xr:uid="{00000000-0005-0000-0000-00000A0E0000}"/>
    <cellStyle name="쉼표 33" xfId="1320" xr:uid="{00000000-0005-0000-0000-00000B0E0000}"/>
    <cellStyle name="쉼표 34" xfId="1321" xr:uid="{00000000-0005-0000-0000-00000C0E0000}"/>
    <cellStyle name="쉼표 35" xfId="1322" xr:uid="{00000000-0005-0000-0000-00000D0E0000}"/>
    <cellStyle name="쉼표 36" xfId="1323" xr:uid="{00000000-0005-0000-0000-00000E0E0000}"/>
    <cellStyle name="쉼표 37" xfId="1324" xr:uid="{00000000-0005-0000-0000-00000F0E0000}"/>
    <cellStyle name="쉼표 38" xfId="1325" xr:uid="{00000000-0005-0000-0000-0000100E0000}"/>
    <cellStyle name="쉼표 39" xfId="1326" xr:uid="{00000000-0005-0000-0000-0000110E0000}"/>
    <cellStyle name="쉼표 4" xfId="1327" xr:uid="{00000000-0005-0000-0000-0000120E0000}"/>
    <cellStyle name="쉼표 4 2" xfId="1328" xr:uid="{00000000-0005-0000-0000-0000130E0000}"/>
    <cellStyle name="쉼표 40" xfId="1329" xr:uid="{00000000-0005-0000-0000-0000140E0000}"/>
    <cellStyle name="쉼표 41" xfId="1330" xr:uid="{00000000-0005-0000-0000-0000150E0000}"/>
    <cellStyle name="쉼표 42" xfId="1331" xr:uid="{00000000-0005-0000-0000-0000160E0000}"/>
    <cellStyle name="쉼표 43" xfId="1332" xr:uid="{00000000-0005-0000-0000-0000170E0000}"/>
    <cellStyle name="쉼표 44" xfId="1333" xr:uid="{00000000-0005-0000-0000-0000180E0000}"/>
    <cellStyle name="쉼표 45" xfId="1334" xr:uid="{00000000-0005-0000-0000-0000190E0000}"/>
    <cellStyle name="쉼표 46" xfId="1335" xr:uid="{00000000-0005-0000-0000-00001A0E0000}"/>
    <cellStyle name="쉼표 47" xfId="1336" xr:uid="{00000000-0005-0000-0000-00001B0E0000}"/>
    <cellStyle name="쉼표 48" xfId="1337" xr:uid="{00000000-0005-0000-0000-00001C0E0000}"/>
    <cellStyle name="쉼표 49" xfId="1338" xr:uid="{00000000-0005-0000-0000-00001D0E0000}"/>
    <cellStyle name="쉼표 5" xfId="1339" xr:uid="{00000000-0005-0000-0000-00001E0E0000}"/>
    <cellStyle name="쉼표 5 2" xfId="1340" xr:uid="{00000000-0005-0000-0000-00001F0E0000}"/>
    <cellStyle name="쉼표 50" xfId="1341" xr:uid="{00000000-0005-0000-0000-0000200E0000}"/>
    <cellStyle name="쉼표 51" xfId="1342" xr:uid="{00000000-0005-0000-0000-0000210E0000}"/>
    <cellStyle name="쉼표 52" xfId="1343" xr:uid="{00000000-0005-0000-0000-0000220E0000}"/>
    <cellStyle name="쉼표 53" xfId="1344" xr:uid="{00000000-0005-0000-0000-0000230E0000}"/>
    <cellStyle name="쉼표 54" xfId="1345" xr:uid="{00000000-0005-0000-0000-0000240E0000}"/>
    <cellStyle name="쉼표 55" xfId="1346" xr:uid="{00000000-0005-0000-0000-0000250E0000}"/>
    <cellStyle name="쉼표 56" xfId="1347" xr:uid="{00000000-0005-0000-0000-0000260E0000}"/>
    <cellStyle name="쉼표 57" xfId="1348" xr:uid="{00000000-0005-0000-0000-0000270E0000}"/>
    <cellStyle name="쉼표 58" xfId="1349" xr:uid="{00000000-0005-0000-0000-0000280E0000}"/>
    <cellStyle name="쉼표 59" xfId="1350" xr:uid="{00000000-0005-0000-0000-0000290E0000}"/>
    <cellStyle name="쉼표 6" xfId="1351" xr:uid="{00000000-0005-0000-0000-00002A0E0000}"/>
    <cellStyle name="쉼표 6 2" xfId="1352" xr:uid="{00000000-0005-0000-0000-00002B0E0000}"/>
    <cellStyle name="쉼표 60" xfId="1353" xr:uid="{00000000-0005-0000-0000-00002C0E0000}"/>
    <cellStyle name="쉼표 61" xfId="1354" xr:uid="{00000000-0005-0000-0000-00002D0E0000}"/>
    <cellStyle name="쉼표 62" xfId="1355" xr:uid="{00000000-0005-0000-0000-00002E0E0000}"/>
    <cellStyle name="쉼표 63" xfId="1356" xr:uid="{00000000-0005-0000-0000-00002F0E0000}"/>
    <cellStyle name="쉼표 64" xfId="1357" xr:uid="{00000000-0005-0000-0000-0000300E0000}"/>
    <cellStyle name="쉼표 65" xfId="1358" xr:uid="{00000000-0005-0000-0000-0000310E0000}"/>
    <cellStyle name="쉼표 66" xfId="1359" xr:uid="{00000000-0005-0000-0000-0000320E0000}"/>
    <cellStyle name="쉼표 67" xfId="1360" xr:uid="{00000000-0005-0000-0000-0000330E0000}"/>
    <cellStyle name="쉼표 68" xfId="1361" xr:uid="{00000000-0005-0000-0000-0000340E0000}"/>
    <cellStyle name="쉼표 69" xfId="1362" xr:uid="{00000000-0005-0000-0000-0000350E0000}"/>
    <cellStyle name="쉼표 7" xfId="1363" xr:uid="{00000000-0005-0000-0000-0000360E0000}"/>
    <cellStyle name="쉼표 7 2" xfId="1364" xr:uid="{00000000-0005-0000-0000-0000370E0000}"/>
    <cellStyle name="쉼표 70" xfId="1365" xr:uid="{00000000-0005-0000-0000-0000380E0000}"/>
    <cellStyle name="쉼표 71" xfId="1366" xr:uid="{00000000-0005-0000-0000-0000390E0000}"/>
    <cellStyle name="쉼표 72" xfId="3871" xr:uid="{00000000-0005-0000-0000-00003A0E0000}"/>
    <cellStyle name="쉼표 8" xfId="1367" xr:uid="{00000000-0005-0000-0000-00003B0E0000}"/>
    <cellStyle name="쉼표 9" xfId="1368" xr:uid="{00000000-0005-0000-0000-00003C0E0000}"/>
    <cellStyle name="스타일 1" xfId="1369" xr:uid="{00000000-0005-0000-0000-00003D0E0000}"/>
    <cellStyle name="스타일 1 2" xfId="1370" xr:uid="{00000000-0005-0000-0000-00003E0E0000}"/>
    <cellStyle name="스타일 2" xfId="1371" xr:uid="{00000000-0005-0000-0000-00003F0E0000}"/>
    <cellStyle name="스타일 2 2" xfId="3872" xr:uid="{00000000-0005-0000-0000-0000400E0000}"/>
    <cellStyle name="스타일 3" xfId="1372" xr:uid="{00000000-0005-0000-0000-0000410E0000}"/>
    <cellStyle name="스타일 3 2" xfId="3873" xr:uid="{00000000-0005-0000-0000-0000420E0000}"/>
    <cellStyle name="스타일 4" xfId="1373" xr:uid="{00000000-0005-0000-0000-0000430E0000}"/>
    <cellStyle name="스타일 4 2" xfId="3874" xr:uid="{00000000-0005-0000-0000-0000440E0000}"/>
    <cellStyle name="스타일 5" xfId="1374" xr:uid="{00000000-0005-0000-0000-0000450E0000}"/>
    <cellStyle name="스타일 5 2" xfId="3875" xr:uid="{00000000-0005-0000-0000-0000460E0000}"/>
    <cellStyle name="스타일 6" xfId="1375" xr:uid="{00000000-0005-0000-0000-0000470E0000}"/>
    <cellStyle name="스타일 7" xfId="3876" xr:uid="{00000000-0005-0000-0000-0000480E0000}"/>
    <cellStyle name="안건회계법인" xfId="3877" xr:uid="{00000000-0005-0000-0000-0000490E0000}"/>
    <cellStyle name="样式 1" xfId="1376" xr:uid="{00000000-0005-0000-0000-00004A0E0000}"/>
    <cellStyle name="样式 2" xfId="1377" xr:uid="{00000000-0005-0000-0000-00004B0E0000}"/>
    <cellStyle name="样式 3" xfId="1378" xr:uid="{00000000-0005-0000-0000-00004C0E0000}"/>
    <cellStyle name="样式 4" xfId="1379" xr:uid="{00000000-0005-0000-0000-00004D0E0000}"/>
    <cellStyle name="样式 5" xfId="1380" xr:uid="{00000000-0005-0000-0000-00004E0E0000}"/>
    <cellStyle name="样式 6" xfId="3878" xr:uid="{00000000-0005-0000-0000-00004F0E0000}"/>
    <cellStyle name="연결된 셀 2" xfId="1381" xr:uid="{00000000-0005-0000-0000-0000500E0000}"/>
    <cellStyle name="연결된 셀 2 2" xfId="1382" xr:uid="{00000000-0005-0000-0000-0000510E0000}"/>
    <cellStyle name="연결된 셀 3" xfId="1383" xr:uid="{00000000-0005-0000-0000-0000520E0000}"/>
    <cellStyle name="연결된 셀 3 2" xfId="1384" xr:uid="{00000000-0005-0000-0000-0000530E0000}"/>
    <cellStyle name="연결된 셀 4" xfId="1385" xr:uid="{00000000-0005-0000-0000-0000540E0000}"/>
    <cellStyle name="연결된 셀 5" xfId="3879" xr:uid="{00000000-0005-0000-0000-0000550E0000}"/>
    <cellStyle name="僷乕僙儞僩_!!!GO" xfId="3880" xr:uid="{00000000-0005-0000-0000-0000560E0000}"/>
    <cellStyle name="霓付 [0]_力炼1何1苞 泅炔 " xfId="3881" xr:uid="{00000000-0005-0000-0000-0000570E0000}"/>
    <cellStyle name="霓付_力炼1何1苞 泅炔 " xfId="3882" xr:uid="{00000000-0005-0000-0000-0000580E0000}"/>
    <cellStyle name="巍葆 [0]_渠掘 " xfId="3883" xr:uid="{00000000-0005-0000-0000-0000590E0000}"/>
    <cellStyle name="巍葆_渠掘 " xfId="3884" xr:uid="{00000000-0005-0000-0000-00005A0E0000}"/>
    <cellStyle name="요약 2" xfId="1386" xr:uid="{00000000-0005-0000-0000-00005B0E0000}"/>
    <cellStyle name="요약 2 2" xfId="1387" xr:uid="{00000000-0005-0000-0000-00005C0E0000}"/>
    <cellStyle name="요약 3" xfId="1388" xr:uid="{00000000-0005-0000-0000-00005D0E0000}"/>
    <cellStyle name="요약 3 2" xfId="1389" xr:uid="{00000000-0005-0000-0000-00005E0E0000}"/>
    <cellStyle name="요약 4" xfId="1390" xr:uid="{00000000-0005-0000-0000-00005F0E0000}"/>
    <cellStyle name="원통화" xfId="1391" xr:uid="{00000000-0005-0000-0000-0000600E0000}"/>
    <cellStyle name="一般_2.0HMS-97" xfId="1392" xr:uid="{00000000-0005-0000-0000-0000610E0000}"/>
    <cellStyle name="입력 2" xfId="1393" xr:uid="{00000000-0005-0000-0000-0000620E0000}"/>
    <cellStyle name="입력 2 2" xfId="1394" xr:uid="{00000000-0005-0000-0000-0000630E0000}"/>
    <cellStyle name="입력 3" xfId="1395" xr:uid="{00000000-0005-0000-0000-0000640E0000}"/>
    <cellStyle name="입력 3 2" xfId="1396" xr:uid="{00000000-0005-0000-0000-0000650E0000}"/>
    <cellStyle name="입력 4" xfId="1397" xr:uid="{00000000-0005-0000-0000-0000660E0000}"/>
    <cellStyle name="입력 5" xfId="3885" xr:uid="{00000000-0005-0000-0000-0000670E0000}"/>
    <cellStyle name="자리수" xfId="1398" xr:uid="{00000000-0005-0000-0000-0000680E0000}"/>
    <cellStyle name="자리수0" xfId="1399" xr:uid="{00000000-0005-0000-0000-0000690E0000}"/>
    <cellStyle name="자리수0 2" xfId="3886" xr:uid="{00000000-0005-0000-0000-00006A0E0000}"/>
    <cellStyle name="제목 1 2" xfId="1400" xr:uid="{00000000-0005-0000-0000-00006B0E0000}"/>
    <cellStyle name="제목 1 2 2" xfId="1401" xr:uid="{00000000-0005-0000-0000-00006C0E0000}"/>
    <cellStyle name="제목 1 3" xfId="1402" xr:uid="{00000000-0005-0000-0000-00006D0E0000}"/>
    <cellStyle name="제목 1 3 2" xfId="1403" xr:uid="{00000000-0005-0000-0000-00006E0E0000}"/>
    <cellStyle name="제목 1 4" xfId="1404" xr:uid="{00000000-0005-0000-0000-00006F0E0000}"/>
    <cellStyle name="제목 2 2" xfId="1405" xr:uid="{00000000-0005-0000-0000-0000700E0000}"/>
    <cellStyle name="제목 2 2 2" xfId="1406" xr:uid="{00000000-0005-0000-0000-0000710E0000}"/>
    <cellStyle name="제목 2 3" xfId="1407" xr:uid="{00000000-0005-0000-0000-0000720E0000}"/>
    <cellStyle name="제목 2 3 2" xfId="1408" xr:uid="{00000000-0005-0000-0000-0000730E0000}"/>
    <cellStyle name="제목 2 4" xfId="1409" xr:uid="{00000000-0005-0000-0000-0000740E0000}"/>
    <cellStyle name="제목 3 2" xfId="1410" xr:uid="{00000000-0005-0000-0000-0000750E0000}"/>
    <cellStyle name="제목 3 2 2" xfId="1411" xr:uid="{00000000-0005-0000-0000-0000760E0000}"/>
    <cellStyle name="제목 3 3" xfId="1412" xr:uid="{00000000-0005-0000-0000-0000770E0000}"/>
    <cellStyle name="제목 3 3 2" xfId="1413" xr:uid="{00000000-0005-0000-0000-0000780E0000}"/>
    <cellStyle name="제목 3 4" xfId="1414" xr:uid="{00000000-0005-0000-0000-0000790E0000}"/>
    <cellStyle name="제목 4 2" xfId="1415" xr:uid="{00000000-0005-0000-0000-00007A0E0000}"/>
    <cellStyle name="제목 4 2 2" xfId="1416" xr:uid="{00000000-0005-0000-0000-00007B0E0000}"/>
    <cellStyle name="제목 4 3" xfId="1417" xr:uid="{00000000-0005-0000-0000-00007C0E0000}"/>
    <cellStyle name="제목 4 3 2" xfId="1418" xr:uid="{00000000-0005-0000-0000-00007D0E0000}"/>
    <cellStyle name="제목 4 4" xfId="1419" xr:uid="{00000000-0005-0000-0000-00007E0E0000}"/>
    <cellStyle name="제목 5" xfId="1420" xr:uid="{00000000-0005-0000-0000-00007F0E0000}"/>
    <cellStyle name="제목 5 2" xfId="1421" xr:uid="{00000000-0005-0000-0000-0000800E0000}"/>
    <cellStyle name="제목 6" xfId="1422" xr:uid="{00000000-0005-0000-0000-0000810E0000}"/>
    <cellStyle name="제목 6 2" xfId="1423" xr:uid="{00000000-0005-0000-0000-0000820E0000}"/>
    <cellStyle name="제목 7" xfId="1424" xr:uid="{00000000-0005-0000-0000-0000830E0000}"/>
    <cellStyle name="좋음 2" xfId="1425" xr:uid="{00000000-0005-0000-0000-0000840E0000}"/>
    <cellStyle name="좋음 2 2" xfId="1426" xr:uid="{00000000-0005-0000-0000-0000850E0000}"/>
    <cellStyle name="좋음 3" xfId="1427" xr:uid="{00000000-0005-0000-0000-0000860E0000}"/>
    <cellStyle name="좋음 3 2" xfId="1428" xr:uid="{00000000-0005-0000-0000-0000870E0000}"/>
    <cellStyle name="좋음 4" xfId="1429" xr:uid="{00000000-0005-0000-0000-0000880E0000}"/>
    <cellStyle name="注释 2" xfId="1430" xr:uid="{00000000-0005-0000-0000-0000890E0000}"/>
    <cellStyle name="줡" xfId="3887" xr:uid="{00000000-0005-0000-0000-00008A0E0000}"/>
    <cellStyle name="지정되지 않음" xfId="3888" xr:uid="{00000000-0005-0000-0000-00008B0E0000}"/>
    <cellStyle name="差 2" xfId="3889" xr:uid="{00000000-0005-0000-0000-00008C0E0000}"/>
    <cellStyle name="差_____ Dailyreport6_26_" xfId="3890" xr:uid="{00000000-0005-0000-0000-00008D0E0000}"/>
    <cellStyle name="差_②2010년진동모터사업계획(100415)-불용포함" xfId="1431" xr:uid="{00000000-0005-0000-0000-00008E0E0000}"/>
    <cellStyle name="差_4月销售预测" xfId="3891" xr:uid="{00000000-0005-0000-0000-00008F0E0000}"/>
    <cellStyle name="差_5月销售计划第二版" xfId="3892" xr:uid="{00000000-0005-0000-0000-0000900E0000}"/>
    <cellStyle name="差_7月执行率" xfId="3893" xr:uid="{00000000-0005-0000-0000-0000910E0000}"/>
    <cellStyle name="差_ririshengchan1" xfId="3894" xr:uid="{00000000-0005-0000-0000-0000920E0000}"/>
    <cellStyle name="差_ririshengchan10" xfId="3895" xr:uid="{00000000-0005-0000-0000-0000930E0000}"/>
    <cellStyle name="差_ririshengchan11" xfId="3896" xr:uid="{00000000-0005-0000-0000-0000940E0000}"/>
    <cellStyle name="差_ririshengchan12" xfId="3897" xr:uid="{00000000-0005-0000-0000-0000950E0000}"/>
    <cellStyle name="差_ririshengchan2" xfId="3898" xr:uid="{00000000-0005-0000-0000-0000960E0000}"/>
    <cellStyle name="差_ririshengchan8" xfId="3899" xr:uid="{00000000-0005-0000-0000-0000970E0000}"/>
    <cellStyle name="差_ririshengchan819" xfId="3900" xr:uid="{00000000-0005-0000-0000-0000980E0000}"/>
    <cellStyle name="差_ririshengchan9" xfId="3901" xr:uid="{00000000-0005-0000-0000-0000990E0000}"/>
    <cellStyle name="差_생산실적 현황" xfId="3902" xr:uid="{00000000-0005-0000-0000-00009A0E0000}"/>
    <cellStyle name="差_청도공장주간보고(20100430)통보용" xfId="3903" xr:uid="{00000000-0005-0000-0000-00009B0E0000}"/>
    <cellStyle name="钎霖_12岿 " xfId="3904" xr:uid="{00000000-0005-0000-0000-00009C0E0000}"/>
    <cellStyle name="千分位[0]_1-2AUTO" xfId="3905" xr:uid="{00000000-0005-0000-0000-00009D0E0000}"/>
    <cellStyle name="千分位_1-2AUTO" xfId="3906" xr:uid="{00000000-0005-0000-0000-00009E0E0000}"/>
    <cellStyle name="千位分隔 10" xfId="3907" xr:uid="{00000000-0005-0000-0000-00009F0E0000}"/>
    <cellStyle name="千位分隔 10 2" xfId="3908" xr:uid="{00000000-0005-0000-0000-0000A00E0000}"/>
    <cellStyle name="千位分隔 11" xfId="3909" xr:uid="{00000000-0005-0000-0000-0000A10E0000}"/>
    <cellStyle name="千位分隔 12" xfId="3910" xr:uid="{00000000-0005-0000-0000-0000A20E0000}"/>
    <cellStyle name="千位分隔 13" xfId="3911" xr:uid="{00000000-0005-0000-0000-0000A30E0000}"/>
    <cellStyle name="千位分隔 14" xfId="3912" xr:uid="{00000000-0005-0000-0000-0000A40E0000}"/>
    <cellStyle name="千位分隔 15" xfId="3913" xr:uid="{00000000-0005-0000-0000-0000A50E0000}"/>
    <cellStyle name="千位分隔 16" xfId="3914" xr:uid="{00000000-0005-0000-0000-0000A60E0000}"/>
    <cellStyle name="千位分隔 17" xfId="3915" xr:uid="{00000000-0005-0000-0000-0000A70E0000}"/>
    <cellStyle name="千位分隔 18" xfId="3916" xr:uid="{00000000-0005-0000-0000-0000A80E0000}"/>
    <cellStyle name="千位分隔 19" xfId="3917" xr:uid="{00000000-0005-0000-0000-0000A90E0000}"/>
    <cellStyle name="千位分隔 2" xfId="1432" xr:uid="{00000000-0005-0000-0000-0000AA0E0000}"/>
    <cellStyle name="千位分隔 2 2" xfId="1433" xr:uid="{00000000-0005-0000-0000-0000AB0E0000}"/>
    <cellStyle name="千位分隔 2 2 2" xfId="1434" xr:uid="{00000000-0005-0000-0000-0000AC0E0000}"/>
    <cellStyle name="千位分隔 2 2 2 2" xfId="3918" xr:uid="{00000000-0005-0000-0000-0000AD0E0000}"/>
    <cellStyle name="千位分隔 2 3" xfId="3919" xr:uid="{00000000-0005-0000-0000-0000AE0E0000}"/>
    <cellStyle name="千位分隔 2 3 2" xfId="4336" xr:uid="{00000000-0005-0000-0000-0000AF0E0000}"/>
    <cellStyle name="千位分隔 2 4" xfId="3920" xr:uid="{00000000-0005-0000-0000-0000B00E0000}"/>
    <cellStyle name="千位分隔 20" xfId="3921" xr:uid="{00000000-0005-0000-0000-0000B10E0000}"/>
    <cellStyle name="千位分隔 3" xfId="1435" xr:uid="{00000000-0005-0000-0000-0000B20E0000}"/>
    <cellStyle name="千位分隔 3 2" xfId="3922" xr:uid="{00000000-0005-0000-0000-0000B30E0000}"/>
    <cellStyle name="千位分隔 3 3" xfId="3923" xr:uid="{00000000-0005-0000-0000-0000B40E0000}"/>
    <cellStyle name="千位分隔 3 4" xfId="3924" xr:uid="{00000000-0005-0000-0000-0000B50E0000}"/>
    <cellStyle name="千位分隔 4" xfId="3925" xr:uid="{00000000-0005-0000-0000-0000B60E0000}"/>
    <cellStyle name="千位分隔 4 2" xfId="3926" xr:uid="{00000000-0005-0000-0000-0000B70E0000}"/>
    <cellStyle name="千位分隔 5" xfId="3927" xr:uid="{00000000-0005-0000-0000-0000B80E0000}"/>
    <cellStyle name="千位分隔 6" xfId="3928" xr:uid="{00000000-0005-0000-0000-0000B90E0000}"/>
    <cellStyle name="千位分隔 6 2" xfId="3929" xr:uid="{00000000-0005-0000-0000-0000BA0E0000}"/>
    <cellStyle name="千位分隔 7" xfId="3930" xr:uid="{00000000-0005-0000-0000-0000BB0E0000}"/>
    <cellStyle name="千位分隔 7 2" xfId="3931" xr:uid="{00000000-0005-0000-0000-0000BC0E0000}"/>
    <cellStyle name="千位分隔 8" xfId="3932" xr:uid="{00000000-0005-0000-0000-0000BD0E0000}"/>
    <cellStyle name="千位分隔 9" xfId="3933" xr:uid="{00000000-0005-0000-0000-0000BE0E0000}"/>
    <cellStyle name="千位分隔[0] 2" xfId="13" xr:uid="{00000000-0005-0000-0000-0000BF0E0000}"/>
    <cellStyle name="千位分隔[0] 2 2" xfId="1436" xr:uid="{00000000-0005-0000-0000-0000C00E0000}"/>
    <cellStyle name="千位分隔[0] 2 2 2" xfId="3934" xr:uid="{00000000-0005-0000-0000-0000C10E0000}"/>
    <cellStyle name="千位分隔[0] 2 2 2 2" xfId="3935" xr:uid="{00000000-0005-0000-0000-0000C20E0000}"/>
    <cellStyle name="千位分隔[0] 2 3" xfId="3936" xr:uid="{00000000-0005-0000-0000-0000C30E0000}"/>
    <cellStyle name="千位分隔[0] 3" xfId="1437" xr:uid="{00000000-0005-0000-0000-0000C40E0000}"/>
    <cellStyle name="千位分隔[0] 3 2" xfId="1438" xr:uid="{00000000-0005-0000-0000-0000C50E0000}"/>
    <cellStyle name="千位分隔[0] 4" xfId="1439" xr:uid="{00000000-0005-0000-0000-0000C60E0000}"/>
    <cellStyle name="千位分隔[0] 5" xfId="1440" xr:uid="{00000000-0005-0000-0000-0000C70E0000}"/>
    <cellStyle name="千位分隔[0] 6" xfId="1441" xr:uid="{00000000-0005-0000-0000-0000C80E0000}"/>
    <cellStyle name="千位分隔[0] 6 2" xfId="3937" xr:uid="{00000000-0005-0000-0000-0000C90E0000}"/>
    <cellStyle name="千位分隔[0] 7" xfId="3938" xr:uid="{00000000-0005-0000-0000-0000CA0E0000}"/>
    <cellStyle name="千位分隔[0] 7 2" xfId="3939" xr:uid="{00000000-0005-0000-0000-0000CB0E0000}"/>
    <cellStyle name="千位分隔[0] 9" xfId="3940" xr:uid="{00000000-0005-0000-0000-0000CC0E0000}"/>
    <cellStyle name="超级链接" xfId="3941" xr:uid="{00000000-0005-0000-0000-0000CD0E0000}"/>
    <cellStyle name="출력 2" xfId="1442" xr:uid="{00000000-0005-0000-0000-0000CE0E0000}"/>
    <cellStyle name="출력 2 2" xfId="1443" xr:uid="{00000000-0005-0000-0000-0000CF0E0000}"/>
    <cellStyle name="출력 3" xfId="1444" xr:uid="{00000000-0005-0000-0000-0000D00E0000}"/>
    <cellStyle name="출력 3 2" xfId="1445" xr:uid="{00000000-0005-0000-0000-0000D10E0000}"/>
    <cellStyle name="출력 4" xfId="1446" xr:uid="{00000000-0005-0000-0000-0000D20E0000}"/>
    <cellStyle name="출력 5" xfId="3942" xr:uid="{00000000-0005-0000-0000-0000D30E0000}"/>
    <cellStyle name="昗弨_!!!GO" xfId="3943" xr:uid="{00000000-0005-0000-0000-0000D40E0000}"/>
    <cellStyle name="寘嬫愗傝 [0.00]_!!!GO" xfId="3944" xr:uid="{00000000-0005-0000-0000-0000D50E0000}"/>
    <cellStyle name="寘嬫愗傝_!!!GO" xfId="3945" xr:uid="{00000000-0005-0000-0000-0000D60E0000}"/>
    <cellStyle name="콤" xfId="1447" xr:uid="{00000000-0005-0000-0000-0000D70E0000}"/>
    <cellStyle name="콤_연휴 및 신구정 공사보고 " xfId="3946" xr:uid="{00000000-0005-0000-0000-0000D80E0000}"/>
    <cellStyle name="콤_연휴 및 신구정 공사보고 ___ CDC __ __(040311)" xfId="3947" xr:uid="{00000000-0005-0000-0000-0000D90E0000}"/>
    <cellStyle name="콤_연휴 및 신구정 공사보고 ___ CDC __ __(040311)_Daliy Sales Report_Jun" xfId="3948" xr:uid="{00000000-0005-0000-0000-0000DA0E0000}"/>
    <cellStyle name="콤_연휴 및 신구정 공사보고 ___ CDC __ __(040311)_Daliy Sales Report_Jun_2009 Dailyreport 0820" xfId="3949" xr:uid="{00000000-0005-0000-0000-0000DB0E0000}"/>
    <cellStyle name="콤_연휴 및 신구정 공사보고 ___ CDC __ __(040311)_开发票和收金管理" xfId="3950" xr:uid="{00000000-0005-0000-0000-0000DC0E0000}"/>
    <cellStyle name="콤_연휴 및 신구정 공사보고 ___ CDC __ __(040311)_开发票和收金管理1" xfId="3951" xr:uid="{00000000-0005-0000-0000-0000DD0E0000}"/>
    <cellStyle name="콤_연휴 및 신구정 공사보고 _04.10~05.2生产计划(2)" xfId="3952" xr:uid="{00000000-0005-0000-0000-0000DE0E0000}"/>
    <cellStyle name="콤_연휴 및 신구정 공사보고 _04.10~05.2生产计划(2)_Daliy Sales Report_Jun" xfId="3953" xr:uid="{00000000-0005-0000-0000-0000DF0E0000}"/>
    <cellStyle name="콤_연휴 및 신구정 공사보고 _04.10~05.2生产计划(2)_Daliy Sales Report_Jun_2009 Dailyreport 0820" xfId="3954" xr:uid="{00000000-0005-0000-0000-0000E00E0000}"/>
    <cellStyle name="콤_연휴 및 신구정 공사보고 _04.10~05.2生产计划(2)_开发票和收金管理" xfId="3955" xr:uid="{00000000-0005-0000-0000-0000E10E0000}"/>
    <cellStyle name="콤_연휴 및 신구정 공사보고 _04.10~05.2生产计划(2)_开发票和收金管理1" xfId="3956" xr:uid="{00000000-0005-0000-0000-0000E20E0000}"/>
    <cellStyle name="콤_연휴 및 신구정 공사보고 _040923-04年9月-05年1月生产计划" xfId="3957" xr:uid="{00000000-0005-0000-0000-0000E30E0000}"/>
    <cellStyle name="콤_연휴 및 신구정 공사보고 _040923-04年9月-05年1月生产计划_Daliy Sales Report_Jun" xfId="3958" xr:uid="{00000000-0005-0000-0000-0000E40E0000}"/>
    <cellStyle name="콤_연휴 및 신구정 공사보고 _040923-04年9月-05年1月生产计划_Daliy Sales Report_Jun_2009 Dailyreport 0820" xfId="3959" xr:uid="{00000000-0005-0000-0000-0000E50E0000}"/>
    <cellStyle name="콤_연휴 및 신구정 공사보고 _040923-04年9月-05年1月生产计划_开发票和收金管理" xfId="3960" xr:uid="{00000000-0005-0000-0000-0000E60E0000}"/>
    <cellStyle name="콤_연휴 및 신구정 공사보고 _040923-04年9月-05年1月生产计划_开发票和收金管理1" xfId="3961" xr:uid="{00000000-0005-0000-0000-0000E70E0000}"/>
    <cellStyle name="콤_연휴 및 신구정 공사보고 _041027-04年10月-12月生产计划" xfId="3962" xr:uid="{00000000-0005-0000-0000-0000E80E0000}"/>
    <cellStyle name="콤_연휴 및 신구정 공사보고 _041027-04年10月-12月生产计划_Daliy Sales Report_Jun" xfId="3963" xr:uid="{00000000-0005-0000-0000-0000E90E0000}"/>
    <cellStyle name="콤_연휴 및 신구정 공사보고 _041027-04年10月-12月生产计划_Daliy Sales Report_Jun_2009 Dailyreport 0820" xfId="3964" xr:uid="{00000000-0005-0000-0000-0000EA0E0000}"/>
    <cellStyle name="콤_연휴 및 신구정 공사보고 _041027-04年10月-12月生产计划_开发票和收金管理" xfId="3965" xr:uid="{00000000-0005-0000-0000-0000EB0E0000}"/>
    <cellStyle name="콤_연휴 및 신구정 공사보고 _041027-04年10月-12月生产计划_开发票和收金管理1" xfId="3966" xr:uid="{00000000-0005-0000-0000-0000EC0E0000}"/>
    <cellStyle name="콤_연휴 및 신구정 공사보고 _2005年生产计划041009" xfId="3967" xr:uid="{00000000-0005-0000-0000-0000ED0E0000}"/>
    <cellStyle name="콤_연휴 및 신구정 공사보고 _2005年生产计划041009_Daliy Sales Report_Jun" xfId="3968" xr:uid="{00000000-0005-0000-0000-0000EE0E0000}"/>
    <cellStyle name="콤_연휴 및 신구정 공사보고 _2005年生产计划041009_Daliy Sales Report_Jun_2009 Dailyreport 0820" xfId="3969" xr:uid="{00000000-0005-0000-0000-0000EF0E0000}"/>
    <cellStyle name="콤_연휴 및 신구정 공사보고 _2005年生产计划041009_开发票和收金管理" xfId="3970" xr:uid="{00000000-0005-0000-0000-0000F00E0000}"/>
    <cellStyle name="콤_연휴 및 신구정 공사보고 _2005年生产计划041009_开发票和收金管理1" xfId="3971" xr:uid="{00000000-0005-0000-0000-0000F10E0000}"/>
    <cellStyle name="콤_연휴 및 신구정 공사보고 _2005年生产计划041223" xfId="3972" xr:uid="{00000000-0005-0000-0000-0000F20E0000}"/>
    <cellStyle name="콤_연휴 및 신구정 공사보고 _2005年生产计划041223_Daliy Sales Report_Jun" xfId="3973" xr:uid="{00000000-0005-0000-0000-0000F30E0000}"/>
    <cellStyle name="콤_연휴 및 신구정 공사보고 _2005年生产计划041223_Daliy Sales Report_Jun_2009 Dailyreport 0820" xfId="3974" xr:uid="{00000000-0005-0000-0000-0000F40E0000}"/>
    <cellStyle name="콤_연휴 및 신구정 공사보고 _2005年生产计划041223_开发票和收金管理" xfId="3975" xr:uid="{00000000-0005-0000-0000-0000F50E0000}"/>
    <cellStyle name="콤_연휴 및 신구정 공사보고 _2005年生产计划041223_开发票和收金管理1" xfId="3976" xr:uid="{00000000-0005-0000-0000-0000F60E0000}"/>
    <cellStyle name="콤_연휴 및 신구정 공사보고 _BHMC INVENTORY040614" xfId="3977" xr:uid="{00000000-0005-0000-0000-0000F70E0000}"/>
    <cellStyle name="콤_연휴 및 신구정 공사보고 _BHMC INVENTORY040614_Daliy Sales Report_Jun" xfId="3978" xr:uid="{00000000-0005-0000-0000-0000F80E0000}"/>
    <cellStyle name="콤_연휴 및 신구정 공사보고 _BHMC INVENTORY040614_Daliy Sales Report_Jun_2009 Dailyreport 0820" xfId="3979" xr:uid="{00000000-0005-0000-0000-0000F90E0000}"/>
    <cellStyle name="콤_연휴 및 신구정 공사보고 _BHMC INVENTORY040614_开发票和收金管理" xfId="3980" xr:uid="{00000000-0005-0000-0000-0000FA0E0000}"/>
    <cellStyle name="콤_연휴 및 신구정 공사보고 _BHMC INVENTORY040614_开发票和收金管理1" xfId="3981" xr:uid="{00000000-0005-0000-0000-0000FB0E0000}"/>
    <cellStyle name="콤_연휴 및 신구정 공사보고 _BHMC INVENTORY040923" xfId="3982" xr:uid="{00000000-0005-0000-0000-0000FC0E0000}"/>
    <cellStyle name="콤_연휴 및 신구정 공사보고 _BHMC INVENTORY040923_Daliy Sales Report_Jun" xfId="3983" xr:uid="{00000000-0005-0000-0000-0000FD0E0000}"/>
    <cellStyle name="콤_연휴 및 신구정 공사보고 _BHMC INVENTORY040923_Daliy Sales Report_Jun_2009 Dailyreport 0820" xfId="3984" xr:uid="{00000000-0005-0000-0000-0000FE0E0000}"/>
    <cellStyle name="콤_연휴 및 신구정 공사보고 _BHMC INVENTORY040923_开发票和收金管理" xfId="3985" xr:uid="{00000000-0005-0000-0000-0000FF0E0000}"/>
    <cellStyle name="콤_연휴 및 신구정 공사보고 _BHMC INVENTORY040923_开发票和收金管理1" xfId="3986" xr:uid="{00000000-0005-0000-0000-0000000F0000}"/>
    <cellStyle name="콤_연휴 및 신구정 공사보고 _BHMC 生产计划对比 " xfId="3987" xr:uid="{00000000-0005-0000-0000-0000010F0000}"/>
    <cellStyle name="콤_연휴 및 신구정 공사보고 _BHMC 生产计划对比 _Daliy Sales Report_Jun" xfId="3988" xr:uid="{00000000-0005-0000-0000-0000020F0000}"/>
    <cellStyle name="콤_연휴 및 신구정 공사보고 _BHMC 生产计划对比 _Daliy Sales Report_Jun_2009 Dailyreport 0820" xfId="3989" xr:uid="{00000000-0005-0000-0000-0000030F0000}"/>
    <cellStyle name="콤_연휴 및 신구정 공사보고 _BHMC 生产计划对比 _开发票和收金管理" xfId="3990" xr:uid="{00000000-0005-0000-0000-0000040F0000}"/>
    <cellStyle name="콤_연휴 및 신구정 공사보고 _BHMC 生产计划对比 _开发票和收金管理1" xfId="3991" xr:uid="{00000000-0005-0000-0000-0000050F0000}"/>
    <cellStyle name="콤_연휴 및 신구정 공사보고 _Daliy Sales Report_Jun" xfId="3992" xr:uid="{00000000-0005-0000-0000-0000060F0000}"/>
    <cellStyle name="콤_연휴 및 신구정 공사보고 _Daliy Sales Report_Jun_2009 Dailyreport 0820" xfId="3993" xr:uid="{00000000-0005-0000-0000-0000070F0000}"/>
    <cellStyle name="콤_연휴 및 신구정 공사보고 _开发票和收金管理" xfId="3994" xr:uid="{00000000-0005-0000-0000-0000080F0000}"/>
    <cellStyle name="콤_연휴 및 신구정 공사보고 _开发票和收金管理1" xfId="3995" xr:uid="{00000000-0005-0000-0000-0000090F0000}"/>
    <cellStyle name="콤_연휴 및 신구정 공사보고 _건물개조관련보고서0808" xfId="3996" xr:uid="{00000000-0005-0000-0000-00000A0F0000}"/>
    <cellStyle name="콤_연휴 및 신구정 공사보고 _건물개조관련보고서0808_Daliy Sales Report_Jun" xfId="3997" xr:uid="{00000000-0005-0000-0000-00000B0F0000}"/>
    <cellStyle name="콤_연휴 및 신구정 공사보고 _건물개조관련보고서0808_开发票和收金管理" xfId="3998" xr:uid="{00000000-0005-0000-0000-00000C0F0000}"/>
    <cellStyle name="콤_연휴 및 신구정 공사보고 _건물개조관련보고서0808_开发票和收金管理1" xfId="3999" xr:uid="{00000000-0005-0000-0000-00000D0F0000}"/>
    <cellStyle name="콤_정이사님 보고용 1226 " xfId="4000" xr:uid="{00000000-0005-0000-0000-00000E0F0000}"/>
    <cellStyle name="콤_정이사님 보고용 1226 ___ CDC __ __(040311)" xfId="4001" xr:uid="{00000000-0005-0000-0000-00000F0F0000}"/>
    <cellStyle name="콤_정이사님 보고용 1226 ___ CDC __ __(040311)_Daliy Sales Report_Jun" xfId="4002" xr:uid="{00000000-0005-0000-0000-0000100F0000}"/>
    <cellStyle name="콤_정이사님 보고용 1226 ___ CDC __ __(040311)_Daliy Sales Report_Jun_2009 Dailyreport 0820" xfId="4003" xr:uid="{00000000-0005-0000-0000-0000110F0000}"/>
    <cellStyle name="콤_정이사님 보고용 1226 ___ CDC __ __(040311)_开发票和收金管理" xfId="4004" xr:uid="{00000000-0005-0000-0000-0000120F0000}"/>
    <cellStyle name="콤_정이사님 보고용 1226 ___ CDC __ __(040311)_开发票和收金管理1" xfId="4005" xr:uid="{00000000-0005-0000-0000-0000130F0000}"/>
    <cellStyle name="콤_정이사님 보고용 1226 _04.10~05.2生产计划(2)" xfId="4006" xr:uid="{00000000-0005-0000-0000-0000140F0000}"/>
    <cellStyle name="콤_정이사님 보고용 1226 _04.10~05.2生产计划(2)_Daliy Sales Report_Jun" xfId="4007" xr:uid="{00000000-0005-0000-0000-0000150F0000}"/>
    <cellStyle name="콤_정이사님 보고용 1226 _04.10~05.2生产计划(2)_Daliy Sales Report_Jun_2009 Dailyreport 0820" xfId="4008" xr:uid="{00000000-0005-0000-0000-0000160F0000}"/>
    <cellStyle name="콤_정이사님 보고용 1226 _04.10~05.2生产计划(2)_开发票和收金管理" xfId="4009" xr:uid="{00000000-0005-0000-0000-0000170F0000}"/>
    <cellStyle name="콤_정이사님 보고용 1226 _04.10~05.2生产计划(2)_开发票和收金管理1" xfId="4010" xr:uid="{00000000-0005-0000-0000-0000180F0000}"/>
    <cellStyle name="콤_정이사님 보고용 1226 _040923-04年9月-05年1月生产计划" xfId="4011" xr:uid="{00000000-0005-0000-0000-0000190F0000}"/>
    <cellStyle name="콤_정이사님 보고용 1226 _040923-04年9月-05年1月生产计划_Daliy Sales Report_Jun" xfId="4012" xr:uid="{00000000-0005-0000-0000-00001A0F0000}"/>
    <cellStyle name="콤_정이사님 보고용 1226 _040923-04年9月-05年1月生产计划_Daliy Sales Report_Jun_2009 Dailyreport 0820" xfId="4013" xr:uid="{00000000-0005-0000-0000-00001B0F0000}"/>
    <cellStyle name="콤_정이사님 보고용 1226 _040923-04年9月-05年1月生产计划_开发票和收金管理" xfId="4014" xr:uid="{00000000-0005-0000-0000-00001C0F0000}"/>
    <cellStyle name="콤_정이사님 보고용 1226 _040923-04年9月-05年1月生产计划_开发票和收金管理1" xfId="4015" xr:uid="{00000000-0005-0000-0000-00001D0F0000}"/>
    <cellStyle name="콤_정이사님 보고용 1226 _041027-04年10月-12月生产计划" xfId="4016" xr:uid="{00000000-0005-0000-0000-00001E0F0000}"/>
    <cellStyle name="콤_정이사님 보고용 1226 _041027-04年10月-12月生产计划_Daliy Sales Report_Jun" xfId="4017" xr:uid="{00000000-0005-0000-0000-00001F0F0000}"/>
    <cellStyle name="콤_정이사님 보고용 1226 _041027-04年10月-12月生产计划_Daliy Sales Report_Jun_2009 Dailyreport 0820" xfId="4018" xr:uid="{00000000-0005-0000-0000-0000200F0000}"/>
    <cellStyle name="콤_정이사님 보고용 1226 _041027-04年10月-12月生产计划_开发票和收金管理" xfId="4019" xr:uid="{00000000-0005-0000-0000-0000210F0000}"/>
    <cellStyle name="콤_정이사님 보고용 1226 _041027-04年10月-12月生产计划_开发票和收金管理1" xfId="4020" xr:uid="{00000000-0005-0000-0000-0000220F0000}"/>
    <cellStyle name="콤_정이사님 보고용 1226 _2005年生产计划041009" xfId="4021" xr:uid="{00000000-0005-0000-0000-0000230F0000}"/>
    <cellStyle name="콤_정이사님 보고용 1226 _2005年生产计划041009_Daliy Sales Report_Jun" xfId="4022" xr:uid="{00000000-0005-0000-0000-0000240F0000}"/>
    <cellStyle name="콤_정이사님 보고용 1226 _2005年生产计划041009_Daliy Sales Report_Jun_2009 Dailyreport 0820" xfId="4023" xr:uid="{00000000-0005-0000-0000-0000250F0000}"/>
    <cellStyle name="콤_정이사님 보고용 1226 _2005年生产计划041009_开发票和收金管理" xfId="4024" xr:uid="{00000000-0005-0000-0000-0000260F0000}"/>
    <cellStyle name="콤_정이사님 보고용 1226 _2005年生产计划041009_开发票和收金管理1" xfId="4025" xr:uid="{00000000-0005-0000-0000-0000270F0000}"/>
    <cellStyle name="콤_정이사님 보고용 1226 _2005年生产计划041223" xfId="4026" xr:uid="{00000000-0005-0000-0000-0000280F0000}"/>
    <cellStyle name="콤_정이사님 보고용 1226 _2005年生产计划041223_Daliy Sales Report_Jun" xfId="4027" xr:uid="{00000000-0005-0000-0000-0000290F0000}"/>
    <cellStyle name="콤_정이사님 보고용 1226 _2005年生产计划041223_Daliy Sales Report_Jun_2009 Dailyreport 0820" xfId="4028" xr:uid="{00000000-0005-0000-0000-00002A0F0000}"/>
    <cellStyle name="콤_정이사님 보고용 1226 _2005年生产计划041223_开发票和收金管理" xfId="4029" xr:uid="{00000000-0005-0000-0000-00002B0F0000}"/>
    <cellStyle name="콤_정이사님 보고용 1226 _2005年生产计划041223_开发票和收金管理1" xfId="4030" xr:uid="{00000000-0005-0000-0000-00002C0F0000}"/>
    <cellStyle name="콤_정이사님 보고용 1226 _BHMC INVENTORY040614" xfId="4031" xr:uid="{00000000-0005-0000-0000-00002D0F0000}"/>
    <cellStyle name="콤_정이사님 보고용 1226 _BHMC INVENTORY040614_Daliy Sales Report_Jun" xfId="4032" xr:uid="{00000000-0005-0000-0000-00002E0F0000}"/>
    <cellStyle name="콤_정이사님 보고용 1226 _BHMC INVENTORY040614_Daliy Sales Report_Jun_2009 Dailyreport 0820" xfId="4033" xr:uid="{00000000-0005-0000-0000-00002F0F0000}"/>
    <cellStyle name="콤_정이사님 보고용 1226 _BHMC INVENTORY040614_开发票和收金管理" xfId="4034" xr:uid="{00000000-0005-0000-0000-0000300F0000}"/>
    <cellStyle name="콤_정이사님 보고용 1226 _BHMC INVENTORY040614_开发票和收金管理1" xfId="4035" xr:uid="{00000000-0005-0000-0000-0000310F0000}"/>
    <cellStyle name="콤_정이사님 보고용 1226 _BHMC INVENTORY040923" xfId="4036" xr:uid="{00000000-0005-0000-0000-0000320F0000}"/>
    <cellStyle name="콤_정이사님 보고용 1226 _BHMC INVENTORY040923_Daliy Sales Report_Jun" xfId="4037" xr:uid="{00000000-0005-0000-0000-0000330F0000}"/>
    <cellStyle name="콤_정이사님 보고용 1226 _BHMC INVENTORY040923_Daliy Sales Report_Jun_2009 Dailyreport 0820" xfId="4038" xr:uid="{00000000-0005-0000-0000-0000340F0000}"/>
    <cellStyle name="콤_정이사님 보고용 1226 _BHMC INVENTORY040923_开发票和收金管理" xfId="4039" xr:uid="{00000000-0005-0000-0000-0000350F0000}"/>
    <cellStyle name="콤_정이사님 보고용 1226 _BHMC INVENTORY040923_开发票和收金管理1" xfId="4040" xr:uid="{00000000-0005-0000-0000-0000360F0000}"/>
    <cellStyle name="콤_정이사님 보고용 1226 _BHMC 生产计划对比 " xfId="4041" xr:uid="{00000000-0005-0000-0000-0000370F0000}"/>
    <cellStyle name="콤_정이사님 보고용 1226 _BHMC 生产计划对比 _Daliy Sales Report_Jun" xfId="4042" xr:uid="{00000000-0005-0000-0000-0000380F0000}"/>
    <cellStyle name="콤_정이사님 보고용 1226 _BHMC 生产计划对比 _Daliy Sales Report_Jun_2009 Dailyreport 0820" xfId="4043" xr:uid="{00000000-0005-0000-0000-0000390F0000}"/>
    <cellStyle name="콤_정이사님 보고용 1226 _BHMC 生产计划对比 _开发票和收金管理" xfId="4044" xr:uid="{00000000-0005-0000-0000-00003A0F0000}"/>
    <cellStyle name="콤_정이사님 보고용 1226 _BHMC 生产计划对比 _开发票和收金管理1" xfId="4045" xr:uid="{00000000-0005-0000-0000-00003B0F0000}"/>
    <cellStyle name="콤_정이사님 보고용 1226 _Daliy Sales Report_Jun" xfId="4046" xr:uid="{00000000-0005-0000-0000-00003C0F0000}"/>
    <cellStyle name="콤_정이사님 보고용 1226 _Daliy Sales Report_Jun_2009 Dailyreport 0820" xfId="4047" xr:uid="{00000000-0005-0000-0000-00003D0F0000}"/>
    <cellStyle name="콤_정이사님 보고용 1226 _开发票和收金管理" xfId="4048" xr:uid="{00000000-0005-0000-0000-00003E0F0000}"/>
    <cellStyle name="콤_정이사님 보고용 1226 _开发票和收金管理1" xfId="4049" xr:uid="{00000000-0005-0000-0000-00003F0F0000}"/>
    <cellStyle name="콤_정이사님 보고용 1226 _건물개조관련보고서0808" xfId="4050" xr:uid="{00000000-0005-0000-0000-0000400F0000}"/>
    <cellStyle name="콤_정이사님 보고용 1226 _건물개조관련보고서0808_Daliy Sales Report_Jun" xfId="4051" xr:uid="{00000000-0005-0000-0000-0000410F0000}"/>
    <cellStyle name="콤_정이사님 보고용 1226 _건물개조관련보고서0808_开发票和收金管理" xfId="4052" xr:uid="{00000000-0005-0000-0000-0000420F0000}"/>
    <cellStyle name="콤_정이사님 보고용 1226 _건물개조관련보고서0808_开发票和收金管理1" xfId="4053" xr:uid="{00000000-0005-0000-0000-0000430F0000}"/>
    <cellStyle name="콤마 [" xfId="1448" xr:uid="{00000000-0005-0000-0000-0000440F0000}"/>
    <cellStyle name="콤마 [0]_ " xfId="4054" xr:uid="{00000000-0005-0000-0000-0000450F0000}"/>
    <cellStyle name="콤마 [0]견적서(성남)" xfId="1449" xr:uid="{00000000-0005-0000-0000-0000460F0000}"/>
    <cellStyle name="콤마 [0]노무 (2)" xfId="1450" xr:uid="{00000000-0005-0000-0000-0000470F0000}"/>
    <cellStyle name="콤마," xfId="1451" xr:uid="{00000000-0005-0000-0000-0000480F0000}"/>
    <cellStyle name="콤마,_x0005__x0014_" xfId="1452" xr:uid="{00000000-0005-0000-0000-0000490F0000}"/>
    <cellStyle name="콤마,_x0005__x0014_ 2" xfId="4055" xr:uid="{00000000-0005-0000-0000-00004A0F0000}"/>
    <cellStyle name="콤마,_11월 조달 이행율" xfId="4056" xr:uid="{00000000-0005-0000-0000-00004B0F0000}"/>
    <cellStyle name="콤마[0]" xfId="1453" xr:uid="{00000000-0005-0000-0000-00004C0F0000}"/>
    <cellStyle name="콤마_ " xfId="4057" xr:uid="{00000000-0005-0000-0000-00004D0F0000}"/>
    <cellStyle name="콤마鍮?(2)" xfId="1454" xr:uid="{00000000-0005-0000-0000-00004E0F0000}"/>
    <cellStyle name="콤마견적 표지" xfId="1455" xr:uid="{00000000-0005-0000-0000-00004F0F0000}"/>
    <cellStyle name="통" xfId="1456" xr:uid="{00000000-0005-0000-0000-0000500F0000}"/>
    <cellStyle name="통_연휴 및 신구정 공사보고 " xfId="4058" xr:uid="{00000000-0005-0000-0000-0000510F0000}"/>
    <cellStyle name="통_연휴 및 신구정 공사보고 ___ CDC __ __(040311)" xfId="4059" xr:uid="{00000000-0005-0000-0000-0000520F0000}"/>
    <cellStyle name="통_연휴 및 신구정 공사보고 ___ CDC __ __(040311)_Daliy Sales Report_Jun" xfId="4060" xr:uid="{00000000-0005-0000-0000-0000530F0000}"/>
    <cellStyle name="통_연휴 및 신구정 공사보고 ___ CDC __ __(040311)_Daliy Sales Report_Jun_2009 Dailyreport 0820" xfId="4061" xr:uid="{00000000-0005-0000-0000-0000540F0000}"/>
    <cellStyle name="통_연휴 및 신구정 공사보고 ___ CDC __ __(040311)_开发票和收金管理" xfId="4062" xr:uid="{00000000-0005-0000-0000-0000550F0000}"/>
    <cellStyle name="통_연휴 및 신구정 공사보고 ___ CDC __ __(040311)_开发票和收金管理1" xfId="4063" xr:uid="{00000000-0005-0000-0000-0000560F0000}"/>
    <cellStyle name="통_연휴 및 신구정 공사보고 _04.10~05.2生产计划(2)" xfId="4064" xr:uid="{00000000-0005-0000-0000-0000570F0000}"/>
    <cellStyle name="통_연휴 및 신구정 공사보고 _04.10~05.2生产计划(2)_Daliy Sales Report_Jun" xfId="4065" xr:uid="{00000000-0005-0000-0000-0000580F0000}"/>
    <cellStyle name="통_연휴 및 신구정 공사보고 _04.10~05.2生产计划(2)_Daliy Sales Report_Jun_2009 Dailyreport 0820" xfId="4066" xr:uid="{00000000-0005-0000-0000-0000590F0000}"/>
    <cellStyle name="통_연휴 및 신구정 공사보고 _04.10~05.2生产计划(2)_开发票和收金管理" xfId="4067" xr:uid="{00000000-0005-0000-0000-00005A0F0000}"/>
    <cellStyle name="통_연휴 및 신구정 공사보고 _04.10~05.2生产计划(2)_开发票和收金管理1" xfId="4068" xr:uid="{00000000-0005-0000-0000-00005B0F0000}"/>
    <cellStyle name="통_연휴 및 신구정 공사보고 _040923-04年9月-05年1月生产计划" xfId="4069" xr:uid="{00000000-0005-0000-0000-00005C0F0000}"/>
    <cellStyle name="통_연휴 및 신구정 공사보고 _040923-04年9月-05年1月生产计划_Daliy Sales Report_Jun" xfId="4070" xr:uid="{00000000-0005-0000-0000-00005D0F0000}"/>
    <cellStyle name="통_연휴 및 신구정 공사보고 _040923-04年9月-05年1月生产计划_Daliy Sales Report_Jun_2009 Dailyreport 0820" xfId="4071" xr:uid="{00000000-0005-0000-0000-00005E0F0000}"/>
    <cellStyle name="통_연휴 및 신구정 공사보고 _040923-04年9月-05年1月生产计划_开发票和收金管理" xfId="4072" xr:uid="{00000000-0005-0000-0000-00005F0F0000}"/>
    <cellStyle name="통_연휴 및 신구정 공사보고 _040923-04年9月-05年1月生产计划_开发票和收金管理1" xfId="4073" xr:uid="{00000000-0005-0000-0000-0000600F0000}"/>
    <cellStyle name="통_연휴 및 신구정 공사보고 _041027-04年10月-12月生产计划" xfId="4074" xr:uid="{00000000-0005-0000-0000-0000610F0000}"/>
    <cellStyle name="통_연휴 및 신구정 공사보고 _041027-04年10月-12月生产计划_Daliy Sales Report_Jun" xfId="4075" xr:uid="{00000000-0005-0000-0000-0000620F0000}"/>
    <cellStyle name="통_연휴 및 신구정 공사보고 _041027-04年10月-12月生产计划_Daliy Sales Report_Jun_2009 Dailyreport 0820" xfId="4076" xr:uid="{00000000-0005-0000-0000-0000630F0000}"/>
    <cellStyle name="통_연휴 및 신구정 공사보고 _041027-04年10月-12月生产计划_开发票和收金管理" xfId="4077" xr:uid="{00000000-0005-0000-0000-0000640F0000}"/>
    <cellStyle name="통_연휴 및 신구정 공사보고 _041027-04年10月-12月生产计划_开发票和收金管理1" xfId="4078" xr:uid="{00000000-0005-0000-0000-0000650F0000}"/>
    <cellStyle name="통_연휴 및 신구정 공사보고 _2005年生产计划041009" xfId="4079" xr:uid="{00000000-0005-0000-0000-0000660F0000}"/>
    <cellStyle name="통_연휴 및 신구정 공사보고 _2005年生产计划041009_Daliy Sales Report_Jun" xfId="4080" xr:uid="{00000000-0005-0000-0000-0000670F0000}"/>
    <cellStyle name="통_연휴 및 신구정 공사보고 _2005年生产计划041009_Daliy Sales Report_Jun_2009 Dailyreport 0820" xfId="4081" xr:uid="{00000000-0005-0000-0000-0000680F0000}"/>
    <cellStyle name="통_연휴 및 신구정 공사보고 _2005年生产计划041009_开发票和收金管理" xfId="4082" xr:uid="{00000000-0005-0000-0000-0000690F0000}"/>
    <cellStyle name="통_연휴 및 신구정 공사보고 _2005年生产计划041009_开发票和收金管理1" xfId="4083" xr:uid="{00000000-0005-0000-0000-00006A0F0000}"/>
    <cellStyle name="통_연휴 및 신구정 공사보고 _2005年生产计划041223" xfId="4084" xr:uid="{00000000-0005-0000-0000-00006B0F0000}"/>
    <cellStyle name="통_연휴 및 신구정 공사보고 _2005年生产计划041223_Daliy Sales Report_Jun" xfId="4085" xr:uid="{00000000-0005-0000-0000-00006C0F0000}"/>
    <cellStyle name="통_연휴 및 신구정 공사보고 _2005年生产计划041223_Daliy Sales Report_Jun_2009 Dailyreport 0820" xfId="4086" xr:uid="{00000000-0005-0000-0000-00006D0F0000}"/>
    <cellStyle name="통_연휴 및 신구정 공사보고 _2005年生产计划041223_开发票和收金管理" xfId="4087" xr:uid="{00000000-0005-0000-0000-00006E0F0000}"/>
    <cellStyle name="통_연휴 및 신구정 공사보고 _2005年生产计划041223_开发票和收金管理1" xfId="4088" xr:uid="{00000000-0005-0000-0000-00006F0F0000}"/>
    <cellStyle name="통_연휴 및 신구정 공사보고 _BHMC INVENTORY040614" xfId="4089" xr:uid="{00000000-0005-0000-0000-0000700F0000}"/>
    <cellStyle name="통_연휴 및 신구정 공사보고 _BHMC INVENTORY040614_Daliy Sales Report_Jun" xfId="4090" xr:uid="{00000000-0005-0000-0000-0000710F0000}"/>
    <cellStyle name="통_연휴 및 신구정 공사보고 _BHMC INVENTORY040614_Daliy Sales Report_Jun_2009 Dailyreport 0820" xfId="4091" xr:uid="{00000000-0005-0000-0000-0000720F0000}"/>
    <cellStyle name="통_연휴 및 신구정 공사보고 _BHMC INVENTORY040614_开发票和收金管理" xfId="4092" xr:uid="{00000000-0005-0000-0000-0000730F0000}"/>
    <cellStyle name="통_연휴 및 신구정 공사보고 _BHMC INVENTORY040614_开发票和收金管理1" xfId="4093" xr:uid="{00000000-0005-0000-0000-0000740F0000}"/>
    <cellStyle name="통_연휴 및 신구정 공사보고 _BHMC INVENTORY040923" xfId="4094" xr:uid="{00000000-0005-0000-0000-0000750F0000}"/>
    <cellStyle name="통_연휴 및 신구정 공사보고 _BHMC INVENTORY040923_Daliy Sales Report_Jun" xfId="4095" xr:uid="{00000000-0005-0000-0000-0000760F0000}"/>
    <cellStyle name="통_연휴 및 신구정 공사보고 _BHMC INVENTORY040923_Daliy Sales Report_Jun_2009 Dailyreport 0820" xfId="4096" xr:uid="{00000000-0005-0000-0000-0000770F0000}"/>
    <cellStyle name="통_연휴 및 신구정 공사보고 _BHMC INVENTORY040923_开发票和收金管理" xfId="4097" xr:uid="{00000000-0005-0000-0000-0000780F0000}"/>
    <cellStyle name="통_연휴 및 신구정 공사보고 _BHMC INVENTORY040923_开发票和收金管理1" xfId="4098" xr:uid="{00000000-0005-0000-0000-0000790F0000}"/>
    <cellStyle name="통_연휴 및 신구정 공사보고 _BHMC 生产计划对比 " xfId="4099" xr:uid="{00000000-0005-0000-0000-00007A0F0000}"/>
    <cellStyle name="통_연휴 및 신구정 공사보고 _BHMC 生产计划对比 _Daliy Sales Report_Jun" xfId="4100" xr:uid="{00000000-0005-0000-0000-00007B0F0000}"/>
    <cellStyle name="통_연휴 및 신구정 공사보고 _BHMC 生产计划对比 _Daliy Sales Report_Jun_2009 Dailyreport 0820" xfId="4101" xr:uid="{00000000-0005-0000-0000-00007C0F0000}"/>
    <cellStyle name="통_연휴 및 신구정 공사보고 _BHMC 生产计划对比 _开发票和收金管理" xfId="4102" xr:uid="{00000000-0005-0000-0000-00007D0F0000}"/>
    <cellStyle name="통_연휴 및 신구정 공사보고 _BHMC 生产计划对比 _开发票和收金管理1" xfId="4103" xr:uid="{00000000-0005-0000-0000-00007E0F0000}"/>
    <cellStyle name="통_연휴 및 신구정 공사보고 _Daliy Sales Report_Jun" xfId="4104" xr:uid="{00000000-0005-0000-0000-00007F0F0000}"/>
    <cellStyle name="통_연휴 및 신구정 공사보고 _Daliy Sales Report_Jun_2009 Dailyreport 0820" xfId="4105" xr:uid="{00000000-0005-0000-0000-0000800F0000}"/>
    <cellStyle name="통_연휴 및 신구정 공사보고 _开发票和收金管理" xfId="4106" xr:uid="{00000000-0005-0000-0000-0000810F0000}"/>
    <cellStyle name="통_연휴 및 신구정 공사보고 _开发票和收金管理1" xfId="4107" xr:uid="{00000000-0005-0000-0000-0000820F0000}"/>
    <cellStyle name="통_연휴 및 신구정 공사보고 _건물개조관련보고서0808" xfId="4108" xr:uid="{00000000-0005-0000-0000-0000830F0000}"/>
    <cellStyle name="통_연휴 및 신구정 공사보고 _건물개조관련보고서0808_Daliy Sales Report_Jun" xfId="4109" xr:uid="{00000000-0005-0000-0000-0000840F0000}"/>
    <cellStyle name="통_연휴 및 신구정 공사보고 _건물개조관련보고서0808_开发票和收金管理" xfId="4110" xr:uid="{00000000-0005-0000-0000-0000850F0000}"/>
    <cellStyle name="통_연휴 및 신구정 공사보고 _건물개조관련보고서0808_开发票和收金管理1" xfId="4111" xr:uid="{00000000-0005-0000-0000-0000860F0000}"/>
    <cellStyle name="통_정이사님 보고용 1226 " xfId="4112" xr:uid="{00000000-0005-0000-0000-0000870F0000}"/>
    <cellStyle name="통_정이사님 보고용 1226 ___ CDC __ __(040311)" xfId="4113" xr:uid="{00000000-0005-0000-0000-0000880F0000}"/>
    <cellStyle name="통_정이사님 보고용 1226 ___ CDC __ __(040311)_Daliy Sales Report_Jun" xfId="4114" xr:uid="{00000000-0005-0000-0000-0000890F0000}"/>
    <cellStyle name="통_정이사님 보고용 1226 ___ CDC __ __(040311)_Daliy Sales Report_Jun_2009 Dailyreport 0820" xfId="4115" xr:uid="{00000000-0005-0000-0000-00008A0F0000}"/>
    <cellStyle name="통_정이사님 보고용 1226 ___ CDC __ __(040311)_开发票和收金管理" xfId="4116" xr:uid="{00000000-0005-0000-0000-00008B0F0000}"/>
    <cellStyle name="통_정이사님 보고용 1226 ___ CDC __ __(040311)_开发票和收金管理1" xfId="4117" xr:uid="{00000000-0005-0000-0000-00008C0F0000}"/>
    <cellStyle name="통_정이사님 보고용 1226 _04.10~05.2生产计划(2)" xfId="4118" xr:uid="{00000000-0005-0000-0000-00008D0F0000}"/>
    <cellStyle name="통_정이사님 보고용 1226 _04.10~05.2生产计划(2)_Daliy Sales Report_Jun" xfId="4119" xr:uid="{00000000-0005-0000-0000-00008E0F0000}"/>
    <cellStyle name="통_정이사님 보고용 1226 _04.10~05.2生产计划(2)_Daliy Sales Report_Jun_2009 Dailyreport 0820" xfId="4120" xr:uid="{00000000-0005-0000-0000-00008F0F0000}"/>
    <cellStyle name="통_정이사님 보고용 1226 _04.10~05.2生产计划(2)_开发票和收金管理" xfId="4121" xr:uid="{00000000-0005-0000-0000-0000900F0000}"/>
    <cellStyle name="통_정이사님 보고용 1226 _04.10~05.2生产计划(2)_开发票和收金管理1" xfId="4122" xr:uid="{00000000-0005-0000-0000-0000910F0000}"/>
    <cellStyle name="통_정이사님 보고용 1226 _040923-04年9月-05年1月生产计划" xfId="4123" xr:uid="{00000000-0005-0000-0000-0000920F0000}"/>
    <cellStyle name="통_정이사님 보고용 1226 _040923-04年9月-05年1月生产计划_Daliy Sales Report_Jun" xfId="4124" xr:uid="{00000000-0005-0000-0000-0000930F0000}"/>
    <cellStyle name="통_정이사님 보고용 1226 _040923-04年9月-05年1月生产计划_Daliy Sales Report_Jun_2009 Dailyreport 0820" xfId="4125" xr:uid="{00000000-0005-0000-0000-0000940F0000}"/>
    <cellStyle name="통_정이사님 보고용 1226 _040923-04年9月-05年1月生产计划_开发票和收金管理" xfId="4126" xr:uid="{00000000-0005-0000-0000-0000950F0000}"/>
    <cellStyle name="통_정이사님 보고용 1226 _040923-04年9月-05年1月生产计划_开发票和收金管理1" xfId="4127" xr:uid="{00000000-0005-0000-0000-0000960F0000}"/>
    <cellStyle name="통_정이사님 보고용 1226 _041027-04年10月-12月生产计划" xfId="4128" xr:uid="{00000000-0005-0000-0000-0000970F0000}"/>
    <cellStyle name="통_정이사님 보고용 1226 _041027-04年10月-12月生产计划_Daliy Sales Report_Jun" xfId="4129" xr:uid="{00000000-0005-0000-0000-0000980F0000}"/>
    <cellStyle name="통_정이사님 보고용 1226 _041027-04年10月-12月生产计划_Daliy Sales Report_Jun_2009 Dailyreport 0820" xfId="4130" xr:uid="{00000000-0005-0000-0000-0000990F0000}"/>
    <cellStyle name="통_정이사님 보고용 1226 _041027-04年10月-12月生产计划_开发票和收金管理" xfId="4131" xr:uid="{00000000-0005-0000-0000-00009A0F0000}"/>
    <cellStyle name="통_정이사님 보고용 1226 _041027-04年10月-12月生产计划_开发票和收金管理1" xfId="4132" xr:uid="{00000000-0005-0000-0000-00009B0F0000}"/>
    <cellStyle name="통_정이사님 보고용 1226 _2005年生产计划041009" xfId="4133" xr:uid="{00000000-0005-0000-0000-00009C0F0000}"/>
    <cellStyle name="통_정이사님 보고용 1226 _2005年生产计划041009_Daliy Sales Report_Jun" xfId="4134" xr:uid="{00000000-0005-0000-0000-00009D0F0000}"/>
    <cellStyle name="통_정이사님 보고용 1226 _2005年生产计划041009_Daliy Sales Report_Jun_2009 Dailyreport 0820" xfId="4135" xr:uid="{00000000-0005-0000-0000-00009E0F0000}"/>
    <cellStyle name="통_정이사님 보고용 1226 _2005年生产计划041009_开发票和收金管理" xfId="4136" xr:uid="{00000000-0005-0000-0000-00009F0F0000}"/>
    <cellStyle name="통_정이사님 보고용 1226 _2005年生产计划041009_开发票和收金管理1" xfId="4137" xr:uid="{00000000-0005-0000-0000-0000A00F0000}"/>
    <cellStyle name="통_정이사님 보고용 1226 _2005年生产计划041223" xfId="4138" xr:uid="{00000000-0005-0000-0000-0000A10F0000}"/>
    <cellStyle name="통_정이사님 보고용 1226 _2005年生产计划041223_Daliy Sales Report_Jun" xfId="4139" xr:uid="{00000000-0005-0000-0000-0000A20F0000}"/>
    <cellStyle name="통_정이사님 보고용 1226 _2005年生产计划041223_Daliy Sales Report_Jun_2009 Dailyreport 0820" xfId="4140" xr:uid="{00000000-0005-0000-0000-0000A30F0000}"/>
    <cellStyle name="통_정이사님 보고용 1226 _2005年生产计划041223_开发票和收金管理" xfId="4141" xr:uid="{00000000-0005-0000-0000-0000A40F0000}"/>
    <cellStyle name="통_정이사님 보고용 1226 _2005年生产计划041223_开发票和收金管理1" xfId="4142" xr:uid="{00000000-0005-0000-0000-0000A50F0000}"/>
    <cellStyle name="통_정이사님 보고용 1226 _BHMC INVENTORY040614" xfId="4143" xr:uid="{00000000-0005-0000-0000-0000A60F0000}"/>
    <cellStyle name="통_정이사님 보고용 1226 _BHMC INVENTORY040614_Daliy Sales Report_Jun" xfId="4144" xr:uid="{00000000-0005-0000-0000-0000A70F0000}"/>
    <cellStyle name="통_정이사님 보고용 1226 _BHMC INVENTORY040614_Daliy Sales Report_Jun_2009 Dailyreport 0820" xfId="4145" xr:uid="{00000000-0005-0000-0000-0000A80F0000}"/>
    <cellStyle name="통_정이사님 보고용 1226 _BHMC INVENTORY040614_开发票和收金管理" xfId="4146" xr:uid="{00000000-0005-0000-0000-0000A90F0000}"/>
    <cellStyle name="통_정이사님 보고용 1226 _BHMC INVENTORY040614_开发票和收金管理1" xfId="4147" xr:uid="{00000000-0005-0000-0000-0000AA0F0000}"/>
    <cellStyle name="통_정이사님 보고용 1226 _BHMC INVENTORY040923" xfId="4148" xr:uid="{00000000-0005-0000-0000-0000AB0F0000}"/>
    <cellStyle name="통_정이사님 보고용 1226 _BHMC INVENTORY040923_Daliy Sales Report_Jun" xfId="4149" xr:uid="{00000000-0005-0000-0000-0000AC0F0000}"/>
    <cellStyle name="통_정이사님 보고용 1226 _BHMC INVENTORY040923_Daliy Sales Report_Jun_2009 Dailyreport 0820" xfId="4150" xr:uid="{00000000-0005-0000-0000-0000AD0F0000}"/>
    <cellStyle name="통_정이사님 보고용 1226 _BHMC INVENTORY040923_开发票和收金管理" xfId="4151" xr:uid="{00000000-0005-0000-0000-0000AE0F0000}"/>
    <cellStyle name="통_정이사님 보고용 1226 _BHMC INVENTORY040923_开发票和收金管理1" xfId="4152" xr:uid="{00000000-0005-0000-0000-0000AF0F0000}"/>
    <cellStyle name="통_정이사님 보고용 1226 _BHMC 生产计划对比 " xfId="4153" xr:uid="{00000000-0005-0000-0000-0000B00F0000}"/>
    <cellStyle name="통_정이사님 보고용 1226 _BHMC 生产计划对比 _Daliy Sales Report_Jun" xfId="4154" xr:uid="{00000000-0005-0000-0000-0000B10F0000}"/>
    <cellStyle name="통_정이사님 보고용 1226 _BHMC 生产计划对比 _Daliy Sales Report_Jun_2009 Dailyreport 0820" xfId="4155" xr:uid="{00000000-0005-0000-0000-0000B20F0000}"/>
    <cellStyle name="통_정이사님 보고용 1226 _BHMC 生产计划对比 _开发票和收金管理" xfId="4156" xr:uid="{00000000-0005-0000-0000-0000B30F0000}"/>
    <cellStyle name="통_정이사님 보고용 1226 _BHMC 生产计划对比 _开发票和收金管理1" xfId="4157" xr:uid="{00000000-0005-0000-0000-0000B40F0000}"/>
    <cellStyle name="통_정이사님 보고용 1226 _Daliy Sales Report_Jun" xfId="4158" xr:uid="{00000000-0005-0000-0000-0000B50F0000}"/>
    <cellStyle name="통_정이사님 보고용 1226 _Daliy Sales Report_Jun_2009 Dailyreport 0820" xfId="4159" xr:uid="{00000000-0005-0000-0000-0000B60F0000}"/>
    <cellStyle name="통_정이사님 보고용 1226 _开发票和收金管理" xfId="4160" xr:uid="{00000000-0005-0000-0000-0000B70F0000}"/>
    <cellStyle name="통_정이사님 보고용 1226 _开发票和收金管理1" xfId="4161" xr:uid="{00000000-0005-0000-0000-0000B80F0000}"/>
    <cellStyle name="통_정이사님 보고용 1226 _건물개조관련보고서0808" xfId="4162" xr:uid="{00000000-0005-0000-0000-0000B90F0000}"/>
    <cellStyle name="통_정이사님 보고용 1226 _건물개조관련보고서0808_Daliy Sales Report_Jun" xfId="4163" xr:uid="{00000000-0005-0000-0000-0000BA0F0000}"/>
    <cellStyle name="통_정이사님 보고용 1226 _건물개조관련보고서0808_开发票和收金管理" xfId="4164" xr:uid="{00000000-0005-0000-0000-0000BB0F0000}"/>
    <cellStyle name="통_정이사님 보고용 1226 _건물개조관련보고서0808_开发票和收金管理1" xfId="4165" xr:uid="{00000000-0005-0000-0000-0000BC0F0000}"/>
    <cellStyle name="통윗 [0]_T-100 일반지 " xfId="1457" xr:uid="{00000000-0005-0000-0000-0000BD0F0000}"/>
    <cellStyle name="통화 [" xfId="1458" xr:uid="{00000000-0005-0000-0000-0000BE0F0000}"/>
    <cellStyle name="통화 [0] 2" xfId="4166" xr:uid="{00000000-0005-0000-0000-0000BF0F0000}"/>
    <cellStyle name="통화 2" xfId="4167" xr:uid="{00000000-0005-0000-0000-0000C00F0000}"/>
    <cellStyle name="통화갑지(토탈)_1" xfId="1459" xr:uid="{00000000-0005-0000-0000-0000C10F0000}"/>
    <cellStyle name="팒" xfId="4168" xr:uid="{00000000-0005-0000-0000-0000C20F0000}"/>
    <cellStyle name="烹拳 [0]_力炼1何1苞 泅炔 " xfId="4169" xr:uid="{00000000-0005-0000-0000-0000C30F0000}"/>
    <cellStyle name="烹拳_力炼1何1苞 泅炔 " xfId="4170" xr:uid="{00000000-0005-0000-0000-0000C40F0000}"/>
    <cellStyle name="퍼센트" xfId="1460" xr:uid="{00000000-0005-0000-0000-0000C50F0000}"/>
    <cellStyle name="퍼센트 2" xfId="4171" xr:uid="{00000000-0005-0000-0000-0000C60F0000}"/>
    <cellStyle name="표" xfId="1461" xr:uid="{00000000-0005-0000-0000-0000C70F0000}"/>
    <cellStyle name="표_연휴 및 신구정 공사보고 " xfId="4172" xr:uid="{00000000-0005-0000-0000-0000C80F0000}"/>
    <cellStyle name="표_연휴 및 신구정 공사보고 ___ CDC __ __(040311)" xfId="4173" xr:uid="{00000000-0005-0000-0000-0000C90F0000}"/>
    <cellStyle name="표_연휴 및 신구정 공사보고 ___ CDC __ __(040311)_Daliy Sales Report_Jun" xfId="4174" xr:uid="{00000000-0005-0000-0000-0000CA0F0000}"/>
    <cellStyle name="표_연휴 및 신구정 공사보고 ___ CDC __ __(040311)_Daliy Sales Report_Jun_2009 Dailyreport 0820" xfId="4175" xr:uid="{00000000-0005-0000-0000-0000CB0F0000}"/>
    <cellStyle name="표_연휴 및 신구정 공사보고 ___ CDC __ __(040311)_开发票和收金管理" xfId="4176" xr:uid="{00000000-0005-0000-0000-0000CC0F0000}"/>
    <cellStyle name="표_연휴 및 신구정 공사보고 ___ CDC __ __(040311)_开发票和收金管理1" xfId="4177" xr:uid="{00000000-0005-0000-0000-0000CD0F0000}"/>
    <cellStyle name="표_연휴 및 신구정 공사보고 _04.10~05.2生产计划(2)" xfId="4178" xr:uid="{00000000-0005-0000-0000-0000CE0F0000}"/>
    <cellStyle name="표_연휴 및 신구정 공사보고 _04.10~05.2生产计划(2)_Daliy Sales Report_Jun" xfId="4179" xr:uid="{00000000-0005-0000-0000-0000CF0F0000}"/>
    <cellStyle name="표_연휴 및 신구정 공사보고 _04.10~05.2生产计划(2)_Daliy Sales Report_Jun_2009 Dailyreport 0820" xfId="4180" xr:uid="{00000000-0005-0000-0000-0000D00F0000}"/>
    <cellStyle name="표_연휴 및 신구정 공사보고 _04.10~05.2生产计划(2)_开发票和收金管理" xfId="4181" xr:uid="{00000000-0005-0000-0000-0000D10F0000}"/>
    <cellStyle name="표_연휴 및 신구정 공사보고 _04.10~05.2生产计划(2)_开发票和收金管理1" xfId="4182" xr:uid="{00000000-0005-0000-0000-0000D20F0000}"/>
    <cellStyle name="표_연휴 및 신구정 공사보고 _040923-04年9月-05年1月生产计划" xfId="4183" xr:uid="{00000000-0005-0000-0000-0000D30F0000}"/>
    <cellStyle name="표_연휴 및 신구정 공사보고 _040923-04年9月-05年1月生产计划_Daliy Sales Report_Jun" xfId="4184" xr:uid="{00000000-0005-0000-0000-0000D40F0000}"/>
    <cellStyle name="표_연휴 및 신구정 공사보고 _040923-04年9月-05年1月生产计划_Daliy Sales Report_Jun_2009 Dailyreport 0820" xfId="4185" xr:uid="{00000000-0005-0000-0000-0000D50F0000}"/>
    <cellStyle name="표_연휴 및 신구정 공사보고 _040923-04年9月-05年1月生产计划_开发票和收金管理" xfId="4186" xr:uid="{00000000-0005-0000-0000-0000D60F0000}"/>
    <cellStyle name="표_연휴 및 신구정 공사보고 _040923-04年9月-05年1月生产计划_开发票和收金管理1" xfId="4187" xr:uid="{00000000-0005-0000-0000-0000D70F0000}"/>
    <cellStyle name="표_연휴 및 신구정 공사보고 _041027-04年10月-12月生产计划" xfId="4188" xr:uid="{00000000-0005-0000-0000-0000D80F0000}"/>
    <cellStyle name="표_연휴 및 신구정 공사보고 _041027-04年10月-12月生产计划_Daliy Sales Report_Jun" xfId="4189" xr:uid="{00000000-0005-0000-0000-0000D90F0000}"/>
    <cellStyle name="표_연휴 및 신구정 공사보고 _041027-04年10月-12月生产计划_Daliy Sales Report_Jun_2009 Dailyreport 0820" xfId="4190" xr:uid="{00000000-0005-0000-0000-0000DA0F0000}"/>
    <cellStyle name="표_연휴 및 신구정 공사보고 _041027-04年10月-12月生产计划_开发票和收金管理" xfId="4191" xr:uid="{00000000-0005-0000-0000-0000DB0F0000}"/>
    <cellStyle name="표_연휴 및 신구정 공사보고 _041027-04年10月-12月生产计划_开发票和收金管理1" xfId="4192" xr:uid="{00000000-0005-0000-0000-0000DC0F0000}"/>
    <cellStyle name="표_연휴 및 신구정 공사보고 _2005年生产计划041009" xfId="4193" xr:uid="{00000000-0005-0000-0000-0000DD0F0000}"/>
    <cellStyle name="표_연휴 및 신구정 공사보고 _2005年生产计划041009_Daliy Sales Report_Jun" xfId="4194" xr:uid="{00000000-0005-0000-0000-0000DE0F0000}"/>
    <cellStyle name="표_연휴 및 신구정 공사보고 _2005年生产计划041009_Daliy Sales Report_Jun_2009 Dailyreport 0820" xfId="4195" xr:uid="{00000000-0005-0000-0000-0000DF0F0000}"/>
    <cellStyle name="표_연휴 및 신구정 공사보고 _2005年生产计划041009_开发票和收金管理" xfId="4196" xr:uid="{00000000-0005-0000-0000-0000E00F0000}"/>
    <cellStyle name="표_연휴 및 신구정 공사보고 _2005年生产计划041009_开发票和收金管理1" xfId="4197" xr:uid="{00000000-0005-0000-0000-0000E10F0000}"/>
    <cellStyle name="표_연휴 및 신구정 공사보고 _2005年生产计划041223" xfId="4198" xr:uid="{00000000-0005-0000-0000-0000E20F0000}"/>
    <cellStyle name="표_연휴 및 신구정 공사보고 _2005年生产计划041223_Daliy Sales Report_Jun" xfId="4199" xr:uid="{00000000-0005-0000-0000-0000E30F0000}"/>
    <cellStyle name="표_연휴 및 신구정 공사보고 _2005年生产计划041223_Daliy Sales Report_Jun_2009 Dailyreport 0820" xfId="4200" xr:uid="{00000000-0005-0000-0000-0000E40F0000}"/>
    <cellStyle name="표_연휴 및 신구정 공사보고 _2005年生产计划041223_开发票和收金管理" xfId="4201" xr:uid="{00000000-0005-0000-0000-0000E50F0000}"/>
    <cellStyle name="표_연휴 및 신구정 공사보고 _2005年生产计划041223_开发票和收金管理1" xfId="4202" xr:uid="{00000000-0005-0000-0000-0000E60F0000}"/>
    <cellStyle name="표_연휴 및 신구정 공사보고 _BHMC INVENTORY040614" xfId="4203" xr:uid="{00000000-0005-0000-0000-0000E70F0000}"/>
    <cellStyle name="표_연휴 및 신구정 공사보고 _BHMC INVENTORY040614_Daliy Sales Report_Jun" xfId="4204" xr:uid="{00000000-0005-0000-0000-0000E80F0000}"/>
    <cellStyle name="표_연휴 및 신구정 공사보고 _BHMC INVENTORY040614_Daliy Sales Report_Jun_2009 Dailyreport 0820" xfId="4205" xr:uid="{00000000-0005-0000-0000-0000E90F0000}"/>
    <cellStyle name="표_연휴 및 신구정 공사보고 _BHMC INVENTORY040614_开发票和收金管理" xfId="4206" xr:uid="{00000000-0005-0000-0000-0000EA0F0000}"/>
    <cellStyle name="표_연휴 및 신구정 공사보고 _BHMC INVENTORY040614_开发票和收金管理1" xfId="4207" xr:uid="{00000000-0005-0000-0000-0000EB0F0000}"/>
    <cellStyle name="표_연휴 및 신구정 공사보고 _BHMC INVENTORY040923" xfId="4208" xr:uid="{00000000-0005-0000-0000-0000EC0F0000}"/>
    <cellStyle name="표_연휴 및 신구정 공사보고 _BHMC INVENTORY040923_Daliy Sales Report_Jun" xfId="4209" xr:uid="{00000000-0005-0000-0000-0000ED0F0000}"/>
    <cellStyle name="표_연휴 및 신구정 공사보고 _BHMC INVENTORY040923_Daliy Sales Report_Jun_2009 Dailyreport 0820" xfId="4210" xr:uid="{00000000-0005-0000-0000-0000EE0F0000}"/>
    <cellStyle name="표_연휴 및 신구정 공사보고 _BHMC INVENTORY040923_开发票和收金管理" xfId="4211" xr:uid="{00000000-0005-0000-0000-0000EF0F0000}"/>
    <cellStyle name="표_연휴 및 신구정 공사보고 _BHMC INVENTORY040923_开发票和收金管理1" xfId="4212" xr:uid="{00000000-0005-0000-0000-0000F00F0000}"/>
    <cellStyle name="표_연휴 및 신구정 공사보고 _BHMC 生产计划对比 " xfId="4213" xr:uid="{00000000-0005-0000-0000-0000F10F0000}"/>
    <cellStyle name="표_연휴 및 신구정 공사보고 _BHMC 生产计划对比 _Daliy Sales Report_Jun" xfId="4214" xr:uid="{00000000-0005-0000-0000-0000F20F0000}"/>
    <cellStyle name="표_연휴 및 신구정 공사보고 _BHMC 生产计划对比 _Daliy Sales Report_Jun_2009 Dailyreport 0820" xfId="4215" xr:uid="{00000000-0005-0000-0000-0000F30F0000}"/>
    <cellStyle name="표_연휴 및 신구정 공사보고 _BHMC 生产计划对比 _开发票和收金管理" xfId="4216" xr:uid="{00000000-0005-0000-0000-0000F40F0000}"/>
    <cellStyle name="표_연휴 및 신구정 공사보고 _BHMC 生产计划对比 _开发票和收金管理1" xfId="4217" xr:uid="{00000000-0005-0000-0000-0000F50F0000}"/>
    <cellStyle name="표_연휴 및 신구정 공사보고 _Daliy Sales Report_Jun" xfId="4218" xr:uid="{00000000-0005-0000-0000-0000F60F0000}"/>
    <cellStyle name="표_연휴 및 신구정 공사보고 _Daliy Sales Report_Jun_2009 Dailyreport 0820" xfId="4219" xr:uid="{00000000-0005-0000-0000-0000F70F0000}"/>
    <cellStyle name="표_연휴 및 신구정 공사보고 _开发票和收金管理" xfId="4220" xr:uid="{00000000-0005-0000-0000-0000F80F0000}"/>
    <cellStyle name="표_연휴 및 신구정 공사보고 _开发票和收金管理1" xfId="4221" xr:uid="{00000000-0005-0000-0000-0000F90F0000}"/>
    <cellStyle name="표_연휴 및 신구정 공사보고 _건물개조관련보고서0808" xfId="4222" xr:uid="{00000000-0005-0000-0000-0000FA0F0000}"/>
    <cellStyle name="표_연휴 및 신구정 공사보고 _건물개조관련보고서0808_Daliy Sales Report_Jun" xfId="4223" xr:uid="{00000000-0005-0000-0000-0000FB0F0000}"/>
    <cellStyle name="표_연휴 및 신구정 공사보고 _건물개조관련보고서0808_开发票和收金管理" xfId="4224" xr:uid="{00000000-0005-0000-0000-0000FC0F0000}"/>
    <cellStyle name="표_연휴 및 신구정 공사보고 _건물개조관련보고서0808_开发票和收金管理1" xfId="4225" xr:uid="{00000000-0005-0000-0000-0000FD0F0000}"/>
    <cellStyle name="표_정이사님 보고용 1226 " xfId="4226" xr:uid="{00000000-0005-0000-0000-0000FE0F0000}"/>
    <cellStyle name="표_정이사님 보고용 1226 ___ CDC __ __(040311)" xfId="4227" xr:uid="{00000000-0005-0000-0000-0000FF0F0000}"/>
    <cellStyle name="표_정이사님 보고용 1226 ___ CDC __ __(040311)_Daliy Sales Report_Jun" xfId="4228" xr:uid="{00000000-0005-0000-0000-000000100000}"/>
    <cellStyle name="표_정이사님 보고용 1226 ___ CDC __ __(040311)_Daliy Sales Report_Jun_2009 Dailyreport 0820" xfId="4229" xr:uid="{00000000-0005-0000-0000-000001100000}"/>
    <cellStyle name="표_정이사님 보고용 1226 ___ CDC __ __(040311)_开发票和收金管理" xfId="4230" xr:uid="{00000000-0005-0000-0000-000002100000}"/>
    <cellStyle name="표_정이사님 보고용 1226 ___ CDC __ __(040311)_开发票和收金管理1" xfId="4231" xr:uid="{00000000-0005-0000-0000-000003100000}"/>
    <cellStyle name="표_정이사님 보고용 1226 _04.10~05.2生产计划(2)" xfId="4232" xr:uid="{00000000-0005-0000-0000-000004100000}"/>
    <cellStyle name="표_정이사님 보고용 1226 _04.10~05.2生产计划(2)_Daliy Sales Report_Jun" xfId="4233" xr:uid="{00000000-0005-0000-0000-000005100000}"/>
    <cellStyle name="표_정이사님 보고용 1226 _04.10~05.2生产计划(2)_Daliy Sales Report_Jun_2009 Dailyreport 0820" xfId="4234" xr:uid="{00000000-0005-0000-0000-000006100000}"/>
    <cellStyle name="표_정이사님 보고용 1226 _04.10~05.2生产计划(2)_开发票和收金管理" xfId="4235" xr:uid="{00000000-0005-0000-0000-000007100000}"/>
    <cellStyle name="표_정이사님 보고용 1226 _04.10~05.2生产计划(2)_开发票和收金管理1" xfId="4236" xr:uid="{00000000-0005-0000-0000-000008100000}"/>
    <cellStyle name="표_정이사님 보고용 1226 _040923-04年9月-05年1月生产计划" xfId="4237" xr:uid="{00000000-0005-0000-0000-000009100000}"/>
    <cellStyle name="표_정이사님 보고용 1226 _040923-04年9月-05年1月生产计划_Daliy Sales Report_Jun" xfId="4238" xr:uid="{00000000-0005-0000-0000-00000A100000}"/>
    <cellStyle name="표_정이사님 보고용 1226 _040923-04年9月-05年1月生产计划_Daliy Sales Report_Jun_2009 Dailyreport 0820" xfId="4239" xr:uid="{00000000-0005-0000-0000-00000B100000}"/>
    <cellStyle name="표_정이사님 보고용 1226 _040923-04年9月-05年1月生产计划_开发票和收金管理" xfId="4240" xr:uid="{00000000-0005-0000-0000-00000C100000}"/>
    <cellStyle name="표_정이사님 보고용 1226 _040923-04年9月-05年1月生产计划_开发票和收金管理1" xfId="4241" xr:uid="{00000000-0005-0000-0000-00000D100000}"/>
    <cellStyle name="표_정이사님 보고용 1226 _041027-04年10月-12月生产计划" xfId="4242" xr:uid="{00000000-0005-0000-0000-00000E100000}"/>
    <cellStyle name="표_정이사님 보고용 1226 _041027-04年10月-12月生产计划_Daliy Sales Report_Jun" xfId="4243" xr:uid="{00000000-0005-0000-0000-00000F100000}"/>
    <cellStyle name="표_정이사님 보고용 1226 _041027-04年10月-12月生产计划_Daliy Sales Report_Jun_2009 Dailyreport 0820" xfId="4244" xr:uid="{00000000-0005-0000-0000-000010100000}"/>
    <cellStyle name="표_정이사님 보고용 1226 _041027-04年10月-12月生产计划_开发票和收金管理" xfId="4245" xr:uid="{00000000-0005-0000-0000-000011100000}"/>
    <cellStyle name="표_정이사님 보고용 1226 _041027-04年10月-12月生产计划_开发票和收金管理1" xfId="4246" xr:uid="{00000000-0005-0000-0000-000012100000}"/>
    <cellStyle name="표_정이사님 보고용 1226 _2005年生产计划041009" xfId="4247" xr:uid="{00000000-0005-0000-0000-000013100000}"/>
    <cellStyle name="표_정이사님 보고용 1226 _2005年生产计划041009_Daliy Sales Report_Jun" xfId="4248" xr:uid="{00000000-0005-0000-0000-000014100000}"/>
    <cellStyle name="표_정이사님 보고용 1226 _2005年生产计划041009_Daliy Sales Report_Jun_2009 Dailyreport 0820" xfId="4249" xr:uid="{00000000-0005-0000-0000-000015100000}"/>
    <cellStyle name="표_정이사님 보고용 1226 _2005年生产计划041009_开发票和收金管理" xfId="4250" xr:uid="{00000000-0005-0000-0000-000016100000}"/>
    <cellStyle name="표_정이사님 보고용 1226 _2005年生产计划041009_开发票和收金管理1" xfId="4251" xr:uid="{00000000-0005-0000-0000-000017100000}"/>
    <cellStyle name="표_정이사님 보고용 1226 _2005年生产计划041223" xfId="4252" xr:uid="{00000000-0005-0000-0000-000018100000}"/>
    <cellStyle name="표_정이사님 보고용 1226 _2005年生产计划041223_Daliy Sales Report_Jun" xfId="4253" xr:uid="{00000000-0005-0000-0000-000019100000}"/>
    <cellStyle name="표_정이사님 보고용 1226 _2005年生产计划041223_Daliy Sales Report_Jun_2009 Dailyreport 0820" xfId="4254" xr:uid="{00000000-0005-0000-0000-00001A100000}"/>
    <cellStyle name="표_정이사님 보고용 1226 _2005年生产计划041223_开发票和收金管理" xfId="4255" xr:uid="{00000000-0005-0000-0000-00001B100000}"/>
    <cellStyle name="표_정이사님 보고용 1226 _2005年生产计划041223_开发票和收金管理1" xfId="4256" xr:uid="{00000000-0005-0000-0000-00001C100000}"/>
    <cellStyle name="표_정이사님 보고용 1226 _BHMC INVENTORY040614" xfId="4257" xr:uid="{00000000-0005-0000-0000-00001D100000}"/>
    <cellStyle name="표_정이사님 보고용 1226 _BHMC INVENTORY040614_Daliy Sales Report_Jun" xfId="4258" xr:uid="{00000000-0005-0000-0000-00001E100000}"/>
    <cellStyle name="표_정이사님 보고용 1226 _BHMC INVENTORY040614_Daliy Sales Report_Jun_2009 Dailyreport 0820" xfId="4259" xr:uid="{00000000-0005-0000-0000-00001F100000}"/>
    <cellStyle name="표_정이사님 보고용 1226 _BHMC INVENTORY040614_开发票和收金管理" xfId="4260" xr:uid="{00000000-0005-0000-0000-000020100000}"/>
    <cellStyle name="표_정이사님 보고용 1226 _BHMC INVENTORY040614_开发票和收金管理1" xfId="4261" xr:uid="{00000000-0005-0000-0000-000021100000}"/>
    <cellStyle name="표_정이사님 보고용 1226 _BHMC INVENTORY040923" xfId="4262" xr:uid="{00000000-0005-0000-0000-000022100000}"/>
    <cellStyle name="표_정이사님 보고용 1226 _BHMC INVENTORY040923_Daliy Sales Report_Jun" xfId="4263" xr:uid="{00000000-0005-0000-0000-000023100000}"/>
    <cellStyle name="표_정이사님 보고용 1226 _BHMC INVENTORY040923_Daliy Sales Report_Jun_2009 Dailyreport 0820" xfId="4264" xr:uid="{00000000-0005-0000-0000-000024100000}"/>
    <cellStyle name="표_정이사님 보고용 1226 _BHMC INVENTORY040923_开发票和收金管理" xfId="4265" xr:uid="{00000000-0005-0000-0000-000025100000}"/>
    <cellStyle name="표_정이사님 보고용 1226 _BHMC INVENTORY040923_开发票和收金管理1" xfId="4266" xr:uid="{00000000-0005-0000-0000-000026100000}"/>
    <cellStyle name="표_정이사님 보고용 1226 _BHMC 生产计划对比 " xfId="4267" xr:uid="{00000000-0005-0000-0000-000027100000}"/>
    <cellStyle name="표_정이사님 보고용 1226 _BHMC 生产计划对比 _Daliy Sales Report_Jun" xfId="4268" xr:uid="{00000000-0005-0000-0000-000028100000}"/>
    <cellStyle name="표_정이사님 보고용 1226 _BHMC 生产计划对比 _Daliy Sales Report_Jun_2009 Dailyreport 0820" xfId="4269" xr:uid="{00000000-0005-0000-0000-000029100000}"/>
    <cellStyle name="표_정이사님 보고용 1226 _BHMC 生产计划对比 _开发票和收金管理" xfId="4270" xr:uid="{00000000-0005-0000-0000-00002A100000}"/>
    <cellStyle name="표_정이사님 보고용 1226 _BHMC 生产计划对比 _开发票和收金管理1" xfId="4271" xr:uid="{00000000-0005-0000-0000-00002B100000}"/>
    <cellStyle name="표_정이사님 보고용 1226 _Daliy Sales Report_Jun" xfId="4272" xr:uid="{00000000-0005-0000-0000-00002C100000}"/>
    <cellStyle name="표_정이사님 보고용 1226 _Daliy Sales Report_Jun_2009 Dailyreport 0820" xfId="4273" xr:uid="{00000000-0005-0000-0000-00002D100000}"/>
    <cellStyle name="표_정이사님 보고용 1226 _开发票和收金管理" xfId="4274" xr:uid="{00000000-0005-0000-0000-00002E100000}"/>
    <cellStyle name="표_정이사님 보고용 1226 _开发票和收金管理1" xfId="4275" xr:uid="{00000000-0005-0000-0000-00002F100000}"/>
    <cellStyle name="표_정이사님 보고용 1226 _건물개조관련보고서0808" xfId="4276" xr:uid="{00000000-0005-0000-0000-000030100000}"/>
    <cellStyle name="표_정이사님 보고용 1226 _건물개조관련보고서0808_Daliy Sales Report_Jun" xfId="4277" xr:uid="{00000000-0005-0000-0000-000031100000}"/>
    <cellStyle name="표_정이사님 보고용 1226 _건물개조관련보고서0808_开发票和收金管理" xfId="4278" xr:uid="{00000000-0005-0000-0000-000032100000}"/>
    <cellStyle name="표_정이사님 보고용 1226 _건물개조관련보고서0808_开发票和收金管理1" xfId="4279" xr:uid="{00000000-0005-0000-0000-000033100000}"/>
    <cellStyle name="标题" xfId="4280" xr:uid="{00000000-0005-0000-0000-000034100000}"/>
    <cellStyle name="标题 1" xfId="4281" xr:uid="{00000000-0005-0000-0000-000035100000}"/>
    <cellStyle name="标题 1 2" xfId="4282" xr:uid="{00000000-0005-0000-0000-000036100000}"/>
    <cellStyle name="标题 2" xfId="4283" xr:uid="{00000000-0005-0000-0000-000037100000}"/>
    <cellStyle name="标题 2 2" xfId="4284" xr:uid="{00000000-0005-0000-0000-000038100000}"/>
    <cellStyle name="标题 3" xfId="4285" xr:uid="{00000000-0005-0000-0000-000039100000}"/>
    <cellStyle name="标题 3 2" xfId="4286" xr:uid="{00000000-0005-0000-0000-00003A100000}"/>
    <cellStyle name="标题 4" xfId="4287" xr:uid="{00000000-0005-0000-0000-00003B100000}"/>
    <cellStyle name="标题 4 2" xfId="4288" xr:uid="{00000000-0005-0000-0000-00003C100000}"/>
    <cellStyle name="标题 5" xfId="4289" xr:uid="{00000000-0005-0000-0000-00003D100000}"/>
    <cellStyle name="표준" xfId="0" builtinId="0"/>
    <cellStyle name="표준 10" xfId="4" xr:uid="{00000000-0005-0000-0000-00003F100000}"/>
    <cellStyle name="표준 10 10" xfId="1462" xr:uid="{00000000-0005-0000-0000-000040100000}"/>
    <cellStyle name="표준 10 11" xfId="1463" xr:uid="{00000000-0005-0000-0000-000041100000}"/>
    <cellStyle name="표준 10 12" xfId="1464" xr:uid="{00000000-0005-0000-0000-000042100000}"/>
    <cellStyle name="표준 10 13" xfId="1465" xr:uid="{00000000-0005-0000-0000-000043100000}"/>
    <cellStyle name="표준 10 2" xfId="1466" xr:uid="{00000000-0005-0000-0000-000044100000}"/>
    <cellStyle name="표준 10 2 2" xfId="1467" xr:uid="{00000000-0005-0000-0000-000045100000}"/>
    <cellStyle name="표준 10 3" xfId="1468" xr:uid="{00000000-0005-0000-0000-000046100000}"/>
    <cellStyle name="표준 10 4" xfId="1469" xr:uid="{00000000-0005-0000-0000-000047100000}"/>
    <cellStyle name="표준 10 5" xfId="1470" xr:uid="{00000000-0005-0000-0000-000048100000}"/>
    <cellStyle name="표준 10 6" xfId="1471" xr:uid="{00000000-0005-0000-0000-000049100000}"/>
    <cellStyle name="표준 10 7" xfId="1472" xr:uid="{00000000-0005-0000-0000-00004A100000}"/>
    <cellStyle name="표준 10 8" xfId="1473" xr:uid="{00000000-0005-0000-0000-00004B100000}"/>
    <cellStyle name="표준 10 9" xfId="1474" xr:uid="{00000000-0005-0000-0000-00004C100000}"/>
    <cellStyle name="표준 11" xfId="1475" xr:uid="{00000000-0005-0000-0000-00004D100000}"/>
    <cellStyle name="표준 11 10" xfId="1476" xr:uid="{00000000-0005-0000-0000-00004E100000}"/>
    <cellStyle name="표준 11 11" xfId="1477" xr:uid="{00000000-0005-0000-0000-00004F100000}"/>
    <cellStyle name="표준 11 12" xfId="1478" xr:uid="{00000000-0005-0000-0000-000050100000}"/>
    <cellStyle name="표준 11 13" xfId="1479" xr:uid="{00000000-0005-0000-0000-000051100000}"/>
    <cellStyle name="표준 11 2" xfId="1480" xr:uid="{00000000-0005-0000-0000-000052100000}"/>
    <cellStyle name="표준 11 3" xfId="1481" xr:uid="{00000000-0005-0000-0000-000053100000}"/>
    <cellStyle name="표준 11 4" xfId="1482" xr:uid="{00000000-0005-0000-0000-000054100000}"/>
    <cellStyle name="표준 11 5" xfId="1483" xr:uid="{00000000-0005-0000-0000-000055100000}"/>
    <cellStyle name="표준 11 6" xfId="1484" xr:uid="{00000000-0005-0000-0000-000056100000}"/>
    <cellStyle name="표준 11 7" xfId="1485" xr:uid="{00000000-0005-0000-0000-000057100000}"/>
    <cellStyle name="표준 11 8" xfId="1486" xr:uid="{00000000-0005-0000-0000-000058100000}"/>
    <cellStyle name="표준 11 9" xfId="1487" xr:uid="{00000000-0005-0000-0000-000059100000}"/>
    <cellStyle name="표준 12" xfId="1488" xr:uid="{00000000-0005-0000-0000-00005A100000}"/>
    <cellStyle name="표준 12 2" xfId="1489" xr:uid="{00000000-0005-0000-0000-00005B100000}"/>
    <cellStyle name="표준 12 2 2" xfId="1490" xr:uid="{00000000-0005-0000-0000-00005C100000}"/>
    <cellStyle name="표준 13" xfId="1491" xr:uid="{00000000-0005-0000-0000-00005D100000}"/>
    <cellStyle name="표준 14" xfId="1492" xr:uid="{00000000-0005-0000-0000-00005E100000}"/>
    <cellStyle name="표준 15" xfId="1493" xr:uid="{00000000-0005-0000-0000-00005F100000}"/>
    <cellStyle name="표준 16" xfId="1494" xr:uid="{00000000-0005-0000-0000-000060100000}"/>
    <cellStyle name="표준 17" xfId="1592" xr:uid="{00000000-0005-0000-0000-000061100000}"/>
    <cellStyle name="표준 18" xfId="4326" xr:uid="{00000000-0005-0000-0000-000062100000}"/>
    <cellStyle name="표준 19" xfId="4328" xr:uid="{00000000-0005-0000-0000-000063100000}"/>
    <cellStyle name="표준 2" xfId="3" xr:uid="{00000000-0005-0000-0000-000064100000}"/>
    <cellStyle name="표준 2 10" xfId="1495" xr:uid="{00000000-0005-0000-0000-000065100000}"/>
    <cellStyle name="표준 2 11" xfId="1496" xr:uid="{00000000-0005-0000-0000-000066100000}"/>
    <cellStyle name="표준 2 12" xfId="1497" xr:uid="{00000000-0005-0000-0000-000067100000}"/>
    <cellStyle name="표준 2 13" xfId="1498" xr:uid="{00000000-0005-0000-0000-000068100000}"/>
    <cellStyle name="표준 2 14" xfId="1499" xr:uid="{00000000-0005-0000-0000-000069100000}"/>
    <cellStyle name="표준 2 15" xfId="1500" xr:uid="{00000000-0005-0000-0000-00006A100000}"/>
    <cellStyle name="표준 2 16" xfId="1501" xr:uid="{00000000-0005-0000-0000-00006B100000}"/>
    <cellStyle name="표준 2 17" xfId="1502" xr:uid="{00000000-0005-0000-0000-00006C100000}"/>
    <cellStyle name="표준 2 18" xfId="1503" xr:uid="{00000000-0005-0000-0000-00006D100000}"/>
    <cellStyle name="표준 2 19" xfId="1504" xr:uid="{00000000-0005-0000-0000-00006E100000}"/>
    <cellStyle name="표준 2 2" xfId="1505" xr:uid="{00000000-0005-0000-0000-00006F100000}"/>
    <cellStyle name="표준 2 2 2" xfId="1506" xr:uid="{00000000-0005-0000-0000-000070100000}"/>
    <cellStyle name="표준 2 2 2 2" xfId="1507" xr:uid="{00000000-0005-0000-0000-000071100000}"/>
    <cellStyle name="표준 2 2 3" xfId="1508" xr:uid="{00000000-0005-0000-0000-000072100000}"/>
    <cellStyle name="표준 2 2 4" xfId="4290" xr:uid="{00000000-0005-0000-0000-000073100000}"/>
    <cellStyle name="표준 2 20" xfId="4291" xr:uid="{00000000-0005-0000-0000-000074100000}"/>
    <cellStyle name="표준 2 21" xfId="4292" xr:uid="{00000000-0005-0000-0000-000075100000}"/>
    <cellStyle name="표준 2 22" xfId="4293" xr:uid="{00000000-0005-0000-0000-000076100000}"/>
    <cellStyle name="표준 2 23" xfId="4333" xr:uid="{00000000-0005-0000-0000-000077100000}"/>
    <cellStyle name="표준 2 3" xfId="1509" xr:uid="{00000000-0005-0000-0000-000078100000}"/>
    <cellStyle name="표준 2 3 2" xfId="4294" xr:uid="{00000000-0005-0000-0000-000079100000}"/>
    <cellStyle name="표준 2 4" xfId="1510" xr:uid="{00000000-0005-0000-0000-00007A100000}"/>
    <cellStyle name="표준 2 4 2" xfId="4295" xr:uid="{00000000-0005-0000-0000-00007B100000}"/>
    <cellStyle name="표준 2 5" xfId="1511" xr:uid="{00000000-0005-0000-0000-00007C100000}"/>
    <cellStyle name="표준 2 6" xfId="1512" xr:uid="{00000000-0005-0000-0000-00007D100000}"/>
    <cellStyle name="표준 2 7" xfId="1513" xr:uid="{00000000-0005-0000-0000-00007E100000}"/>
    <cellStyle name="표준 2 8" xfId="1514" xr:uid="{00000000-0005-0000-0000-00007F100000}"/>
    <cellStyle name="표준 2 9" xfId="1515" xr:uid="{00000000-0005-0000-0000-000080100000}"/>
    <cellStyle name="표준 2_2008.11 ke30" xfId="1516" xr:uid="{00000000-0005-0000-0000-000081100000}"/>
    <cellStyle name="표준 20" xfId="4330" xr:uid="{00000000-0005-0000-0000-000082100000}"/>
    <cellStyle name="표준 20 2" xfId="1517" xr:uid="{00000000-0005-0000-0000-000083100000}"/>
    <cellStyle name="표준 20 2 2" xfId="1518" xr:uid="{00000000-0005-0000-0000-000084100000}"/>
    <cellStyle name="표준 3" xfId="1" xr:uid="{00000000-0005-0000-0000-000085100000}"/>
    <cellStyle name="표준 3 2" xfId="1519" xr:uid="{00000000-0005-0000-0000-000086100000}"/>
    <cellStyle name="표준 3 2 2" xfId="1520" xr:uid="{00000000-0005-0000-0000-000087100000}"/>
    <cellStyle name="표준 3 2 2 2" xfId="1521" xr:uid="{00000000-0005-0000-0000-000088100000}"/>
    <cellStyle name="표준 3 2 2 2 2" xfId="1522" xr:uid="{00000000-0005-0000-0000-000089100000}"/>
    <cellStyle name="표준 3 2 2 2 3" xfId="1523" xr:uid="{00000000-0005-0000-0000-00008A100000}"/>
    <cellStyle name="표준 3 2 2 3" xfId="1524" xr:uid="{00000000-0005-0000-0000-00008B100000}"/>
    <cellStyle name="표준 3 2 2 4" xfId="1525" xr:uid="{00000000-0005-0000-0000-00008C100000}"/>
    <cellStyle name="표준 3 2 3" xfId="1526" xr:uid="{00000000-0005-0000-0000-00008D100000}"/>
    <cellStyle name="표준 3 2 4" xfId="1527" xr:uid="{00000000-0005-0000-0000-00008E100000}"/>
    <cellStyle name="표준 3 3" xfId="1528" xr:uid="{00000000-0005-0000-0000-00008F100000}"/>
    <cellStyle name="표준 3 4" xfId="1529" xr:uid="{00000000-0005-0000-0000-000090100000}"/>
    <cellStyle name="표준 3 5" xfId="1530" xr:uid="{00000000-0005-0000-0000-000091100000}"/>
    <cellStyle name="표준 3 6" xfId="1531" xr:uid="{00000000-0005-0000-0000-000092100000}"/>
    <cellStyle name="표준 3_------- (14)" xfId="1532" xr:uid="{00000000-0005-0000-0000-000093100000}"/>
    <cellStyle name="표준 39" xfId="1533" xr:uid="{00000000-0005-0000-0000-000094100000}"/>
    <cellStyle name="표준 4" xfId="1534" xr:uid="{00000000-0005-0000-0000-000095100000}"/>
    <cellStyle name="표준 4 2" xfId="1535" xr:uid="{00000000-0005-0000-0000-000096100000}"/>
    <cellStyle name="표준 4 2 2" xfId="1536" xr:uid="{00000000-0005-0000-0000-000097100000}"/>
    <cellStyle name="표준 4 3" xfId="1537" xr:uid="{00000000-0005-0000-0000-000098100000}"/>
    <cellStyle name="표준 4 3 2" xfId="1538" xr:uid="{00000000-0005-0000-0000-000099100000}"/>
    <cellStyle name="표준 4 4" xfId="1539" xr:uid="{00000000-0005-0000-0000-00009A100000}"/>
    <cellStyle name="표준 4 5" xfId="1540" xr:uid="{00000000-0005-0000-0000-00009B100000}"/>
    <cellStyle name="표준 4 6" xfId="4296" xr:uid="{00000000-0005-0000-0000-00009C100000}"/>
    <cellStyle name="표준 4_2010 LS IFRS- PKG_양식_분반기주석 간소화방안" xfId="1541" xr:uid="{00000000-0005-0000-0000-00009D100000}"/>
    <cellStyle name="표준 5" xfId="1542" xr:uid="{00000000-0005-0000-0000-00009E100000}"/>
    <cellStyle name="표준 5 2" xfId="1543" xr:uid="{00000000-0005-0000-0000-00009F100000}"/>
    <cellStyle name="표준 5 3" xfId="1544" xr:uid="{00000000-0005-0000-0000-0000A0100000}"/>
    <cellStyle name="표준 5 4" xfId="1545" xr:uid="{00000000-0005-0000-0000-0000A1100000}"/>
    <cellStyle name="표준 5 5" xfId="1546" xr:uid="{00000000-0005-0000-0000-0000A2100000}"/>
    <cellStyle name="표준 5 6" xfId="1547" xr:uid="{00000000-0005-0000-0000-0000A3100000}"/>
    <cellStyle name="표준 6" xfId="1548" xr:uid="{00000000-0005-0000-0000-0000A4100000}"/>
    <cellStyle name="표준 6 2" xfId="1549" xr:uid="{00000000-0005-0000-0000-0000A5100000}"/>
    <cellStyle name="표준 6 3" xfId="1550" xr:uid="{00000000-0005-0000-0000-0000A6100000}"/>
    <cellStyle name="표준 6 4" xfId="1551" xr:uid="{00000000-0005-0000-0000-0000A7100000}"/>
    <cellStyle name="표준 7" xfId="1552" xr:uid="{00000000-0005-0000-0000-0000A8100000}"/>
    <cellStyle name="표준 7 2" xfId="1553" xr:uid="{00000000-0005-0000-0000-0000A9100000}"/>
    <cellStyle name="표준 7 3" xfId="1554" xr:uid="{00000000-0005-0000-0000-0000AA100000}"/>
    <cellStyle name="표준 7 4" xfId="1555" xr:uid="{00000000-0005-0000-0000-0000AB100000}"/>
    <cellStyle name="표준 8" xfId="1556" xr:uid="{00000000-0005-0000-0000-0000AC100000}"/>
    <cellStyle name="표준 8 10" xfId="1557" xr:uid="{00000000-0005-0000-0000-0000AD100000}"/>
    <cellStyle name="표준 8 11" xfId="1558" xr:uid="{00000000-0005-0000-0000-0000AE100000}"/>
    <cellStyle name="표준 8 12" xfId="1559" xr:uid="{00000000-0005-0000-0000-0000AF100000}"/>
    <cellStyle name="표준 8 13" xfId="1560" xr:uid="{00000000-0005-0000-0000-0000B0100000}"/>
    <cellStyle name="표준 8 2" xfId="1561" xr:uid="{00000000-0005-0000-0000-0000B1100000}"/>
    <cellStyle name="표준 8 2 2" xfId="1591" xr:uid="{00000000-0005-0000-0000-0000B2100000}"/>
    <cellStyle name="표준 8 2 3" xfId="4297" xr:uid="{00000000-0005-0000-0000-0000B3100000}"/>
    <cellStyle name="표준 8 3" xfId="1562" xr:uid="{00000000-0005-0000-0000-0000B4100000}"/>
    <cellStyle name="표준 8 4" xfId="1563" xr:uid="{00000000-0005-0000-0000-0000B5100000}"/>
    <cellStyle name="표준 8 5" xfId="1564" xr:uid="{00000000-0005-0000-0000-0000B6100000}"/>
    <cellStyle name="표준 8 6" xfId="1565" xr:uid="{00000000-0005-0000-0000-0000B7100000}"/>
    <cellStyle name="표준 8 7" xfId="1566" xr:uid="{00000000-0005-0000-0000-0000B8100000}"/>
    <cellStyle name="표준 8 8" xfId="1567" xr:uid="{00000000-0005-0000-0000-0000B9100000}"/>
    <cellStyle name="표준 8 9" xfId="1568" xr:uid="{00000000-0005-0000-0000-0000BA100000}"/>
    <cellStyle name="표준 9" xfId="1569" xr:uid="{00000000-0005-0000-0000-0000BB100000}"/>
    <cellStyle name="표준 9 10" xfId="1570" xr:uid="{00000000-0005-0000-0000-0000BC100000}"/>
    <cellStyle name="표준 9 11" xfId="1571" xr:uid="{00000000-0005-0000-0000-0000BD100000}"/>
    <cellStyle name="표준 9 12" xfId="1572" xr:uid="{00000000-0005-0000-0000-0000BE100000}"/>
    <cellStyle name="표준 9 13" xfId="1573" xr:uid="{00000000-0005-0000-0000-0000BF100000}"/>
    <cellStyle name="표준 9 2" xfId="1574" xr:uid="{00000000-0005-0000-0000-0000C0100000}"/>
    <cellStyle name="표준 9 3" xfId="1575" xr:uid="{00000000-0005-0000-0000-0000C1100000}"/>
    <cellStyle name="표준 9 4" xfId="1576" xr:uid="{00000000-0005-0000-0000-0000C2100000}"/>
    <cellStyle name="표준 9 5" xfId="1577" xr:uid="{00000000-0005-0000-0000-0000C3100000}"/>
    <cellStyle name="표준 9 6" xfId="1578" xr:uid="{00000000-0005-0000-0000-0000C4100000}"/>
    <cellStyle name="표준 9 7" xfId="1579" xr:uid="{00000000-0005-0000-0000-0000C5100000}"/>
    <cellStyle name="표준 9 8" xfId="1580" xr:uid="{00000000-0005-0000-0000-0000C6100000}"/>
    <cellStyle name="표준 9 9" xfId="1581" xr:uid="{00000000-0005-0000-0000-0000C7100000}"/>
    <cellStyle name="標準_36下 全予算ﾃﾞｰﾀﾍﾞｰｽ（大星)" xfId="1582" xr:uid="{00000000-0005-0000-0000-0000C8100000}"/>
    <cellStyle name="표준_CM_PL양식_021021" xfId="4340" xr:uid="{00000000-0005-0000-0000-0000C9100000}"/>
    <cellStyle name="표준_Project Glass_요청자료_090915" xfId="4327" xr:uid="{00000000-0005-0000-0000-0000CA100000}"/>
    <cellStyle name="표준_損益98-0" xfId="11" xr:uid="{00000000-0005-0000-0000-0000CB100000}"/>
    <cellStyle name="표준_損益98-0_BS (2)" xfId="9" xr:uid="{00000000-0005-0000-0000-0000CC100000}"/>
    <cellStyle name="표준_손익분석기초자료(상반기)" xfId="1593" xr:uid="{00000000-0005-0000-0000-0000CD100000}"/>
    <cellStyle name="표준_재무제표(04.11)" xfId="12" xr:uid="{00000000-0005-0000-0000-0000CE100000}"/>
    <cellStyle name="표준_재무제표(04.11)_BS (2)" xfId="10" xr:uid="{00000000-0005-0000-0000-0000CF100000}"/>
    <cellStyle name="표준像呼?(2)" xfId="1583" xr:uid="{00000000-0005-0000-0000-0000D0100000}"/>
    <cellStyle name="표준茱볐뼁?(2)_갑지(토탈)" xfId="1584" xr:uid="{00000000-0005-0000-0000-0000D1100000}"/>
    <cellStyle name="표준渦潟뼁ぜ?갑지(토탈)_laroux" xfId="1585" xr:uid="{00000000-0005-0000-0000-0000D2100000}"/>
    <cellStyle name="퓭닉_ㅶA??絡 " xfId="1586" xr:uid="{00000000-0005-0000-0000-0000D3100000}"/>
    <cellStyle name="프로젝트개발UNIT" xfId="4298" xr:uid="{00000000-0005-0000-0000-0000D4100000}"/>
    <cellStyle name="하이퍼링크" xfId="4329" builtinId="8"/>
    <cellStyle name="합산" xfId="1587" xr:uid="{00000000-0005-0000-0000-0000D6100000}"/>
    <cellStyle name="합산 2" xfId="4299" xr:uid="{00000000-0005-0000-0000-0000D7100000}"/>
    <cellStyle name="解释性文本 2" xfId="4300" xr:uid="{00000000-0005-0000-0000-0000D8100000}"/>
    <cellStyle name="好" xfId="4301" xr:uid="{00000000-0005-0000-0000-0000D9100000}"/>
    <cellStyle name="好 2" xfId="4302" xr:uid="{00000000-0005-0000-0000-0000DA100000}"/>
    <cellStyle name="好_____ Dailyreport6_26_" xfId="4303" xr:uid="{00000000-0005-0000-0000-0000DB100000}"/>
    <cellStyle name="好_②2010년진동모터사업계획(100415)-불용포함" xfId="1588" xr:uid="{00000000-0005-0000-0000-0000DC100000}"/>
    <cellStyle name="好_4月销售预测" xfId="4304" xr:uid="{00000000-0005-0000-0000-0000DD100000}"/>
    <cellStyle name="好_5月销售计划第二版" xfId="4305" xr:uid="{00000000-0005-0000-0000-0000DE100000}"/>
    <cellStyle name="好_7月执行率" xfId="4306" xr:uid="{00000000-0005-0000-0000-0000DF100000}"/>
    <cellStyle name="好_ririshengchan1" xfId="4307" xr:uid="{00000000-0005-0000-0000-0000E0100000}"/>
    <cellStyle name="好_ririshengchan10" xfId="4308" xr:uid="{00000000-0005-0000-0000-0000E1100000}"/>
    <cellStyle name="好_ririshengchan11" xfId="4309" xr:uid="{00000000-0005-0000-0000-0000E2100000}"/>
    <cellStyle name="好_ririshengchan12" xfId="4310" xr:uid="{00000000-0005-0000-0000-0000E3100000}"/>
    <cellStyle name="好_ririshengchan2" xfId="4311" xr:uid="{00000000-0005-0000-0000-0000E4100000}"/>
    <cellStyle name="好_ririshengchan8" xfId="4312" xr:uid="{00000000-0005-0000-0000-0000E5100000}"/>
    <cellStyle name="好_ririshengchan819" xfId="4313" xr:uid="{00000000-0005-0000-0000-0000E6100000}"/>
    <cellStyle name="好_ririshengchan9" xfId="4314" xr:uid="{00000000-0005-0000-0000-0000E7100000}"/>
    <cellStyle name="好_생산실적 현황" xfId="4315" xr:uid="{00000000-0005-0000-0000-0000E8100000}"/>
    <cellStyle name="好_청도공장주간보고(20100430)통보용" xfId="4316" xr:uid="{00000000-0005-0000-0000-0000E9100000}"/>
    <cellStyle name="貨幣 [0]_1-2AUTO" xfId="4317" xr:uid="{00000000-0005-0000-0000-0000EA100000}"/>
    <cellStyle name="貨幣[0]_B-4SEGM" xfId="4318" xr:uid="{00000000-0005-0000-0000-0000EB100000}"/>
    <cellStyle name="貨幣_1-2AUTO" xfId="4319" xr:uid="{00000000-0005-0000-0000-0000EC100000}"/>
    <cellStyle name="화폐기호" xfId="1589" xr:uid="{00000000-0005-0000-0000-0000ED100000}"/>
    <cellStyle name="화폐기호 2" xfId="4320" xr:uid="{00000000-0005-0000-0000-0000EE100000}"/>
    <cellStyle name="화폐기호0" xfId="1590" xr:uid="{00000000-0005-0000-0000-0000EF100000}"/>
    <cellStyle name="화폐기호0 2" xfId="4321" xr:uid="{00000000-0005-0000-0000-0000F0100000}"/>
    <cellStyle name="회비" xfId="4322" xr:uid="{00000000-0005-0000-0000-0000F1100000}"/>
    <cellStyle name="后继超级链接" xfId="4323" xr:uid="{00000000-0005-0000-0000-0000F2100000}"/>
    <cellStyle name="汇总" xfId="4324" xr:uid="{00000000-0005-0000-0000-0000F3100000}"/>
    <cellStyle name="汇总 2" xfId="4325" xr:uid="{00000000-0005-0000-0000-0000F4100000}"/>
  </cellStyles>
  <dxfs count="72">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33" formatCode="_-* #,##0_-;\-* #,##0_-;_-* &quot;-&quot;_-;_-@_-"/>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8"/>
      </font>
    </dxf>
    <dxf>
      <font>
        <sz val="8"/>
      </font>
    </dxf>
    <dxf>
      <font>
        <sz val="8"/>
      </font>
    </dxf>
    <dxf>
      <font>
        <sz val="8"/>
      </font>
    </dxf>
    <dxf>
      <font>
        <sz val="8"/>
      </font>
    </dxf>
    <dxf>
      <font>
        <sz val="8"/>
      </font>
    </dxf>
    <dxf>
      <alignment horizontal="right" readingOrder="0"/>
    </dxf>
    <dxf>
      <numFmt numFmtId="177" formatCode="0.0%"/>
    </dxf>
    <dxf>
      <numFmt numFmtId="177" formatCode="0.0%"/>
    </dxf>
    <dxf>
      <numFmt numFmtId="177" formatCode="0.0%"/>
    </dxf>
    <dxf>
      <font>
        <i/>
      </font>
    </dxf>
    <dxf>
      <font>
        <i/>
      </font>
    </dxf>
    <dxf>
      <font>
        <i/>
      </font>
    </dxf>
    <dxf>
      <fill>
        <patternFill>
          <bgColor theme="0"/>
        </patternFill>
      </fill>
    </dxf>
    <dxf>
      <fill>
        <patternFill>
          <bgColor theme="0"/>
        </patternFill>
      </fill>
    </dxf>
    <dxf>
      <numFmt numFmtId="33" formatCode="_-* #,##0_-;\-* #,##0_-;_-* &quot;-&quot;_-;_-@_-"/>
    </dxf>
    <dxf>
      <numFmt numFmtId="33" formatCode="_-* #,##0_-;\-* #,##0_-;_-* &quot;-&quot;_-;_-@_-"/>
    </dxf>
    <dxf>
      <numFmt numFmtId="33" formatCode="_-* #,##0_-;\-* #,##0_-;_-* &quot;-&quot;_-;_-@_-"/>
    </dxf>
    <dxf>
      <alignment horizontal="right" readingOrder="0"/>
    </dxf>
    <dxf>
      <fill>
        <patternFill>
          <bgColor theme="0"/>
        </patternFill>
      </fill>
    </dxf>
    <dxf>
      <fill>
        <patternFill>
          <bgColor theme="0"/>
        </patternFill>
      </fill>
    </dxf>
  </dxfs>
  <tableStyles count="0" defaultTableStyle="TableStyleMedium2" defaultPivotStyle="PivotStyleLight16"/>
  <colors>
    <mruColors>
      <color rgb="FF409D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pivotCacheDefinition" Target="pivotCache/pivotCacheDefinition3.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66" Type="http://schemas.openxmlformats.org/officeDocument/2006/relationships/pivotCacheDefinition" Target="pivotCache/pivotCacheDefinition1.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1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pivotCacheDefinition" Target="pivotCache/pivotCacheDefinition4.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pivotCacheDefinition" Target="pivotCache/pivotCacheDefinition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pivotCacheDefinition" Target="pivotCache/pivotCacheDefinition5.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styles" Target="styles.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pivotCacheDefinition" Target="pivotCache/pivotCacheDefinition6.xml"/><Relationship Id="rId2" Type="http://schemas.openxmlformats.org/officeDocument/2006/relationships/worksheet" Target="worksheets/sheet2.xml"/><Relationship Id="rId29" Type="http://schemas.openxmlformats.org/officeDocument/2006/relationships/worksheet" Target="worksheets/sheet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pivotSource>
    <c:name>[PJT_M_WP_무석_SHJ_20150911.xlsx]Sheet1!피벗 테이블1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요약</c:v>
                </c:pt>
              </c:strCache>
            </c:strRef>
          </c:tx>
          <c:spPr>
            <a:ln w="28575" cap="rnd">
              <a:solidFill>
                <a:schemeClr val="accent1"/>
              </a:solidFill>
              <a:round/>
            </a:ln>
            <a:effectLst/>
          </c:spPr>
          <c:marker>
            <c:symbol val="none"/>
          </c:marker>
          <c:cat>
            <c:strRef>
              <c:f>Sheet1!$A$4:$A$46</c:f>
              <c:strCache>
                <c:ptCount val="42"/>
                <c:pt idx="0">
                  <c:v>Jan-12</c:v>
                </c:pt>
                <c:pt idx="1">
                  <c:v>Feb-12</c:v>
                </c:pt>
                <c:pt idx="2">
                  <c:v>Mar-12</c:v>
                </c:pt>
                <c:pt idx="3">
                  <c:v>Apr-12</c:v>
                </c:pt>
                <c:pt idx="4">
                  <c:v>May-12</c:v>
                </c:pt>
                <c:pt idx="5">
                  <c:v>Jun-12</c:v>
                </c:pt>
                <c:pt idx="6">
                  <c:v>Jul-12</c:v>
                </c:pt>
                <c:pt idx="7">
                  <c:v>Aug-12</c:v>
                </c:pt>
                <c:pt idx="8">
                  <c:v>Sep-12</c:v>
                </c:pt>
                <c:pt idx="9">
                  <c:v>Oct-12</c:v>
                </c:pt>
                <c:pt idx="10">
                  <c:v>Nov-12</c:v>
                </c:pt>
                <c:pt idx="11">
                  <c:v>Dec-12</c:v>
                </c:pt>
                <c:pt idx="12">
                  <c:v>Jan-13</c:v>
                </c:pt>
                <c:pt idx="13">
                  <c:v>Feb-13</c:v>
                </c:pt>
                <c:pt idx="14">
                  <c:v>Mar-13</c:v>
                </c:pt>
                <c:pt idx="15">
                  <c:v>Apr-13</c:v>
                </c:pt>
                <c:pt idx="16">
                  <c:v>May-13</c:v>
                </c:pt>
                <c:pt idx="17">
                  <c:v>Jun-13</c:v>
                </c:pt>
                <c:pt idx="18">
                  <c:v>Jul-13</c:v>
                </c:pt>
                <c:pt idx="19">
                  <c:v>Aug-13</c:v>
                </c:pt>
                <c:pt idx="20">
                  <c:v>Sep-13</c:v>
                </c:pt>
                <c:pt idx="21">
                  <c:v>Oct-13</c:v>
                </c:pt>
                <c:pt idx="22">
                  <c:v>Nov-13</c:v>
                </c:pt>
                <c:pt idx="23">
                  <c:v>Dec-13</c:v>
                </c:pt>
                <c:pt idx="24">
                  <c:v>Jan-14</c:v>
                </c:pt>
                <c:pt idx="25">
                  <c:v>Feb-14</c:v>
                </c:pt>
                <c:pt idx="26">
                  <c:v>Mar-14</c:v>
                </c:pt>
                <c:pt idx="27">
                  <c:v>Apr-14</c:v>
                </c:pt>
                <c:pt idx="28">
                  <c:v>May-14</c:v>
                </c:pt>
                <c:pt idx="29">
                  <c:v>Jun-14</c:v>
                </c:pt>
                <c:pt idx="30">
                  <c:v>Jul-14</c:v>
                </c:pt>
                <c:pt idx="31">
                  <c:v>Aug-14</c:v>
                </c:pt>
                <c:pt idx="32">
                  <c:v>Sep-14</c:v>
                </c:pt>
                <c:pt idx="33">
                  <c:v>Oct-14</c:v>
                </c:pt>
                <c:pt idx="34">
                  <c:v>Nov-14</c:v>
                </c:pt>
                <c:pt idx="35">
                  <c:v>Dec-14</c:v>
                </c:pt>
                <c:pt idx="36">
                  <c:v>Jan-15</c:v>
                </c:pt>
                <c:pt idx="37">
                  <c:v>Feb-15</c:v>
                </c:pt>
                <c:pt idx="38">
                  <c:v>Mar-15</c:v>
                </c:pt>
                <c:pt idx="39">
                  <c:v>Apr-15</c:v>
                </c:pt>
                <c:pt idx="40">
                  <c:v>May-15</c:v>
                </c:pt>
                <c:pt idx="41">
                  <c:v>Jun-15</c:v>
                </c:pt>
              </c:strCache>
            </c:strRef>
          </c:cat>
          <c:val>
            <c:numRef>
              <c:f>Sheet1!$B$4:$B$46</c:f>
              <c:numCache>
                <c:formatCode>General</c:formatCode>
                <c:ptCount val="42"/>
                <c:pt idx="0">
                  <c:v>22993674.669999994</c:v>
                </c:pt>
                <c:pt idx="1">
                  <c:v>19722380.219999976</c:v>
                </c:pt>
                <c:pt idx="2">
                  <c:v>21260991.939999975</c:v>
                </c:pt>
                <c:pt idx="3">
                  <c:v>20452715.34999999</c:v>
                </c:pt>
                <c:pt idx="4">
                  <c:v>20300760.02</c:v>
                </c:pt>
                <c:pt idx="5">
                  <c:v>21270455.009999987</c:v>
                </c:pt>
                <c:pt idx="6">
                  <c:v>20270086.250000004</c:v>
                </c:pt>
                <c:pt idx="7">
                  <c:v>19329770.769999996</c:v>
                </c:pt>
                <c:pt idx="8">
                  <c:v>21855319.330000002</c:v>
                </c:pt>
                <c:pt idx="9">
                  <c:v>19533687.870000001</c:v>
                </c:pt>
                <c:pt idx="10">
                  <c:v>24317972.079999998</c:v>
                </c:pt>
                <c:pt idx="11">
                  <c:v>24753658.25999999</c:v>
                </c:pt>
                <c:pt idx="12">
                  <c:v>23446891.700000003</c:v>
                </c:pt>
                <c:pt idx="13">
                  <c:v>21968941.079999998</c:v>
                </c:pt>
                <c:pt idx="14">
                  <c:v>27215155.029999994</c:v>
                </c:pt>
                <c:pt idx="15">
                  <c:v>22922110.630000003</c:v>
                </c:pt>
                <c:pt idx="16">
                  <c:v>19657919</c:v>
                </c:pt>
                <c:pt idx="17">
                  <c:v>20893769.02</c:v>
                </c:pt>
                <c:pt idx="18">
                  <c:v>19489450.399999999</c:v>
                </c:pt>
                <c:pt idx="19">
                  <c:v>21189410.180000007</c:v>
                </c:pt>
                <c:pt idx="20">
                  <c:v>27988575.43999999</c:v>
                </c:pt>
                <c:pt idx="21">
                  <c:v>25876058.499999996</c:v>
                </c:pt>
                <c:pt idx="22">
                  <c:v>26812613.880000003</c:v>
                </c:pt>
                <c:pt idx="23">
                  <c:v>28550501.229999993</c:v>
                </c:pt>
                <c:pt idx="24">
                  <c:v>29922782.490000002</c:v>
                </c:pt>
                <c:pt idx="25">
                  <c:v>26474715.339999992</c:v>
                </c:pt>
                <c:pt idx="26">
                  <c:v>31733828.99000001</c:v>
                </c:pt>
                <c:pt idx="27">
                  <c:v>31924893.230000004</c:v>
                </c:pt>
                <c:pt idx="28">
                  <c:v>31078621.850000001</c:v>
                </c:pt>
                <c:pt idx="29">
                  <c:v>31206701.859999999</c:v>
                </c:pt>
                <c:pt idx="30">
                  <c:v>29926124.239999998</c:v>
                </c:pt>
                <c:pt idx="31">
                  <c:v>29844128.159999996</c:v>
                </c:pt>
                <c:pt idx="32">
                  <c:v>29832882.109999999</c:v>
                </c:pt>
                <c:pt idx="33">
                  <c:v>31187055.229999997</c:v>
                </c:pt>
                <c:pt idx="34">
                  <c:v>31309693.619999997</c:v>
                </c:pt>
                <c:pt idx="35">
                  <c:v>32803016.609999999</c:v>
                </c:pt>
                <c:pt idx="36">
                  <c:v>41028569.799999997</c:v>
                </c:pt>
                <c:pt idx="37">
                  <c:v>32453020.569999997</c:v>
                </c:pt>
                <c:pt idx="38">
                  <c:v>34770828.390000008</c:v>
                </c:pt>
                <c:pt idx="39">
                  <c:v>36279611.609999999</c:v>
                </c:pt>
                <c:pt idx="40">
                  <c:v>32666032.879999984</c:v>
                </c:pt>
                <c:pt idx="41">
                  <c:v>33766292.00999999</c:v>
                </c:pt>
              </c:numCache>
            </c:numRef>
          </c:val>
          <c:smooth val="0"/>
          <c:extLst>
            <c:ext xmlns:c16="http://schemas.microsoft.com/office/drawing/2014/chart" uri="{C3380CC4-5D6E-409C-BE32-E72D297353CC}">
              <c16:uniqueId val="{00000000-D7DA-422C-852C-31E808EAFA9D}"/>
            </c:ext>
          </c:extLst>
        </c:ser>
        <c:dLbls>
          <c:showLegendKey val="0"/>
          <c:showVal val="0"/>
          <c:showCatName val="0"/>
          <c:showSerName val="0"/>
          <c:showPercent val="0"/>
          <c:showBubbleSize val="0"/>
        </c:dLbls>
        <c:smooth val="0"/>
        <c:axId val="575482144"/>
        <c:axId val="575482536"/>
      </c:lineChart>
      <c:catAx>
        <c:axId val="57548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75482536"/>
        <c:crosses val="autoZero"/>
        <c:auto val="1"/>
        <c:lblAlgn val="ctr"/>
        <c:lblOffset val="100"/>
        <c:noMultiLvlLbl val="0"/>
      </c:catAx>
      <c:valAx>
        <c:axId val="575482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7548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10.xml.rels><?xml version="1.0" encoding="UTF-8" standalone="yes"?>
<Relationships xmlns="http://schemas.openxmlformats.org/package/2006/relationships"><Relationship Id="rId1" Type="http://schemas.openxmlformats.org/officeDocument/2006/relationships/image" Target="../media/image5.emf"/></Relationships>
</file>

<file path=xl/drawings/_rels/drawing11.xml.rels><?xml version="1.0" encoding="UTF-8" standalone="yes"?>
<Relationships xmlns="http://schemas.openxmlformats.org/package/2006/relationships"><Relationship Id="rId1" Type="http://schemas.openxmlformats.org/officeDocument/2006/relationships/image" Target="../media/image7.emf"/></Relationships>
</file>

<file path=xl/drawings/_rels/drawing12.xml.rels><?xml version="1.0" encoding="UTF-8" standalone="yes"?>
<Relationships xmlns="http://schemas.openxmlformats.org/package/2006/relationships"><Relationship Id="rId1" Type="http://schemas.openxmlformats.org/officeDocument/2006/relationships/image" Target="../media/image9.emf"/></Relationships>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11206</xdr:rowOff>
    </xdr:from>
    <xdr:to>
      <xdr:col>6</xdr:col>
      <xdr:colOff>0</xdr:colOff>
      <xdr:row>1</xdr:row>
      <xdr:rowOff>48435</xdr:rowOff>
    </xdr:to>
    <xdr:sp macro="" textlink="">
      <xdr:nvSpPr>
        <xdr:cNvPr id="2" name="직사각형 1">
          <a:extLst>
            <a:ext uri="{FF2B5EF4-FFF2-40B4-BE49-F238E27FC236}">
              <a16:creationId xmlns:a16="http://schemas.microsoft.com/office/drawing/2014/main" id="{00000000-0008-0000-0000-000002000000}"/>
            </a:ext>
          </a:extLst>
        </xdr:cNvPr>
        <xdr:cNvSpPr/>
      </xdr:nvSpPr>
      <xdr:spPr>
        <a:xfrm>
          <a:off x="212912" y="11206"/>
          <a:ext cx="3603984"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9525</xdr:rowOff>
    </xdr:from>
    <xdr:to>
      <xdr:col>6</xdr:col>
      <xdr:colOff>6163</xdr:colOff>
      <xdr:row>1</xdr:row>
      <xdr:rowOff>49555</xdr:rowOff>
    </xdr:to>
    <xdr:sp macro="" textlink="">
      <xdr:nvSpPr>
        <xdr:cNvPr id="2" name="직사각형 1">
          <a:extLst>
            <a:ext uri="{FF2B5EF4-FFF2-40B4-BE49-F238E27FC236}">
              <a16:creationId xmlns:a16="http://schemas.microsoft.com/office/drawing/2014/main" id="{00000000-0008-0000-0100-000002000000}"/>
            </a:ext>
          </a:extLst>
        </xdr:cNvPr>
        <xdr:cNvSpPr/>
      </xdr:nvSpPr>
      <xdr:spPr>
        <a:xfrm>
          <a:off x="219075" y="9525"/>
          <a:ext cx="3597088"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11206</xdr:rowOff>
    </xdr:from>
    <xdr:to>
      <xdr:col>6</xdr:col>
      <xdr:colOff>0</xdr:colOff>
      <xdr:row>1</xdr:row>
      <xdr:rowOff>48435</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09550" y="11206"/>
          <a:ext cx="3590925" cy="180104"/>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9525</xdr:rowOff>
    </xdr:from>
    <xdr:to>
      <xdr:col>6</xdr:col>
      <xdr:colOff>6163</xdr:colOff>
      <xdr:row>1</xdr:row>
      <xdr:rowOff>49555</xdr:rowOff>
    </xdr:to>
    <xdr:sp macro="" textlink="">
      <xdr:nvSpPr>
        <xdr:cNvPr id="2" name="직사각형 1">
          <a:extLst>
            <a:ext uri="{FF2B5EF4-FFF2-40B4-BE49-F238E27FC236}">
              <a16:creationId xmlns:a16="http://schemas.microsoft.com/office/drawing/2014/main" id="{00000000-0008-0000-0300-000002000000}"/>
            </a:ext>
          </a:extLst>
        </xdr:cNvPr>
        <xdr:cNvSpPr/>
      </xdr:nvSpPr>
      <xdr:spPr>
        <a:xfrm>
          <a:off x="219075" y="9525"/>
          <a:ext cx="3606613"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0</xdr:row>
      <xdr:rowOff>95250</xdr:rowOff>
    </xdr:from>
    <xdr:to>
      <xdr:col>6</xdr:col>
      <xdr:colOff>18600</xdr:colOff>
      <xdr:row>3</xdr:row>
      <xdr:rowOff>9525</xdr:rowOff>
    </xdr:to>
    <xdr:sp macro="" textlink="">
      <xdr:nvSpPr>
        <xdr:cNvPr id="2" name="직사각형 1">
          <a:extLst>
            <a:ext uri="{FF2B5EF4-FFF2-40B4-BE49-F238E27FC236}">
              <a16:creationId xmlns:a16="http://schemas.microsoft.com/office/drawing/2014/main" id="{00000000-0008-0000-0B00-000002000000}"/>
            </a:ext>
          </a:extLst>
        </xdr:cNvPr>
        <xdr:cNvSpPr/>
      </xdr:nvSpPr>
      <xdr:spPr>
        <a:xfrm>
          <a:off x="457200" y="95250"/>
          <a:ext cx="3600000" cy="3714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38100</xdr:colOff>
          <xdr:row>38</xdr:row>
          <xdr:rowOff>66675</xdr:rowOff>
        </xdr:from>
        <xdr:to>
          <xdr:col>6</xdr:col>
          <xdr:colOff>47625</xdr:colOff>
          <xdr:row>66</xdr:row>
          <xdr:rowOff>19050</xdr:rowOff>
        </xdr:to>
        <xdr:pic>
          <xdr:nvPicPr>
            <xdr:cNvPr id="4" name="그림 3">
              <a:extLst>
                <a:ext uri="{FF2B5EF4-FFF2-40B4-BE49-F238E27FC236}">
                  <a16:creationId xmlns:a16="http://schemas.microsoft.com/office/drawing/2014/main" id="{00000000-0008-0000-0B00-000004000000}"/>
                </a:ext>
              </a:extLst>
            </xdr:cNvPr>
            <xdr:cNvPicPr>
              <a:picLocks noChangeAspect="1" noChangeArrowheads="1"/>
              <a:extLst>
                <a:ext uri="{84589F7E-364E-4C9E-8A38-B11213B215E9}">
                  <a14:cameraTool cellRange="$B$5:$F$31" spid="_x0000_s9559"/>
                </a:ext>
              </a:extLst>
            </xdr:cNvPicPr>
          </xdr:nvPicPr>
          <xdr:blipFill>
            <a:blip xmlns:r="http://schemas.openxmlformats.org/officeDocument/2006/relationships" r:embed="rId1"/>
            <a:srcRect/>
            <a:stretch>
              <a:fillRect/>
            </a:stretch>
          </xdr:blipFill>
          <xdr:spPr bwMode="auto">
            <a:xfrm>
              <a:off x="495300" y="6010275"/>
              <a:ext cx="3590925" cy="4219575"/>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228600</xdr:colOff>
          <xdr:row>44</xdr:row>
          <xdr:rowOff>133350</xdr:rowOff>
        </xdr:from>
        <xdr:to>
          <xdr:col>5</xdr:col>
          <xdr:colOff>400050</xdr:colOff>
          <xdr:row>71</xdr:row>
          <xdr:rowOff>85725</xdr:rowOff>
        </xdr:to>
        <xdr:pic>
          <xdr:nvPicPr>
            <xdr:cNvPr id="2" name="그림 1">
              <a:extLst>
                <a:ext uri="{FF2B5EF4-FFF2-40B4-BE49-F238E27FC236}">
                  <a16:creationId xmlns:a16="http://schemas.microsoft.com/office/drawing/2014/main" id="{00000000-0008-0000-0C00-000002000000}"/>
                </a:ext>
              </a:extLst>
            </xdr:cNvPr>
            <xdr:cNvPicPr>
              <a:picLocks noChangeAspect="1" noChangeArrowheads="1"/>
              <a:extLst>
                <a:ext uri="{84589F7E-364E-4C9E-8A38-B11213B215E9}">
                  <a14:cameraTool cellRange="$B$2:$F$27" spid="_x0000_s71731"/>
                </a:ext>
              </a:extLst>
            </xdr:cNvPicPr>
          </xdr:nvPicPr>
          <xdr:blipFill>
            <a:blip xmlns:r="http://schemas.openxmlformats.org/officeDocument/2006/relationships" r:embed="rId1"/>
            <a:srcRect/>
            <a:stretch>
              <a:fillRect/>
            </a:stretch>
          </xdr:blipFill>
          <xdr:spPr bwMode="auto">
            <a:xfrm>
              <a:off x="228600" y="6991350"/>
              <a:ext cx="3543300" cy="4067175"/>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absolute">
    <xdr:from>
      <xdr:col>1</xdr:col>
      <xdr:colOff>0</xdr:colOff>
      <xdr:row>0</xdr:row>
      <xdr:rowOff>85725</xdr:rowOff>
    </xdr:from>
    <xdr:to>
      <xdr:col>6</xdr:col>
      <xdr:colOff>9075</xdr:colOff>
      <xdr:row>2</xdr:row>
      <xdr:rowOff>19050</xdr:rowOff>
    </xdr:to>
    <xdr:sp macro="" textlink="">
      <xdr:nvSpPr>
        <xdr:cNvPr id="2" name="직사각형 1">
          <a:extLst>
            <a:ext uri="{FF2B5EF4-FFF2-40B4-BE49-F238E27FC236}">
              <a16:creationId xmlns:a16="http://schemas.microsoft.com/office/drawing/2014/main" id="{00000000-0008-0000-0E00-000002000000}"/>
            </a:ext>
          </a:extLst>
        </xdr:cNvPr>
        <xdr:cNvSpPr/>
      </xdr:nvSpPr>
      <xdr:spPr>
        <a:xfrm>
          <a:off x="447675" y="85725"/>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absolute">
    <xdr:from>
      <xdr:col>7</xdr:col>
      <xdr:colOff>0</xdr:colOff>
      <xdr:row>0</xdr:row>
      <xdr:rowOff>85725</xdr:rowOff>
    </xdr:from>
    <xdr:to>
      <xdr:col>12</xdr:col>
      <xdr:colOff>9075</xdr:colOff>
      <xdr:row>2</xdr:row>
      <xdr:rowOff>19050</xdr:rowOff>
    </xdr:to>
    <xdr:sp macro="" textlink="">
      <xdr:nvSpPr>
        <xdr:cNvPr id="3" name="직사각형 2">
          <a:extLst>
            <a:ext uri="{FF2B5EF4-FFF2-40B4-BE49-F238E27FC236}">
              <a16:creationId xmlns:a16="http://schemas.microsoft.com/office/drawing/2014/main" id="{00000000-0008-0000-0E00-000003000000}"/>
            </a:ext>
          </a:extLst>
        </xdr:cNvPr>
        <xdr:cNvSpPr/>
      </xdr:nvSpPr>
      <xdr:spPr>
        <a:xfrm>
          <a:off x="4724400" y="85725"/>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absolute">
    <xdr:from>
      <xdr:col>13</xdr:col>
      <xdr:colOff>0</xdr:colOff>
      <xdr:row>0</xdr:row>
      <xdr:rowOff>85725</xdr:rowOff>
    </xdr:from>
    <xdr:to>
      <xdr:col>18</xdr:col>
      <xdr:colOff>9075</xdr:colOff>
      <xdr:row>2</xdr:row>
      <xdr:rowOff>19050</xdr:rowOff>
    </xdr:to>
    <xdr:sp macro="" textlink="">
      <xdr:nvSpPr>
        <xdr:cNvPr id="4" name="직사각형 3">
          <a:extLst>
            <a:ext uri="{FF2B5EF4-FFF2-40B4-BE49-F238E27FC236}">
              <a16:creationId xmlns:a16="http://schemas.microsoft.com/office/drawing/2014/main" id="{00000000-0008-0000-0E00-000004000000}"/>
            </a:ext>
          </a:extLst>
        </xdr:cNvPr>
        <xdr:cNvSpPr/>
      </xdr:nvSpPr>
      <xdr:spPr>
        <a:xfrm>
          <a:off x="9001125" y="85725"/>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5</xdr:col>
      <xdr:colOff>666300</xdr:colOff>
      <xdr:row>1</xdr:row>
      <xdr:rowOff>76200</xdr:rowOff>
    </xdr:to>
    <xdr:sp macro="" textlink="">
      <xdr:nvSpPr>
        <xdr:cNvPr id="2" name="직사각형 1">
          <a:extLst>
            <a:ext uri="{FF2B5EF4-FFF2-40B4-BE49-F238E27FC236}">
              <a16:creationId xmlns:a16="http://schemas.microsoft.com/office/drawing/2014/main" id="{00000000-0008-0000-0F00-000002000000}"/>
            </a:ext>
          </a:extLst>
        </xdr:cNvPr>
        <xdr:cNvSpPr/>
      </xdr:nvSpPr>
      <xdr:spPr>
        <a:xfrm>
          <a:off x="685800" y="0"/>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8</xdr:col>
      <xdr:colOff>304350</xdr:colOff>
      <xdr:row>1</xdr:row>
      <xdr:rowOff>76200</xdr:rowOff>
    </xdr:to>
    <xdr:sp macro="" textlink="">
      <xdr:nvSpPr>
        <xdr:cNvPr id="2" name="직사각형 1">
          <a:extLst>
            <a:ext uri="{FF2B5EF4-FFF2-40B4-BE49-F238E27FC236}">
              <a16:creationId xmlns:a16="http://schemas.microsoft.com/office/drawing/2014/main" id="{00000000-0008-0000-1200-000002000000}"/>
            </a:ext>
          </a:extLst>
        </xdr:cNvPr>
        <xdr:cNvSpPr/>
      </xdr:nvSpPr>
      <xdr:spPr>
        <a:xfrm>
          <a:off x="361950" y="0"/>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5</xdr:col>
      <xdr:colOff>647250</xdr:colOff>
      <xdr:row>1</xdr:row>
      <xdr:rowOff>76200</xdr:rowOff>
    </xdr:to>
    <xdr:sp macro="" textlink="">
      <xdr:nvSpPr>
        <xdr:cNvPr id="2" name="직사각형 1">
          <a:extLst>
            <a:ext uri="{FF2B5EF4-FFF2-40B4-BE49-F238E27FC236}">
              <a16:creationId xmlns:a16="http://schemas.microsoft.com/office/drawing/2014/main" id="{00000000-0008-0000-1400-000002000000}"/>
            </a:ext>
          </a:extLst>
        </xdr:cNvPr>
        <xdr:cNvSpPr/>
      </xdr:nvSpPr>
      <xdr:spPr>
        <a:xfrm>
          <a:off x="685800" y="0"/>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mc:AlternateContent xmlns:mc="http://schemas.openxmlformats.org/markup-compatibility/2006">
    <mc:Choice xmlns:a14="http://schemas.microsoft.com/office/drawing/2010/main" Requires="a14">
      <xdr:twoCellAnchor editAs="oneCell">
        <xdr:from>
          <xdr:col>6</xdr:col>
          <xdr:colOff>533400</xdr:colOff>
          <xdr:row>2</xdr:row>
          <xdr:rowOff>85725</xdr:rowOff>
        </xdr:from>
        <xdr:to>
          <xdr:col>11</xdr:col>
          <xdr:colOff>390525</xdr:colOff>
          <xdr:row>14</xdr:row>
          <xdr:rowOff>104775</xdr:rowOff>
        </xdr:to>
        <xdr:pic>
          <xdr:nvPicPr>
            <xdr:cNvPr id="3" name="그림 2">
              <a:extLst>
                <a:ext uri="{FF2B5EF4-FFF2-40B4-BE49-F238E27FC236}">
                  <a16:creationId xmlns:a16="http://schemas.microsoft.com/office/drawing/2014/main" id="{00000000-0008-0000-1400-000003000000}"/>
                </a:ext>
              </a:extLst>
            </xdr:cNvPr>
            <xdr:cNvPicPr>
              <a:picLocks noChangeAspect="1" noChangeArrowheads="1"/>
              <a:extLst>
                <a:ext uri="{84589F7E-364E-4C9E-8A38-B11213B215E9}">
                  <a14:cameraTool cellRange="$B$4:$F$15" spid="_x0000_s45273"/>
                </a:ext>
              </a:extLst>
            </xdr:cNvPicPr>
          </xdr:nvPicPr>
          <xdr:blipFill>
            <a:blip xmlns:r="http://schemas.openxmlformats.org/officeDocument/2006/relationships" r:embed="rId1"/>
            <a:srcRect/>
            <a:stretch>
              <a:fillRect/>
            </a:stretch>
          </xdr:blipFill>
          <xdr:spPr bwMode="auto">
            <a:xfrm>
              <a:off x="4838700" y="371475"/>
              <a:ext cx="3629025" cy="1933575"/>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9</xdr:col>
      <xdr:colOff>275775</xdr:colOff>
      <xdr:row>1</xdr:row>
      <xdr:rowOff>76200</xdr:rowOff>
    </xdr:to>
    <xdr:sp macro="" textlink="">
      <xdr:nvSpPr>
        <xdr:cNvPr id="2" name="직사각형 1">
          <a:extLst>
            <a:ext uri="{FF2B5EF4-FFF2-40B4-BE49-F238E27FC236}">
              <a16:creationId xmlns:a16="http://schemas.microsoft.com/office/drawing/2014/main" id="{00000000-0008-0000-1500-000002000000}"/>
            </a:ext>
          </a:extLst>
        </xdr:cNvPr>
        <xdr:cNvSpPr/>
      </xdr:nvSpPr>
      <xdr:spPr>
        <a:xfrm>
          <a:off x="685800" y="0"/>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485775</xdr:colOff>
          <xdr:row>4</xdr:row>
          <xdr:rowOff>19050</xdr:rowOff>
        </xdr:from>
        <xdr:to>
          <xdr:col>16</xdr:col>
          <xdr:colOff>9525</xdr:colOff>
          <xdr:row>19</xdr:row>
          <xdr:rowOff>28575</xdr:rowOff>
        </xdr:to>
        <xdr:pic>
          <xdr:nvPicPr>
            <xdr:cNvPr id="4" name="그림 3">
              <a:extLst>
                <a:ext uri="{FF2B5EF4-FFF2-40B4-BE49-F238E27FC236}">
                  <a16:creationId xmlns:a16="http://schemas.microsoft.com/office/drawing/2014/main" id="{00000000-0008-0000-1500-000004000000}"/>
                </a:ext>
              </a:extLst>
            </xdr:cNvPr>
            <xdr:cNvPicPr>
              <a:picLocks noChangeAspect="1" noChangeArrowheads="1"/>
              <a:extLst>
                <a:ext uri="{84589F7E-364E-4C9E-8A38-B11213B215E9}">
                  <a14:cameraTool cellRange="$B$5:$J$19" spid="_x0000_s44290"/>
                </a:ext>
              </a:extLst>
            </xdr:cNvPicPr>
          </xdr:nvPicPr>
          <xdr:blipFill>
            <a:blip xmlns:r="http://schemas.openxmlformats.org/officeDocument/2006/relationships" r:embed="rId1"/>
            <a:srcRect/>
            <a:stretch>
              <a:fillRect/>
            </a:stretch>
          </xdr:blipFill>
          <xdr:spPr bwMode="auto">
            <a:xfrm>
              <a:off x="4800600" y="590550"/>
              <a:ext cx="3638550" cy="234315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absolute">
    <xdr:from>
      <xdr:col>1</xdr:col>
      <xdr:colOff>0</xdr:colOff>
      <xdr:row>0</xdr:row>
      <xdr:rowOff>47625</xdr:rowOff>
    </xdr:from>
    <xdr:to>
      <xdr:col>6</xdr:col>
      <xdr:colOff>723450</xdr:colOff>
      <xdr:row>2</xdr:row>
      <xdr:rowOff>0</xdr:rowOff>
    </xdr:to>
    <xdr:sp macro="" textlink="">
      <xdr:nvSpPr>
        <xdr:cNvPr id="2" name="직사각형 1">
          <a:extLst>
            <a:ext uri="{FF2B5EF4-FFF2-40B4-BE49-F238E27FC236}">
              <a16:creationId xmlns:a16="http://schemas.microsoft.com/office/drawing/2014/main" id="{00000000-0008-0000-1600-000002000000}"/>
            </a:ext>
          </a:extLst>
        </xdr:cNvPr>
        <xdr:cNvSpPr/>
      </xdr:nvSpPr>
      <xdr:spPr>
        <a:xfrm>
          <a:off x="285750" y="47625"/>
          <a:ext cx="3600000"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0</xdr:colOff>
          <xdr:row>2</xdr:row>
          <xdr:rowOff>95250</xdr:rowOff>
        </xdr:from>
        <xdr:to>
          <xdr:col>15</xdr:col>
          <xdr:colOff>180975</xdr:colOff>
          <xdr:row>13</xdr:row>
          <xdr:rowOff>114300</xdr:rowOff>
        </xdr:to>
        <xdr:pic>
          <xdr:nvPicPr>
            <xdr:cNvPr id="4" name="그림 3">
              <a:extLst>
                <a:ext uri="{FF2B5EF4-FFF2-40B4-BE49-F238E27FC236}">
                  <a16:creationId xmlns:a16="http://schemas.microsoft.com/office/drawing/2014/main" id="{00000000-0008-0000-1600-000004000000}"/>
                </a:ext>
              </a:extLst>
            </xdr:cNvPr>
            <xdr:cNvPicPr>
              <a:picLocks noChangeAspect="1" noChangeArrowheads="1"/>
              <a:extLst>
                <a:ext uri="{84589F7E-364E-4C9E-8A38-B11213B215E9}">
                  <a14:cameraTool cellRange="$B$4:$G$14" spid="_x0000_s11530"/>
                </a:ext>
              </a:extLst>
            </xdr:cNvPicPr>
          </xdr:nvPicPr>
          <xdr:blipFill>
            <a:blip xmlns:r="http://schemas.openxmlformats.org/officeDocument/2006/relationships" r:embed="rId1"/>
            <a:srcRect/>
            <a:stretch>
              <a:fillRect/>
            </a:stretch>
          </xdr:blipFill>
          <xdr:spPr bwMode="auto">
            <a:xfrm>
              <a:off x="5943600" y="381000"/>
              <a:ext cx="3609975" cy="1762125"/>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5</xdr:col>
      <xdr:colOff>552000</xdr:colOff>
      <xdr:row>1</xdr:row>
      <xdr:rowOff>76200</xdr:rowOff>
    </xdr:to>
    <xdr:sp macro="" textlink="">
      <xdr:nvSpPr>
        <xdr:cNvPr id="2" name="직사각형 1">
          <a:extLst>
            <a:ext uri="{FF2B5EF4-FFF2-40B4-BE49-F238E27FC236}">
              <a16:creationId xmlns:a16="http://schemas.microsoft.com/office/drawing/2014/main" id="{00000000-0008-0000-1700-000002000000}"/>
            </a:ext>
          </a:extLst>
        </xdr:cNvPr>
        <xdr:cNvSpPr/>
      </xdr:nvSpPr>
      <xdr:spPr>
        <a:xfrm>
          <a:off x="685800" y="0"/>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absolute">
    <xdr:from>
      <xdr:col>7</xdr:col>
      <xdr:colOff>0</xdr:colOff>
      <xdr:row>0</xdr:row>
      <xdr:rowOff>9525</xdr:rowOff>
    </xdr:from>
    <xdr:to>
      <xdr:col>11</xdr:col>
      <xdr:colOff>466275</xdr:colOff>
      <xdr:row>1</xdr:row>
      <xdr:rowOff>85725</xdr:rowOff>
    </xdr:to>
    <xdr:sp macro="" textlink="">
      <xdr:nvSpPr>
        <xdr:cNvPr id="3" name="직사각형 2">
          <a:extLst>
            <a:ext uri="{FF2B5EF4-FFF2-40B4-BE49-F238E27FC236}">
              <a16:creationId xmlns:a16="http://schemas.microsoft.com/office/drawing/2014/main" id="{00000000-0008-0000-1700-000003000000}"/>
            </a:ext>
          </a:extLst>
        </xdr:cNvPr>
        <xdr:cNvSpPr/>
      </xdr:nvSpPr>
      <xdr:spPr>
        <a:xfrm>
          <a:off x="5105400" y="9525"/>
          <a:ext cx="360000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676275</xdr:colOff>
      <xdr:row>0</xdr:row>
      <xdr:rowOff>76200</xdr:rowOff>
    </xdr:from>
    <xdr:to>
      <xdr:col>5</xdr:col>
      <xdr:colOff>647250</xdr:colOff>
      <xdr:row>1</xdr:row>
      <xdr:rowOff>19050</xdr:rowOff>
    </xdr:to>
    <xdr:sp macro="" textlink="">
      <xdr:nvSpPr>
        <xdr:cNvPr id="2" name="직사각형 1">
          <a:extLst>
            <a:ext uri="{FF2B5EF4-FFF2-40B4-BE49-F238E27FC236}">
              <a16:creationId xmlns:a16="http://schemas.microsoft.com/office/drawing/2014/main" id="{00000000-0008-0000-1A00-000002000000}"/>
            </a:ext>
          </a:extLst>
        </xdr:cNvPr>
        <xdr:cNvSpPr/>
      </xdr:nvSpPr>
      <xdr:spPr>
        <a:xfrm>
          <a:off x="676275" y="76200"/>
          <a:ext cx="3600000" cy="85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590549</xdr:colOff>
      <xdr:row>40</xdr:row>
      <xdr:rowOff>166686</xdr:rowOff>
    </xdr:from>
    <xdr:to>
      <xdr:col>15</xdr:col>
      <xdr:colOff>514350</xdr:colOff>
      <xdr:row>61</xdr:row>
      <xdr:rowOff>38099</xdr:rowOff>
    </xdr:to>
    <xdr:graphicFrame macro="">
      <xdr:nvGraphicFramePr>
        <xdr:cNvPr id="2" name="차트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ngouk-kim\e\WINDOWS\TEMP\yqy1\CM.&#49457;\&#50629;&#47924;&#48516;&#49437;&#51088;&#47308;\&#44608;&#51333;&#47148;\&#48652;&#46972;&#51656;&#51333;&#54633;\&#44608;&#54840;&#53468;\&#51665;&#54665;&#44228;&#54925;\&#44592;&#48376;M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EXCEL\98TUR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1312;&#50689;&#50865;\&#51312;&#50689;&#50865;&#51032;%20PC\My%20Documents\&#51060;&#48124;&#50689;\&#49324;&#50577;&#44288;&#47144;\SUV\MVJ&#44396;&#4934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ngouk-kim\e\zhuj\&#20215;&#26684;\&#25104;&#26412;.KBK"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hyun-bae.hwang/Desktop/Assurance&amp;Review/&#45824;&#49457;&#51204;&#44592;/11WP/3Q/Cpmpany's%20data/&#49884;&#49328;&#54364;_05&#50900;/LS_PKG_&#45944;&#53581;(2011&#45380;5&#50900;).xls" TargetMode="External"/><Relationship Id="rId1" Type="http://schemas.openxmlformats.org/officeDocument/2006/relationships/externalLinkPath" Target="/Documents%20and%20Settings/hyun-bae.hwang/Desktop/Assurance&amp;Review/&#45824;&#49457;&#51204;&#44592;/11WP/3Q/Cpmpany's%20data/&#49884;&#49328;&#54364;_05&#50900;/LS_PKG_&#45944;&#53581;(2011&#45380;5&#5090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51109;&#44305;&#49688;/YB-F4/YB/&#44396;&#47588;/UTIL/INFOMAN/TEMP/~($()!%5e)/USER/ASYK/ENG-PROG/RENAULT/BOM/USER/LBS/T/T-END/TOTAL-T.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sunghoonlee/AppData/Local/Microsoft/Windows/Temporary%20Internet%20Files/Content.Outlook/1CB4ARUX/Project%20H_PPA%20Model_20100504_27.xls" TargetMode="External"/><Relationship Id="rId1" Type="http://schemas.openxmlformats.org/officeDocument/2006/relationships/externalLinkPath" Target="/Users/sunghoonlee/AppData/Local/Microsoft/Windows/Temporary%20Internet%20Files/Content.Outlook/1CB4ARUX/Project%20H_PPA%20Model_20100504_2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CKD\&#45824;&#47564;\MASTER1.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40644;&#26126;&#33593;/&#44288;&#47532;&#54028;&#51068;/2013plan/2013&#24180;&#36137;&#21334;&#35745;&#21010;/DSW%202013&#45380;%20&#49324;&#50629;&#44228;&#54925;121115-ver4.xlsx" TargetMode="External"/><Relationship Id="rId1" Type="http://schemas.openxmlformats.org/officeDocument/2006/relationships/externalLinkPath" Target="/&#40644;&#26126;&#33593;/&#44288;&#47532;&#54028;&#51068;/2013plan/2013&#24180;&#36137;&#21334;&#35745;&#21010;/DSW%202013&#45380;%20&#49324;&#50629;&#44228;&#54925;121115-ver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ongouk-kim\e\Documents%20and%20Settings\user\Local%20Settings\Temporary%20Internet%20Files\OLK3\yqy1\0CKD&#50896;&#44032;&#44208;&#49328;\&#44397;&#44032;&#48324;CKD&#51228;&#51312;&#50896;&#44032;\&#54028;&#53412;&#49828;&#53444;&#47568;&#47144;&#51648;&#50896;\&#51076;&#50984;9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ngouk-kim\e\WINDOWS\TEMP\yqy1\0CKD&#50896;&#44032;&#44208;&#49328;\&#44397;&#44032;&#48324;CKD&#51228;&#51312;&#50896;&#44032;\&#54028;&#53412;&#49828;&#53444;&#47568;&#47144;&#51648;&#50896;\&#51076;&#50984;9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0724;&#49849;&#51456;\C\JUNG\W-CAR\96YEAR\W-1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Infoman\TEMP\~($()!%5e)\&#48372;&#51613;&#48708;&#50857;&#47749;&#4946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2572;&#51221;&#53468;\&#45824;&#52404;\windows\TEMP\Relay&#54016;%20&#51473;&#51109;&#44592;%20&#44228;&#54925;%20&#50836;&#52397;%20(&#52712;&#546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4608;&#51333;&#50724;(1539)\MY%20DOCUMENTS\BELLFIVE\EXPORT\MONTH\&#44397;&#44032;&#48324;99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4408;&#51656;&#48372;&#51613;LCV1\C\&#50896;&#48376;&#54633;&#44228;\03Rekes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724;&#49464;&#44592;\C\My%20Documents\&#49933;&#50857;&#51204;&#4758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2572;&#51221;&#53468;\C\Windows\Temporary%20Internet%20Files\OLK4201\RC-&#54616;&#48152;&#44592;pl(&#54032;&#44032;&#54869;&#5106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0612;&#54788;&#49688;\C\&#50612;&#54788;&#49688;\C.J.T&#50629;&#47924;&#54788;&#54889;\&#49373;&#49328;&#44288;&#47532;&#50629;&#47924;\&#49373;&#49328;&#44228;&#54925;\2001&#45380;05&#50900;&#54032;&#47588;&#44228;&#5492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2572;&#51221;&#53468;\&#45824;&#52404;\&#51221;&#53468;&#45784;%20-%20&#44148;&#46308;&#47732;%20&#50508;&#51648;!\C.J.T&#50629;&#47924;&#54788;&#54889;\&#49373;&#49328;&#44288;&#47532;&#50629;&#47924;\&#49373;&#49328;&#44228;&#54925;\2002&#45380;%206&#50900;%20&#54032;&#47588;&#44228;&#54925;(0523%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150.1.154.3/mail/file/200201/9886504098865252&#52404;&#50612;&#47592;D-cpv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1060;&#48124;&#50689;\&#51060;&#48124;&#50689;\My%20Documents\CYW\MPV\&#51060;&#48124;&#50689;\&#49324;&#50577;&#44288;&#47144;\SUV\MVJ&#44396;&#49345;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im-dong-ouk\D\Users\2002&#44221;&#50689;&#44228;&#54925;\2002&#45380;%20&#51068;&#48152;%20RY%20&#49373;&#49328;&#44228;&#54925;%20(&#52397;&#46020;TOT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목차"/>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리용"/>
      <sheetName val="3개년매출"/>
      <sheetName val="공표용"/>
      <sheetName val="APN매출"/>
      <sheetName val="98TURN(백만)"/>
      <sheetName val="98TURN"/>
      <sheetName val="98TURNCA"/>
      <sheetName val="TURNBS"/>
      <sheetName val="청도부품"/>
      <sheetName val="98TURNHD"/>
      <sheetName val="UTHM"/>
      <sheetName val="UTDW"/>
      <sheetName val="98TURNDK"/>
      <sheetName val="98Y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DATA"/>
      <sheetName val="그림1"/>
      <sheetName val="그림2"/>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7"/>
      <sheetName val="Sheet6"/>
      <sheetName val="Sheet5"/>
      <sheetName val="Sheet1"/>
      <sheetName val="Sheet2"/>
      <sheetName val="Sheet3"/>
      <sheetName val="Sheet4"/>
    </sheetNames>
    <sheetDataSet>
      <sheetData sheetId="0"/>
      <sheetData sheetId="1"/>
      <sheetData sheetId="2"/>
      <sheetData sheetId="3"/>
      <sheetData sheetId="4"/>
      <sheetData sheetId="5"/>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fig"/>
      <sheetName val="YYYYMM"/>
      <sheetName val="Comp"/>
      <sheetName val="TB"/>
      <sheetName val="TA"/>
      <sheetName val="IB"/>
      <sheetName val="IC"/>
      <sheetName val="ID"/>
      <sheetName val="SA"/>
      <sheetName val="PU"/>
      <sheetName val="AR"/>
      <sheetName val="AP"/>
      <sheetName val="RE"/>
      <sheetName val="EX"/>
      <sheetName val="FA"/>
      <sheetName val="FD"/>
      <sheetName val="IH"/>
      <sheetName val="CH"/>
      <sheetName val="CF"/>
      <sheetName val="ES"/>
      <sheetName val="File_Info"/>
      <sheetName val="D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om-tot"/>
      <sheetName val="Sheet2"/>
      <sheetName val="RATE"/>
      <sheetName val="ST_INVEST"/>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M_Inputs"/>
      <sheetName val="TM_DR"/>
      <sheetName val="TM_Rev_ Alloc_EE"/>
      <sheetName val="TM_Dep_Capex"/>
      <sheetName val="TM_NWC"/>
      <sheetName val="TM_AWF"/>
      <sheetName val="TM_NOTE"/>
      <sheetName val="Proj(Graph)"/>
      <sheetName val="NOTE"/>
      <sheetName val="Title"/>
      <sheetName val="TM_ToC"/>
      <sheetName val="Macro"/>
      <sheetName val="ToC"/>
      <sheetName val="TM_Sum"/>
      <sheetName val="Sum"/>
      <sheetName val="TM_WACC_CAPM"/>
      <sheetName val="TM_WACC"/>
      <sheetName val="BS"/>
      <sheetName val="Proj"/>
      <sheetName val="WACC"/>
      <sheetName val="TM_COMPS"/>
      <sheetName val="TM_COMPS_DESC"/>
      <sheetName val="IRR"/>
      <sheetName val="TN1(VLUU)"/>
      <sheetName val="TN2(LanDiao)"/>
      <sheetName val="Patent_DSC"/>
      <sheetName val="Patent_공통"/>
      <sheetName val="CR_삼성전자"/>
      <sheetName val="AWF"/>
      <sheetName val="COMPS_DESC"/>
      <sheetName val="TM_Proj"/>
      <sheetName val="TM_BS"/>
      <sheetName val="TM_BEV_IRR"/>
      <sheetName val="TM_IRR"/>
      <sheetName val="TM_PPE"/>
      <sheetName val="TM_ROCA"/>
      <sheetName val="TM_TN_RfR1"/>
      <sheetName val="TM_Intangible_EE1"/>
      <sheetName val="ROCA"/>
      <sheetName val="WARA"/>
      <sheetName val="사업계획"/>
      <sheetName val="NWC"/>
      <sheetName val="Dep_Capex"/>
      <sheetName val="기타무형자산(골프회원권)"/>
      <sheetName val="S-curve"/>
      <sheetName val="S-curve(2)"/>
      <sheetName val="Patents_DSC"/>
      <sheetName val="Patents_공통"/>
      <sheetName val="BL_EE2"/>
      <sheetName val="TECH_EE3"/>
      <sheetName val="TM_TECH_EE3"/>
      <sheetName val="NCT_Agmt"/>
      <sheetName val="TM_Tech_EE"/>
      <sheetName val="TM_NCT_Agmt"/>
      <sheetName val="TM_Tech_RfR2"/>
      <sheetName val="TM_INV"/>
      <sheetName val="TM_Deferred REV"/>
      <sheetName val="PPE"/>
      <sheetName val="산업별 평균 로열티율"/>
      <sheetName val="Royalty rate logic"/>
      <sheetName val="WP_Title"/>
      <sheetName val="GEN Inputs"/>
      <sheetName val="Rev_ Alloc_EE"/>
      <sheetName val="기존자산 감가상각"/>
      <sheetName val="TSOE BS"/>
      <sheetName val="RR_TradeMark"/>
      <sheetName val="AWFWP"/>
      <sheetName val="DR_Alt"/>
      <sheetName val="MultiTech_EE"/>
      <sheetName val="Intangible_EE4"/>
      <sheetName val="Intangible_EE5"/>
      <sheetName val="TM_INV_SUM"/>
      <sheetName val="INV_SUM"/>
      <sheetName val="TM_INV_DETAIL"/>
      <sheetName val="INV_DETAIL"/>
      <sheetName val="TM_Deferred_REV"/>
      <sheetName val="Deferred_REV"/>
      <sheetName val="TM_LH_SUM"/>
      <sheetName val="LH_SUM"/>
      <sheetName val="LHs"/>
      <sheetName val="WACC_BUILDUP"/>
      <sheetName val="TM_GEN Inputs"/>
      <sheetName val="TM_DR_Alt"/>
      <sheetName val="TM_LHs"/>
      <sheetName val="TM_Analysis_Inc NWC"/>
      <sheetName val="TM_Analysis_Ind Eco Lives"/>
      <sheetName val="TM_Sheet1"/>
      <sheetName val="TM_Tech_Cost"/>
      <sheetName val="TM_Analysis_RfR"/>
      <sheetName val="TM_CR Att_Cust Mthd"/>
      <sheetName val="TM_CR Att_Rev Mthd"/>
      <sheetName val="Model_Ctrl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r"/>
      <sheetName val="FULL"/>
      <sheetName val="FULL 중"/>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사업계획 수량_완성차기준"/>
      <sheetName val="13년-제품Mix"/>
      <sheetName val="2013sales detail"/>
      <sheetName val="BY sales type"/>
      <sheetName val="BY MNE&amp;ENE"/>
      <sheetName val="by product"/>
      <sheetName val="by product Total"/>
      <sheetName val="by Customer &amp; Veh"/>
      <sheetName val="by Customer &amp; Veh KUSD"/>
      <sheetName val="2012实际"/>
      <sheetName val="13년 매출액-품목별및고객별"/>
      <sheetName val="Buy back"/>
      <sheetName val="Resin"/>
      <sheetName val="신규차종"/>
      <sheetName val="13년 매출액-고객별"/>
      <sheetName val="13년 매출액-고객별KUSD"/>
    </sheetNames>
    <sheetDataSet>
      <sheetData sheetId="0"/>
      <sheetData sheetId="1"/>
      <sheetData sheetId="2"/>
      <sheetData sheetId="3" refreshError="1"/>
      <sheetData sheetId="4" refreshError="1"/>
      <sheetData sheetId="5" refreshError="1"/>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4"/>
      <sheetName val="보고서"/>
      <sheetName val="97년간"/>
      <sheetName val="98년간"/>
      <sheetName val="99년"/>
      <sheetName val="년도별 98"/>
      <sheetName val="년도별 비교99"/>
      <sheetName val="년도별 비교99 (2)"/>
      <sheetName val="계획실적"/>
      <sheetName val="ML"/>
      <sheetName val="영업 입수계획 "/>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4"/>
      <sheetName val="보고서"/>
      <sheetName val="97년간"/>
      <sheetName val="98년간"/>
      <sheetName val="99년"/>
      <sheetName val="년도별 98"/>
      <sheetName val="년도별 비교99"/>
      <sheetName val="년도별 비교99 (2)"/>
      <sheetName val="계획실적"/>
      <sheetName val="2.대외공문"/>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현원가"/>
      <sheetName val="환율"/>
      <sheetName val="97유류"/>
      <sheetName val="98유류"/>
      <sheetName val="9914"/>
      <sheetName val="ML"/>
    </sheetNames>
    <sheetDataSet>
      <sheetData sheetId="0" refreshError="1"/>
      <sheetData sheetId="1" refreshError="1"/>
      <sheetData sheetId="2"/>
      <sheetData sheetId="3"/>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검토서"/>
      <sheetName val="비용명세1"/>
      <sheetName val="2"/>
      <sheetName val="3"/>
      <sheetName val="4"/>
      <sheetName val="DATA"/>
      <sheetName val="구동"/>
    </sheetNames>
    <sheetDataSet>
      <sheetData sheetId="0"/>
      <sheetData sheetId="1"/>
      <sheetData sheetId="2"/>
      <sheetData sheetId="3"/>
      <sheetData sheetId="4"/>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장기 계획 종합 집계표"/>
      <sheetName val="중장기 계획 일람표"/>
      <sheetName val="영업 입수계획 "/>
      <sheetName val="전산 중기계획"/>
      <sheetName val="5월 중기판매 계획"/>
      <sheetName val="대체상위제품"/>
      <sheetName val="RC"/>
      <sheetName val="참고1 02 판매계획 (수량)"/>
      <sheetName val="내장램프"/>
      <sheetName val="Relay팀 중장기 계획 요청 (취합)"/>
      <sheetName val="99계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역별"/>
      <sheetName val="국가별(건수)"/>
      <sheetName val="국가별(비용)"/>
      <sheetName val="국가별9903"/>
      <sheetName val="프랑스"/>
      <sheetName val="영업 입수계획 "/>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DATA"/>
      <sheetName val="추이도"/>
      <sheetName val="양식"/>
      <sheetName val="국가별9903"/>
    </sheetNames>
    <sheetDataSet>
      <sheetData sheetId="0" refreshError="1"/>
      <sheetData sheetId="1" refreshError="1"/>
      <sheetData sheetId="2"/>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요약(유형별)"/>
      <sheetName val="손익요약"/>
      <sheetName val="본부별손익"/>
      <sheetName val="정비사업소별손익"/>
      <sheetName val="월별손익현황"/>
      <sheetName val="서울서부"/>
      <sheetName val="부산경남"/>
      <sheetName val="서울동부"/>
      <sheetName val="인천경기"/>
      <sheetName val="중부본부"/>
      <sheetName val="호남본부"/>
      <sheetName val="대구경북"/>
      <sheetName val="수출부품"/>
      <sheetName val="금액"/>
      <sheetName val="TOTAL"/>
      <sheetName val="추이도"/>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판가확인"/>
      <sheetName val="판매계획"/>
      <sheetName val="중기7~10"/>
      <sheetName val="판매계획 (2)"/>
      <sheetName val="추가 매츌액"/>
      <sheetName val="판가인상"/>
      <sheetName val="판가MISS"/>
      <sheetName val="판가확인 "/>
      <sheetName val="RC"/>
      <sheetName val="SALE분석"/>
      <sheetName val="외주현황.wq1"/>
      <sheetName val="RC-하반기pl(판가확인)"/>
      <sheetName val="417CPK"/>
      <sheetName val="CAUDIT"/>
      <sheetName val="금액"/>
      <sheetName val="TOTAL"/>
      <sheetName val="대구경북"/>
      <sheetName val="월별손익현황"/>
      <sheetName val="서울서부"/>
      <sheetName val="부산경남"/>
      <sheetName val="서울동부"/>
      <sheetName val="인천경기"/>
      <sheetName val="중부본부"/>
      <sheetName val="호남본부"/>
      <sheetName val="2.대외공문"/>
      <sheetName val="R&amp;D"/>
      <sheetName val="추이도"/>
      <sheetName val="DWPM"/>
      <sheetName val="가지급금기타"/>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집"/>
      <sheetName val="계획"/>
      <sheetName val="종합"/>
      <sheetName val="Sheet4"/>
      <sheetName val="Sheet3"/>
      <sheetName val="진도관리표"/>
      <sheetName val="Sheet2"/>
      <sheetName val="집계표"/>
      <sheetName val="대체품목"/>
      <sheetName val="UVD"/>
      <sheetName val="대체상위제품"/>
      <sheetName val="5월청도계획"/>
      <sheetName val="5월제품재고수량"/>
      <sheetName val="사양변경(AS)"/>
      <sheetName val="Sheet1"/>
      <sheetName val="판매5"/>
      <sheetName val="Sheet6"/>
      <sheetName val="Sheet5"/>
      <sheetName val="UVD확인"/>
      <sheetName val="02 07 27 부품판매가"/>
      <sheetName val="SALE분석"/>
      <sheetName val="RD제품개발투자비(매가)"/>
      <sheetName val="TOTAL"/>
      <sheetName val="영업 입수계획 "/>
      <sheetName val="CAUDIT"/>
      <sheetName val="인력(정규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생산계획 종합 집계표"/>
      <sheetName val="생산계획 일람표"/>
      <sheetName val="품목정보"/>
      <sheetName val="code 집"/>
      <sheetName val="대체품목"/>
      <sheetName val="집계표"/>
      <sheetName val="2001 매출현황"/>
      <sheetName val="진도관리표"/>
      <sheetName val="06월생산"/>
      <sheetName val="02'5월인원"/>
      <sheetName val="대체상위제품"/>
      <sheetName val="사양변경(AS)"/>
      <sheetName val="UVD확인"/>
      <sheetName val="제품재고"/>
      <sheetName val="02'6월인원"/>
      <sheetName val="생산 CAPA .02.05"/>
      <sheetName val="판매계획"/>
      <sheetName val="중기6~9"/>
      <sheetName val="자동차생산계획"/>
      <sheetName val="현대자동차"/>
      <sheetName val="기아자동차"/>
      <sheetName val="대우,쌍용자동차"/>
      <sheetName val="KD"/>
      <sheetName val="제품재고 02 06 08"/>
      <sheetName val="Sheet1"/>
      <sheetName val="계획"/>
      <sheetName val="5월제품재고수량"/>
      <sheetName val="판매5"/>
      <sheetName val="RD제품개발투자비(매가)"/>
      <sheetName val="장부"/>
      <sheetName val="지불방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CPV"/>
      <sheetName val="DPV"/>
      <sheetName val="12월시품"/>
      <sheetName val="건수"/>
      <sheetName val="비용"/>
      <sheetName val="제품재고"/>
    </sheetNames>
    <sheetDataSet>
      <sheetData sheetId="0"/>
      <sheetData sheetId="1"/>
      <sheetData sheetId="2"/>
      <sheetData sheetId="3"/>
      <sheetData sheetId="4" refreshError="1"/>
      <sheetData sheetId="5"/>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DATA"/>
      <sheetName val="그림1"/>
      <sheetName val="그림2"/>
      <sheetName val="Sheet10"/>
      <sheetName val="Sheet11"/>
      <sheetName val="Sheet12"/>
      <sheetName val="Sheet13"/>
      <sheetName val="Sheet14"/>
      <sheetName val="Sheet15"/>
      <sheetName val="Sheet16"/>
      <sheetName val="Cheet15"/>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사 경영계획 수량"/>
      <sheetName val="참고2  02년판매계획 (금액)"/>
      <sheetName val="대체제품 확인"/>
      <sheetName val="4   RY 경영계획 수량 집계표"/>
      <sheetName val="4-1 RY 수량현황"/>
      <sheetName val="5  일반 RY 경영계획 금액 집계표"/>
      <sheetName val="5-1   RY 금액현황"/>
      <sheetName val="청도생산계획(수정전)"/>
      <sheetName val="청도 생계(수정후)"/>
      <sheetName val="5월23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gjaeshin" refreshedDate="42249.441825810187" createdVersion="5" refreshedVersion="5" minRefreshableVersion="3" recordCount="121" xr:uid="{00000000-000A-0000-FFFF-FFFF0C000000}">
  <cacheSource type="worksheet">
    <worksheetSource ref="C1:P122" sheet="76_매입"/>
  </cacheSource>
  <cacheFields count="14">
    <cacheField name="Supplier" numFmtId="0">
      <sharedItems count="121">
        <s v="苏州甲乙电子有限公司"/>
        <s v="德尔福中央电气(上海)有限公司"/>
        <s v="贵宇金属制品滨海有限公司"/>
        <s v="韩国大星电机株式会社(LOCAL)"/>
        <s v="青岛大星电子有限公司"/>
        <s v="苏州神洲化纤塑料装潢有限公司"/>
        <s v="泰州市博泰电子有限公司"/>
        <s v="江阴道达汽车饰件有限公司"/>
        <s v="创迈精密金属成型（苏州）有限公司"/>
        <s v="苏州威凯精密模具有限公司"/>
        <s v="丰山（连云港）新材料有限公司"/>
        <s v="乐星电缆(天津)有限公司"/>
        <s v="英泰特科技无锡有限公司"/>
        <s v="苏州银山电子有限公司"/>
        <s v="昆山市华升电路板有限公司"/>
        <s v="苏州丰安机电有限公司"/>
        <s v="上海雅创电子零件有限公司"/>
        <s v="上海科禾精密模具有限公司"/>
        <s v="上海上涛电子科技有限公司"/>
        <s v="极东贸易(上海)有限公司"/>
        <s v="昆山华卓电子科技有限公司"/>
        <s v="上海品柏国际贸易有限公司"/>
        <s v="乐采商贸（南京）有限公司"/>
        <s v="上海瑞尔实业有限公司"/>
        <s v="安徽江淮汽车股份有限公司轿车分公司"/>
        <s v="泰州赛星电子有限公司"/>
        <s v="乐清市宇辉电子有限公司"/>
        <s v="上海苑科电子有限公司"/>
        <s v="杭州益利素勒精线有限公司"/>
        <s v="无锡市锡山区安镇联创电器厂"/>
        <s v="徐州吴越化工科技有限公司"/>
        <s v="盈邦兴业国际贸易（天津）有限公司"/>
        <s v="深圳市新佳世佳焊锡有限公司"/>
        <s v="国泰精密机件(无锡)有限公司"/>
        <s v="埃赛克斯电磁线（苏州）有限公司"/>
        <s v="益盟电子元器件（常州）有限公司"/>
        <s v="阿克苏诺贝尔涂料（嘉兴）有限公司"/>
        <s v="上海创美凯威奇涂料商贸有限公司"/>
        <s v="青岛高进电子有限公司"/>
        <s v="南通万德科技有限公司"/>
        <s v="健鼎(无锡)电子有限公司"/>
        <s v="昆山金成功电子有限公司"/>
        <s v="上海铭成锦商贸有限公司"/>
        <s v="青岛智容电子有限公司"/>
        <s v="江苏迪飞达电子有限公司"/>
        <s v="青岛亿思特电子有限公司"/>
        <s v="巴斯夫（中国）有限公司"/>
        <s v="深圳市京信通科技有限公司"/>
        <s v="上海智洲电子有限公司"/>
        <s v="苏州傲尔林格塑胶有限公司"/>
        <s v="常州市双进电子有限公司"/>
        <s v="上海斯坦雷电气有限公司"/>
        <s v="苏州品科电子有限公司"/>
        <s v="上海裕佳塑料有限公司"/>
        <s v="苏州台信达电子有限公司"/>
        <s v="上海徕木电子股份有限公司"/>
        <s v="亚帝欧光电科技（吴江）有限公司"/>
        <s v="常熟市泰晶贸易有限公司"/>
        <s v="奈式杜特润贸易（上海）有限公司"/>
        <s v="青岛韩中化工有限公司"/>
        <s v="喜星金属（天津）有限公司"/>
        <s v="南通威尔精密螺丝有限公司"/>
        <s v="无锡百得包装材料有限公司"/>
        <s v="无锡齐恩科技有限公司"/>
        <s v="上海硅亚贸易有限公司"/>
        <s v="苏州昆承工业设备有限公司"/>
        <s v="天津世利可电子有限公司"/>
        <s v="张家港东部高新金属制品有限公司"/>
        <s v="K&amp;K Screw Products"/>
        <s v="无锡市古德电子有限公司"/>
        <s v="信越聚合物(上海)有限公司"/>
        <s v="青岛长弓塑模有限公司"/>
        <s v="青岛润德精密工业有限公司"/>
        <s v="深圳市威柏德电子有限公司"/>
        <s v="常州特耐万利达电子有限公司"/>
        <s v="普莱默电子（无锡）有限公司"/>
        <s v="唐纳森（无锡）过滤器有限公司"/>
        <s v="上海兆吉实业有限公司"/>
        <s v="上海松川精密电子有限公司"/>
        <s v="东方蓝浦（苏州）科技有限公司"/>
        <s v="威雅利电子(上海)有限公司"/>
        <s v="世洋伟业树脂（北京）有限公司"/>
        <s v="史派洛工业固定器国际贸易（上海）有限公司"/>
        <s v="上海宏发电声有限公司"/>
        <s v="锐科（无锡）科技有限公司"/>
        <s v="苏州欧迪斯电子科技有限公司"/>
        <s v="广州群英精密橡塑有限公司"/>
        <s v="WITHUS TECH"/>
        <s v="青岛诚顺电子有限公司"/>
        <s v="上海日顺电子器材有限公司"/>
        <s v="DI Co.,Ltd"/>
        <s v="HK METALCRAFT MFG CORP/LO"/>
        <s v="依美(上海)电子制品有限公司"/>
        <s v="南京聚隆科技股份有限公司"/>
        <s v="无锡普罗福包装材料有限公司"/>
        <s v="昆山上阳电子工业有限公司"/>
        <s v="常州欧意焊接材料有限公司"/>
        <s v="上海日之升新技术发展有限公司"/>
        <s v="佩特化工(上海)有限公司"/>
        <s v="温州三环橡塑制品有限公司"/>
        <s v="昆山柏特电子有限公司"/>
        <s v="上海锦湖日丽塑料有限公司"/>
        <s v="苏州市安创电子科技有限公司"/>
        <s v="青岛邦德包装有限公司"/>
        <s v="吉林博信汽车电器有限公司"/>
        <s v="马肯依玛士(上海)标码技术有限公司"/>
        <s v="上海凯耐特电子材料有限公司"/>
        <s v="无锡依玛五金机械有限公司"/>
        <s v="上海金亭汽车线束有限公司"/>
        <s v="天津金云科技有限公司"/>
        <s v="苏州集浩电子有限公司"/>
        <s v="PRYM Inovan GmbH &amp; Co.KG"/>
        <s v="天津市松原电子有限公司"/>
        <s v="青岛海瑞德塑胶制品有限公司"/>
        <s v="苏州特耐王利岚包装有限公司"/>
        <s v="青岛精工川崎电子有限公司"/>
        <s v="弘辉电子材料（苏州）有限公司"/>
        <s v="沧州市伟业电子制板有限公司"/>
        <s v="Gebrüder Hahn GmbH"/>
        <s v="青岛得元五金制品有限公司"/>
        <s v="奇得特种纸业(上海)有限公司"/>
      </sharedItems>
    </cacheField>
    <cacheField name="Commodity" numFmtId="0">
      <sharedItems count="10">
        <s v="注塑"/>
        <s v="冲压"/>
        <s v="本社"/>
        <s v="PCB"/>
        <s v="原材料"/>
        <s v="电子料"/>
        <s v="MRO"/>
        <s v="标准件"/>
        <s v="outsourcing"/>
        <s v="橡胶"/>
      </sharedItems>
    </cacheField>
    <cacheField name="Spend(2012)" numFmtId="184">
      <sharedItems containsSemiMixedTypes="0" containsString="0" containsNumber="1" minValue="0" maxValue="22316284.149999987"/>
    </cacheField>
    <cacheField name="Qty(2012)" numFmtId="184">
      <sharedItems containsSemiMixedTypes="0" containsString="0" containsNumber="1" minValue="0" maxValue="49279534.200000003"/>
    </cacheField>
    <cacheField name="unit price(2012)" numFmtId="184">
      <sharedItems containsSemiMixedTypes="0" containsString="0" containsNumber="1" minValue="0" maxValue="2432"/>
    </cacheField>
    <cacheField name="Spend(2013)" numFmtId="184">
      <sharedItems containsSemiMixedTypes="0" containsString="0" containsNumber="1" minValue="0" maxValue="21448763.179999996"/>
    </cacheField>
    <cacheField name="Qty(2013)" numFmtId="184">
      <sharedItems containsSemiMixedTypes="0" containsString="0" containsNumber="1" minValue="0" maxValue="99563380.200000003"/>
    </cacheField>
    <cacheField name="unit price(2013)" numFmtId="184">
      <sharedItems containsSemiMixedTypes="0" containsString="0" containsNumber="1" minValue="0" maxValue="2432"/>
    </cacheField>
    <cacheField name="Spend(2014)" numFmtId="184">
      <sharedItems containsSemiMixedTypes="0" containsString="0" containsNumber="1" minValue="0" maxValue="22103434.370000035"/>
    </cacheField>
    <cacheField name="Qty(2014)" numFmtId="184">
      <sharedItems containsSemiMixedTypes="0" containsString="0" containsNumber="1" minValue="0" maxValue="102630187.8"/>
    </cacheField>
    <cacheField name="unit price(2014)" numFmtId="184">
      <sharedItems containsSemiMixedTypes="0" containsString="0" containsNumber="1" minValue="0" maxValue="806.73420207068909"/>
    </cacheField>
    <cacheField name="Spend(2015)" numFmtId="184">
      <sharedItems containsSemiMixedTypes="0" containsString="0" containsNumber="1" minValue="683.6" maxValue="13149079.919999972"/>
    </cacheField>
    <cacheField name="Qty(2015)" numFmtId="184">
      <sharedItems containsSemiMixedTypes="0" containsString="0" containsNumber="1" minValue="6.8" maxValue="73357699.799999997"/>
    </cacheField>
    <cacheField name="unit price(2015)" numFmtId="184">
      <sharedItems containsSemiMixedTypes="0" containsString="0" containsNumber="1" minValue="6.3285714285714282E-3" maxValue="695.867715289982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gjaeshin" refreshedDate="42251.448033449073" createdVersion="5" refreshedVersion="5" minRefreshableVersion="3" recordCount="420" xr:uid="{00000000-000A-0000-FFFF-FFFF0D000000}">
  <cacheSource type="worksheet">
    <worksheetSource ref="A1:H421" sheet="73,74"/>
  </cacheSource>
  <cacheFields count="8">
    <cacheField name="연도" numFmtId="0">
      <sharedItems containsSemiMixedTypes="0" containsString="0" containsNumber="1" containsInteger="1" minValue="2012" maxValue="2015"/>
    </cacheField>
    <cacheField name="연월" numFmtId="287">
      <sharedItems containsSemiMixedTypes="0" containsNonDate="0" containsDate="1" containsString="0" minDate="2012-01-31T00:00:00" maxDate="2015-07-01T00:00:00" count="42">
        <d v="2012-01-31T00:00:00"/>
        <d v="2012-02-29T00:00:00"/>
        <d v="2012-03-31T00:00:00"/>
        <d v="2012-04-30T00:00:00"/>
        <d v="2012-05-31T00:00:00"/>
        <d v="2012-06-30T00:00:00"/>
        <d v="2012-07-31T00:00:00"/>
        <d v="2012-08-31T00:00:00"/>
        <d v="2012-09-30T00:00:00"/>
        <d v="2012-10-31T00:00:00"/>
        <d v="2012-11-30T00:00:00"/>
        <d v="2012-12-31T00:00:00"/>
        <d v="2013-01-31T00:00:00"/>
        <d v="2013-02-28T00:00:00"/>
        <d v="2013-03-31T00:00:00"/>
        <d v="2013-04-30T00:00:00"/>
        <d v="2013-05-31T00:00:00"/>
        <d v="2013-06-30T00:00:00"/>
        <d v="2013-07-31T00:00:00"/>
        <d v="2013-08-31T00:00:00"/>
        <d v="2013-09-30T00:00:00"/>
        <d v="2013-10-31T00:00:00"/>
        <d v="2013-11-30T00:00:00"/>
        <d v="2013-12-31T00:00:00"/>
        <d v="2014-01-31T00:00:00"/>
        <d v="2014-02-28T00:00:00"/>
        <d v="2014-03-31T00:00:00"/>
        <d v="2014-04-30T00:00:00"/>
        <d v="2014-05-31T00:00:00"/>
        <d v="2014-06-30T00:00:00"/>
        <d v="2014-07-31T00:00:00"/>
        <d v="2014-08-31T00:00:00"/>
        <d v="2014-09-30T00:00:00"/>
        <d v="2014-10-31T00:00:00"/>
        <d v="2014-11-30T00:00:00"/>
        <d v="2014-12-31T00:00:00"/>
        <d v="2015-01-31T00:00:00"/>
        <d v="2015-02-28T00:00:00"/>
        <d v="2015-03-31T00:00:00"/>
        <d v="2015-04-30T00:00:00"/>
        <d v="2015-05-31T00:00:00"/>
        <d v="2015-06-30T00:00:00"/>
      </sharedItems>
    </cacheField>
    <cacheField name="제품군" numFmtId="0">
      <sharedItems containsBlank="1"/>
    </cacheField>
    <cacheField name="판매단가" numFmtId="0">
      <sharedItems containsString="0" containsBlank="1" containsNumber="1" minValue="-102.03248481439817" maxValue="428.10939477303714"/>
    </cacheField>
    <cacheField name="매출수량" numFmtId="0">
      <sharedItems containsString="0" containsBlank="1" containsNumber="1" minValue="-17780" maxValue="25291781.600000001"/>
    </cacheField>
    <cacheField name="제품매출액" numFmtId="0">
      <sharedItems containsString="0" containsBlank="1" containsNumber="1" minValue="0" maxValue="18848671.020000007"/>
    </cacheField>
    <cacheField name="상품매출액" numFmtId="0">
      <sharedItems containsString="0" containsBlank="1" containsNumber="1" minValue="0" maxValue="2760390.08"/>
    </cacheField>
    <cacheField name="매출액 합계" numFmtId="41">
      <sharedItems containsString="0" containsBlank="1" containsNumber="1" minValue="12020.89" maxValue="18848671.0200000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gjaeshin" refreshedDate="42255.481060532409" createdVersion="5" refreshedVersion="5" minRefreshableVersion="3" recordCount="592" xr:uid="{00000000-000A-0000-FFFF-FFFF0E000000}">
  <cacheSource type="worksheet">
    <worksheetSource ref="A3:G595" sheet="외상매입금"/>
  </cacheSource>
  <cacheFields count="7">
    <cacheField name="발생일자" numFmtId="0">
      <sharedItems/>
    </cacheField>
    <cacheField name="凭证编号" numFmtId="0">
      <sharedItems containsSemiMixedTypes="0" containsString="0" containsNumber="1" containsInteger="1" minValue="200289541" maxValue="6100016084"/>
    </cacheField>
    <cacheField name="供应商编号" numFmtId="0">
      <sharedItems containsSemiMixedTypes="0" containsString="0" containsNumber="1" containsInteger="1" minValue="100005" maxValue="200116"/>
    </cacheField>
    <cacheField name="거래처" numFmtId="0">
      <sharedItems count="96">
        <s v="苏州甲乙电子有限公司"/>
        <s v="贵宇金属制品滨海有限公司"/>
        <s v="韩国大星电机株式会社(LOCAL)"/>
        <s v="创迈精密金属成型（苏州）有限公司"/>
        <s v="泰州市博泰电子有限公司"/>
        <s v="德尔福中央电气(上海)有限公司"/>
        <s v="乐星电缆(天津)有限公司"/>
        <s v="苏州神洲化纤塑料装潢有限公司"/>
        <s v="江阴道达汽车饰件有限公司"/>
        <s v="丰山（连云港）新材料有限公司"/>
        <s v="安徽江淮汽车股份有限公司轿车分公司"/>
        <s v="苏州威凯精密模具有限公司"/>
        <s v="苏州丰安机电有限公司"/>
        <s v="昆山市华升电路板有限公司"/>
        <s v="英泰特科技无锡有限公司"/>
        <s v="泰州赛星电子有限公司"/>
        <s v="上海上涛电子科技有限公司"/>
        <s v="上海雅创电子零件有限公司"/>
        <s v="苏州银山电子有限公司"/>
        <s v="上海品柏国际贸易有限公司"/>
        <s v="乐清市宇辉电子有限公司"/>
        <s v="上海瑞尔实业有限公司"/>
        <s v="上海科禾精密模具有限公司"/>
        <s v="昆山华卓电子科技有限公司"/>
        <s v="极东贸易(上海)有限公司"/>
        <s v="国泰精密机件(无锡)有限公司"/>
        <s v="埃赛克斯电磁线（苏州）有限公司"/>
        <s v="杭州益利素勒精线有限公司"/>
        <s v="昆山金成功电子有限公司"/>
        <s v="乐采商贸（南京）有限公司"/>
        <s v="上海苑科电子有限公司"/>
        <s v="上海铭成锦商贸有限公司"/>
        <s v="吉林博信汽车电器有限公司"/>
        <s v="徐州吴越化工科技有限公司"/>
        <s v="无锡市锡山区安镇联创电器厂"/>
        <s v="南通万德科技有限公司"/>
        <s v="青岛高进电子有限公司"/>
        <s v="深圳市新佳世佳焊锡有限公司"/>
        <s v="青岛智容电子有限公司"/>
        <s v="K&amp;K SCREW PRODUCTS"/>
        <s v="健鼎(无锡)电子有限公司"/>
        <s v="盐城强星汽车配件有限公司"/>
        <s v="苏州傲尔林格塑胶有限公司"/>
        <s v="盈邦兴业国际贸易（天津）有限公司"/>
        <s v="常熟市泰晶贸易有限公司"/>
        <s v="深圳市京信通科技有限公司"/>
        <s v="上海裕佳塑料有限公司"/>
        <s v="苏州品科电子有限公司"/>
        <s v="青岛韩中化工有限公司"/>
        <s v="上海斯坦雷电气有限公司"/>
        <s v="上海创美凯威奇涂料商贸有限公司"/>
        <s v="苏州昆承工业设备有限公司"/>
        <s v="江苏迪飞达电子有限公司"/>
        <s v="常州市双进电子有限公司"/>
        <s v="阿克苏诺贝尔涂料（嘉兴）有限公司"/>
        <s v="青岛润德精密工业有限公司"/>
        <s v="张家港东部高新金属制品有限公司"/>
        <s v="上海硅亚贸易有限公司"/>
        <s v="青岛亿思特电子有限公司"/>
        <s v="南通威尔精密螺丝有限公司"/>
        <s v="亚帝欧光电科技（吴江）有限公司"/>
        <s v="WITHUS TECH"/>
        <s v="喜星金属（天津）有限公司"/>
        <s v="无锡百得包装材料有限公司"/>
        <s v="上海智洲电子有限公司"/>
        <s v="上海徕木电子股份有限公司"/>
        <s v="DI CO.,LTD"/>
        <s v="苏州台信达电子有限公司"/>
        <s v="青岛长弓塑模有限公司"/>
        <s v="上海宏发电声有限公司"/>
        <s v="奈式杜特润贸易（上海）有限公司"/>
        <s v="东方蓝浦（苏州）科技有限公司"/>
        <s v="无锡齐恩科技有限公司"/>
        <s v="常州特耐万利达电子有限公司"/>
        <s v="天津世利可电子有限公司"/>
        <s v="信越聚合物(上海)有限公司"/>
        <s v="温州三环橡塑制品有限公司"/>
        <s v="ICSUPPLI TECHNOLOGY SERVI"/>
        <s v="南京聚隆科技股份有限公司"/>
        <s v="世洋伟业树脂（北京）有限公司"/>
        <s v="青岛诚顺电子有限公司"/>
        <s v="常州欧意焊接材料有限公司"/>
        <s v="锐科（无锡）科技有限公司"/>
        <s v="依美(上海)电子制品有限公司"/>
        <s v="普莱默电子（无锡）有限公司"/>
        <s v="苏州集浩电子有限公司"/>
        <s v="上海金亭汽车线束有限公司"/>
        <s v="广州群英精密橡塑有限公司"/>
        <s v="昆山上阳电子工业有限公司"/>
        <s v="上海日顺电子器材有限公司"/>
        <s v="苏州欧迪斯电子科技有限公司"/>
        <s v="无锡依玛五金机械有限公司"/>
        <s v="上海兆吉实业有限公司"/>
        <s v="上海凯耐特电子材料有限公司"/>
        <s v="青岛得元五金制品有限公司"/>
        <s v="青岛精工川崎电子有限公司"/>
      </sharedItems>
    </cacheField>
    <cacheField name="적요" numFmtId="0">
      <sharedItems/>
    </cacheField>
    <cacheField name="외화금액" numFmtId="0">
      <sharedItems containsString="0" containsBlank="1" containsNumber="1" minValue="-9547.4" maxValue="187150.11"/>
    </cacheField>
    <cacheField name="RMB" numFmtId="184">
      <sharedItems containsSemiMixedTypes="0" containsString="0" containsNumber="1" minValue="-58368.98" maxValue="1799369.1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gjaeshin" refreshedDate="42255.638117013892" createdVersion="5" refreshedVersion="5" minRefreshableVersion="3" recordCount="593" xr:uid="{00000000-000A-0000-FFFF-FFFF0F000000}">
  <cacheSource type="worksheet">
    <worksheetSource ref="B2:F595" sheet="건설가계정 취합"/>
  </cacheSource>
  <cacheFields count="5">
    <cacheField name="구분" numFmtId="0">
      <sharedItems count="400">
        <s v="ORD 600221"/>
        <s v="ORD 600622"/>
        <s v="ORD 600623"/>
        <s v="ORD 600467"/>
        <s v="ORD 600468"/>
        <s v="ORD 600494"/>
        <s v="ORD 600495"/>
        <s v="ORD 600517"/>
        <s v="ORD 600518"/>
        <s v="ORD 600519"/>
        <s v="ORD 600520"/>
        <s v="ORD 600569"/>
        <s v="ORD 600576"/>
        <s v="ORD 600527"/>
        <s v="ORD 600528"/>
        <s v="ORD 600529"/>
        <s v="ORD 600530"/>
        <s v="ORD 600531"/>
        <s v="ORD 600536"/>
        <s v="ORD 600537"/>
        <s v="ORD 600538"/>
        <s v="ORD 600624"/>
        <s v="ORD 600625"/>
        <s v="ORD 600626"/>
        <s v="ORD 600627"/>
        <s v="ORD 600628"/>
        <s v="ORD 600629"/>
        <s v="ORD 600630"/>
        <s v="ORD 600631"/>
        <s v="ORD 600632"/>
        <s v="ORD 600633"/>
        <s v="ORD 600636"/>
        <s v="ORD 600637"/>
        <s v="ORD 600638"/>
        <s v="ORD 600639"/>
        <s v="ORD 600640"/>
        <s v="ORD 600641"/>
        <s v="ORD 600642"/>
        <s v="ORD 600643"/>
        <s v="ORD 600652"/>
        <s v="ORD 600653"/>
        <s v="ORD 600670"/>
        <s v="ORD 600671"/>
        <s v="ORD 600588"/>
        <s v="ORD 600644"/>
        <s v="ORD 600645"/>
        <s v="ORD 600646"/>
        <s v="ORD 600647"/>
        <s v="ORD 600648"/>
        <s v="ORD 600649"/>
        <s v="ORD 600650"/>
        <s v="ORD 600651"/>
        <s v="ORD 600600"/>
        <s v="ORD 600601"/>
        <s v="ORD 600602"/>
        <s v="ORD 600603"/>
        <s v="ORD 600604"/>
        <s v="ORD 600605"/>
        <s v="ORD 600606"/>
        <s v="ORD 600607"/>
        <s v="ORD 600773"/>
        <s v="ORD 600611"/>
        <s v="ORD 600612"/>
        <s v="ORD 600621"/>
        <s v="ORD 600661"/>
        <s v="ORD 600662"/>
        <s v="ORD 600663"/>
        <s v="ORD 600664"/>
        <s v="ORD 600665"/>
        <s v="ORD 600666"/>
        <s v="ORD 600667"/>
        <s v="ORD 600668"/>
        <s v="ORD 600669"/>
        <s v="ORD 600682"/>
        <s v="ORD 600692"/>
        <s v="ORD 600693"/>
        <s v="ORD 600694"/>
        <s v="ORD 600695"/>
        <s v="ORD 600696"/>
        <s v="ORD 600697"/>
        <s v="ORD 600698"/>
        <s v="ORD 600699"/>
        <s v="ORD 600700"/>
        <s v="ORD 600701"/>
        <s v="ORD 600672"/>
        <s v="ORD 600684"/>
        <s v="ORD 600685"/>
        <s v="ORD 600686"/>
        <s v="ORD 600687"/>
        <s v="ORD 600688"/>
        <s v="ORD 600689"/>
        <s v="ORD 600690"/>
        <s v="ORD 600691"/>
        <s v="ORD 600702"/>
        <s v="ORD 600703"/>
        <s v="ORD 600704"/>
        <s v="ORD 600705"/>
        <s v="ORD 600706"/>
        <s v="ORD 600707"/>
        <s v="ORD 600708"/>
        <s v="ORD 600709"/>
        <s v="ORD 600722"/>
        <s v="ORD 600723"/>
        <s v="ORD 600724"/>
        <s v="ORD 600725"/>
        <s v="ORD 600726"/>
        <s v="ORD 600727"/>
        <s v="ORD 600728"/>
        <s v="ORD 600729"/>
        <s v="ORD 600767"/>
        <s v="ORD 600787"/>
        <s v="ORD 600717"/>
        <s v="ORD 600718"/>
        <s v="ORD 600719"/>
        <s v="ORD 600730"/>
        <s v="ORD 600731"/>
        <s v="ORD 600732"/>
        <s v="ORD 600710"/>
        <s v="ORD 600711"/>
        <s v="ORD 600712"/>
        <s v="ORD 600713"/>
        <s v="ORD 600714"/>
        <s v="ORD 600715"/>
        <s v="ORD 600768"/>
        <s v="ORD 600734"/>
        <s v="ORD 600735"/>
        <s v="ORD 600736"/>
        <s v="ORD 600737"/>
        <s v="ORD 600738"/>
        <s v="ORD 600739"/>
        <s v="ORD 600740"/>
        <s v="ORD 600741"/>
        <s v="ORD 600742"/>
        <s v="ORD 600743"/>
        <s v="ORD 600744"/>
        <s v="ORD 600745"/>
        <s v="ORD 600746"/>
        <s v="ORD 600747"/>
        <s v="ORD 600748"/>
        <s v="ORD 600749"/>
        <s v="ORD 600750"/>
        <s v="ORD 600751"/>
        <s v="ORD 600752"/>
        <s v="ORD 600753"/>
        <s v="ORD 600754"/>
        <s v="ORD 600755"/>
        <s v="ORD 600756"/>
        <s v="ORD 600757"/>
        <s v="ORD 600758"/>
        <s v="ORD 600759"/>
        <s v="ORD 600760"/>
        <s v="ORD 600761"/>
        <s v="ORD 600762"/>
        <s v="ORD 600763"/>
        <s v="ORD 600769"/>
        <s v="ORD 600770"/>
        <s v="ORD 600771"/>
        <s v="ORD 600772"/>
        <s v="ORD 600774"/>
        <s v="ORD 600775"/>
        <s v="ORD 600776"/>
        <s v="ORD 600777"/>
        <s v="ORD 600778"/>
        <s v="ORD 600779"/>
        <s v="ORD 600780"/>
        <s v="ORD 600781"/>
        <s v="ORD 600782"/>
        <s v="ORD 600783"/>
        <s v="ORD 600784"/>
        <s v="ORD 600785"/>
        <s v="ORD 600786"/>
        <s v="ORD 600800"/>
        <s v="ORD 600801"/>
        <s v="ORD 600802"/>
        <s v="ORD 600803"/>
        <s v="ORD 600980"/>
        <s v="ORD 600981"/>
        <s v="ORD 600982"/>
        <s v="ORD 600831"/>
        <s v="ORD 600832"/>
        <s v="ORD 600833"/>
        <s v="ORD 600820"/>
        <s v="ORD 600829"/>
        <s v="ORD 600846"/>
        <s v="ORD 600847"/>
        <s v="ORD 600835"/>
        <s v="ORD 600836"/>
        <s v="ORD 600837"/>
        <s v="ORD 600838"/>
        <s v="ORD 600839"/>
        <s v="ORD 600840"/>
        <s v="ORD 600841"/>
        <s v="ORD 600842"/>
        <s v="ORD 600843"/>
        <s v="ORD 600844"/>
        <s v="ORD 600845"/>
        <s v="ORD 600848"/>
        <s v="ORD 600849"/>
        <s v="ORD 600850"/>
        <s v="ORD 600851"/>
        <s v="ORD 600852"/>
        <s v="ORD 600853"/>
        <s v="ORD 600880"/>
        <s v="ORD 600881"/>
        <s v="ORD 600882"/>
        <s v="ORD 600883"/>
        <s v="ORD 600884"/>
        <s v="ORD 600885"/>
        <s v="ORD 600886"/>
        <s v="ORD 600887"/>
        <s v="ORD 600901"/>
        <s v="ORD 600920"/>
        <s v="ORD 600921"/>
        <s v="ORD 600922"/>
        <s v="ORD 600923"/>
        <s v="ORD 600924"/>
        <s v="ORD 600925"/>
        <s v="ORD 600926"/>
        <s v="ORD 600927"/>
        <s v="ORD 600928-933"/>
        <s v="ORD 600943"/>
        <s v="ORD 600944"/>
        <s v="ORD 600945"/>
        <s v="ORD 600946"/>
        <s v="ORD 600965"/>
        <s v="ORD 600966"/>
        <s v="ORD 600960"/>
        <s v="ORD 600961"/>
        <s v="ORD 600962"/>
        <s v="ORD 600963"/>
        <s v="ORD 600964"/>
        <s v="ORD 601101"/>
        <s v="ORD 601102"/>
        <s v="ORD 601103"/>
        <s v="ORD 601104"/>
        <s v="ORD 601105"/>
        <s v="ORD 601106"/>
        <s v="ORD 601121"/>
        <s v="ORD 601122"/>
        <s v="ORD 601123"/>
        <s v="ORD 601376"/>
        <s v="ORD 601377"/>
        <s v="ORD 601378"/>
        <s v="ORD 601318"/>
        <s v="ORD 601319"/>
        <s v="ORD 601320"/>
        <s v="ORD 601321"/>
        <s v="ORD 601322"/>
        <s v="ORD 601323"/>
        <s v="ORD 601324"/>
        <s v="ORD 601325"/>
        <s v="ORD 601326"/>
        <s v="ORD 601327"/>
        <s v="ORD 601328"/>
        <s v="ORD 601329"/>
        <s v="ORD 601330"/>
        <s v="ORD 601331"/>
        <s v="ORD 601332"/>
        <s v="ORD 601333"/>
        <s v="ORD 601334"/>
        <s v="ORD 601335"/>
        <s v="ORD 601336"/>
        <s v="ORD 601337"/>
        <s v="ORD 601338"/>
        <s v="ORD 601339"/>
        <s v="ORD 601340"/>
        <s v="ORD 601341"/>
        <s v="ORD 601342"/>
        <s v="ORD 601343"/>
        <s v="ORD 601344"/>
        <s v="ORD 601345"/>
        <s v="ORD 601346"/>
        <s v="ORD 601347"/>
        <s v="ORD 601348"/>
        <s v="ORD 601349"/>
        <s v="ORD 601350"/>
        <s v="ORD 601351"/>
        <s v="ORD 601352"/>
        <s v="ORD 601353"/>
        <s v="ORD 601354"/>
        <s v="ORD 601355"/>
        <s v="ORD 601356"/>
        <s v="ORD 601357"/>
        <s v="ORD 601358"/>
        <s v="ORD 601359"/>
        <s v="ORD 601360"/>
        <s v="ORD 601361"/>
        <s v="ORD 601362"/>
        <s v="ORD 601363"/>
        <s v="ORD 601364"/>
        <s v="ORD 601365"/>
        <s v="ORD 601366"/>
        <s v="ORD 601367"/>
        <s v="ORD 601368"/>
        <s v="ORD 601369"/>
        <s v="ORD 601370"/>
        <s v="ORD 601371"/>
        <s v="ORD 601372"/>
        <s v="ORD 601080"/>
        <s v="ORD 601124"/>
        <s v="ORD 601125"/>
        <s v="ORD 601126"/>
        <s v="ORD 601140"/>
        <s v="ORD 601141"/>
        <s v="ORD 601142"/>
        <s v="ORD 601143"/>
        <s v="ORD 601144"/>
        <s v="ORD 601145"/>
        <s v="ORD 601146"/>
        <s v="ORD 601147"/>
        <s v="ORD 601148"/>
        <s v="ORD 601149"/>
        <s v="ORD 601304"/>
        <s v="ORD 601312"/>
        <s v="ORD 601313"/>
        <s v="ORD 601240"/>
        <s v="ORD 601241"/>
        <s v="ORD 601260"/>
        <s v="ORD 601296"/>
        <s v="ORD 601297"/>
        <s v="ORD 601300/1"/>
        <s v="ORD 601306"/>
        <s v="ORD 601307-9"/>
        <s v="ORD 601310"/>
        <s v="ORD 601311"/>
        <s v="ORD 601314"/>
        <s v="ORD 601315"/>
        <s v="ORD 601316"/>
        <s v="ORD 601317"/>
        <s v="ORD 601380"/>
        <s v="ORD 601381"/>
        <s v="ORD 601201"/>
        <s v="ORD 601202"/>
        <s v="ORD 601203"/>
        <s v="ORD 601204"/>
        <s v="ORD 601205"/>
        <s v="ORD 601206"/>
        <s v="ORD 601120"/>
        <s v="ORD 601160"/>
        <s v="ORD 601180"/>
        <s v="ORD 601200"/>
        <s v="ORD 601207"/>
        <s v="ORD 601208"/>
        <s v="ORD 601209"/>
        <s v="ORD 601280"/>
        <s v="ORD 601281"/>
        <s v="ORD 601282"/>
        <s v="ORD 601283"/>
        <s v="ORD 601284"/>
        <s v="ORD 601285"/>
        <s v="ORD 601286"/>
        <s v="ORD 601287"/>
        <s v="ORD 601288"/>
        <s v="ORD 601292"/>
        <s v="ORD 601302"/>
        <s v="ORD 601303"/>
        <s v="ORD 601379"/>
        <s v="ORD 601373"/>
        <s v="ORD 601374"/>
        <s v="ORD 601375"/>
        <s v="ORD 601432"/>
        <s v="ORD 601433"/>
        <s v="ORD 601434"/>
        <s v="ORD 601397"/>
        <s v="ORD 601420"/>
        <s v="ORD 601442"/>
        <s v="ORD 601443"/>
        <s v="ORD 601444"/>
        <s v="ORD 601445/6"/>
        <s v="ORD 601447"/>
        <s v="ORD 601405"/>
        <s v="ORD 601435"/>
        <s v="ORD 601386"/>
        <s v="ORD 601387"/>
        <s v="ORD 601388"/>
        <s v="ORD 601389"/>
        <s v="ORD 601390"/>
        <s v="ORD 601391"/>
        <s v="ORD 601382"/>
        <s v="ORD 601383"/>
        <s v="ORD 601384"/>
        <s v="ORD 601385"/>
        <s v="ORD 601428"/>
        <s v="ORD 601429"/>
        <s v="ORD 601430"/>
        <s v="ORD 601431"/>
        <s v="ORD 601392"/>
        <s v="ORD 601393"/>
        <s v="ORD 601394"/>
        <s v="ORD 601395"/>
        <s v="ORD 601396"/>
        <s v="ORD 601398"/>
        <s v="ORD 601399"/>
        <s v="ORD 601400"/>
        <s v="ORD 601401"/>
        <s v="ORD 601402"/>
        <s v="ORD 601403"/>
        <s v="ORD 601404"/>
        <s v="ORD 601441"/>
        <s v="ORD 601440"/>
      </sharedItems>
    </cacheField>
    <cacheField name="2012" numFmtId="0">
      <sharedItems containsBlank="1" containsMixedTypes="1" containsNumber="1" minValue="5982.91" maxValue="130000"/>
    </cacheField>
    <cacheField name="2013" numFmtId="0">
      <sharedItems containsString="0" containsBlank="1" containsNumber="1" minValue="10500" maxValue="1993468.263787"/>
    </cacheField>
    <cacheField name="2014" numFmtId="0">
      <sharedItems containsString="0" containsBlank="1" containsNumber="1" minValue="4500" maxValue="16394059.930000002"/>
    </cacheField>
    <cacheField name="2015" numFmtId="0">
      <sharedItems containsString="0" containsBlank="1" containsNumber="1" minValue="4500" maxValue="19121605.25000000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gjaeshin" refreshedDate="42255.690463425926" createdVersion="5" refreshedVersion="5" minRefreshableVersion="3" recordCount="420" xr:uid="{00000000-000A-0000-FFFF-FFFF10000000}">
  <cacheSource type="worksheet">
    <worksheetSource ref="A1:AA421" sheet="73,74"/>
  </cacheSource>
  <cacheFields count="27">
    <cacheField name="연도" numFmtId="0">
      <sharedItems containsSemiMixedTypes="0" containsString="0" containsNumber="1" containsInteger="1" minValue="2012" maxValue="2015" count="4">
        <n v="2012"/>
        <n v="2013"/>
        <n v="2014"/>
        <n v="2015"/>
      </sharedItems>
    </cacheField>
    <cacheField name="연월" numFmtId="287">
      <sharedItems containsSemiMixedTypes="0" containsNonDate="0" containsDate="1" containsString="0" minDate="2012-01-31T00:00:00" maxDate="2015-07-01T00:00:00"/>
    </cacheField>
    <cacheField name="제품군" numFmtId="0">
      <sharedItems containsBlank="1" count="12">
        <s v="ABS"/>
        <s v="BEC"/>
        <s v="RELAY"/>
        <s v="Relay280"/>
        <s v="SWITCH-I/P"/>
        <s v="SWITCH-P/W"/>
        <s v="SWITCH-M/F"/>
        <s v="SENSOR"/>
        <s v="TradingGoods"/>
        <m/>
        <s v="UNIT"/>
        <s v="BCM"/>
      </sharedItems>
    </cacheField>
    <cacheField name="판매단가" numFmtId="0">
      <sharedItems containsString="0" containsBlank="1" containsNumber="1" minValue="-102.03248481439817" maxValue="428.10939477303714"/>
    </cacheField>
    <cacheField name="매출수량" numFmtId="0">
      <sharedItems containsString="0" containsBlank="1" containsNumber="1" minValue="-17780" maxValue="25291781.600000001"/>
    </cacheField>
    <cacheField name="제품매출액" numFmtId="0">
      <sharedItems containsString="0" containsBlank="1" containsNumber="1" minValue="0" maxValue="18848671.020000007"/>
    </cacheField>
    <cacheField name="상품매출액" numFmtId="0">
      <sharedItems containsString="0" containsBlank="1" containsNumber="1" minValue="0" maxValue="2760390.08"/>
    </cacheField>
    <cacheField name="매출액 합계" numFmtId="41">
      <sharedItems containsString="0" containsBlank="1" containsNumber="1" minValue="12020.89" maxValue="18848671.020000007"/>
    </cacheField>
    <cacheField name="원자재" numFmtId="0">
      <sharedItems containsString="0" containsBlank="1" containsNumber="1" minValue="0" maxValue="588971.57999999984" count="306">
        <n v="22276.43"/>
        <n v="22742.33"/>
        <n v="23093.360000000001"/>
        <n v="23774.16"/>
        <n v="26576.560000000001"/>
        <n v="23579.25"/>
        <n v="33437.480000000003"/>
        <n v="25212.579999999998"/>
        <n v="27225.920000000002"/>
        <n v="25009.350000000002"/>
        <n v="18833.34"/>
        <n v="35997.480000000003"/>
        <n v="35480.39"/>
        <n v="24344.35"/>
        <n v="41481.440000000002"/>
        <n v="33495.31"/>
        <n v="24413.639999999996"/>
        <n v="26611.439999999999"/>
        <n v="28606.82"/>
        <n v="16838.990000000002"/>
        <n v="33787.370000000003"/>
        <n v="39674.730000000003"/>
        <n v="54946.709999999992"/>
        <n v="48260.04"/>
        <n v="42197.17"/>
        <n v="31332.590000000004"/>
        <n v="63720.88"/>
        <n v="63294.910000000011"/>
        <n v="53166.369999999995"/>
        <n v="77494.849999999991"/>
        <n v="63109.29"/>
        <n v="83574.740000000005"/>
        <n v="97572.75"/>
        <n v="143840.59"/>
        <n v="93359.73"/>
        <n v="80975.749999999971"/>
        <n v="145890"/>
        <n v="89389.040000000008"/>
        <n v="139283.17000000001"/>
        <n v="166588.74"/>
        <n v="209810.06"/>
        <n v="256605.79999999996"/>
        <n v="7855.82"/>
        <n v="3375.11"/>
        <n v="2450.73"/>
        <n v="3191.6999999999898"/>
        <n v="2745.2499999999995"/>
        <n v="3759.28"/>
        <n v="2788.94"/>
        <n v="1945.07"/>
        <n v="3363.6600000000003"/>
        <n v="2374.4599999999996"/>
        <n v="2750.3799999999997"/>
        <n v="2847.65"/>
        <n v="2440.0299999999997"/>
        <n v="1450.71"/>
        <n v="2136.0899999999997"/>
        <n v="2617.8000000000002"/>
        <n v="2170.3200000000002"/>
        <n v="1596.92"/>
        <n v="2270.23"/>
        <n v="1225.0899999999999"/>
        <n v="1955.3999999999999"/>
        <n v="1962.94"/>
        <n v="1336.9299999999998"/>
        <n v="1434.3000000000002"/>
        <n v="1902.0399999999997"/>
        <n v="1197.49"/>
        <n v="997.91"/>
        <n v="1224.8699999999999"/>
        <n v="1318.99"/>
        <n v="1381.51"/>
        <n v="1331.77"/>
        <n v="1049.3900000000001"/>
        <n v="831.56000000000006"/>
        <n v="1220.5"/>
        <n v="896.76"/>
        <n v="1001.01"/>
        <n v="1539.09"/>
        <n v="966.67"/>
        <n v="675.88"/>
        <n v="811.94"/>
        <n v="852.11"/>
        <n v="948.21"/>
        <n v="140784.79"/>
        <n v="131194.959999999"/>
        <n v="168817.29"/>
        <n v="305378.38"/>
        <n v="307503.02"/>
        <n v="120051.70000000001"/>
        <n v="192323.47999999998"/>
        <n v="314716.98"/>
        <n v="311927.64"/>
        <n v="261561.69"/>
        <n v="325429.21999999997"/>
        <n v="309124.76999999996"/>
        <n v="352260.68999999994"/>
        <n v="215679.94"/>
        <n v="334538.55000000005"/>
        <n v="237709.5"/>
        <n v="272103.84000000003"/>
        <n v="267540.15999999997"/>
        <n v="226423.36"/>
        <n v="255855.57"/>
        <n v="290385.45999999996"/>
        <n v="285755.3"/>
        <n v="242428.56000000003"/>
        <n v="312436.87"/>
        <n v="315812.81999999995"/>
        <n v="183104.78999999998"/>
        <n v="263958.08"/>
        <n v="241416.34999999998"/>
        <n v="275794.73"/>
        <n v="216690.76"/>
        <n v="306422.67"/>
        <n v="176303.59"/>
        <n v="188489.82"/>
        <n v="199894.18"/>
        <n v="221525.4"/>
        <n v="162908.90000000002"/>
        <n v="290515.76"/>
        <n v="158352.12000000002"/>
        <n v="108240.18"/>
        <n v="97683.15"/>
        <n v="192592.12"/>
        <n v="128639.09"/>
        <n v="215350.85000000006"/>
        <n v="393458.429999999"/>
        <n v="320454.21000000002"/>
        <n v="217868.01"/>
        <n v="241659.1399999999"/>
        <n v="249031.7999999999"/>
        <n v="234114.09999999986"/>
        <n v="202446.39999999988"/>
        <n v="237020.69999999998"/>
        <n v="159768.24000000022"/>
        <n v="194934.3599999999"/>
        <n v="309122.84999999986"/>
        <n v="588971.57999999984"/>
        <n v="389222.01999999984"/>
        <n v="373104.37000000023"/>
        <n v="334344.73000000004"/>
        <n v="459586.1399999999"/>
        <n v="241347.43000000011"/>
        <n v="255841.48000000004"/>
        <n v="221982.26999999996"/>
        <n v="282558.33000000007"/>
        <n v="241706.56"/>
        <n v="256700.39"/>
        <n v="277115.76000000013"/>
        <n v="297366.76999999996"/>
        <n v="333872.82999999996"/>
        <n v="406867.49000000005"/>
        <n v="389179.89000000019"/>
        <n v="318700.99000000017"/>
        <n v="346934.97999999992"/>
        <n v="343982.34"/>
        <n v="288847.44000000006"/>
        <n v="255283.69999999987"/>
        <n v="261597.89000000007"/>
        <n v="218729.32"/>
        <n v="303316.97000000003"/>
        <n v="384376.53999999992"/>
        <n v="245092.72000000009"/>
        <n v="298743.97999999992"/>
        <n v="272602.61"/>
        <n v="197946.76000000004"/>
        <n v="241439.57000000004"/>
        <n v="451390.23000000004"/>
        <n v="284111.40999999898"/>
        <n v="347138.71999999898"/>
        <n v="359746.96"/>
        <n v="319447.18000000005"/>
        <n v="331506.28999999998"/>
        <n v="287039.64000000007"/>
        <n v="281406.98"/>
        <n v="335987.39999999997"/>
        <n v="375712.93999999994"/>
        <n v="298245.62999999995"/>
        <n v="352137.22999999992"/>
        <n v="303434.09000000003"/>
        <n v="395720.13"/>
        <n v="468327.13000000012"/>
        <n v="304760.23000000004"/>
        <n v="324183.93000000028"/>
        <n v="297412.71000000002"/>
        <n v="285137.10000000009"/>
        <n v="269512.24000000011"/>
        <n v="294525.83"/>
        <n v="285058.6700000001"/>
        <n v="374991.84999999992"/>
        <n v="474853.22"/>
        <n v="437383.33000000007"/>
        <n v="329373.05"/>
        <n v="347313.66999999993"/>
        <n v="329158.47999999986"/>
        <n v="321037.91999999981"/>
        <n v="291433.34999999992"/>
        <n v="265350.72000000015"/>
        <n v="248822.53000000006"/>
        <n v="203667.47000000003"/>
        <n v="187217.10999999996"/>
        <n v="173313.87"/>
        <n v="197274.40000000002"/>
        <n v="211272.47000000006"/>
        <n v="141405.37"/>
        <n v="121843.24999999999"/>
        <n v="48347.489999999976"/>
        <n v="70550.180000000022"/>
        <n v="159537.29999999996"/>
        <n v="1146.71"/>
        <n v="3690.98"/>
        <n v="1108.3499999999899"/>
        <n v="29822.560000000001"/>
        <n v="23642.37"/>
        <n v="17446.439999999999"/>
        <n v="14591.89"/>
        <n v="12705.890000000001"/>
        <n v="19183.330000000002"/>
        <n v="15282.72"/>
        <n v="52529.47"/>
        <n v="29601.47"/>
        <n v="27005.63"/>
        <n v="7829.1400000000012"/>
        <n v="16064.880000000001"/>
        <n v="1890.69"/>
        <n v="1885"/>
        <n v="37795.96"/>
        <n v="8568.17"/>
        <n v="1721.75"/>
        <n v="71030.709999999992"/>
        <n v="30212.139999999996"/>
        <n v="29725.32"/>
        <n v="29080.3"/>
        <n v="28643.120000000003"/>
        <n v="15111.77"/>
        <n v="16479.78"/>
        <n v="10292.24"/>
        <n v="10950.279999999999"/>
        <n v="15025.429999999998"/>
        <n v="633.37"/>
        <n v="18990.449999999997"/>
        <n v="22880.589999999997"/>
        <n v="19885.75"/>
        <n v="12488.12"/>
        <n v="11928.96"/>
        <n v="19346.829999999998"/>
        <n v="2082.79"/>
        <n v="21395.669999999995"/>
        <n v="38881.599999999999"/>
        <n v="41202.9"/>
        <n v="48283.88"/>
        <n v="0"/>
        <n v="343.85"/>
        <n v="0.01"/>
        <n v="2636.78"/>
        <n v="1031.69"/>
        <n v="1611.01"/>
        <n v="1144.26"/>
        <n v="3165.89"/>
        <n v="3003.5699999999997"/>
        <n v="4932.7300000000005"/>
        <n v="5874.99"/>
        <n v="6340.06"/>
        <n v="2864.92"/>
        <n v="4297.51"/>
        <n v="4034.9300000000003"/>
        <n v="2965.75"/>
        <n v="2099.4299999999998"/>
        <n v="1634.72"/>
        <n v="1283.6500000000001"/>
        <n v="1934.03"/>
        <n v="1884.65"/>
        <n v="6229.41"/>
        <n v="11478.36"/>
        <n v="12359.439999999999"/>
        <n v="15022.29"/>
        <n v="13764.439999999999"/>
        <n v="18829.310000000001"/>
        <n v="17510.599999999999"/>
        <n v="12910.310000000001"/>
        <n v="18449.78"/>
        <n v="13045.54"/>
        <n v="7178.8600000000006"/>
        <n v="15906.1"/>
        <n v="10699.57"/>
        <n v="5660.2699999999995"/>
        <n v="16164.76"/>
        <m/>
        <n v="795.55"/>
        <n v="1956.98"/>
        <n v="1448.57"/>
        <n v="1231.54"/>
        <n v="384.99"/>
        <n v="1323.1799999999998"/>
        <n v="368.52"/>
        <n v="1034.98"/>
        <n v="188.19"/>
        <n v="1517.8400000000001"/>
        <n v="1803.1"/>
        <n v="949.42000000000007"/>
        <n v="1361.47"/>
        <n v="2691.69"/>
        <n v="570.05999999999995"/>
        <n v="4235.71"/>
        <n v="39683.269999999997"/>
      </sharedItems>
    </cacheField>
    <cacheField name="부자재" numFmtId="0">
      <sharedItems containsString="0" containsBlank="1" containsNumber="1" minValue="0" maxValue="160582.21999999991"/>
    </cacheField>
    <cacheField name="부품" numFmtId="0">
      <sharedItems containsString="0" containsBlank="1" containsNumber="1" minValue="0" maxValue="9942026.6800000034"/>
    </cacheField>
    <cacheField name="기타원가차이" numFmtId="0">
      <sharedItems containsString="0" containsBlank="1" containsNumber="1" minValue="-631020.27999999968" maxValue="908411.97999999975"/>
    </cacheField>
    <cacheField name="재료비 합계" numFmtId="0">
      <sharedItems containsString="0" containsBlank="1" containsNumber="1" minValue="0" maxValue="10724501.906157902"/>
    </cacheField>
    <cacheField name="%" numFmtId="177">
      <sharedItems containsString="0" containsBlank="1" containsNumber="1" minValue="0" maxValue="1.5779249888722449"/>
    </cacheField>
    <cacheField name="직접인건비" numFmtId="0">
      <sharedItems containsString="0" containsBlank="1" containsNumber="1" minValue="-26570.170000000002" maxValue="1186700.43"/>
    </cacheField>
    <cacheField name="간접인건비" numFmtId="0">
      <sharedItems containsString="0" containsBlank="1" containsNumber="1" minValue="-11734.300000000001" maxValue="836157.12000000023"/>
    </cacheField>
    <cacheField name="인건비 합계" numFmtId="0">
      <sharedItems containsString="0" containsBlank="1" containsNumber="1" minValue="-38304.47" maxValue="1821510.37"/>
    </cacheField>
    <cacheField name="%2" numFmtId="177">
      <sharedItems containsString="0" containsBlank="1" containsNumber="1" minValue="-2.1114423967778677E-2" maxValue="0.29206420195713872"/>
    </cacheField>
    <cacheField name="외주가공비" numFmtId="0">
      <sharedItems containsString="0" containsBlank="1" containsNumber="1" minValue="-33839.83" maxValue="1009581.54"/>
    </cacheField>
    <cacheField name="기타제조원가" numFmtId="0">
      <sharedItems containsString="0" containsBlank="1" containsNumber="1" minValue="-49844.100000000006" maxValue="2000261.080000001"/>
    </cacheField>
    <cacheField name="설비상각비" numFmtId="0">
      <sharedItems containsString="0" containsBlank="1" containsNumber="1" minValue="-11477.720000000001" maxValue="642742.01000000024"/>
    </cacheField>
    <cacheField name="금형상각비" numFmtId="0">
      <sharedItems containsString="0" containsBlank="1" containsNumber="1" minValue="-0.01" maxValue="516413.75000000006"/>
    </cacheField>
    <cacheField name="연구개발비" numFmtId="0">
      <sharedItems containsString="0" containsBlank="1" containsNumber="1" minValue="-0.48" maxValue="100256.16"/>
    </cacheField>
    <cacheField name="제조원가 합계" numFmtId="0">
      <sharedItems containsString="0" containsBlank="1" containsNumber="1" minValue="-89843.780000000013" maxValue="3352899.7300000014"/>
    </cacheField>
    <cacheField name="제품매출원가" numFmtId="0">
      <sharedItems containsString="0" containsBlank="1" containsNumber="1" minValue="-0.59" maxValue="15759448.916157901"/>
    </cacheField>
    <cacheField name="상품매출원가" numFmtId="0">
      <sharedItems containsString="0" containsBlank="1" containsNumber="1" minValue="0" maxValue="2591669.66"/>
    </cacheField>
    <cacheField name="매출원가 합계" numFmtId="0">
      <sharedItems containsString="0" containsBlank="1" containsNumber="1" minValue="6911.4193769811045" maxValue="15759448.91615790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gjaeshin" refreshedDate="42255.726330324076" createdVersion="5" refreshedVersion="5" minRefreshableVersion="3" recordCount="33" xr:uid="{00000000-000A-0000-FFFF-FFFF11000000}">
  <cacheSource type="worksheet">
    <worksheetSource ref="B15:X48" sheet="제품군별 매출 피벗"/>
  </cacheSource>
  <cacheFields count="23">
    <cacheField name="품목" numFmtId="0">
      <sharedItems count="10">
        <s v="ABS"/>
        <s v="BCM"/>
        <s v="BEC"/>
        <s v="RELAY"/>
        <s v="Relay280"/>
        <s v="SENSOR"/>
        <s v="SWITCH-I/P"/>
        <s v="SWITCH-M/F"/>
        <s v="SWITCH-P/W"/>
        <s v="UNIT"/>
      </sharedItems>
    </cacheField>
    <cacheField name="연도" numFmtId="0">
      <sharedItems containsSemiMixedTypes="0" containsString="0" containsNumber="1" containsInteger="1" minValue="2012" maxValue="2015" count="4">
        <n v="2012"/>
        <n v="2013"/>
        <n v="2014"/>
        <n v="2015"/>
      </sharedItems>
    </cacheField>
    <cacheField name="합계 : 매출수량" numFmtId="41">
      <sharedItems containsSemiMixedTypes="0" containsString="0" containsNumber="1" minValue="6960" maxValue="32771525.600000001"/>
    </cacheField>
    <cacheField name="합계 : 제품매출액" numFmtId="41">
      <sharedItems containsSemiMixedTypes="0" containsString="0" containsNumber="1" minValue="1526968" maxValue="171198984.52000001"/>
    </cacheField>
    <cacheField name="판매단가" numFmtId="41">
      <sharedItems containsSemiMixedTypes="0" containsString="0" containsNumber="1" minValue="2.1767586260921576" maxValue="312.09823206350762"/>
    </cacheField>
    <cacheField name="합계 : 원자재" numFmtId="41">
      <sharedItems containsSemiMixedTypes="0" containsString="0" containsNumber="1" minValue="5623.34" maxValue="4077917.1300000008"/>
    </cacheField>
    <cacheField name="합계 : 부자재" numFmtId="41">
      <sharedItems containsSemiMixedTypes="0" containsString="0" containsNumber="1" minValue="225.35000000000002" maxValue="1684441.9"/>
    </cacheField>
    <cacheField name="합계 : 부품" numFmtId="41">
      <sharedItems containsSemiMixedTypes="0" containsString="0" containsNumber="1" minValue="1160923.52" maxValue="89169535.25"/>
    </cacheField>
    <cacheField name="합계 : 기타원가차이" numFmtId="41">
      <sharedItems containsSemiMixedTypes="0" containsString="0" containsNumber="1" minValue="-69238.989999999991" maxValue="3249478.719731478"/>
    </cacheField>
    <cacheField name="합계 : 재료비 합계" numFmtId="41">
      <sharedItems containsSemiMixedTypes="0" containsString="0" containsNumber="1" minValue="1203090.3903776894" maxValue="97868136.479731485"/>
    </cacheField>
    <cacheField name="재료비%" numFmtId="177">
      <sharedItems containsSemiMixedTypes="0" containsString="0" containsNumber="1" minValue="0.51434283018597171" maxValue="0.93412572533556759"/>
    </cacheField>
    <cacheField name="합계 : 직접인건비" numFmtId="41">
      <sharedItems containsSemiMixedTypes="0" containsString="0" containsNumber="1" minValue="13805.230000000001" maxValue="11610334.470000001"/>
    </cacheField>
    <cacheField name="합계 : 간접인건비" numFmtId="41">
      <sharedItems containsSemiMixedTypes="0" containsString="0" containsNumber="1" minValue="5726.43" maxValue="7143715.959999999"/>
    </cacheField>
    <cacheField name="합계 : 인건비 합계" numFmtId="41">
      <sharedItems containsSemiMixedTypes="0" containsString="0" containsNumber="1" minValue="19531.66" maxValue="17665083.010000002"/>
    </cacheField>
    <cacheField name="인건비%" numFmtId="177">
      <sharedItems containsSemiMixedTypes="0" containsString="0" containsNumber="1" minValue="8.1165781712532071E-3" maxValue="0.2104346174456361"/>
    </cacheField>
    <cacheField name="합계 : 외주가공비" numFmtId="41">
      <sharedItems containsSemiMixedTypes="0" containsString="0" containsNumber="1" minValue="0" maxValue="7927265.3599999994"/>
    </cacheField>
    <cacheField name="합계 : 기타제조원가" numFmtId="41">
      <sharedItems containsSemiMixedTypes="0" containsString="0" containsNumber="1" minValue="61265.969999999987" maxValue="19551926.480000004"/>
    </cacheField>
    <cacheField name="합계 : 설비상각비" numFmtId="41">
      <sharedItems containsSemiMixedTypes="0" containsString="0" containsNumber="1" minValue="16657.309999999998" maxValue="4443914.43"/>
    </cacheField>
    <cacheField name="합계 : 금형상각비" numFmtId="41">
      <sharedItems containsSemiMixedTypes="0" containsString="0" containsNumber="1" minValue="0" maxValue="3563980.5000000005"/>
    </cacheField>
    <cacheField name="합계 : 연구개발비" numFmtId="41">
      <sharedItems containsSemiMixedTypes="0" containsString="0" containsNumber="1" minValue="0" maxValue="343834.61000000004"/>
    </cacheField>
    <cacheField name="합계 : 제조원가 합계" numFmtId="41">
      <sharedItems containsSemiMixedTypes="0" containsString="0" containsNumber="1" minValue="195228.6" maxValue="32038627.119999997"/>
    </cacheField>
    <cacheField name="제조원가%" numFmtId="177">
      <sharedItems containsSemiMixedTypes="0" containsString="0" containsNumber="1" minValue="4.2740961547289812E-2" maxValue="0.317643945806795"/>
    </cacheField>
    <cacheField name="합계 : 제품매출원가" numFmtId="41">
      <sharedItems containsSemiMixedTypes="0" containsString="0" containsNumber="1" minValue="1471734.5203776895" maxValue="147571846.60973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1">
  <r>
    <x v="0"/>
    <x v="0"/>
    <n v="435492.96999999991"/>
    <n v="532382"/>
    <n v="0.81800844130718153"/>
    <n v="8320031.3399999952"/>
    <n v="5553722"/>
    <n v="1.4981000741484711"/>
    <n v="22103434.370000035"/>
    <n v="13324337"/>
    <n v="1.6588768634416884"/>
    <n v="13149079.919999972"/>
    <n v="7233466"/>
    <n v="1.8178118097188778"/>
  </r>
  <r>
    <x v="1"/>
    <x v="0"/>
    <n v="22316284.149999987"/>
    <n v="158311"/>
    <n v="140.96483598739184"/>
    <n v="21448763.179999996"/>
    <n v="164520"/>
    <n v="130.37176744468755"/>
    <n v="20176727.280000001"/>
    <n v="757719"/>
    <n v="26.62824514100874"/>
    <n v="7028324.2699999977"/>
    <n v="378977"/>
    <n v="18.545516667238374"/>
  </r>
  <r>
    <x v="2"/>
    <x v="1"/>
    <n v="3442683.7700000009"/>
    <n v="38105969"/>
    <n v="9.0345000018238641E-2"/>
    <n v="5902832.2200000072"/>
    <n v="57115824"/>
    <n v="0.10334845593753506"/>
    <n v="11173548.900000047"/>
    <n v="89026483"/>
    <n v="0.12550814682862454"/>
    <n v="6997148.5600000052"/>
    <n v="58398137"/>
    <n v="0.11981800994781742"/>
  </r>
  <r>
    <x v="3"/>
    <x v="2"/>
    <n v="7117745.0399999917"/>
    <n v="49279534.200000003"/>
    <n v="0.14443612658984897"/>
    <n v="10987314.030000016"/>
    <n v="99563380.200000003"/>
    <n v="0.11035497195785259"/>
    <n v="10678659.260000033"/>
    <n v="102630187.8"/>
    <n v="0.10404988521320852"/>
    <n v="6281670.1000000052"/>
    <n v="73357699.799999997"/>
    <n v="8.563068521949492E-2"/>
  </r>
  <r>
    <x v="4"/>
    <x v="2"/>
    <n v="11162634.290000031"/>
    <n v="17334625"/>
    <n v="0.64395014544589402"/>
    <n v="14625950.909999998"/>
    <n v="7370482"/>
    <n v="1.9843954452368242"/>
    <n v="13216282.090000041"/>
    <n v="8892372"/>
    <n v="1.4862493483178663"/>
    <n v="6267959.440000006"/>
    <n v="4367847"/>
    <n v="1.4350226644843571"/>
  </r>
  <r>
    <x v="5"/>
    <x v="0"/>
    <n v="5193958.5100000128"/>
    <n v="4190265"/>
    <n v="1.2395298411914313"/>
    <n v="4594169.3999999929"/>
    <n v="3864409"/>
    <n v="1.1888413985165631"/>
    <n v="9375622.2399999574"/>
    <n v="5983072"/>
    <n v="1.567024805985948"/>
    <n v="5934672.0199999874"/>
    <n v="3153643"/>
    <n v="1.8818464930875141"/>
  </r>
  <r>
    <x v="6"/>
    <x v="3"/>
    <n v="4231929.0599999987"/>
    <n v="1700575"/>
    <n v="2.488528327183452"/>
    <n v="4338764.7699999986"/>
    <n v="1861253"/>
    <n v="2.3310988726411717"/>
    <n v="4793950.0399999982"/>
    <n v="2326821"/>
    <n v="2.0603003153229227"/>
    <n v="4895214.7099999972"/>
    <n v="1797789"/>
    <n v="2.7229083668884373"/>
  </r>
  <r>
    <x v="7"/>
    <x v="0"/>
    <n v="0"/>
    <n v="0"/>
    <n v="0"/>
    <n v="0"/>
    <n v="0"/>
    <n v="0"/>
    <n v="1363437.6600000001"/>
    <n v="571495"/>
    <n v="2.385738562892064"/>
    <n v="4351574.3400000054"/>
    <n v="1943576"/>
    <n v="2.2389524978699087"/>
  </r>
  <r>
    <x v="8"/>
    <x v="1"/>
    <n v="2886853.2700000005"/>
    <n v="8576471"/>
    <n v="0.33660153109594848"/>
    <n v="3758772"/>
    <n v="11200000"/>
    <n v="0.33560464285714287"/>
    <n v="5662110"/>
    <n v="16842000"/>
    <n v="0.33618988243676523"/>
    <n v="4165152"/>
    <n v="12408000"/>
    <n v="0.33568278529980655"/>
  </r>
  <r>
    <x v="9"/>
    <x v="0"/>
    <n v="4519745.4499999909"/>
    <n v="15196607"/>
    <n v="0.29741806509834667"/>
    <n v="6356043.7700000014"/>
    <n v="18151339"/>
    <n v="0.35016941560068937"/>
    <n v="7571328.5400000094"/>
    <n v="19276141"/>
    <n v="0.39278238004173188"/>
    <n v="3463363.3799999831"/>
    <n v="7274945"/>
    <n v="0.47606729397954001"/>
  </r>
  <r>
    <x v="10"/>
    <x v="4"/>
    <n v="0"/>
    <n v="0"/>
    <n v="0"/>
    <n v="1685054.4400000002"/>
    <n v="3183103.0000000005"/>
    <n v="0.52937477675086231"/>
    <n v="3512448.8999999994"/>
    <n v="270824"/>
    <n v="12.969489040853098"/>
    <n v="3426249.4"/>
    <n v="2656583.7999999993"/>
    <n v="1.2897200532503439"/>
  </r>
  <r>
    <x v="11"/>
    <x v="4"/>
    <n v="2721614.8000000003"/>
    <n v="41513.071000000004"/>
    <n v="65.560430352165469"/>
    <n v="3609009.92"/>
    <n v="56805.479999999989"/>
    <n v="63.532777471469316"/>
    <n v="5139301.620000001"/>
    <n v="86504.42"/>
    <n v="59.410855768988462"/>
    <n v="3340515.7500000005"/>
    <n v="61877.4"/>
    <n v="53.986039329383594"/>
  </r>
  <r>
    <x v="12"/>
    <x v="0"/>
    <n v="199547.84000000003"/>
    <n v="420434"/>
    <n v="0.47462346051936816"/>
    <n v="2598286.8699999945"/>
    <n v="4041164"/>
    <n v="0.6429550669064642"/>
    <n v="6412693.2200000016"/>
    <n v="9533726"/>
    <n v="0.67263242304215598"/>
    <n v="3316124.6900000116"/>
    <n v="5338699"/>
    <n v="0.62114846519723466"/>
  </r>
  <r>
    <x v="13"/>
    <x v="0"/>
    <n v="3799756.8799999845"/>
    <n v="4175061"/>
    <n v="0.91010811099526079"/>
    <n v="4340487.769999993"/>
    <n v="4729945"/>
    <n v="0.91766136181287372"/>
    <n v="6019628.6399999745"/>
    <n v="7388259"/>
    <n v="0.81475603927799156"/>
    <n v="3130235.9600000032"/>
    <n v="2670223"/>
    <n v="1.1722751096069517"/>
  </r>
  <r>
    <x v="14"/>
    <x v="3"/>
    <n v="664802.64999999979"/>
    <n v="389762"/>
    <n v="1.7056630713101837"/>
    <n v="3488061.180000003"/>
    <n v="1353037"/>
    <n v="2.5779495904398795"/>
    <n v="7326870.1899999967"/>
    <n v="2475636"/>
    <n v="2.9595910666996263"/>
    <n v="2623456.0399999996"/>
    <n v="742238"/>
    <n v="3.5345213260436674"/>
  </r>
  <r>
    <x v="15"/>
    <x v="0"/>
    <n v="9.1499999999999986"/>
    <n v="915"/>
    <n v="9.9999999999999985E-3"/>
    <n v="1817777.2"/>
    <n v="1246584"/>
    <n v="1.4582067473992928"/>
    <n v="5041587.7199999988"/>
    <n v="3742192"/>
    <n v="1.3472285013703196"/>
    <n v="2528971.4499999997"/>
    <n v="2223092"/>
    <n v="1.1375918990307192"/>
  </r>
  <r>
    <x v="16"/>
    <x v="5"/>
    <n v="352421"/>
    <n v="359500"/>
    <n v="0.9803087621696801"/>
    <n v="1836756.98"/>
    <n v="2027503"/>
    <n v="0.90592072120238543"/>
    <n v="3228946.560000001"/>
    <n v="3461580"/>
    <n v="0.93279559045291482"/>
    <n v="2358571.61"/>
    <n v="2878000"/>
    <n v="0.81951758512856143"/>
  </r>
  <r>
    <x v="17"/>
    <x v="0"/>
    <n v="0"/>
    <n v="0"/>
    <n v="0"/>
    <n v="1720641.7100000004"/>
    <n v="2193293"/>
    <n v="0.78450152806761364"/>
    <n v="3626676.0699999956"/>
    <n v="4640777"/>
    <n v="0.78148035770733992"/>
    <n v="2227270.8099999991"/>
    <n v="1993919"/>
    <n v="1.1170317400054863"/>
  </r>
  <r>
    <x v="18"/>
    <x v="4"/>
    <n v="2083667.5"/>
    <n v="73875"/>
    <n v="28.205313028764806"/>
    <n v="4323162.4000000004"/>
    <n v="151617"/>
    <n v="28.513704927547703"/>
    <n v="4888493.6000000006"/>
    <n v="165050"/>
    <n v="29.618258709481978"/>
    <n v="1822225"/>
    <n v="63650"/>
    <n v="28.628829536527888"/>
  </r>
  <r>
    <x v="19"/>
    <x v="4"/>
    <n v="488979.68"/>
    <n v="5625.3"/>
    <n v="86.925084884361723"/>
    <n v="3081075.7299999991"/>
    <n v="32634"/>
    <n v="94.413057853772116"/>
    <n v="4827739.8600000031"/>
    <n v="50146.130000000005"/>
    <n v="96.273428477930452"/>
    <n v="1649511.9400000002"/>
    <n v="18414"/>
    <n v="89.579229933746078"/>
  </r>
  <r>
    <x v="20"/>
    <x v="5"/>
    <n v="0"/>
    <n v="0"/>
    <n v="0"/>
    <n v="110032.1"/>
    <n v="47081"/>
    <n v="2.3370807756844587"/>
    <n v="952771.67000000097"/>
    <n v="510898"/>
    <n v="1.8648960653594278"/>
    <n v="1641601.9800000002"/>
    <n v="1667986"/>
    <n v="0.98418210944216566"/>
  </r>
  <r>
    <x v="21"/>
    <x v="4"/>
    <n v="366250"/>
    <n v="11500"/>
    <n v="31.847826086956523"/>
    <n v="422125"/>
    <n v="13350"/>
    <n v="31.619850187265918"/>
    <n v="1284493.5"/>
    <n v="39350"/>
    <n v="32.642782719186783"/>
    <n v="1398260"/>
    <n v="43825"/>
    <n v="31.905533371363376"/>
  </r>
  <r>
    <x v="22"/>
    <x v="6"/>
    <n v="121216.43000000001"/>
    <n v="296835"/>
    <n v="0.4083629962773932"/>
    <n v="1718823.6099999968"/>
    <n v="3988337"/>
    <n v="0.43096248135501009"/>
    <n v="2237523.8300000015"/>
    <n v="4938395"/>
    <n v="0.45308725405723954"/>
    <n v="1387069.7699999991"/>
    <n v="2735082"/>
    <n v="0.50714010402613119"/>
  </r>
  <r>
    <x v="23"/>
    <x v="0"/>
    <n v="0"/>
    <n v="0"/>
    <n v="0"/>
    <n v="1814608.7599999984"/>
    <n v="769399"/>
    <n v="2.3584755893885987"/>
    <n v="5606561.0600000024"/>
    <n v="2285006"/>
    <n v="2.4536307825887556"/>
    <n v="1181856.7000000002"/>
    <n v="437819"/>
    <n v="2.6994184811531712"/>
  </r>
  <r>
    <x v="24"/>
    <x v="0"/>
    <n v="0"/>
    <n v="0"/>
    <n v="0"/>
    <n v="155190.71000000017"/>
    <n v="77934"/>
    <n v="1.9913094413221466"/>
    <n v="766187.3400000002"/>
    <n v="253149"/>
    <n v="3.0266259791664205"/>
    <n v="1131194.75"/>
    <n v="320336"/>
    <n v="3.5312757542080817"/>
  </r>
  <r>
    <x v="25"/>
    <x v="7"/>
    <n v="1014549.3000000004"/>
    <n v="199898"/>
    <n v="5.075334920809615"/>
    <n v="1565041.1499999992"/>
    <n v="301525"/>
    <n v="5.1904192023878588"/>
    <n v="1714707.0199999998"/>
    <n v="296546"/>
    <n v="5.7822631901964616"/>
    <n v="1102650.82"/>
    <n v="216544"/>
    <n v="5.0920405090882221"/>
  </r>
  <r>
    <x v="26"/>
    <x v="1"/>
    <n v="1268413.8"/>
    <n v="13181020"/>
    <n v="9.6230322084330355E-2"/>
    <n v="2289236.2999999998"/>
    <n v="23888830"/>
    <n v="9.5828732508038264E-2"/>
    <n v="1989800"/>
    <n v="20530000"/>
    <n v="9.6921578178275694E-2"/>
    <n v="994640"/>
    <n v="10431500"/>
    <n v="9.5349662081196371E-2"/>
  </r>
  <r>
    <x v="27"/>
    <x v="5"/>
    <n v="223520.3"/>
    <n v="770740"/>
    <n v="0.2900073954900485"/>
    <n v="708378.89999999967"/>
    <n v="1367490"/>
    <n v="0.5180139525700368"/>
    <n v="1329422.9299999997"/>
    <n v="2462156"/>
    <n v="0.5399426072109158"/>
    <n v="906374.61999999976"/>
    <n v="1630384"/>
    <n v="0.55592708220885367"/>
  </r>
  <r>
    <x v="28"/>
    <x v="4"/>
    <n v="1805269.9300000002"/>
    <n v="25918.180000000004"/>
    <n v="69.652650379000377"/>
    <n v="2352093.09"/>
    <n v="34390.410000000003"/>
    <n v="68.393865906222103"/>
    <n v="1893287.0899999999"/>
    <n v="29178.13"/>
    <n v="64.887197705953042"/>
    <n v="895163.30999999994"/>
    <n v="14990.649999999998"/>
    <n v="59.714776210504553"/>
  </r>
  <r>
    <x v="29"/>
    <x v="8"/>
    <n v="1347047.1300000004"/>
    <n v="6038490"/>
    <n v="0.22307681721754949"/>
    <n v="1674323.8399999873"/>
    <n v="7429672"/>
    <n v="0.22535636028077516"/>
    <n v="1807192.4599999869"/>
    <n v="7715752"/>
    <n v="0.23422116988726269"/>
    <n v="874090.97999999498"/>
    <n v="3603800"/>
    <n v="0.24254702813696513"/>
  </r>
  <r>
    <x v="30"/>
    <x v="4"/>
    <n v="499536"/>
    <n v="7152"/>
    <n v="69.845637583892611"/>
    <n v="1614504.0000000002"/>
    <n v="544206"/>
    <n v="2.9667148102005494"/>
    <n v="1860972"/>
    <n v="566478"/>
    <n v="3.2851620009956255"/>
    <n v="736113.56000000017"/>
    <n v="298870"/>
    <n v="2.4629891257068297"/>
  </r>
  <r>
    <x v="31"/>
    <x v="4"/>
    <n v="85250"/>
    <n v="2300"/>
    <n v="37.065217391304351"/>
    <n v="771600"/>
    <n v="20625"/>
    <n v="37.410909090909094"/>
    <n v="1905000"/>
    <n v="51000"/>
    <n v="37.352941176470587"/>
    <n v="688200"/>
    <n v="20200"/>
    <n v="34.069306930693067"/>
  </r>
  <r>
    <x v="32"/>
    <x v="6"/>
    <n v="160850"/>
    <n v="1070"/>
    <n v="150.32710280373831"/>
    <n v="833333"/>
    <n v="6166.2"/>
    <n v="135.14530829360061"/>
    <n v="1271922.2000000002"/>
    <n v="8750"/>
    <n v="145.36253714285718"/>
    <n v="568774"/>
    <n v="3300"/>
    <n v="172.35575757575756"/>
  </r>
  <r>
    <x v="33"/>
    <x v="7"/>
    <n v="1189409.8000000003"/>
    <n v="506762"/>
    <n v="2.3470777209025151"/>
    <n v="966549.82000000018"/>
    <n v="672719"/>
    <n v="1.4367809144680026"/>
    <n v="1099498.6300000001"/>
    <n v="730721"/>
    <n v="1.5046763812727431"/>
    <n v="567805.56000000006"/>
    <n v="722848"/>
    <n v="0.78551169817167654"/>
  </r>
  <r>
    <x v="34"/>
    <x v="4"/>
    <n v="0"/>
    <n v="0"/>
    <n v="0"/>
    <n v="90793.26"/>
    <n v="1317900"/>
    <n v="6.8892374231732292E-2"/>
    <n v="434679.51000000007"/>
    <n v="6668000"/>
    <n v="6.5188888722255561E-2"/>
    <n v="515832"/>
    <n v="9145900"/>
    <n v="5.6400354257098807E-2"/>
  </r>
  <r>
    <x v="35"/>
    <x v="8"/>
    <n v="0"/>
    <n v="0"/>
    <n v="0"/>
    <n v="36084.129999999997"/>
    <n v="809950"/>
    <n v="4.4551058707327611E-2"/>
    <n v="355223.67000000004"/>
    <n v="7702880"/>
    <n v="4.6115695687846632E-2"/>
    <n v="513796.19999999995"/>
    <n v="13177946"/>
    <n v="3.898909587275589E-2"/>
  </r>
  <r>
    <x v="36"/>
    <x v="4"/>
    <n v="0"/>
    <n v="0"/>
    <n v="0"/>
    <n v="914366.99999999977"/>
    <n v="2024659"/>
    <n v="0.45161530904710362"/>
    <n v="1349011.5600000003"/>
    <n v="21927"/>
    <n v="61.522851279244783"/>
    <n v="501306.22"/>
    <n v="7825"/>
    <n v="64.064692651757184"/>
  </r>
  <r>
    <x v="37"/>
    <x v="4"/>
    <n v="0"/>
    <n v="0"/>
    <n v="0"/>
    <n v="0"/>
    <n v="0"/>
    <n v="0"/>
    <n v="618660"/>
    <n v="5436"/>
    <n v="113.80794701986756"/>
    <n v="491715"/>
    <n v="4523"/>
    <n v="108.71434888348442"/>
  </r>
  <r>
    <x v="38"/>
    <x v="0"/>
    <n v="0"/>
    <n v="0"/>
    <n v="0"/>
    <n v="18195.900000000001"/>
    <n v="13890"/>
    <n v="1.31"/>
    <n v="21484"/>
    <n v="16400"/>
    <n v="1.31"/>
    <n v="483607.52999999997"/>
    <n v="329899"/>
    <n v="1.4659260258442735"/>
  </r>
  <r>
    <x v="39"/>
    <x v="9"/>
    <n v="0"/>
    <n v="0"/>
    <n v="0"/>
    <n v="21237.5"/>
    <n v="18200"/>
    <n v="1.1668956043956045"/>
    <n v="497025.71000000008"/>
    <n v="576537"/>
    <n v="0.86208814004998824"/>
    <n v="447800.5"/>
    <n v="481100"/>
    <n v="0.93078466015381423"/>
  </r>
  <r>
    <x v="40"/>
    <x v="3"/>
    <n v="1526372.06"/>
    <n v="317989"/>
    <n v="4.8000781788049274"/>
    <n v="1401380.7000000002"/>
    <n v="293162"/>
    <n v="4.7802262912655804"/>
    <n v="1539820.0999999999"/>
    <n v="333382"/>
    <n v="4.6187859572502408"/>
    <n v="424678.43000000005"/>
    <n v="93006"/>
    <n v="4.5661401414962484"/>
  </r>
  <r>
    <x v="41"/>
    <x v="7"/>
    <n v="612600.61000000022"/>
    <n v="4092175"/>
    <n v="0.14970049179226211"/>
    <n v="798866.65000000037"/>
    <n v="4506354"/>
    <n v="0.17727560906222645"/>
    <n v="1011555.3599999999"/>
    <n v="4821557"/>
    <n v="0.2097984862566179"/>
    <n v="402868.6"/>
    <n v="2031854"/>
    <n v="0.19827635253320366"/>
  </r>
  <r>
    <x v="42"/>
    <x v="6"/>
    <n v="0"/>
    <n v="0"/>
    <n v="0"/>
    <n v="0"/>
    <n v="0"/>
    <n v="0"/>
    <n v="223252.14"/>
    <n v="312"/>
    <n v="715.55173076923086"/>
    <n v="395948.72999999986"/>
    <n v="569"/>
    <n v="695.86771528998224"/>
  </r>
  <r>
    <x v="43"/>
    <x v="5"/>
    <n v="207023.62"/>
    <n v="141118"/>
    <n v="1.4670249011465581"/>
    <n v="574123.14999999991"/>
    <n v="432817"/>
    <n v="1.3264801290152648"/>
    <n v="407278.06999999995"/>
    <n v="235979"/>
    <n v="1.7259081104674567"/>
    <n v="378191.38000000006"/>
    <n v="212650"/>
    <n v="1.7784687514695512"/>
  </r>
  <r>
    <x v="44"/>
    <x v="3"/>
    <n v="0"/>
    <n v="0"/>
    <n v="0"/>
    <n v="0"/>
    <n v="0"/>
    <n v="0"/>
    <n v="741029.32000000007"/>
    <n v="1388671"/>
    <n v="0.53362482546261858"/>
    <n v="346649.50000000012"/>
    <n v="756989"/>
    <n v="0.45793201750619905"/>
  </r>
  <r>
    <x v="45"/>
    <x v="5"/>
    <n v="373325.85000000003"/>
    <n v="5513450"/>
    <n v="6.7711841043266927E-2"/>
    <n v="381680.25"/>
    <n v="9003000"/>
    <n v="4.2394785071642786E-2"/>
    <n v="409239.19"/>
    <n v="13238198"/>
    <n v="3.0913511793674638E-2"/>
    <n v="339697"/>
    <n v="7087500"/>
    <n v="4.7929029982363314E-2"/>
  </r>
  <r>
    <x v="46"/>
    <x v="4"/>
    <n v="0"/>
    <n v="0"/>
    <n v="0"/>
    <n v="33667.5"/>
    <n v="1675"/>
    <n v="20.100000000000001"/>
    <n v="170347.5"/>
    <n v="8475"/>
    <n v="20.100000000000001"/>
    <n v="311047.5"/>
    <n v="15475"/>
    <n v="20.100000000000001"/>
  </r>
  <r>
    <x v="47"/>
    <x v="0"/>
    <n v="1427748.530000001"/>
    <n v="904270"/>
    <n v="1.5788962699193836"/>
    <n v="1061746.790000001"/>
    <n v="689967"/>
    <n v="1.5388370603231762"/>
    <n v="912952.19000000041"/>
    <n v="632313"/>
    <n v="1.4438295432799901"/>
    <n v="281471.98999999993"/>
    <n v="189765"/>
    <n v="1.4832660922720202"/>
  </r>
  <r>
    <x v="48"/>
    <x v="5"/>
    <n v="102600"/>
    <n v="78000"/>
    <n v="1.3153846153846154"/>
    <n v="111600"/>
    <n v="96000"/>
    <n v="1.1625000000000001"/>
    <n v="162600"/>
    <n v="138000"/>
    <n v="1.1782608695652175"/>
    <n v="276600"/>
    <n v="210000"/>
    <n v="1.3171428571428572"/>
  </r>
  <r>
    <x v="49"/>
    <x v="0"/>
    <n v="0"/>
    <n v="0"/>
    <n v="0"/>
    <n v="0"/>
    <n v="0"/>
    <n v="0"/>
    <n v="0"/>
    <n v="0"/>
    <n v="0"/>
    <n v="273823.59000000003"/>
    <n v="16332"/>
    <n v="16.766078251285819"/>
  </r>
  <r>
    <x v="50"/>
    <x v="3"/>
    <n v="1696244.6100000008"/>
    <n v="3230835"/>
    <n v="0.5250174057170981"/>
    <n v="1550299.9400000002"/>
    <n v="3160711"/>
    <n v="0.49049088638600624"/>
    <n v="811317.33999999985"/>
    <n v="1525217"/>
    <n v="0.53193567866080682"/>
    <n v="271045.89"/>
    <n v="487238"/>
    <n v="0.55629053973622755"/>
  </r>
  <r>
    <x v="51"/>
    <x v="5"/>
    <n v="1012140"/>
    <n v="658000"/>
    <n v="1.5382066869300912"/>
    <n v="1256560"/>
    <n v="916000"/>
    <n v="1.3717903930131004"/>
    <n v="752720"/>
    <n v="643000"/>
    <n v="1.170637636080871"/>
    <n v="260500"/>
    <n v="260000"/>
    <n v="1.0019230769230769"/>
  </r>
  <r>
    <x v="52"/>
    <x v="5"/>
    <n v="92437.15"/>
    <n v="7828000"/>
    <n v="1.1808527082268778E-2"/>
    <n v="203656.29999999996"/>
    <n v="14080025"/>
    <n v="1.4464200170099127E-2"/>
    <n v="338001.29999999993"/>
    <n v="27925016"/>
    <n v="1.210388921531862E-2"/>
    <n v="257646.22999999998"/>
    <n v="21804000"/>
    <n v="1.1816466244725737E-2"/>
  </r>
  <r>
    <x v="53"/>
    <x v="4"/>
    <n v="340023.71"/>
    <n v="15800"/>
    <n v="21.520487974683547"/>
    <n v="672314.3"/>
    <n v="29600"/>
    <n v="22.713320945945949"/>
    <n v="609169.17999999993"/>
    <n v="26020"/>
    <n v="23.411574942352033"/>
    <n v="246966.39999999999"/>
    <n v="10800"/>
    <n v="22.86725925925926"/>
  </r>
  <r>
    <x v="54"/>
    <x v="5"/>
    <n v="264886.01"/>
    <n v="17727394"/>
    <n v="1.4942185523715443E-2"/>
    <n v="290992.5"/>
    <n v="21956000"/>
    <n v="1.3253438695572965E-2"/>
    <n v="455819.5"/>
    <n v="32823000"/>
    <n v="1.3887198001401457E-2"/>
    <n v="224546.89999999994"/>
    <n v="17284000"/>
    <n v="1.2991604952557275E-2"/>
  </r>
  <r>
    <x v="55"/>
    <x v="5"/>
    <n v="0"/>
    <n v="0"/>
    <n v="0"/>
    <n v="0"/>
    <n v="0"/>
    <n v="0"/>
    <n v="48768"/>
    <n v="12192"/>
    <n v="4"/>
    <n v="218000"/>
    <n v="54500"/>
    <n v="4"/>
  </r>
  <r>
    <x v="56"/>
    <x v="0"/>
    <n v="434289.60000000009"/>
    <n v="271431"/>
    <n v="1.6"/>
    <n v="533775.6"/>
    <n v="268996"/>
    <n v="1.9843254174783267"/>
    <n v="461260.79999999999"/>
    <n v="288288"/>
    <n v="1.5999999999999999"/>
    <n v="187699.20000000001"/>
    <n v="117312"/>
    <n v="1.6"/>
  </r>
  <r>
    <x v="57"/>
    <x v="4"/>
    <n v="0"/>
    <n v="0"/>
    <n v="0"/>
    <n v="40002"/>
    <n v="600"/>
    <n v="66.67"/>
    <n v="133340"/>
    <n v="2000"/>
    <n v="66.67"/>
    <n v="180009"/>
    <n v="2700"/>
    <n v="66.67"/>
  </r>
  <r>
    <x v="58"/>
    <x v="6"/>
    <n v="0"/>
    <n v="0"/>
    <n v="0"/>
    <n v="467093.90999999986"/>
    <n v="535.32999999999993"/>
    <n v="872.53453010292696"/>
    <n v="512991.2"/>
    <n v="1079.8400000000001"/>
    <n v="475.06223144169502"/>
    <n v="177777.69999999998"/>
    <n v="349.35999999999996"/>
    <n v="508.86678497824596"/>
  </r>
  <r>
    <x v="59"/>
    <x v="4"/>
    <n v="347759.56999999995"/>
    <n v="5655.9999999999991"/>
    <n v="61.485072489391797"/>
    <n v="962056.55999999912"/>
    <n v="15317.199999999997"/>
    <n v="62.808905021805508"/>
    <n v="540257.04"/>
    <n v="8867.2000000000007"/>
    <n v="60.927580295922048"/>
    <n v="175359.88999999998"/>
    <n v="3006.3999999999996"/>
    <n v="58.328861761575311"/>
  </r>
  <r>
    <x v="60"/>
    <x v="7"/>
    <n v="214693"/>
    <n v="874000"/>
    <n v="0.24564416475972539"/>
    <n v="436351"/>
    <n v="1781000"/>
    <n v="0.24500336889387983"/>
    <n v="404961"/>
    <n v="2005000"/>
    <n v="0.20197556109725687"/>
    <n v="173383"/>
    <n v="1190000"/>
    <n v="0.1457"/>
  </r>
  <r>
    <x v="61"/>
    <x v="7"/>
    <n v="326328.75"/>
    <n v="2476966"/>
    <n v="0.13174534894705861"/>
    <n v="424503.82"/>
    <n v="4131218"/>
    <n v="0.10275512451775723"/>
    <n v="368440.73999999987"/>
    <n v="9634410"/>
    <n v="3.8242169473792359E-2"/>
    <n v="161702.15999999995"/>
    <n v="5119890"/>
    <n v="3.1583131668844439E-2"/>
  </r>
  <r>
    <x v="62"/>
    <x v="6"/>
    <n v="109454.58000000002"/>
    <n v="1301148"/>
    <n v="8.4121544974130547E-2"/>
    <n v="202059.24999999968"/>
    <n v="2410851"/>
    <n v="8.3812417275061654E-2"/>
    <n v="175082.92999999964"/>
    <n v="2971970"/>
    <n v="5.8911405566004924E-2"/>
    <n v="151115.29999999967"/>
    <n v="2664007"/>
    <n v="5.6724813410775447E-2"/>
  </r>
  <r>
    <x v="63"/>
    <x v="0"/>
    <n v="0"/>
    <n v="0"/>
    <n v="0"/>
    <n v="0"/>
    <n v="0"/>
    <n v="0"/>
    <n v="2448.14"/>
    <n v="2980"/>
    <n v="0.82152348993288582"/>
    <n v="147250.06999999998"/>
    <n v="159006"/>
    <n v="0.92606612329094484"/>
  </r>
  <r>
    <x v="64"/>
    <x v="6"/>
    <n v="24409.839999999997"/>
    <n v="56"/>
    <n v="435.88999999999993"/>
    <n v="68220.350000000006"/>
    <n v="156.9"/>
    <n v="434.80146590184836"/>
    <n v="161349.9"/>
    <n v="380"/>
    <n v="424.60499999999996"/>
    <n v="136528.80000000002"/>
    <n v="326"/>
    <n v="418.80000000000007"/>
  </r>
  <r>
    <x v="65"/>
    <x v="6"/>
    <n v="0"/>
    <n v="0"/>
    <n v="0"/>
    <n v="0"/>
    <n v="0"/>
    <n v="0"/>
    <n v="0"/>
    <n v="0"/>
    <n v="0"/>
    <n v="135975"/>
    <n v="370"/>
    <n v="367.5"/>
  </r>
  <r>
    <x v="66"/>
    <x v="6"/>
    <n v="123500"/>
    <n v="250"/>
    <n v="494"/>
    <n v="190731.18"/>
    <n v="355"/>
    <n v="537.27092957746481"/>
    <n v="336875"/>
    <n v="685"/>
    <n v="491.78832116788323"/>
    <n v="135853.5"/>
    <n v="325"/>
    <n v="418.01076923076926"/>
  </r>
  <r>
    <x v="67"/>
    <x v="4"/>
    <n v="0"/>
    <n v="0"/>
    <n v="0"/>
    <n v="5863"/>
    <n v="902"/>
    <n v="6.5"/>
    <n v="93236"/>
    <n v="14344"/>
    <n v="6.5"/>
    <n v="134231.5"/>
    <n v="20651"/>
    <n v="6.5"/>
  </r>
  <r>
    <x v="68"/>
    <x v="7"/>
    <n v="32650.179999999997"/>
    <n v="67500"/>
    <n v="0.48370637037037034"/>
    <n v="190369.12"/>
    <n v="396000"/>
    <n v="0.480730101010101"/>
    <n v="401595.56000000006"/>
    <n v="472000"/>
    <n v="0.85083805084745778"/>
    <n v="129740"/>
    <n v="260000"/>
    <n v="0.499"/>
  </r>
  <r>
    <x v="69"/>
    <x v="8"/>
    <n v="121956.6"/>
    <n v="4890"/>
    <n v="24.94"/>
    <n v="161386.74"/>
    <n v="6471"/>
    <n v="24.939999999999998"/>
    <n v="8978.4"/>
    <n v="360"/>
    <n v="24.939999999999998"/>
    <n v="124700"/>
    <n v="5000"/>
    <n v="24.94"/>
  </r>
  <r>
    <x v="70"/>
    <x v="9"/>
    <n v="186184.4"/>
    <n v="452000"/>
    <n v="0.41191238938053099"/>
    <n v="280172"/>
    <n v="670000"/>
    <n v="0.41816716417910449"/>
    <n v="280280.40000000002"/>
    <n v="680000"/>
    <n v="0.41217705882352945"/>
    <n v="121809.9"/>
    <n v="287000"/>
    <n v="0.42442473867595815"/>
  </r>
  <r>
    <x v="71"/>
    <x v="0"/>
    <n v="63038.400000000001"/>
    <n v="69600"/>
    <n v="0.90572413793103446"/>
    <n v="213423.50999999995"/>
    <n v="263406"/>
    <n v="0.81024543860048726"/>
    <n v="235969.74"/>
    <n v="302863"/>
    <n v="0.77913029983854087"/>
    <n v="117760.6"/>
    <n v="178622"/>
    <n v="0.65927265398439161"/>
  </r>
  <r>
    <x v="72"/>
    <x v="0"/>
    <n v="7385.24"/>
    <n v="11058"/>
    <n v="0.66786398987158613"/>
    <n v="995.4"/>
    <n v="4740"/>
    <n v="0.21"/>
    <n v="155854.12000000002"/>
    <n v="211237"/>
    <n v="0.73781638633383373"/>
    <n v="117249"/>
    <n v="154275"/>
    <n v="0.76"/>
  </r>
  <r>
    <x v="73"/>
    <x v="5"/>
    <n v="0"/>
    <n v="0"/>
    <n v="0"/>
    <n v="0"/>
    <n v="0"/>
    <n v="0"/>
    <n v="0"/>
    <n v="0"/>
    <n v="0"/>
    <n v="115200"/>
    <n v="24000"/>
    <n v="4.8"/>
  </r>
  <r>
    <x v="74"/>
    <x v="7"/>
    <n v="185970.15000000002"/>
    <n v="4132670"/>
    <n v="4.5000000000000005E-2"/>
    <n v="242460"/>
    <n v="5388000"/>
    <n v="4.4999999999999998E-2"/>
    <n v="211230"/>
    <n v="4694000"/>
    <n v="4.4999999999999998E-2"/>
    <n v="110151"/>
    <n v="2447800"/>
    <n v="4.4999999999999998E-2"/>
  </r>
  <r>
    <x v="75"/>
    <x v="8"/>
    <n v="0"/>
    <n v="0"/>
    <n v="0"/>
    <n v="14312.76"/>
    <n v="3281"/>
    <n v="4.3623163669612923"/>
    <n v="12025.2"/>
    <n v="2733"/>
    <n v="4.4000000000000004"/>
    <n v="92250.4"/>
    <n v="20966"/>
    <n v="4.3999999999999995"/>
  </r>
  <r>
    <x v="76"/>
    <x v="7"/>
    <n v="0"/>
    <n v="0"/>
    <n v="0"/>
    <n v="28012"/>
    <n v="10500"/>
    <n v="2.6678095238095239"/>
    <n v="102808.88"/>
    <n v="146800"/>
    <n v="0.70033297002724804"/>
    <n v="89861.13"/>
    <n v="159300"/>
    <n v="0.56410000000000005"/>
  </r>
  <r>
    <x v="77"/>
    <x v="5"/>
    <n v="0"/>
    <n v="0"/>
    <n v="0"/>
    <n v="1076"/>
    <n v="4000"/>
    <n v="0.26900000000000002"/>
    <n v="14770.39"/>
    <n v="25000"/>
    <n v="0.5908156"/>
    <n v="89582.26999999999"/>
    <n v="69000"/>
    <n v="1.2982937681159419"/>
  </r>
  <r>
    <x v="78"/>
    <x v="5"/>
    <n v="28041"/>
    <n v="10800"/>
    <n v="2.5963888888888889"/>
    <n v="23932"/>
    <n v="5000"/>
    <n v="4.7864000000000004"/>
    <n v="264787.09999999998"/>
    <n v="92000"/>
    <n v="2.8781206521739127"/>
    <n v="86155.199999999997"/>
    <n v="18000"/>
    <n v="4.7863999999999995"/>
  </r>
  <r>
    <x v="79"/>
    <x v="6"/>
    <n v="9600"/>
    <n v="40"/>
    <n v="240"/>
    <n v="19200"/>
    <n v="80"/>
    <n v="240"/>
    <n v="86400"/>
    <n v="360"/>
    <n v="240"/>
    <n v="80100"/>
    <n v="320"/>
    <n v="250.3125"/>
  </r>
  <r>
    <x v="80"/>
    <x v="5"/>
    <n v="396098.91999999987"/>
    <n v="3525600"/>
    <n v="0.11234936464715221"/>
    <n v="127395.79999999999"/>
    <n v="681100"/>
    <n v="0.18704419321685506"/>
    <n v="251992.00000000006"/>
    <n v="1060800"/>
    <n v="0.23754901960784319"/>
    <n v="69887.62"/>
    <n v="445800"/>
    <n v="0.1567689995513683"/>
  </r>
  <r>
    <x v="81"/>
    <x v="4"/>
    <n v="886131"/>
    <n v="26250"/>
    <n v="33.757371428571432"/>
    <n v="1251895"/>
    <n v="37850"/>
    <n v="33.075165125495374"/>
    <n v="1286801.25"/>
    <n v="39575"/>
    <n v="32.515508528111184"/>
    <n v="65640"/>
    <n v="2400"/>
    <n v="27.35"/>
  </r>
  <r>
    <x v="82"/>
    <x v="7"/>
    <n v="20823"/>
    <n v="150000"/>
    <n v="0.13882"/>
    <n v="75240.44"/>
    <n v="542000"/>
    <n v="0.13882"/>
    <n v="124244"/>
    <n v="900000"/>
    <n v="0.13804888888888889"/>
    <n v="55389.61"/>
    <n v="420000"/>
    <n v="0.13188002380952382"/>
  </r>
  <r>
    <x v="83"/>
    <x v="5"/>
    <n v="291060"/>
    <n v="66000"/>
    <n v="4.41"/>
    <n v="286650"/>
    <n v="65000"/>
    <n v="4.41"/>
    <n v="202860"/>
    <n v="46000"/>
    <n v="4.41"/>
    <n v="48510"/>
    <n v="11000"/>
    <n v="4.41"/>
  </r>
  <r>
    <x v="84"/>
    <x v="9"/>
    <n v="49500"/>
    <n v="330000"/>
    <n v="0.15"/>
    <n v="114000"/>
    <n v="760000"/>
    <n v="0.15"/>
    <n v="93000"/>
    <n v="620000"/>
    <n v="0.15"/>
    <n v="45000"/>
    <n v="300000"/>
    <n v="0.15"/>
  </r>
  <r>
    <x v="85"/>
    <x v="5"/>
    <n v="160768.48000000001"/>
    <n v="1283600"/>
    <n v="0.12524811467746963"/>
    <n v="154777.60000000001"/>
    <n v="1526000"/>
    <n v="0.10142699868938401"/>
    <n v="84217.8"/>
    <n v="1167000"/>
    <n v="7.2166066838046272E-2"/>
    <n v="38003.599999999991"/>
    <n v="443000"/>
    <n v="8.5786907449209915E-2"/>
  </r>
  <r>
    <x v="86"/>
    <x v="9"/>
    <n v="1684673.2899999998"/>
    <n v="1024774"/>
    <n v="1.6439461676428166"/>
    <n v="966511.04000000015"/>
    <n v="625750"/>
    <n v="1.5445641869756295"/>
    <n v="93005.000000000015"/>
    <n v="235100"/>
    <n v="0.39559761803487886"/>
    <n v="35711.000000000007"/>
    <n v="85800"/>
    <n v="0.41621212121212131"/>
  </r>
  <r>
    <x v="87"/>
    <x v="7"/>
    <n v="0"/>
    <n v="0"/>
    <n v="0"/>
    <n v="9096.7999999999993"/>
    <n v="1096000"/>
    <n v="8.3000000000000001E-3"/>
    <n v="53120"/>
    <n v="6400000"/>
    <n v="8.3000000000000001E-3"/>
    <n v="35440"/>
    <n v="5600000"/>
    <n v="6.3285714285714282E-3"/>
  </r>
  <r>
    <x v="88"/>
    <x v="5"/>
    <n v="39330"/>
    <n v="13800"/>
    <n v="2.85"/>
    <n v="212090"/>
    <n v="74600"/>
    <n v="2.843029490616622"/>
    <n v="134320"/>
    <n v="49500"/>
    <n v="2.7135353535353537"/>
    <n v="33800"/>
    <n v="13000"/>
    <n v="2.6"/>
  </r>
  <r>
    <x v="89"/>
    <x v="5"/>
    <n v="125250"/>
    <n v="750000"/>
    <n v="0.16700000000000001"/>
    <n v="100200"/>
    <n v="600000"/>
    <n v="0.16700000000000001"/>
    <n v="60120"/>
    <n v="360000"/>
    <n v="0.16700000000000001"/>
    <n v="33400"/>
    <n v="200000"/>
    <n v="0.16700000000000001"/>
  </r>
  <r>
    <x v="90"/>
    <x v="5"/>
    <n v="0"/>
    <n v="0"/>
    <n v="0"/>
    <n v="0"/>
    <n v="0"/>
    <n v="0"/>
    <n v="20539.999999999996"/>
    <n v="222000"/>
    <n v="9.2522522522522507E-2"/>
    <n v="31245"/>
    <n v="345000"/>
    <n v="9.0565217391304353E-2"/>
  </r>
  <r>
    <x v="91"/>
    <x v="7"/>
    <n v="28578.110000000004"/>
    <n v="417850"/>
    <n v="6.8393227234653589E-2"/>
    <n v="52938.720000000001"/>
    <n v="744000"/>
    <n v="7.1154193548387104E-2"/>
    <n v="51153"/>
    <n v="708000"/>
    <n v="7.2249999999999995E-2"/>
    <n v="30726"/>
    <n v="432000"/>
    <n v="7.1124999999999994E-2"/>
  </r>
  <r>
    <x v="92"/>
    <x v="6"/>
    <n v="31616"/>
    <n v="13"/>
    <n v="2432"/>
    <n v="65664"/>
    <n v="27"/>
    <n v="2432"/>
    <n v="63270.55"/>
    <n v="78.427999999999997"/>
    <n v="806.73420207068909"/>
    <n v="29376.77"/>
    <n v="326.14"/>
    <n v="90.074109278224086"/>
  </r>
  <r>
    <x v="93"/>
    <x v="4"/>
    <n v="30768"/>
    <n v="1200"/>
    <n v="25.64"/>
    <n v="25640"/>
    <n v="1000"/>
    <n v="25.64"/>
    <n v="205120"/>
    <n v="8000"/>
    <n v="25.64"/>
    <n v="25640"/>
    <n v="1000"/>
    <n v="25.64"/>
  </r>
  <r>
    <x v="94"/>
    <x v="6"/>
    <n v="70549.11"/>
    <n v="186330"/>
    <n v="0.37862453711157623"/>
    <n v="0"/>
    <n v="0"/>
    <n v="0"/>
    <n v="1250"/>
    <n v="30000"/>
    <n v="4.1666666666666664E-2"/>
    <n v="23875.37"/>
    <n v="5370"/>
    <n v="4.4460651769087525"/>
  </r>
  <r>
    <x v="95"/>
    <x v="9"/>
    <n v="0"/>
    <n v="0"/>
    <n v="0"/>
    <n v="22400"/>
    <n v="15000"/>
    <n v="1.4933333333333334"/>
    <n v="111495"/>
    <n v="97100"/>
    <n v="1.1482492276004119"/>
    <n v="23695"/>
    <n v="16000"/>
    <n v="1.4809375"/>
  </r>
  <r>
    <x v="96"/>
    <x v="6"/>
    <n v="32692.5"/>
    <n v="2250"/>
    <n v="14.53"/>
    <n v="52308"/>
    <n v="3600"/>
    <n v="14.53"/>
    <n v="51182.75"/>
    <n v="3550"/>
    <n v="14.417676056338028"/>
    <n v="23239.68"/>
    <n v="1650"/>
    <n v="14.084654545454546"/>
  </r>
  <r>
    <x v="97"/>
    <x v="4"/>
    <n v="1153.8499999999999"/>
    <n v="50"/>
    <n v="23.076999999999998"/>
    <n v="11538.45"/>
    <n v="500"/>
    <n v="23.076900000000002"/>
    <n v="0"/>
    <n v="0"/>
    <n v="0"/>
    <n v="23076.9"/>
    <n v="1000"/>
    <n v="23.076900000000002"/>
  </r>
  <r>
    <x v="98"/>
    <x v="4"/>
    <n v="209380"/>
    <n v="2628.4"/>
    <n v="79.660630041089632"/>
    <n v="233102"/>
    <n v="2785"/>
    <n v="83.699102333931776"/>
    <n v="141779"/>
    <n v="1539"/>
    <n v="92.124106562703048"/>
    <n v="22236"/>
    <n v="310"/>
    <n v="71.729032258064521"/>
  </r>
  <r>
    <x v="99"/>
    <x v="9"/>
    <n v="0"/>
    <n v="0"/>
    <n v="0"/>
    <n v="95000"/>
    <n v="190000"/>
    <n v="0.5"/>
    <n v="84196.64"/>
    <n v="169993"/>
    <n v="0.49529474743077656"/>
    <n v="20639.04"/>
    <n v="42998"/>
    <n v="0.48000000000000004"/>
  </r>
  <r>
    <x v="100"/>
    <x v="5"/>
    <n v="0"/>
    <n v="0"/>
    <n v="0"/>
    <n v="313565.76999999996"/>
    <n v="220031"/>
    <n v="1.4250981452613494"/>
    <n v="522544.20000000007"/>
    <n v="444018"/>
    <n v="1.1768536410686055"/>
    <n v="20614.760000000002"/>
    <n v="18769"/>
    <n v="1.0983408812403432"/>
  </r>
  <r>
    <x v="101"/>
    <x v="4"/>
    <n v="5384.61"/>
    <n v="300"/>
    <n v="17.948699999999999"/>
    <n v="44871.75"/>
    <n v="2500"/>
    <n v="17.948699999999999"/>
    <n v="77179.409999999989"/>
    <n v="4300"/>
    <n v="17.948699999999999"/>
    <n v="17948.7"/>
    <n v="1000"/>
    <n v="17.948700000000002"/>
  </r>
  <r>
    <x v="102"/>
    <x v="5"/>
    <n v="5100"/>
    <n v="30000"/>
    <n v="0.17"/>
    <n v="25500"/>
    <n v="150000"/>
    <n v="0.17"/>
    <n v="23460"/>
    <n v="138000"/>
    <n v="0.17"/>
    <n v="15300"/>
    <n v="90000"/>
    <n v="0.17"/>
  </r>
  <r>
    <x v="103"/>
    <x v="6"/>
    <n v="0"/>
    <n v="0"/>
    <n v="0"/>
    <n v="14742.04"/>
    <n v="7912"/>
    <n v="1.8632507583417595"/>
    <n v="15837.630000000001"/>
    <n v="8500"/>
    <n v="1.8632505882352943"/>
    <n v="14458.82"/>
    <n v="8000"/>
    <n v="1.8073524999999999"/>
  </r>
  <r>
    <x v="104"/>
    <x v="7"/>
    <n v="60326"/>
    <n v="5560"/>
    <n v="10.85"/>
    <n v="28264.25"/>
    <n v="2605"/>
    <n v="10.85"/>
    <n v="19573.399999999998"/>
    <n v="1804"/>
    <n v="10.85"/>
    <n v="13020"/>
    <n v="1200"/>
    <n v="10.85"/>
  </r>
  <r>
    <x v="105"/>
    <x v="6"/>
    <n v="17094.13"/>
    <n v="61"/>
    <n v="280.23163934426231"/>
    <n v="26701.070000000003"/>
    <n v="119"/>
    <n v="224.37873949579836"/>
    <n v="38837.910000000003"/>
    <n v="167"/>
    <n v="232.56233532934135"/>
    <n v="12307.800000000001"/>
    <n v="60"/>
    <n v="205.13000000000002"/>
  </r>
  <r>
    <x v="106"/>
    <x v="6"/>
    <n v="0"/>
    <n v="0"/>
    <n v="0"/>
    <n v="0"/>
    <n v="0"/>
    <n v="0"/>
    <n v="2400"/>
    <n v="120"/>
    <n v="20"/>
    <n v="12000"/>
    <n v="600"/>
    <n v="20"/>
  </r>
  <r>
    <x v="107"/>
    <x v="6"/>
    <n v="49255.810000000005"/>
    <n v="58269"/>
    <n v="0.84531757881549374"/>
    <n v="54498.92"/>
    <n v="123885"/>
    <n v="0.43991540541631352"/>
    <n v="31955.429999999997"/>
    <n v="191836"/>
    <n v="0.16657681561333637"/>
    <n v="7553.83"/>
    <n v="50205"/>
    <n v="0.15045971516781198"/>
  </r>
  <r>
    <x v="108"/>
    <x v="8"/>
    <n v="55341.84"/>
    <n v="5816"/>
    <n v="9.5154470426409894"/>
    <n v="30315.48"/>
    <n v="2806"/>
    <n v="10.803806129722025"/>
    <n v="8253.18"/>
    <n v="822"/>
    <n v="10.04036496350365"/>
    <n v="6714.5999999999995"/>
    <n v="620"/>
    <n v="10.829999999999998"/>
  </r>
  <r>
    <x v="109"/>
    <x v="6"/>
    <n v="6600"/>
    <n v="20"/>
    <n v="330"/>
    <n v="0"/>
    <n v="0"/>
    <n v="0"/>
    <n v="6410.2"/>
    <n v="20"/>
    <n v="320.51"/>
    <n v="6410.2"/>
    <n v="20"/>
    <n v="320.51"/>
  </r>
  <r>
    <x v="110"/>
    <x v="7"/>
    <n v="0"/>
    <n v="0"/>
    <n v="0"/>
    <n v="0"/>
    <n v="0"/>
    <n v="0"/>
    <n v="0"/>
    <n v="0"/>
    <n v="0"/>
    <n v="6134.0999999999995"/>
    <n v="690"/>
    <n v="8.8899999999999988"/>
  </r>
  <r>
    <x v="111"/>
    <x v="7"/>
    <n v="25368.989999999998"/>
    <n v="493560"/>
    <n v="5.1400012156576705E-2"/>
    <n v="15424.11"/>
    <n v="300080"/>
    <n v="5.1399993335110639E-2"/>
    <n v="10462.98"/>
    <n v="203560"/>
    <n v="5.139998034977402E-2"/>
    <n v="5345.6"/>
    <n v="104000"/>
    <n v="5.1400000000000001E-2"/>
  </r>
  <r>
    <x v="112"/>
    <x v="5"/>
    <n v="0"/>
    <n v="0"/>
    <n v="0"/>
    <n v="0"/>
    <n v="0"/>
    <n v="0"/>
    <n v="0"/>
    <n v="0"/>
    <n v="0"/>
    <n v="4510"/>
    <n v="6.8"/>
    <n v="663.23529411764707"/>
  </r>
  <r>
    <x v="113"/>
    <x v="0"/>
    <n v="0"/>
    <n v="0"/>
    <n v="0"/>
    <n v="12600"/>
    <n v="60000"/>
    <n v="0.21"/>
    <n v="7224"/>
    <n v="34400"/>
    <n v="0.21"/>
    <n v="4200"/>
    <n v="20000"/>
    <n v="0.21"/>
  </r>
  <r>
    <x v="114"/>
    <x v="6"/>
    <n v="0"/>
    <n v="0"/>
    <n v="0"/>
    <n v="9759"/>
    <n v="1790"/>
    <n v="5.4519553072625699"/>
    <n v="2884.62"/>
    <n v="525"/>
    <n v="5.4945142857142857"/>
    <n v="3962.3999999999996"/>
    <n v="734"/>
    <n v="5.3983651226158029"/>
  </r>
  <r>
    <x v="115"/>
    <x v="5"/>
    <n v="13745.9"/>
    <n v="695500"/>
    <n v="1.9764054636951831E-2"/>
    <n v="39851.26"/>
    <n v="1916200"/>
    <n v="2.0797025362697005E-2"/>
    <n v="29888.28"/>
    <n v="1591326"/>
    <n v="1.8781996900697907E-2"/>
    <n v="3756"/>
    <n v="80000"/>
    <n v="4.6949999999999999E-2"/>
  </r>
  <r>
    <x v="116"/>
    <x v="4"/>
    <n v="0"/>
    <n v="0"/>
    <n v="0"/>
    <n v="0"/>
    <n v="0"/>
    <n v="0"/>
    <n v="7692.31"/>
    <n v="150"/>
    <n v="51.282066666666672"/>
    <n v="2307.6999999999998"/>
    <n v="45"/>
    <n v="51.282222222222217"/>
  </r>
  <r>
    <x v="117"/>
    <x v="3"/>
    <n v="186238.24000000002"/>
    <n v="39536"/>
    <n v="4.7105989477944155"/>
    <n v="266979.24"/>
    <n v="55386"/>
    <n v="4.8203379915502111"/>
    <n v="38461.35"/>
    <n v="9792"/>
    <n v="3.9278339460784313"/>
    <n v="2134.2600000000002"/>
    <n v="501"/>
    <n v="4.2600000000000007"/>
  </r>
  <r>
    <x v="118"/>
    <x v="7"/>
    <n v="2312"/>
    <n v="200000"/>
    <n v="1.1560000000000001E-2"/>
    <n v="1156"/>
    <n v="100000"/>
    <n v="1.1560000000000001E-2"/>
    <n v="1156"/>
    <n v="100000"/>
    <n v="1.1560000000000001E-2"/>
    <n v="1156"/>
    <n v="100000"/>
    <n v="1.1560000000000001E-2"/>
  </r>
  <r>
    <x v="119"/>
    <x v="7"/>
    <n v="25347.960000000003"/>
    <n v="535906"/>
    <n v="4.7299265169637963E-2"/>
    <n v="4397.2"/>
    <n v="66300"/>
    <n v="6.6322775263951736E-2"/>
    <n v="1541.88"/>
    <n v="27920"/>
    <n v="5.5224928366762183E-2"/>
    <n v="1154.5"/>
    <n v="20850"/>
    <n v="5.5371702637889687E-2"/>
  </r>
  <r>
    <x v="120"/>
    <x v="6"/>
    <n v="0"/>
    <n v="0"/>
    <n v="0"/>
    <n v="0"/>
    <n v="0"/>
    <n v="0"/>
    <n v="854.5"/>
    <n v="500"/>
    <n v="1.7090000000000001"/>
    <n v="683.6"/>
    <n v="400"/>
    <n v="1.7090000000000001"/>
  </r>
</pivotCacheRecords>
</file>

<file path=xl/pivotCache/pivotCacheRecords2.xml><?xml version="1.0" encoding="utf-8"?>
<pivotCacheRecords xmlns="http://schemas.openxmlformats.org/spreadsheetml/2006/main" xmlns:r="http://schemas.openxmlformats.org/officeDocument/2006/relationships" count="420">
  <r>
    <n v="2012"/>
    <x v="0"/>
    <s v="ABS"/>
    <n v="33.966895757575756"/>
    <n v="33000"/>
    <n v="1120907.56"/>
    <n v="0"/>
    <n v="1120907.56"/>
  </r>
  <r>
    <n v="2012"/>
    <x v="1"/>
    <s v="ABS"/>
    <n v="34.583774319066144"/>
    <n v="40349"/>
    <n v="1395420.71"/>
    <n v="0"/>
    <n v="1395420.71"/>
  </r>
  <r>
    <n v="2012"/>
    <x v="2"/>
    <s v="ABS"/>
    <n v="35.181011894574702"/>
    <n v="46744"/>
    <n v="1644501.22"/>
    <n v="0"/>
    <n v="1644501.22"/>
  </r>
  <r>
    <n v="2012"/>
    <x v="3"/>
    <s v="ABS"/>
    <n v="33.906462712066428"/>
    <n v="50338"/>
    <n v="1706783.52"/>
    <n v="0"/>
    <n v="1706783.52"/>
  </r>
  <r>
    <n v="2012"/>
    <x v="4"/>
    <s v="ABS"/>
    <n v="33.320485945779886"/>
    <n v="52084"/>
    <n v="1735464.1899999997"/>
    <n v="0"/>
    <n v="1735464.1899999997"/>
  </r>
  <r>
    <n v="2012"/>
    <x v="5"/>
    <s v="ABS"/>
    <n v="34.055412393917962"/>
    <n v="45248"/>
    <n v="1540939.2999999998"/>
    <n v="0"/>
    <n v="1540939.2999999998"/>
  </r>
  <r>
    <n v="2012"/>
    <x v="6"/>
    <s v="ABS"/>
    <n v="33.638540853541492"/>
    <n v="62516"/>
    <n v="2102947.02"/>
    <n v="0"/>
    <n v="2102947.02"/>
  </r>
  <r>
    <n v="2012"/>
    <x v="7"/>
    <s v="ABS"/>
    <n v="33.680754033966188"/>
    <n v="51934"/>
    <n v="1749176.28"/>
    <n v="0"/>
    <n v="1749176.28"/>
  </r>
  <r>
    <n v="2012"/>
    <x v="8"/>
    <s v="ABS"/>
    <n v="31.642094420097042"/>
    <n v="51112"/>
    <n v="1617290.73"/>
    <n v="0"/>
    <n v="1617290.73"/>
  </r>
  <r>
    <n v="2012"/>
    <x v="9"/>
    <s v="ABS"/>
    <n v="33.984277321043017"/>
    <n v="48168"/>
    <n v="1636954.6700000002"/>
    <n v="0"/>
    <n v="1636954.6700000002"/>
  </r>
  <r>
    <n v="2012"/>
    <x v="10"/>
    <s v="ABS"/>
    <n v="34.457824131098384"/>
    <n v="37346"/>
    <n v="1286861.9000000001"/>
    <n v="0"/>
    <n v="1286861.9000000001"/>
  </r>
  <r>
    <n v="2012"/>
    <x v="11"/>
    <s v="ABS"/>
    <n v="2.5188081680242553"/>
    <n v="871398"/>
    <n v="2194884.4"/>
    <n v="0"/>
    <n v="2194884.4"/>
  </r>
  <r>
    <n v="2013"/>
    <x v="12"/>
    <s v="ABS"/>
    <n v="32.993400284095252"/>
    <n v="65471"/>
    <n v="2160110.91"/>
    <n v="0"/>
    <n v="2160110.91"/>
  </r>
  <r>
    <n v="2013"/>
    <x v="13"/>
    <s v="ABS"/>
    <n v="33.202116211374829"/>
    <n v="44660"/>
    <n v="1482806.51"/>
    <n v="0"/>
    <n v="1482806.51"/>
  </r>
  <r>
    <n v="2013"/>
    <x v="14"/>
    <s v="ABS"/>
    <n v="34.573626992446847"/>
    <n v="74406"/>
    <n v="2572485.29"/>
    <n v="0"/>
    <n v="2572485.29"/>
  </r>
  <r>
    <n v="2013"/>
    <x v="15"/>
    <s v="ABS"/>
    <n v="33.927203316182251"/>
    <n v="72493"/>
    <n v="2459484.75"/>
    <n v="0"/>
    <n v="2459484.75"/>
  </r>
  <r>
    <n v="2013"/>
    <x v="16"/>
    <s v="ABS"/>
    <n v="27.30343061663525"/>
    <n v="52527"/>
    <n v="1434167.2999999998"/>
    <n v="0"/>
    <n v="1434167.2999999998"/>
  </r>
  <r>
    <n v="2013"/>
    <x v="17"/>
    <s v="ABS"/>
    <n v="33.477647205366836"/>
    <n v="56197"/>
    <n v="1881343.34"/>
    <n v="0"/>
    <n v="1881343.34"/>
  </r>
  <r>
    <n v="2013"/>
    <x v="18"/>
    <s v="ABS"/>
    <n v="24.037602734556121"/>
    <n v="92739"/>
    <n v="2229223.2400000002"/>
    <n v="0"/>
    <n v="2229223.2400000002"/>
  </r>
  <r>
    <n v="2013"/>
    <x v="19"/>
    <s v="ABS"/>
    <n v="14.865084699967106"/>
    <n v="85124"/>
    <n v="1265375.47"/>
    <n v="0"/>
    <n v="1265375.47"/>
  </r>
  <r>
    <n v="2013"/>
    <x v="20"/>
    <s v="ABS"/>
    <n v="20.118096292720782"/>
    <n v="105657"/>
    <n v="2125617.6999999997"/>
    <n v="0"/>
    <n v="2125617.6999999997"/>
  </r>
  <r>
    <n v="2013"/>
    <x v="21"/>
    <s v="ABS"/>
    <n v="25.243192803151285"/>
    <n v="93930"/>
    <n v="2371093.1"/>
    <n v="0"/>
    <n v="2371093.1"/>
  </r>
  <r>
    <n v="2013"/>
    <x v="22"/>
    <s v="ABS"/>
    <n v="28.199751872912721"/>
    <n v="110790"/>
    <n v="3124250.5100000002"/>
    <n v="0"/>
    <n v="3124250.5100000002"/>
  </r>
  <r>
    <n v="2013"/>
    <x v="23"/>
    <s v="ABS"/>
    <n v="27.959643494771445"/>
    <n v="105861"/>
    <n v="2959835.82"/>
    <n v="0"/>
    <n v="2959835.82"/>
  </r>
  <r>
    <n v="2014"/>
    <x v="24"/>
    <s v="ABS"/>
    <n v="22.886607742383632"/>
    <n v="112291"/>
    <n v="2569960.0700000003"/>
    <n v="0"/>
    <n v="2569960.0700000003"/>
  </r>
  <r>
    <n v="2014"/>
    <x v="25"/>
    <s v="ABS"/>
    <n v="28.36402084935721"/>
    <n v="72808"/>
    <n v="2065127.63"/>
    <n v="0"/>
    <n v="2065127.63"/>
  </r>
  <r>
    <n v="2014"/>
    <x v="26"/>
    <s v="ABS"/>
    <n v="30.11753558747067"/>
    <n v="126168"/>
    <n v="3799869.2299999995"/>
    <n v="0"/>
    <n v="3799869.2299999995"/>
  </r>
  <r>
    <n v="2014"/>
    <x v="27"/>
    <s v="ABS"/>
    <n v="29.407666452854397"/>
    <n v="116925"/>
    <n v="3438491.4000000004"/>
    <n v="0"/>
    <n v="3438491.4000000004"/>
  </r>
  <r>
    <n v="2014"/>
    <x v="28"/>
    <s v="ABS"/>
    <n v="25.55236239251867"/>
    <n v="127464"/>
    <n v="3257006.32"/>
    <n v="0"/>
    <n v="3257006.32"/>
  </r>
  <r>
    <n v="2014"/>
    <x v="29"/>
    <s v="ABS"/>
    <n v="24.706374499714119"/>
    <n v="122430"/>
    <n v="3024801.4299999997"/>
    <n v="0"/>
    <n v="3024801.4299999997"/>
  </r>
  <r>
    <n v="2014"/>
    <x v="30"/>
    <s v="ABS"/>
    <n v="29.204004665871739"/>
    <n v="96445"/>
    <n v="2816580.23"/>
    <n v="0"/>
    <n v="2816580.23"/>
  </r>
  <r>
    <n v="2014"/>
    <x v="31"/>
    <s v="ABS"/>
    <n v="27.990486271183318"/>
    <n v="108458"/>
    <n v="3035792.16"/>
    <n v="0"/>
    <n v="3035792.16"/>
  </r>
  <r>
    <n v="2014"/>
    <x v="32"/>
    <s v="ABS"/>
    <n v="26.348610644826316"/>
    <n v="128081"/>
    <n v="3374756.3999999994"/>
    <n v="0"/>
    <n v="3374756.3999999994"/>
  </r>
  <r>
    <n v="2014"/>
    <x v="33"/>
    <s v="ABS"/>
    <n v="29.363139586583173"/>
    <n v="132699"/>
    <n v="3896459.2600000007"/>
    <n v="0"/>
    <n v="3896459.2600000007"/>
  </r>
  <r>
    <n v="2014"/>
    <x v="34"/>
    <s v="ABS"/>
    <n v="26.86398845491939"/>
    <n v="129579"/>
    <n v="3481008.76"/>
    <n v="0"/>
    <n v="3481008.76"/>
  </r>
  <r>
    <n v="2014"/>
    <x v="35"/>
    <s v="ABS"/>
    <n v="24.520221807563793"/>
    <n v="128084"/>
    <n v="3140648.0900000008"/>
    <n v="0"/>
    <n v="3140648.0900000008"/>
  </r>
  <r>
    <n v="2015"/>
    <x v="36"/>
    <s v="ABS"/>
    <n v="28.267429466404302"/>
    <n v="138232"/>
    <n v="3907463.3099999996"/>
    <n v="0"/>
    <n v="3907463.3099999996"/>
  </r>
  <r>
    <n v="2015"/>
    <x v="37"/>
    <s v="ABS"/>
    <n v="29.521977399703825"/>
    <n v="118848"/>
    <n v="3508627.97"/>
    <n v="0"/>
    <n v="3508627.97"/>
  </r>
  <r>
    <n v="2015"/>
    <x v="38"/>
    <s v="ABS"/>
    <n v="28.110482003968013"/>
    <n v="164314"/>
    <n v="4618945.74"/>
    <n v="0"/>
    <n v="4618945.74"/>
  </r>
  <r>
    <n v="2015"/>
    <x v="39"/>
    <s v="ABS"/>
    <n v="25.685740285068995"/>
    <n v="197917"/>
    <n v="5083644.66"/>
    <n v="0"/>
    <n v="5083644.66"/>
  </r>
  <r>
    <n v="2015"/>
    <x v="40"/>
    <s v="ABS"/>
    <n v="31.920404993542835"/>
    <n v="174225"/>
    <n v="5561332.5600000005"/>
    <n v="0"/>
    <n v="5561332.5600000005"/>
  </r>
  <r>
    <n v="2015"/>
    <x v="41"/>
    <s v="ABS"/>
    <n v="32.806658509074062"/>
    <n v="198588"/>
    <n v="6515008.7000000002"/>
    <n v="0"/>
    <n v="6515008.7000000002"/>
  </r>
  <r>
    <n v="2012"/>
    <x v="0"/>
    <s v="BEC"/>
    <n v="268.65723342939481"/>
    <n v="7287"/>
    <n v="1957705.26"/>
    <n v="0"/>
    <n v="1957705.26"/>
  </r>
  <r>
    <n v="2012"/>
    <x v="1"/>
    <s v="BEC"/>
    <n v="428.10939477303714"/>
    <n v="3635"/>
    <n v="1556177.6499999899"/>
    <n v="0"/>
    <n v="1556177.6499999899"/>
  </r>
  <r>
    <n v="2012"/>
    <x v="2"/>
    <s v="BEC"/>
    <n v="325.51814199395773"/>
    <n v="2648"/>
    <n v="861972.04"/>
    <n v="0"/>
    <n v="861972.04"/>
  </r>
  <r>
    <n v="2012"/>
    <x v="3"/>
    <s v="BEC"/>
    <n v="327.29614987864079"/>
    <n v="3296"/>
    <n v="1078768.1100000001"/>
    <n v="0"/>
    <n v="1078768.1100000001"/>
  </r>
  <r>
    <n v="2012"/>
    <x v="4"/>
    <s v="BEC"/>
    <n v="328.88996335654082"/>
    <n v="2729"/>
    <n v="897540.71"/>
    <n v="0"/>
    <n v="897540.71"/>
  </r>
  <r>
    <n v="2012"/>
    <x v="5"/>
    <s v="BEC"/>
    <n v="303.41064002160414"/>
    <n v="3703"/>
    <n v="1123529.6000000001"/>
    <n v="0"/>
    <n v="1123529.6000000001"/>
  </r>
  <r>
    <n v="2012"/>
    <x v="6"/>
    <s v="BEC"/>
    <n v="313.17690459110474"/>
    <n v="2788"/>
    <n v="873137.21"/>
    <n v="0"/>
    <n v="873137.21"/>
  </r>
  <r>
    <n v="2012"/>
    <x v="7"/>
    <s v="BEC"/>
    <n v="219.7209514271407"/>
    <n v="1997"/>
    <n v="438782.74"/>
    <n v="0"/>
    <n v="438782.74"/>
  </r>
  <r>
    <n v="2012"/>
    <x v="8"/>
    <s v="BEC"/>
    <n v="310.0699943133352"/>
    <n v="3517"/>
    <n v="1090516.17"/>
    <n v="0"/>
    <n v="1090516.17"/>
  </r>
  <r>
    <n v="2012"/>
    <x v="9"/>
    <s v="BEC"/>
    <n v="304.63071572175318"/>
    <n v="2487"/>
    <n v="757616.59000000008"/>
    <n v="0"/>
    <n v="757616.59000000008"/>
  </r>
  <r>
    <n v="2012"/>
    <x v="10"/>
    <s v="BEC"/>
    <n v="314.66355920602325"/>
    <n v="2922"/>
    <n v="919446.91999999993"/>
    <n v="0"/>
    <n v="919446.91999999993"/>
  </r>
  <r>
    <n v="2012"/>
    <x v="11"/>
    <s v="BEC"/>
    <n v="310.54049852410628"/>
    <n v="3049"/>
    <n v="946837.98"/>
    <n v="0"/>
    <n v="946837.98"/>
  </r>
  <r>
    <n v="2013"/>
    <x v="12"/>
    <s v="BEC"/>
    <n v="309.88156249999997"/>
    <n v="2624"/>
    <n v="813129.22"/>
    <n v="0"/>
    <n v="813129.22"/>
  </r>
  <r>
    <n v="2013"/>
    <x v="13"/>
    <s v="BEC"/>
    <n v="305.5642398973701"/>
    <n v="1559"/>
    <n v="476374.65"/>
    <n v="0"/>
    <n v="476374.65"/>
  </r>
  <r>
    <n v="2013"/>
    <x v="14"/>
    <s v="BEC"/>
    <n v="307.05881201044389"/>
    <n v="2298"/>
    <n v="705621.15"/>
    <n v="0"/>
    <n v="705621.15"/>
  </r>
  <r>
    <n v="2013"/>
    <x v="15"/>
    <s v="BEC"/>
    <n v="297.22254693588383"/>
    <n v="2823"/>
    <n v="839059.25"/>
    <n v="0"/>
    <n v="839059.25"/>
  </r>
  <r>
    <n v="2013"/>
    <x v="16"/>
    <s v="BEC"/>
    <n v="306.62325828377232"/>
    <n v="2354"/>
    <n v="721791.15"/>
    <n v="0"/>
    <n v="721791.15"/>
  </r>
  <r>
    <n v="2013"/>
    <x v="17"/>
    <s v="BEC"/>
    <n v="196.65265335753179"/>
    <n v="2755"/>
    <n v="541778.06000000006"/>
    <n v="0"/>
    <n v="541778.06000000006"/>
  </r>
  <r>
    <n v="2013"/>
    <x v="18"/>
    <s v="BEC"/>
    <n v="305.09300905868452"/>
    <n v="2539"/>
    <n v="774631.15"/>
    <n v="0"/>
    <n v="774631.15"/>
  </r>
  <r>
    <n v="2013"/>
    <x v="19"/>
    <s v="BEC"/>
    <n v="292.59818978102192"/>
    <n v="1370"/>
    <n v="400859.52"/>
    <n v="0"/>
    <n v="400859.52"/>
  </r>
  <r>
    <n v="2013"/>
    <x v="20"/>
    <s v="BEC"/>
    <n v="296.28091282519398"/>
    <n v="2191"/>
    <n v="649151.48"/>
    <n v="0"/>
    <n v="649151.48"/>
  </r>
  <r>
    <n v="2013"/>
    <x v="21"/>
    <s v="BEC"/>
    <n v="275.20783280327123"/>
    <n v="2201"/>
    <n v="605732.43999999994"/>
    <n v="0"/>
    <n v="605732.43999999994"/>
  </r>
  <r>
    <n v="2013"/>
    <x v="22"/>
    <s v="BEC"/>
    <n v="241.11299401197601"/>
    <n v="1503"/>
    <n v="362392.82999999996"/>
    <n v="0"/>
    <n v="362392.82999999996"/>
  </r>
  <r>
    <n v="2013"/>
    <x v="23"/>
    <s v="BEC"/>
    <n v="289.49387830362633"/>
    <n v="1627"/>
    <n v="471006.54000000004"/>
    <n v="0"/>
    <n v="471006.54000000004"/>
  </r>
  <r>
    <n v="2014"/>
    <x v="24"/>
    <s v="BEC"/>
    <n v="302.38174053554934"/>
    <n v="2166"/>
    <n v="654958.84999999986"/>
    <n v="0"/>
    <n v="654958.84999999986"/>
  </r>
  <r>
    <n v="2014"/>
    <x v="25"/>
    <s v="BEC"/>
    <n v="286.34327737226278"/>
    <n v="1370"/>
    <n v="392290.29"/>
    <n v="0"/>
    <n v="392290.29"/>
  </r>
  <r>
    <n v="2014"/>
    <x v="26"/>
    <s v="BEC"/>
    <n v="287.67767624020888"/>
    <n v="1149"/>
    <n v="330541.65000000002"/>
    <n v="0"/>
    <n v="330541.65000000002"/>
  </r>
  <r>
    <n v="2014"/>
    <x v="27"/>
    <s v="BEC"/>
    <n v="287.16188904494379"/>
    <n v="1424"/>
    <n v="408918.52999999997"/>
    <n v="0"/>
    <n v="408918.52999999997"/>
  </r>
  <r>
    <n v="2014"/>
    <x v="28"/>
    <s v="BEC"/>
    <n v="280.50437743190662"/>
    <n v="1542"/>
    <n v="432537.75"/>
    <n v="0"/>
    <n v="432537.75"/>
  </r>
  <r>
    <n v="2014"/>
    <x v="29"/>
    <s v="BEC"/>
    <n v="285.17508620689654"/>
    <n v="1624"/>
    <n v="463124.33999999997"/>
    <n v="0"/>
    <n v="463124.33999999997"/>
  </r>
  <r>
    <n v="2014"/>
    <x v="30"/>
    <s v="BEC"/>
    <n v="284.06870063694271"/>
    <n v="1570"/>
    <n v="445987.86000000004"/>
    <n v="0"/>
    <n v="445987.86000000004"/>
  </r>
  <r>
    <n v="2014"/>
    <x v="31"/>
    <s v="BEC"/>
    <n v="274.98326086956519"/>
    <n v="1242"/>
    <n v="341529.20999999996"/>
    <n v="0"/>
    <n v="341529.20999999996"/>
  </r>
  <r>
    <n v="2014"/>
    <x v="32"/>
    <s v="BEC"/>
    <n v="274.2190020366599"/>
    <n v="982"/>
    <n v="269283.06"/>
    <n v="0"/>
    <n v="269283.06"/>
  </r>
  <r>
    <n v="2014"/>
    <x v="33"/>
    <s v="BEC"/>
    <n v="198.32899031811894"/>
    <n v="1446"/>
    <n v="286783.71999999997"/>
    <n v="0"/>
    <n v="286783.71999999997"/>
  </r>
  <r>
    <n v="2014"/>
    <x v="34"/>
    <s v="BEC"/>
    <n v="265.91999999999996"/>
    <n v="1058"/>
    <n v="281343.35999999999"/>
    <n v="0"/>
    <n v="281343.35999999999"/>
  </r>
  <r>
    <n v="2014"/>
    <x v="35"/>
    <s v="BEC"/>
    <n v="267.35344623200677"/>
    <n v="1181"/>
    <n v="315744.42"/>
    <n v="0"/>
    <n v="315744.42"/>
  </r>
  <r>
    <n v="2015"/>
    <x v="36"/>
    <s v="BEC"/>
    <n v="269.34291139240503"/>
    <n v="1817"/>
    <n v="489396.06999999995"/>
    <n v="0"/>
    <n v="489396.06999999995"/>
  </r>
  <r>
    <n v="2015"/>
    <x v="37"/>
    <s v="BEC"/>
    <n v="265.92"/>
    <n v="1145"/>
    <n v="304478.40000000002"/>
    <n v="0"/>
    <n v="304478.40000000002"/>
  </r>
  <r>
    <n v="2015"/>
    <x v="38"/>
    <s v="BEC"/>
    <n v="267.75644882860661"/>
    <n v="811"/>
    <n v="217150.47999999998"/>
    <n v="0"/>
    <n v="217150.47999999998"/>
  </r>
  <r>
    <n v="2015"/>
    <x v="39"/>
    <s v="BEC"/>
    <n v="265.95827060020349"/>
    <n v="983"/>
    <n v="261436.98"/>
    <n v="0"/>
    <n v="261436.98"/>
  </r>
  <r>
    <n v="2015"/>
    <x v="40"/>
    <s v="BEC"/>
    <n v="265.92"/>
    <n v="1040"/>
    <n v="276556.79999999999"/>
    <n v="0"/>
    <n v="276556.79999999999"/>
  </r>
  <r>
    <n v="2015"/>
    <x v="41"/>
    <s v="BEC"/>
    <n v="254.35790378006871"/>
    <n v="1164"/>
    <n v="296072.59999999998"/>
    <n v="0"/>
    <n v="296072.59999999998"/>
  </r>
  <r>
    <n v="2012"/>
    <x v="0"/>
    <s v="RELAY"/>
    <n v="3.3719999999999999"/>
    <n v="187920"/>
    <n v="633666.24"/>
    <n v="0"/>
    <n v="633666.24"/>
  </r>
  <r>
    <n v="2012"/>
    <x v="1"/>
    <s v="RELAY"/>
    <n v="3.9448359844887624"/>
    <n v="202176"/>
    <n v="797551.16"/>
    <n v="0"/>
    <n v="797551.16"/>
  </r>
  <r>
    <n v="2012"/>
    <x v="2"/>
    <s v="RELAY"/>
    <n v="3.2987123745819398"/>
    <n v="258336"/>
    <n v="852176.16"/>
    <n v="0"/>
    <n v="852176.16"/>
  </r>
  <r>
    <n v="2012"/>
    <x v="3"/>
    <s v="RELAY"/>
    <n v="3.2946652030735457"/>
    <n v="393552"/>
    <n v="1296622.0800000001"/>
    <n v="0"/>
    <n v="1296622.0800000001"/>
  </r>
  <r>
    <n v="2012"/>
    <x v="4"/>
    <s v="RELAY"/>
    <n v="3.2672315444366959"/>
    <n v="412992"/>
    <n v="1349340.49"/>
    <n v="0"/>
    <n v="1349340.49"/>
  </r>
  <r>
    <n v="2012"/>
    <x v="5"/>
    <s v="RELAY"/>
    <n v="3.522356301939058"/>
    <n v="155952"/>
    <n v="549318.51"/>
    <n v="0"/>
    <n v="549318.51"/>
  </r>
  <r>
    <n v="2012"/>
    <x v="6"/>
    <s v="RELAY"/>
    <n v="3.6521290113151554"/>
    <n v="258768"/>
    <n v="945054.12000000011"/>
    <n v="0"/>
    <n v="945054.12000000011"/>
  </r>
  <r>
    <n v="2012"/>
    <x v="7"/>
    <s v="RELAY"/>
    <n v="3.2961633327799915"/>
    <n v="433728"/>
    <n v="1429638.33"/>
    <n v="0"/>
    <n v="1429638.33"/>
  </r>
  <r>
    <n v="2012"/>
    <x v="8"/>
    <s v="RELAY"/>
    <n v="3.2960094613585174"/>
    <n v="460399"/>
    <n v="1517479.46"/>
    <n v="0"/>
    <n v="1517479.46"/>
  </r>
  <r>
    <n v="2012"/>
    <x v="9"/>
    <s v="RELAY"/>
    <n v="3.3002581528708155"/>
    <n v="389924"/>
    <n v="1286849.8599999999"/>
    <n v="0"/>
    <n v="1286849.8599999999"/>
  </r>
  <r>
    <n v="2012"/>
    <x v="10"/>
    <s v="RELAY"/>
    <n v="3.5212984357171493"/>
    <n v="518832"/>
    <n v="1826962.31"/>
    <n v="0"/>
    <n v="1826962.31"/>
  </r>
  <r>
    <n v="2012"/>
    <x v="11"/>
    <s v="Relay 280"/>
    <n v="3.2779327705938694"/>
    <n v="501120"/>
    <n v="1642637.67"/>
    <n v="0"/>
    <n v="1642637.67"/>
  </r>
  <r>
    <n v="2013"/>
    <x v="12"/>
    <s v="Relay 280"/>
    <n v="3.5469544309635306"/>
    <n v="563760"/>
    <n v="1999631.03"/>
    <n v="0"/>
    <n v="1999631.03"/>
  </r>
  <r>
    <n v="2013"/>
    <x v="13"/>
    <s v="Relay 280"/>
    <n v="3.2830776884340485"/>
    <n v="344736"/>
    <n v="1131795.07"/>
    <n v="0"/>
    <n v="1131795.07"/>
  </r>
  <r>
    <n v="2013"/>
    <x v="14"/>
    <s v="RELAY"/>
    <n v="3.3005333687718665"/>
    <n v="530496"/>
    <n v="1750919.75"/>
    <n v="0"/>
    <n v="1750919.75"/>
  </r>
  <r>
    <n v="2013"/>
    <x v="15"/>
    <s v="Relay280"/>
    <n v="4.0802148911044229"/>
    <n v="382752"/>
    <n v="1561710.4100000001"/>
    <n v="0"/>
    <n v="1561710.4100000001"/>
  </r>
  <r>
    <n v="2013"/>
    <x v="16"/>
    <s v="Relay280"/>
    <n v="3.2979433583683084"/>
    <n v="434592"/>
    <n v="1433259.7999999998"/>
    <n v="0"/>
    <n v="1433259.7999999998"/>
  </r>
  <r>
    <n v="2013"/>
    <x v="17"/>
    <s v="Relay280"/>
    <n v="3.3015365383911583"/>
    <n v="437184"/>
    <n v="1443378.9500000002"/>
    <n v="0"/>
    <n v="1443378.9500000002"/>
  </r>
  <r>
    <n v="2013"/>
    <x v="18"/>
    <s v="Relay280"/>
    <n v="3.305576095840324"/>
    <n v="371952"/>
    <n v="1229515.6400000001"/>
    <n v="0"/>
    <n v="1229515.6400000001"/>
  </r>
  <r>
    <n v="2013"/>
    <x v="19"/>
    <s v="Relay280"/>
    <n v="3.2952869158425444"/>
    <n v="412560"/>
    <n v="1359503.57"/>
    <n v="0"/>
    <n v="1359503.57"/>
  </r>
  <r>
    <n v="2013"/>
    <x v="20"/>
    <s v="Relay280"/>
    <n v="3.304187846140533"/>
    <n v="462240"/>
    <n v="1527327.79"/>
    <n v="0"/>
    <n v="1527327.79"/>
  </r>
  <r>
    <n v="2013"/>
    <x v="21"/>
    <s v="Relay280"/>
    <n v="3.3029848433182951"/>
    <n v="457488"/>
    <n v="1511075.9300000002"/>
    <n v="0"/>
    <n v="1511075.9300000002"/>
  </r>
  <r>
    <n v="2013"/>
    <x v="22"/>
    <s v="Relay280"/>
    <n v="3.4429227097672892"/>
    <n v="390528"/>
    <n v="1344557.72"/>
    <n v="0"/>
    <n v="1344557.72"/>
  </r>
  <r>
    <n v="2013"/>
    <x v="23"/>
    <s v="Relay280"/>
    <n v="3.2973369683921492"/>
    <n v="512784"/>
    <n v="1690821.64"/>
    <n v="0"/>
    <n v="1690821.64"/>
  </r>
  <r>
    <n v="2014"/>
    <x v="24"/>
    <s v="Relay280"/>
    <n v="3.2981102184195881"/>
    <n v="517536"/>
    <n v="1706890.77"/>
    <n v="0"/>
    <n v="1706890.77"/>
  </r>
  <r>
    <n v="2014"/>
    <x v="25"/>
    <s v="Relay280"/>
    <n v="3.6505503665965819"/>
    <n v="296784"/>
    <n v="1083424.94"/>
    <n v="0"/>
    <n v="1083424.94"/>
  </r>
  <r>
    <n v="2014"/>
    <x v="26"/>
    <s v="Relay280"/>
    <n v="3.2847752796112943"/>
    <n v="436320"/>
    <n v="1433213.15"/>
    <n v="0"/>
    <n v="1433213.15"/>
  </r>
  <r>
    <n v="2014"/>
    <x v="27"/>
    <s v="Relay280"/>
    <n v="3.5231168389553864"/>
    <n v="397008"/>
    <n v="1398705.57"/>
    <n v="0"/>
    <n v="1398705.57"/>
  </r>
  <r>
    <n v="2014"/>
    <x v="28"/>
    <s v="Relay280"/>
    <n v="3.2951126499368688"/>
    <n v="456192"/>
    <n v="1503204.03"/>
    <n v="0"/>
    <n v="1503204.03"/>
  </r>
  <r>
    <n v="2014"/>
    <x v="29"/>
    <s v="Relay280"/>
    <n v="3.2966715238919972"/>
    <n v="360288"/>
    <n v="1187751.19"/>
    <n v="0"/>
    <n v="1187751.19"/>
  </r>
  <r>
    <n v="2014"/>
    <x v="30"/>
    <s v="Relay280"/>
    <n v="3.4600947184429329"/>
    <n v="508032"/>
    <n v="1757838.84"/>
    <n v="0"/>
    <n v="1757838.84"/>
  </r>
  <r>
    <n v="2014"/>
    <x v="31"/>
    <s v="Relay280"/>
    <n v="3.2676196274283198"/>
    <n v="290736"/>
    <n v="950014.66"/>
    <n v="0"/>
    <n v="950014.66"/>
  </r>
  <r>
    <n v="2014"/>
    <x v="32"/>
    <s v="Relay280"/>
    <n v="3.2732962355513902"/>
    <n v="307296"/>
    <n v="1005870.84"/>
    <n v="0"/>
    <n v="1005870.84"/>
  </r>
  <r>
    <n v="2014"/>
    <x v="33"/>
    <s v="Relay280"/>
    <n v="3.499528829872006"/>
    <n v="321264"/>
    <n v="1124272.6300000001"/>
    <n v="0"/>
    <n v="1124272.6300000001"/>
  </r>
  <r>
    <n v="2014"/>
    <x v="34"/>
    <s v="Relay280"/>
    <n v="3.3100364619437124"/>
    <n v="360650"/>
    <n v="1193764.6499999999"/>
    <n v="0"/>
    <n v="1193764.6499999999"/>
  </r>
  <r>
    <n v="2014"/>
    <x v="35"/>
    <s v="Relay280"/>
    <n v="3.2867099784055487"/>
    <n v="271366"/>
    <n v="891901.34000000008"/>
    <n v="0"/>
    <n v="891901.34000000008"/>
  </r>
  <r>
    <n v="2015"/>
    <x v="36"/>
    <s v="Relay280"/>
    <n v="3.4066081893376197"/>
    <n v="477792"/>
    <n v="1627650.14"/>
    <n v="0"/>
    <n v="1627650.14"/>
  </r>
  <r>
    <n v="2015"/>
    <x v="37"/>
    <s v="Relay280"/>
    <n v="3.2887496186466536"/>
    <n v="262224"/>
    <n v="862389.08000000007"/>
    <n v="0"/>
    <n v="862389.08000000007"/>
  </r>
  <r>
    <n v="2015"/>
    <x v="38"/>
    <s v="Relay280"/>
    <n v="3.3381846744826364"/>
    <n v="180144"/>
    <n v="601353.94000000006"/>
    <n v="0"/>
    <n v="601353.94000000006"/>
  </r>
  <r>
    <n v="2015"/>
    <x v="39"/>
    <s v="Relay280"/>
    <n v="3.3018505393279876"/>
    <n v="167616"/>
    <n v="553442.98"/>
    <n v="0"/>
    <n v="553442.98"/>
  </r>
  <r>
    <n v="2015"/>
    <x v="40"/>
    <s v="Relay280"/>
    <n v="3.3802226828231294"/>
    <n v="338688"/>
    <n v="1144840.8600000001"/>
    <n v="0"/>
    <n v="1144840.8600000001"/>
  </r>
  <r>
    <n v="2015"/>
    <x v="41"/>
    <s v="Relay280"/>
    <n v="3.281302072475853"/>
    <n v="230256"/>
    <n v="755539.49"/>
    <n v="0"/>
    <n v="755539.49"/>
  </r>
  <r>
    <n v="2012"/>
    <x v="0"/>
    <s v="SWITCH-I/P"/>
    <n v="9.7957985922194748"/>
    <n v="527497"/>
    <n v="5167254.3699999964"/>
    <n v="0"/>
    <n v="5167254.3699999964"/>
  </r>
  <r>
    <n v="2012"/>
    <x v="1"/>
    <s v="SWITCH-I/P"/>
    <n v="8.6535768778075326"/>
    <n v="740864"/>
    <n v="6411123.5800000001"/>
    <n v="0"/>
    <n v="6411123.5800000001"/>
  </r>
  <r>
    <n v="2012"/>
    <x v="2"/>
    <s v="SWITCH-I/P"/>
    <n v="10.058994496928586"/>
    <n v="719053"/>
    <n v="7232950.1699999897"/>
    <n v="0"/>
    <n v="7232950.1699999897"/>
  </r>
  <r>
    <n v="2012"/>
    <x v="3"/>
    <s v="SWITCH-I/P"/>
    <n v="10.167288627056486"/>
    <n v="532826"/>
    <n v="5417395.7299999995"/>
    <n v="0"/>
    <n v="5417395.7299999995"/>
  </r>
  <r>
    <n v="2012"/>
    <x v="4"/>
    <s v="SWITCH-I/P"/>
    <n v="9.4875652018219316"/>
    <n v="597606"/>
    <n v="5669825.8899999978"/>
    <n v="0"/>
    <n v="5669825.8899999978"/>
  </r>
  <r>
    <n v="2012"/>
    <x v="5"/>
    <s v="SWITCH-I/P"/>
    <n v="10.823381039230409"/>
    <n v="559260"/>
    <n v="6053084.0799999982"/>
    <n v="0"/>
    <n v="6053084.0799999982"/>
  </r>
  <r>
    <n v="2012"/>
    <x v="6"/>
    <s v="SWITCH-I/P"/>
    <n v="11.343695125634838"/>
    <n v="533013"/>
    <n v="6046336.9700000016"/>
    <n v="0"/>
    <n v="6046336.9700000016"/>
  </r>
  <r>
    <n v="2012"/>
    <x v="7"/>
    <s v="SWITCH-I/P"/>
    <n v="9.6398044233172797"/>
    <n v="642459"/>
    <n v="6193179.1099999966"/>
    <n v="0"/>
    <n v="6193179.1099999966"/>
  </r>
  <r>
    <n v="2012"/>
    <x v="8"/>
    <s v="SWITCH-I/P"/>
    <n v="4.083938473970087"/>
    <n v="1405844"/>
    <n v="5741380.4000000032"/>
    <n v="0"/>
    <n v="5741380.4000000032"/>
  </r>
  <r>
    <n v="2012"/>
    <x v="9"/>
    <s v="SWITCH-I/P"/>
    <n v="8.5156692378853229"/>
    <n v="584807"/>
    <n v="4980022.9800000023"/>
    <n v="0"/>
    <n v="4980022.9800000023"/>
  </r>
  <r>
    <n v="2012"/>
    <x v="10"/>
    <s v="SWITCH-I/P"/>
    <n v="9.9543195054319167"/>
    <n v="636515"/>
    <n v="6336073.679999996"/>
    <n v="0"/>
    <n v="6336073.679999996"/>
  </r>
  <r>
    <n v="2012"/>
    <x v="11"/>
    <s v="SWITCH-I/P"/>
    <n v="0.24067399348411253"/>
    <n v="25291781.600000001"/>
    <n v="6087074.0799999973"/>
    <n v="0"/>
    <n v="6087074.0799999973"/>
  </r>
  <r>
    <n v="2013"/>
    <x v="12"/>
    <s v="SWITCH-I/P"/>
    <n v="8.9542489113980821"/>
    <n v="749126"/>
    <n v="6707860.6699999999"/>
    <n v="0"/>
    <n v="6707860.6699999999"/>
  </r>
  <r>
    <n v="2013"/>
    <x v="13"/>
    <s v="SWITCH-I/P"/>
    <n v="10.135180857312871"/>
    <n v="524336"/>
    <n v="5314240.1900000013"/>
    <n v="0"/>
    <n v="5314240.1900000013"/>
  </r>
  <r>
    <n v="2013"/>
    <x v="14"/>
    <s v="SWITCH-I/P"/>
    <n v="8.7024611742080662"/>
    <n v="771652"/>
    <n v="6715271.5700000022"/>
    <n v="0"/>
    <n v="6715271.5700000022"/>
  </r>
  <r>
    <n v="2013"/>
    <x v="15"/>
    <s v="SWITCH-I/P"/>
    <n v="9.306008005612183"/>
    <n v="726990"/>
    <n v="6765374.7600000007"/>
    <n v="0"/>
    <n v="6765374.7600000007"/>
  </r>
  <r>
    <n v="2013"/>
    <x v="16"/>
    <s v="SWITCH-I/P"/>
    <n v="1.0789320568272895"/>
    <n v="4435545"/>
    <n v="4785651.6900000004"/>
    <n v="0"/>
    <n v="4785651.6900000004"/>
  </r>
  <r>
    <n v="2013"/>
    <x v="17"/>
    <s v="SWITCH-I/P"/>
    <n v="9.3187917881306799"/>
    <n v="646625"/>
    <n v="6025763.7400000012"/>
    <n v="0"/>
    <n v="6025763.7400000012"/>
  </r>
  <r>
    <n v="2013"/>
    <x v="18"/>
    <s v="SWITCH-I/P"/>
    <n v="11.930183369163826"/>
    <n v="449803"/>
    <n v="5366232.2699999968"/>
    <n v="0"/>
    <n v="5366232.2699999968"/>
  </r>
  <r>
    <n v="2013"/>
    <x v="19"/>
    <s v="SWITCH-I/P"/>
    <n v="11.810028679470419"/>
    <n v="643666"/>
    <n v="7601713.9200000064"/>
    <n v="0"/>
    <n v="7601713.9200000064"/>
  </r>
  <r>
    <n v="2013"/>
    <x v="20"/>
    <s v="SWITCH-I/P"/>
    <n v="15.500241561022232"/>
    <n v="795120"/>
    <n v="12324552.069999997"/>
    <n v="0"/>
    <n v="12324552.069999997"/>
  </r>
  <r>
    <n v="2013"/>
    <x v="21"/>
    <s v="SWITCH-I/P"/>
    <n v="14.66153083330196"/>
    <n v="770417"/>
    <n v="11295492.599999996"/>
    <n v="0"/>
    <n v="11295492.599999996"/>
  </r>
  <r>
    <n v="2013"/>
    <x v="22"/>
    <s v="SWITCH-I/P"/>
    <n v="13.595134943045677"/>
    <n v="678175"/>
    <n v="9219880.6400000025"/>
    <n v="0"/>
    <n v="9219880.6400000025"/>
  </r>
  <r>
    <n v="2013"/>
    <x v="23"/>
    <s v="SWITCH-I/P"/>
    <n v="13.005683447018059"/>
    <n v="717188"/>
    <n v="9327520.0999999885"/>
    <n v="0"/>
    <n v="9327520.0999999885"/>
  </r>
  <r>
    <n v="2014"/>
    <x v="24"/>
    <s v="SWITCH-I/P"/>
    <n v="16.479878907708621"/>
    <n v="698971"/>
    <n v="11518957.440000001"/>
    <n v="0"/>
    <n v="11518957.440000001"/>
  </r>
  <r>
    <n v="2014"/>
    <x v="25"/>
    <s v="SWITCH-I/P"/>
    <n v="15.460015052302214"/>
    <n v="827116"/>
    <n v="12787225.809999999"/>
    <n v="0"/>
    <n v="12787225.809999999"/>
  </r>
  <r>
    <n v="2014"/>
    <x v="26"/>
    <s v="SWITCH-I/P"/>
    <n v="13.480773091415381"/>
    <n v="904990"/>
    <n v="12199964.840000005"/>
    <n v="0"/>
    <n v="12199964.840000005"/>
  </r>
  <r>
    <n v="2014"/>
    <x v="27"/>
    <s v="SWITCH-I/P"/>
    <n v="18.236122809273692"/>
    <n v="800933"/>
    <n v="14605912.550000004"/>
    <n v="0"/>
    <n v="14605912.550000004"/>
  </r>
  <r>
    <n v="2014"/>
    <x v="28"/>
    <s v="SWITCH-I/P"/>
    <n v="18.378932778134452"/>
    <n v="772576"/>
    <n v="14199122.370000003"/>
    <n v="0"/>
    <n v="14199122.370000003"/>
  </r>
  <r>
    <n v="2014"/>
    <x v="29"/>
    <s v="SWITCH-I/P"/>
    <n v="17.696131023641236"/>
    <n v="853678"/>
    <n v="15106797.740000002"/>
    <n v="0"/>
    <n v="15106797.740000002"/>
  </r>
  <r>
    <n v="2014"/>
    <x v="30"/>
    <s v="SWITCH-I/P"/>
    <n v="19.757431734634036"/>
    <n v="769021"/>
    <n v="15193879.91"/>
    <n v="0"/>
    <n v="15193879.91"/>
  </r>
  <r>
    <n v="2014"/>
    <x v="31"/>
    <s v="SWITCH-I/P"/>
    <n v="19.636830608324662"/>
    <n v="763178"/>
    <n v="14986397.109999998"/>
    <n v="0"/>
    <n v="14986397.109999998"/>
  </r>
  <r>
    <n v="2014"/>
    <x v="32"/>
    <s v="SWITCH-I/P"/>
    <n v="20.898664779284378"/>
    <n v="684546"/>
    <n v="14306097.380000003"/>
    <n v="0"/>
    <n v="14306097.380000003"/>
  </r>
  <r>
    <n v="2014"/>
    <x v="33"/>
    <s v="SWITCH-I/P"/>
    <n v="19.911456768627041"/>
    <n v="769580"/>
    <n v="15323458.899999999"/>
    <n v="0"/>
    <n v="15323458.899999999"/>
  </r>
  <r>
    <n v="2014"/>
    <x v="34"/>
    <s v="SWITCH-I/P"/>
    <n v="19.025595212710275"/>
    <n v="773799"/>
    <n v="14721986.549999999"/>
    <n v="0"/>
    <n v="14721986.549999999"/>
  </r>
  <r>
    <n v="2014"/>
    <x v="35"/>
    <s v="SWITCH-I/P"/>
    <n v="18.239414064473113"/>
    <n v="890883"/>
    <n v="16249183.92"/>
    <n v="0"/>
    <n v="16249183.92"/>
  </r>
  <r>
    <n v="2015"/>
    <x v="36"/>
    <s v="SWITCH-I/P"/>
    <n v="18.603311938838665"/>
    <n v="1013189"/>
    <n v="18848671.020000007"/>
    <n v="0"/>
    <n v="18848671.020000007"/>
  </r>
  <r>
    <n v="2015"/>
    <x v="37"/>
    <s v="SWITCH-I/P"/>
    <n v="21.867373751397171"/>
    <n v="705889"/>
    <n v="15435938.589999998"/>
    <n v="0"/>
    <n v="15435938.589999998"/>
  </r>
  <r>
    <n v="2015"/>
    <x v="38"/>
    <s v="SWITCH-I/P"/>
    <n v="20.65538518812129"/>
    <n v="830023"/>
    <n v="17144444.779999997"/>
    <n v="0"/>
    <n v="17144444.779999997"/>
  </r>
  <r>
    <n v="2015"/>
    <x v="39"/>
    <s v="SWITCH-I/P"/>
    <n v="20.058922159149052"/>
    <n v="830605"/>
    <n v="16661041.039999999"/>
    <n v="0"/>
    <n v="16661041.039999999"/>
  </r>
  <r>
    <n v="2015"/>
    <x v="40"/>
    <s v="SWITCH-I/P"/>
    <n v="22.371397275081694"/>
    <n v="586513"/>
    <n v="13121115.329999989"/>
    <n v="0"/>
    <n v="13121115.329999989"/>
  </r>
  <r>
    <n v="2015"/>
    <x v="41"/>
    <s v="SWITCH-I/P"/>
    <n v="21.678800251052532"/>
    <n v="616604"/>
    <n v="13367234.949999996"/>
    <n v="0"/>
    <n v="13367234.949999996"/>
  </r>
  <r>
    <n v="2012"/>
    <x v="0"/>
    <s v="SWITCH-P/W"/>
    <n v="30.805149359807221"/>
    <n v="360204"/>
    <n v="11096138.02"/>
    <n v="0"/>
    <n v="11096138.02"/>
  </r>
  <r>
    <n v="2012"/>
    <x v="1"/>
    <s v="SWITCH-P/W"/>
    <n v="24.223034531369724"/>
    <n v="292256"/>
    <n v="7079327.1799999904"/>
    <n v="0"/>
    <n v="7079327.1799999904"/>
  </r>
  <r>
    <n v="2012"/>
    <x v="2"/>
    <s v="SWITCH-P/W"/>
    <n v="25.395741259389748"/>
    <n v="323490"/>
    <n v="8215268.3399999896"/>
    <n v="0"/>
    <n v="8215268.3399999896"/>
  </r>
  <r>
    <n v="2012"/>
    <x v="3"/>
    <s v="SWITCH-P/W"/>
    <n v="27.348513247433999"/>
    <n v="300662"/>
    <n v="8222658.6900000013"/>
    <n v="0"/>
    <n v="8222658.6900000013"/>
  </r>
  <r>
    <n v="2012"/>
    <x v="4"/>
    <s v="SWITCH-P/W"/>
    <n v="27.322916922238125"/>
    <n v="278787"/>
    <n v="7617274.04"/>
    <n v="0"/>
    <n v="7617274.04"/>
  </r>
  <r>
    <n v="2012"/>
    <x v="5"/>
    <s v="SWITCH-P/W"/>
    <n v="28.122287709740831"/>
    <n v="298106"/>
    <n v="8383422.7000000002"/>
    <n v="0"/>
    <n v="8383422.7000000002"/>
  </r>
  <r>
    <n v="2012"/>
    <x v="6"/>
    <s v="SWITCH-P/W"/>
    <n v="28.145878740328918"/>
    <n v="266387"/>
    <n v="7497696.1999999993"/>
    <n v="0"/>
    <n v="7497696.1999999993"/>
  </r>
  <r>
    <n v="2012"/>
    <x v="7"/>
    <s v="SWITCH-P/W"/>
    <n v="26.949112280241895"/>
    <n v="267055"/>
    <n v="7196895.1799999997"/>
    <n v="0"/>
    <n v="7196895.1799999997"/>
  </r>
  <r>
    <n v="2012"/>
    <x v="8"/>
    <s v="SWITCH-P/W"/>
    <n v="13.968763207729086"/>
    <n v="606747"/>
    <n v="8475505.1699999999"/>
    <n v="0"/>
    <n v="8475505.1699999999"/>
  </r>
  <r>
    <n v="2012"/>
    <x v="9"/>
    <s v="SWITCH-P/W"/>
    <n v="26.58894484544247"/>
    <n v="309367"/>
    <n v="8225742.1000000006"/>
    <n v="0"/>
    <n v="8225742.1000000006"/>
  </r>
  <r>
    <n v="2012"/>
    <x v="10"/>
    <s v="SWITCH-P/W"/>
    <n v="24.710617030293282"/>
    <n v="342155"/>
    <n v="8454861.1699999981"/>
    <n v="0"/>
    <n v="8454861.1699999981"/>
  </r>
  <r>
    <n v="2012"/>
    <x v="11"/>
    <s v="SWITCH-P/W"/>
    <n v="4.5777030529763767"/>
    <n v="2045119"/>
    <n v="9361947.4899999946"/>
    <n v="0"/>
    <n v="9361947.4899999946"/>
  </r>
  <r>
    <n v="2013"/>
    <x v="12"/>
    <s v="SWITCH-P/W"/>
    <n v="24.128786428402741"/>
    <n v="317575"/>
    <n v="7662699.3500000006"/>
    <n v="0"/>
    <n v="7662699.3500000006"/>
  </r>
  <r>
    <n v="2013"/>
    <x v="13"/>
    <s v="SWITCH-P/W"/>
    <n v="26.396820999543806"/>
    <n v="394580"/>
    <n v="10415657.629999995"/>
    <n v="0"/>
    <n v="10415657.629999995"/>
  </r>
  <r>
    <n v="2013"/>
    <x v="14"/>
    <s v="SWITCH-P/W"/>
    <n v="26.70268811324177"/>
    <n v="413275"/>
    <n v="11035553.429999992"/>
    <n v="0"/>
    <n v="11035553.429999992"/>
  </r>
  <r>
    <n v="2013"/>
    <x v="15"/>
    <s v="SWITCH-P/W"/>
    <n v="26.55062179123566"/>
    <n v="276781"/>
    <n v="7348707.6499999976"/>
    <n v="0"/>
    <n v="7348707.6499999976"/>
  </r>
  <r>
    <n v="2013"/>
    <x v="16"/>
    <s v="SWITCH-P/W"/>
    <n v="28.349735146627516"/>
    <n v="247873"/>
    <n v="7027133.9000000022"/>
    <n v="0"/>
    <n v="7027133.9000000022"/>
  </r>
  <r>
    <n v="2013"/>
    <x v="17"/>
    <s v="SWITCH-P/W"/>
    <n v="26.101010046336153"/>
    <n v="243870"/>
    <n v="6365253.3199999975"/>
    <n v="0"/>
    <n v="6365253.3199999975"/>
  </r>
  <r>
    <n v="2013"/>
    <x v="18"/>
    <s v="SWITCH-P/W"/>
    <n v="25.340359151438481"/>
    <n v="233996"/>
    <n v="5929542.6799999988"/>
    <n v="0"/>
    <n v="5929542.6799999988"/>
  </r>
  <r>
    <n v="2013"/>
    <x v="19"/>
    <s v="SWITCH-P/W"/>
    <n v="26.17630126198889"/>
    <n v="247625"/>
    <n v="6481906.5999999987"/>
    <n v="0"/>
    <n v="6481906.5999999987"/>
  </r>
  <r>
    <n v="2013"/>
    <x v="20"/>
    <s v="SWITCH-P/W"/>
    <n v="26.854989868593492"/>
    <n v="231952"/>
    <n v="6229068.6099999975"/>
    <n v="0"/>
    <n v="6229068.6099999975"/>
  </r>
  <r>
    <n v="2013"/>
    <x v="21"/>
    <s v="SWITCH-P/W"/>
    <n v="25.11094963739221"/>
    <n v="268334"/>
    <n v="6738121.5600000015"/>
    <n v="0"/>
    <n v="6738121.5600000015"/>
  </r>
  <r>
    <n v="2013"/>
    <x v="22"/>
    <s v="SWITCH-P/W"/>
    <n v="22.110466556653883"/>
    <n v="370866"/>
    <n v="8200020.2899999991"/>
    <n v="0"/>
    <n v="8200020.2899999991"/>
  </r>
  <r>
    <n v="2013"/>
    <x v="23"/>
    <s v="SWITCH-P/W"/>
    <n v="24.306931919738826"/>
    <n v="383797"/>
    <n v="9328927.5500000026"/>
    <n v="0"/>
    <n v="9328927.5500000026"/>
  </r>
  <r>
    <n v="2014"/>
    <x v="24"/>
    <s v="SWITCH-P/W"/>
    <n v="26.670090127521846"/>
    <n v="320102"/>
    <n v="8537149.1899999976"/>
    <n v="0"/>
    <n v="8537149.1899999976"/>
  </r>
  <r>
    <n v="2014"/>
    <x v="25"/>
    <s v="SWITCH-P/W"/>
    <n v="17.6829374517879"/>
    <n v="397981"/>
    <n v="7037473.1299999999"/>
    <n v="0"/>
    <n v="7037473.1299999999"/>
  </r>
  <r>
    <n v="2014"/>
    <x v="26"/>
    <s v="SWITCH-P/W"/>
    <n v="26.136779328546638"/>
    <n v="349719"/>
    <n v="9140528.3300000019"/>
    <n v="0"/>
    <n v="9140528.3300000019"/>
  </r>
  <r>
    <n v="2014"/>
    <x v="27"/>
    <s v="SWITCH-P/W"/>
    <n v="24.902606800075283"/>
    <n v="318820"/>
    <n v="7939449.1000000015"/>
    <n v="0"/>
    <n v="7939449.1000000015"/>
  </r>
  <r>
    <n v="2014"/>
    <x v="28"/>
    <s v="SWITCH-P/W"/>
    <n v="15.973290194087093"/>
    <n v="506113"/>
    <n v="8084289.8200000012"/>
    <n v="0"/>
    <n v="8084289.8200000012"/>
  </r>
  <r>
    <n v="2014"/>
    <x v="29"/>
    <s v="SWITCH-P/W"/>
    <n v="13.754853825819819"/>
    <n v="559880"/>
    <n v="7701067.5599999996"/>
    <n v="0"/>
    <n v="7701067.5599999996"/>
  </r>
  <r>
    <n v="2014"/>
    <x v="30"/>
    <s v="SWITCH-P/W"/>
    <n v="26.375968704356801"/>
    <n v="224568"/>
    <n v="5923198.5399999982"/>
    <n v="0"/>
    <n v="5923198.5399999982"/>
  </r>
  <r>
    <n v="2014"/>
    <x v="31"/>
    <s v="SWITCH-P/W"/>
    <n v="17.055593523494558"/>
    <n v="362850"/>
    <n v="6188622.1100000003"/>
    <n v="0"/>
    <n v="6188622.1100000003"/>
  </r>
  <r>
    <n v="2014"/>
    <x v="32"/>
    <s v="SWITCH-P/W"/>
    <n v="16.129957593324939"/>
    <n v="363622"/>
    <n v="5865207.4400000013"/>
    <n v="0"/>
    <n v="5865207.4400000013"/>
  </r>
  <r>
    <n v="2014"/>
    <x v="33"/>
    <s v="SWITCH-P/W"/>
    <n v="24.335681508909794"/>
    <n v="247649"/>
    <n v="6026707.1900000013"/>
    <n v="0"/>
    <n v="6026707.1900000013"/>
  </r>
  <r>
    <n v="2014"/>
    <x v="34"/>
    <s v="SWITCH-P/W"/>
    <n v="16.559423248242471"/>
    <n v="402981"/>
    <n v="6673132.9399999995"/>
    <n v="0"/>
    <n v="6673132.9399999995"/>
  </r>
  <r>
    <n v="2014"/>
    <x v="35"/>
    <s v="SWITCH-P/W"/>
    <n v="23.078976973450676"/>
    <n v="295789"/>
    <n v="6826507.5200000014"/>
    <n v="0"/>
    <n v="6826507.5200000014"/>
  </r>
  <r>
    <n v="2015"/>
    <x v="36"/>
    <s v="SWITCH-P/W"/>
    <n v="24.659151099123896"/>
    <n v="382259"/>
    <n v="9426182.4400000013"/>
    <n v="0"/>
    <n v="9426182.4400000013"/>
  </r>
  <r>
    <n v="2015"/>
    <x v="37"/>
    <s v="SWITCH-P/W"/>
    <n v="17.008152484527415"/>
    <n v="392630"/>
    <n v="6677910.9099999992"/>
    <n v="0"/>
    <n v="6677910.9099999992"/>
  </r>
  <r>
    <n v="2015"/>
    <x v="38"/>
    <s v="SWITCH-P/W"/>
    <n v="25.004962066923408"/>
    <n v="285371"/>
    <n v="7135691.0300000003"/>
    <n v="0"/>
    <n v="7135691.0300000003"/>
  </r>
  <r>
    <n v="2015"/>
    <x v="39"/>
    <s v="SWITCH-P/W"/>
    <n v="26.289038841226422"/>
    <n v="225894"/>
    <n v="5938536.1400000015"/>
    <n v="0"/>
    <n v="5938536.1400000015"/>
  </r>
  <r>
    <n v="2015"/>
    <x v="40"/>
    <s v="SWITCH-P/W"/>
    <n v="12.576420914386098"/>
    <n v="469036"/>
    <n v="5898794.1599999983"/>
    <n v="0"/>
    <n v="5898794.1599999983"/>
  </r>
  <r>
    <n v="2015"/>
    <x v="41"/>
    <s v="SWITCH-P/W"/>
    <n v="14.504507949240034"/>
    <n v="486210"/>
    <n v="7052236.8099999968"/>
    <n v="0"/>
    <n v="7052236.8099999968"/>
  </r>
  <r>
    <n v="2012"/>
    <x v="0"/>
    <s v="SWITCH-M/F"/>
    <n v="45.269999999999996"/>
    <n v="8652"/>
    <n v="391676.04"/>
    <n v="0"/>
    <n v="391676.04"/>
  </r>
  <r>
    <n v="2012"/>
    <x v="1"/>
    <s v="SWITCH-M/F"/>
    <n v="45.684456404736281"/>
    <n v="13006"/>
    <n v="594172.04"/>
    <n v="0"/>
    <n v="594172.04"/>
  </r>
  <r>
    <n v="2012"/>
    <x v="2"/>
    <s v="SWITCH-M/F"/>
    <n v="45.269999999999882"/>
    <n v="8368"/>
    <n v="378819.359999999"/>
    <n v="0"/>
    <n v="378819.359999999"/>
  </r>
  <r>
    <n v="2012"/>
    <x v="3"/>
    <s v="SWITCH-M/F"/>
    <n v="44.465111374407527"/>
    <n v="16880"/>
    <n v="750571.07999999903"/>
    <n v="0"/>
    <n v="750571.07999999903"/>
  </r>
  <r>
    <n v="2012"/>
    <x v="4"/>
    <s v="SWITCH-M/F"/>
    <n v="45.166241427525136"/>
    <n v="15019"/>
    <n v="678351.78"/>
    <n v="0"/>
    <n v="678351.78"/>
  </r>
  <r>
    <n v="2012"/>
    <x v="5"/>
    <s v="SWITCH-M/F"/>
    <n v="51.615589353612165"/>
    <n v="15780"/>
    <n v="814494"/>
    <n v="0"/>
    <n v="814494"/>
  </r>
  <r>
    <n v="2012"/>
    <x v="6"/>
    <s v="SWITCH-M/F"/>
    <n v="51.301375095492745"/>
    <n v="11781"/>
    <n v="604381.5"/>
    <n v="0"/>
    <n v="604381.5"/>
  </r>
  <r>
    <n v="2012"/>
    <x v="7"/>
    <s v="SWITCH-M/F"/>
    <n v="53.053889943074005"/>
    <n v="10540"/>
    <n v="559188"/>
    <n v="0"/>
    <n v="559188"/>
  </r>
  <r>
    <n v="2012"/>
    <x v="8"/>
    <s v="SWITCH-M/F"/>
    <n v="50.593538692712244"/>
    <n v="10648"/>
    <n v="538720"/>
    <n v="0"/>
    <n v="538720"/>
  </r>
  <r>
    <n v="2012"/>
    <x v="9"/>
    <s v="SWITCH-M/F"/>
    <n v="50.886161927187104"/>
    <n v="11042"/>
    <n v="561885"/>
    <n v="0"/>
    <n v="561885"/>
  </r>
  <r>
    <n v="2012"/>
    <x v="10"/>
    <s v="SWITCH-M/F"/>
    <n v="77.845109065691602"/>
    <n v="31724"/>
    <n v="2469558.2400000002"/>
    <n v="0"/>
    <n v="2469558.2400000002"/>
  </r>
  <r>
    <n v="2012"/>
    <x v="11"/>
    <s v="SWITCH-M/F"/>
    <n v="80.455781894668704"/>
    <n v="24722"/>
    <n v="1989027.8399999999"/>
    <n v="0"/>
    <n v="1989027.8399999999"/>
  </r>
  <r>
    <n v="2013"/>
    <x v="12"/>
    <s v="SWITCH-M/F"/>
    <n v="60.322535211267606"/>
    <n v="17892"/>
    <n v="1079290.8"/>
    <n v="0"/>
    <n v="1079290.8"/>
  </r>
  <r>
    <n v="2013"/>
    <x v="13"/>
    <s v="SWITCH-M/F"/>
    <n v="64.198039983511947"/>
    <n v="9704"/>
    <n v="622977.77999999991"/>
    <n v="0"/>
    <n v="622977.77999999991"/>
  </r>
  <r>
    <n v="2013"/>
    <x v="14"/>
    <s v="SWITCH-M/F"/>
    <n v="58.539271838576262"/>
    <n v="15958"/>
    <n v="934169.7"/>
    <n v="0"/>
    <n v="934169.7"/>
  </r>
  <r>
    <n v="2013"/>
    <x v="15"/>
    <s v="SWITCH-M/F"/>
    <n v="61.265044109366201"/>
    <n v="15983"/>
    <n v="979199.2"/>
    <n v="0"/>
    <n v="979199.2"/>
  </r>
  <r>
    <n v="2013"/>
    <x v="16"/>
    <s v="SWITCH-M/F"/>
    <n v="61.873783834942266"/>
    <n v="15849"/>
    <n v="980637.6"/>
    <n v="0"/>
    <n v="980637.6"/>
  </r>
  <r>
    <n v="2013"/>
    <x v="17"/>
    <s v="SWITCH-M/F"/>
    <n v="64.634792440639643"/>
    <n v="24764"/>
    <n v="1600616"/>
    <n v="0"/>
    <n v="1600616"/>
  </r>
  <r>
    <n v="2013"/>
    <x v="18"/>
    <s v="SWITCH-M/F"/>
    <n v="70.071264474293656"/>
    <n v="17272"/>
    <n v="1210270.8800000001"/>
    <n v="0"/>
    <n v="1210270.8800000001"/>
  </r>
  <r>
    <n v="2013"/>
    <x v="19"/>
    <s v="SWITCH-M/F"/>
    <n v="71.888289938505821"/>
    <n v="15286"/>
    <n v="1098884.3999999999"/>
    <n v="0"/>
    <n v="1098884.3999999999"/>
  </r>
  <r>
    <n v="2013"/>
    <x v="20"/>
    <s v="SWITCH-M/F"/>
    <n v="47.268747077214087"/>
    <n v="38063"/>
    <n v="1799190.3199999998"/>
    <n v="0"/>
    <n v="1799190.3199999998"/>
  </r>
  <r>
    <n v="2013"/>
    <x v="21"/>
    <s v="SWITCH-M/F"/>
    <n v="53.869427981220667"/>
    <n v="26625"/>
    <n v="1434273.5200000003"/>
    <n v="0"/>
    <n v="1434273.5200000003"/>
  </r>
  <r>
    <n v="2013"/>
    <x v="22"/>
    <s v="SWITCH-M/F"/>
    <n v="55.141822860238349"/>
    <n v="22152"/>
    <n v="1221501.6599999999"/>
    <n v="0"/>
    <n v="1221501.6599999999"/>
  </r>
  <r>
    <n v="2013"/>
    <x v="23"/>
    <s v="SWITCH-M/F"/>
    <n v="60.689388262989745"/>
    <n v="29735"/>
    <n v="1804598.96"/>
    <n v="0"/>
    <n v="1804598.96"/>
  </r>
  <r>
    <n v="2014"/>
    <x v="24"/>
    <s v="SWITCH-M/F"/>
    <n v="57.759641999717559"/>
    <n v="28324"/>
    <n v="1635984.1"/>
    <n v="0"/>
    <n v="1635984.1"/>
  </r>
  <r>
    <n v="2014"/>
    <x v="25"/>
    <s v="SWITCH-M/F"/>
    <n v="52.562518742900409"/>
    <n v="13205"/>
    <n v="694088.05999999994"/>
    <n v="0"/>
    <n v="694088.05999999994"/>
  </r>
  <r>
    <n v="2014"/>
    <x v="26"/>
    <s v="SWITCH-M/F"/>
    <n v="65.075709954936499"/>
    <n v="24410"/>
    <n v="1588498.08"/>
    <n v="0"/>
    <n v="1588498.08"/>
  </r>
  <r>
    <n v="2014"/>
    <x v="27"/>
    <s v="SWITCH-M/F"/>
    <n v="49.154188150394809"/>
    <n v="19123"/>
    <n v="939975.53999999992"/>
    <n v="0"/>
    <n v="939975.53999999992"/>
  </r>
  <r>
    <n v="2014"/>
    <x v="28"/>
    <s v="SWITCH-M/F"/>
    <n v="60.094546740668193"/>
    <n v="9189"/>
    <n v="552208.79"/>
    <n v="0"/>
    <n v="552208.79"/>
  </r>
  <r>
    <n v="2014"/>
    <x v="29"/>
    <s v="SWITCH-M/F"/>
    <n v="53.008967042689669"/>
    <n v="9042"/>
    <n v="479307.08"/>
    <n v="0"/>
    <n v="479307.08"/>
  </r>
  <r>
    <n v="2014"/>
    <x v="30"/>
    <s v="SWITCH-M/F"/>
    <n v="63.316164154103852"/>
    <n v="4776"/>
    <n v="302398"/>
    <n v="0"/>
    <n v="302398"/>
  </r>
  <r>
    <n v="2014"/>
    <x v="31"/>
    <s v="SWITCH-M/F"/>
    <n v="60.634133806900543"/>
    <n v="13796"/>
    <n v="836508.50999999989"/>
    <n v="0"/>
    <n v="836508.50999999989"/>
  </r>
  <r>
    <n v="2014"/>
    <x v="32"/>
    <s v="SWITCH-M/F"/>
    <n v="45.075308813892526"/>
    <n v="24416"/>
    <n v="1100558.74"/>
    <n v="0"/>
    <n v="1100558.74"/>
  </r>
  <r>
    <n v="2014"/>
    <x v="33"/>
    <s v="SWITCH-M/F"/>
    <n v="25.653881319738936"/>
    <n v="33249"/>
    <n v="852965.89999999991"/>
    <n v="0"/>
    <n v="852965.89999999991"/>
  </r>
  <r>
    <n v="2014"/>
    <x v="34"/>
    <s v="SWITCH-M/F"/>
    <n v="34.494384330675409"/>
    <n v="40257"/>
    <n v="1388640.43"/>
    <n v="0"/>
    <n v="1388640.43"/>
  </r>
  <r>
    <n v="2014"/>
    <x v="35"/>
    <s v="SWITCH-M/F"/>
    <n v="44.789420120471092"/>
    <n v="22246"/>
    <n v="996385.44"/>
    <n v="0"/>
    <n v="996385.44"/>
  </r>
  <r>
    <n v="2015"/>
    <x v="36"/>
    <s v="SWITCH-M/F"/>
    <n v="44.121987846134573"/>
    <n v="31924"/>
    <n v="1408550.34"/>
    <n v="0"/>
    <n v="1408550.34"/>
  </r>
  <r>
    <n v="2015"/>
    <x v="37"/>
    <s v="SWITCH-M/F"/>
    <n v="36.02200373086324"/>
    <n v="15546"/>
    <n v="559998.06999999995"/>
    <n v="0"/>
    <n v="559998.06999999995"/>
  </r>
  <r>
    <n v="2015"/>
    <x v="38"/>
    <s v="SWITCH-M/F"/>
    <n v="25.40197254861183"/>
    <n v="48085"/>
    <n v="1221453.8499999999"/>
    <n v="0"/>
    <n v="1221453.8499999999"/>
  </r>
  <r>
    <n v="2015"/>
    <x v="39"/>
    <s v="SWITCH-M/F"/>
    <n v="23.260550803387606"/>
    <n v="47113"/>
    <n v="1095874.3300000003"/>
    <n v="0"/>
    <n v="1095874.3300000003"/>
  </r>
  <r>
    <n v="2015"/>
    <x v="40"/>
    <s v="SWITCH-M/F"/>
    <n v="29.931679235507453"/>
    <n v="34742"/>
    <n v="1039886.3999999999"/>
    <n v="0"/>
    <n v="1039886.3999999999"/>
  </r>
  <r>
    <n v="2015"/>
    <x v="41"/>
    <s v="SWITCH-M/F"/>
    <n v="13.842186950115163"/>
    <n v="69901"/>
    <n v="967582.71000000008"/>
    <n v="0"/>
    <n v="967582.71000000008"/>
  </r>
  <r>
    <n v="2012"/>
    <x v="0"/>
    <s v="SENSOR"/>
    <n v="10.476256070850395"/>
    <n v="42004"/>
    <n v="436316.33"/>
    <n v="0"/>
    <n v="440044.66000000003"/>
  </r>
  <r>
    <n v="2012"/>
    <x v="1"/>
    <s v="SENSOR"/>
    <n v="10.368969565392193"/>
    <n v="24873"/>
    <n v="257907.38"/>
    <n v="0"/>
    <n v="257907.38"/>
  </r>
  <r>
    <n v="2012"/>
    <x v="2"/>
    <s v="SENSOR"/>
    <n v="10.09340857135347"/>
    <n v="38057"/>
    <n v="384124.84999999899"/>
    <n v="0"/>
    <n v="384124.84999999899"/>
  </r>
  <r>
    <n v="2012"/>
    <x v="3"/>
    <s v="SENSOR"/>
    <n v="9.8129582147586714"/>
    <n v="35491"/>
    <n v="348271.7"/>
    <n v="0"/>
    <n v="348271.7"/>
  </r>
  <r>
    <n v="2012"/>
    <x v="4"/>
    <s v="SENSOR"/>
    <n v="10.170492338831382"/>
    <n v="56323"/>
    <n v="572832.6399999999"/>
    <n v="0"/>
    <n v="572832.6399999999"/>
  </r>
  <r>
    <n v="2012"/>
    <x v="5"/>
    <s v="SENSOR"/>
    <n v="10.557335830479452"/>
    <n v="46720"/>
    <n v="493238.73"/>
    <n v="0"/>
    <n v="493238.73"/>
  </r>
  <r>
    <n v="2012"/>
    <x v="6"/>
    <s v="SENSOR"/>
    <n v="13.847724459749463"/>
    <n v="40074"/>
    <n v="554933.71"/>
    <n v="0"/>
    <n v="554933.71"/>
  </r>
  <r>
    <n v="2012"/>
    <x v="7"/>
    <s v="SENSOR"/>
    <n v="10.561839547227731"/>
    <n v="31274"/>
    <n v="330310.97000000003"/>
    <n v="0"/>
    <n v="330310.97000000003"/>
  </r>
  <r>
    <n v="2012"/>
    <x v="8"/>
    <s v="SENSOR"/>
    <n v="10.945020752706265"/>
    <n v="35658"/>
    <n v="390277.55"/>
    <n v="0"/>
    <n v="390277.55"/>
  </r>
  <r>
    <n v="2012"/>
    <x v="9"/>
    <s v="SENSOR"/>
    <n v="15.485376372455505"/>
    <n v="49273"/>
    <n v="763010.95000000007"/>
    <n v="0"/>
    <n v="763010.95000000007"/>
  </r>
  <r>
    <n v="2012"/>
    <x v="10"/>
    <s v="SENSOR"/>
    <n v="14.192721649924286"/>
    <n v="46887"/>
    <n v="665454.14"/>
    <n v="0"/>
    <n v="665454.14"/>
  </r>
  <r>
    <n v="2012"/>
    <x v="11"/>
    <s v="SENSOR"/>
    <n v="31.116156273805643"/>
    <n v="9189"/>
    <n v="285926.36000000004"/>
    <n v="0"/>
    <n v="285926.36000000004"/>
  </r>
  <r>
    <n v="2013"/>
    <x v="12"/>
    <s v="SENSOR"/>
    <n v="11.293776965623811"/>
    <n v="81539"/>
    <n v="920883.28"/>
    <n v="0"/>
    <n v="920883.28"/>
  </r>
  <r>
    <n v="2013"/>
    <x v="13"/>
    <s v="SENSOR"/>
    <n v="13.943851819300406"/>
    <n v="56890"/>
    <n v="793265.7300000001"/>
    <n v="0"/>
    <n v="793265.7300000001"/>
  </r>
  <r>
    <n v="2013"/>
    <x v="14"/>
    <s v="SENSOR"/>
    <n v="12.647191289037625"/>
    <n v="80083"/>
    <n v="1012825.0200000001"/>
    <n v="0"/>
    <n v="1012825.0200000001"/>
  </r>
  <r>
    <n v="2013"/>
    <x v="15"/>
    <s v="SENSOR"/>
    <n v="12.753137197471867"/>
    <n v="64870"/>
    <n v="827296.01"/>
    <n v="0"/>
    <n v="827296.01"/>
  </r>
  <r>
    <n v="2013"/>
    <x v="16"/>
    <s v="SENSOR"/>
    <n v="13.501960660299792"/>
    <n v="63244"/>
    <n v="853918"/>
    <n v="0"/>
    <n v="853918"/>
  </r>
  <r>
    <n v="2013"/>
    <x v="17"/>
    <s v="SENSOR"/>
    <n v="13.944322032335972"/>
    <n v="54243"/>
    <n v="756381.8600000001"/>
    <n v="0"/>
    <n v="756381.8600000001"/>
  </r>
  <r>
    <n v="2013"/>
    <x v="18"/>
    <s v="SENSOR"/>
    <n v="12.888000096319008"/>
    <n v="62293"/>
    <n v="802832.19"/>
    <n v="0"/>
    <n v="802832.19"/>
  </r>
  <r>
    <n v="2013"/>
    <x v="19"/>
    <s v="SENSOR"/>
    <n v="14.966858010748499"/>
    <n v="51356"/>
    <n v="768637.96"/>
    <n v="0"/>
    <n v="768637.96"/>
  </r>
  <r>
    <n v="2013"/>
    <x v="20"/>
    <s v="SENSOR"/>
    <n v="14.680117895435998"/>
    <n v="42156"/>
    <n v="618855.04999999993"/>
    <n v="0"/>
    <n v="618855.04999999993"/>
  </r>
  <r>
    <n v="2013"/>
    <x v="21"/>
    <s v="SENSOR"/>
    <n v="12.416251481212491"/>
    <n v="52322"/>
    <n v="649643.11"/>
    <n v="0"/>
    <n v="649643.11"/>
  </r>
  <r>
    <n v="2013"/>
    <x v="22"/>
    <s v="SENSOR"/>
    <n v="12.299370835632136"/>
    <n v="47126"/>
    <n v="579620.15"/>
    <n v="0"/>
    <n v="579620.15"/>
  </r>
  <r>
    <n v="2013"/>
    <x v="23"/>
    <s v="SENSOR"/>
    <n v="12.302205978362245"/>
    <n v="42888"/>
    <n v="527617.01"/>
    <n v="0"/>
    <n v="527617.01"/>
  </r>
  <r>
    <n v="2014"/>
    <x v="24"/>
    <s v="SENSOR"/>
    <n v="11.554136897371315"/>
    <n v="56378"/>
    <n v="651399.13"/>
    <n v="0"/>
    <n v="651399.13"/>
  </r>
  <r>
    <n v="2014"/>
    <x v="25"/>
    <s v="SENSOR"/>
    <n v="12.217184286844185"/>
    <n v="53102"/>
    <n v="648756.91999999993"/>
    <n v="0"/>
    <n v="648756.91999999993"/>
  </r>
  <r>
    <n v="2014"/>
    <x v="26"/>
    <s v="SENSOR"/>
    <n v="12.795824937562653"/>
    <n v="58859"/>
    <n v="753149.4600000002"/>
    <n v="0"/>
    <n v="753149.4600000002"/>
  </r>
  <r>
    <n v="2014"/>
    <x v="27"/>
    <s v="SENSOR"/>
    <n v="18.298159816588978"/>
    <n v="65863"/>
    <n v="1205171.7"/>
    <n v="0"/>
    <n v="1205171.7"/>
  </r>
  <r>
    <n v="2014"/>
    <x v="28"/>
    <s v="SENSOR"/>
    <n v="20.411139515562088"/>
    <n v="62588"/>
    <n v="1277492.3999999999"/>
    <n v="0"/>
    <n v="1277492.3999999999"/>
  </r>
  <r>
    <n v="2014"/>
    <x v="29"/>
    <s v="SENSOR"/>
    <n v="20.560040871542469"/>
    <n v="69486"/>
    <n v="1428635"/>
    <n v="0"/>
    <n v="1428635"/>
  </r>
  <r>
    <n v="2014"/>
    <x v="30"/>
    <s v="SENSOR"/>
    <n v="23.89652128080116"/>
    <n v="68301"/>
    <n v="1632156.3"/>
    <n v="0"/>
    <n v="1632156.3"/>
  </r>
  <r>
    <n v="2014"/>
    <x v="31"/>
    <s v="SENSOR"/>
    <n v="19.491294849521985"/>
    <n v="96127"/>
    <n v="1873639.7"/>
    <n v="0"/>
    <n v="1873639.7"/>
  </r>
  <r>
    <n v="2014"/>
    <x v="32"/>
    <s v="SENSOR"/>
    <n v="25.259680110069649"/>
    <n v="81403"/>
    <n v="2056213.7399999998"/>
    <n v="0"/>
    <n v="2056213.7399999998"/>
  </r>
  <r>
    <n v="2014"/>
    <x v="33"/>
    <s v="SENSOR"/>
    <n v="23.33598861701174"/>
    <n v="89256"/>
    <n v="2082877"/>
    <n v="0"/>
    <n v="2082877"/>
  </r>
  <r>
    <n v="2014"/>
    <x v="34"/>
    <s v="SENSOR"/>
    <n v="30.485571140447377"/>
    <n v="43632"/>
    <n v="1330146.44"/>
    <n v="0"/>
    <n v="1330146.44"/>
  </r>
  <r>
    <n v="2014"/>
    <x v="35"/>
    <s v="SENSOR"/>
    <n v="34.673196582542623"/>
    <n v="50798"/>
    <n v="1761329.04"/>
    <n v="0"/>
    <n v="1761329.04"/>
  </r>
  <r>
    <n v="2015"/>
    <x v="36"/>
    <s v="SENSOR"/>
    <n v="20.401404772624943"/>
    <n v="88840"/>
    <n v="1812460.8"/>
    <n v="0"/>
    <n v="1812460.8"/>
  </r>
  <r>
    <n v="2015"/>
    <x v="37"/>
    <s v="SENSOR"/>
    <n v="19.021793751545626"/>
    <n v="60655"/>
    <n v="1153766.8999999999"/>
    <n v="0"/>
    <n v="1153766.8999999999"/>
  </r>
  <r>
    <n v="2015"/>
    <x v="38"/>
    <s v="SENSOR"/>
    <n v="28.759445372190282"/>
    <n v="67667"/>
    <n v="1946065.39"/>
    <n v="0"/>
    <n v="1946065.39"/>
  </r>
  <r>
    <n v="2015"/>
    <x v="39"/>
    <s v="SENSOR"/>
    <n v="25.83198502450886"/>
    <n v="51818"/>
    <n v="1338561.8"/>
    <n v="0"/>
    <n v="1338561.8"/>
  </r>
  <r>
    <n v="2015"/>
    <x v="40"/>
    <s v="SENSOR"/>
    <n v="19.680264372376637"/>
    <n v="47887"/>
    <n v="942428.82000000007"/>
    <n v="0"/>
    <n v="942428.82000000007"/>
  </r>
  <r>
    <n v="2015"/>
    <x v="41"/>
    <s v="SENSOR"/>
    <n v="33.047033689723747"/>
    <n v="50787"/>
    <n v="1678359.7"/>
    <n v="0"/>
    <n v="1678359.7"/>
  </r>
  <r>
    <n v="2012"/>
    <x v="0"/>
    <s v="Trading Goods"/>
    <n v="155.45239761092151"/>
    <n v="14064"/>
    <n v="0"/>
    <n v="2186282.52"/>
    <n v="2186282.52"/>
  </r>
  <r>
    <n v="2012"/>
    <x v="1"/>
    <s v="Trading Goods"/>
    <n v="154.24711691259932"/>
    <n v="10572"/>
    <n v="0"/>
    <n v="1630700.52"/>
    <n v="1630700.52"/>
  </r>
  <r>
    <n v="2012"/>
    <x v="2"/>
    <s v="Trading Goods"/>
    <n v="142.40314920848772"/>
    <n v="11876"/>
    <n v="0"/>
    <n v="1691179.8"/>
    <n v="1691179.8"/>
  </r>
  <r>
    <n v="2012"/>
    <x v="3"/>
    <s v="Trading Goods"/>
    <n v="152.09213646532345"/>
    <n v="10728"/>
    <n v="0"/>
    <n v="1631644.4399999899"/>
    <n v="1631644.4399999899"/>
  </r>
  <r>
    <n v="2012"/>
    <x v="4"/>
    <s v="Trading Goods"/>
    <n v="142.27383951406651"/>
    <n v="12512"/>
    <n v="0"/>
    <n v="1780130.28"/>
    <n v="1780130.28"/>
  </r>
  <r>
    <n v="2012"/>
    <x v="5"/>
    <s v="Trading Goods"/>
    <n v="142.33830419795581"/>
    <n v="16246"/>
    <n v="0"/>
    <n v="2312428.0899999901"/>
    <n v="2312428.0899999901"/>
  </r>
  <r>
    <n v="2012"/>
    <x v="6"/>
    <s v="Trading Goods"/>
    <n v="145.56386731534718"/>
    <n v="11305"/>
    <n v="0"/>
    <n v="1645599.5199999998"/>
    <n v="1645599.5199999998"/>
  </r>
  <r>
    <n v="2012"/>
    <x v="7"/>
    <s v="Trading Goods"/>
    <n v="139.08739417475726"/>
    <n v="10300"/>
    <n v="0"/>
    <n v="1432600.16"/>
    <n v="1432600.16"/>
  </r>
  <r>
    <n v="2012"/>
    <x v="8"/>
    <s v="Trading Goods"/>
    <n v="146.61806350705308"/>
    <n v="16943"/>
    <n v="0"/>
    <n v="2484149.85"/>
    <n v="2484149.85"/>
  </r>
  <r>
    <n v="2012"/>
    <x v="9"/>
    <s v="Trading Goods"/>
    <n v="127.38368385542168"/>
    <n v="10375"/>
    <n v="0"/>
    <n v="1321605.72"/>
    <n v="1321605.72"/>
  </r>
  <r>
    <n v="2012"/>
    <x v="10"/>
    <s v="Trading Goods"/>
    <n v="137.858195207481"/>
    <n v="17110"/>
    <n v="0"/>
    <n v="2358753.7199999997"/>
    <n v="2358753.7199999997"/>
  </r>
  <r>
    <n v="2012"/>
    <x v="11"/>
    <s v="Trading Goods"/>
    <n v="137.91906879606879"/>
    <n v="16280"/>
    <n v="0"/>
    <n v="2245322.44"/>
    <n v="2245322.44"/>
  </r>
  <r>
    <n v="2013"/>
    <x v="12"/>
    <s v="Trading Goods"/>
    <n v="138.01092125984252"/>
    <n v="15240"/>
    <n v="0"/>
    <n v="2103286.44"/>
    <n v="2103286.44"/>
  </r>
  <r>
    <n v="2013"/>
    <x v="13"/>
    <s v="Trading Goods"/>
    <n v="132.60516998468606"/>
    <n v="13060"/>
    <n v="0"/>
    <n v="1731823.52"/>
    <n v="1731823.52"/>
  </r>
  <r>
    <n v="2013"/>
    <x v="14"/>
    <s v="TradingGoods"/>
    <n v="89.843627960716347"/>
    <n v="27696"/>
    <n v="0"/>
    <n v="2488309.12"/>
    <n v="2488309.12"/>
  </r>
  <r>
    <n v="2013"/>
    <x v="15"/>
    <s v="TradingGoods"/>
    <n v="93.350710611212833"/>
    <n v="22938"/>
    <n v="0"/>
    <n v="2141278.6"/>
    <n v="2141278.6"/>
  </r>
  <r>
    <n v="2013"/>
    <x v="16"/>
    <s v="TradingGoods"/>
    <n v="102.01211493090665"/>
    <n v="23736"/>
    <n v="0"/>
    <n v="2421359.56"/>
    <n v="2421359.56"/>
  </r>
  <r>
    <n v="2013"/>
    <x v="17"/>
    <s v="TradingGoods"/>
    <n v="112.54462522220028"/>
    <n v="20252"/>
    <n v="0"/>
    <n v="2279253.75"/>
    <n v="2279253.75"/>
  </r>
  <r>
    <n v="2013"/>
    <x v="18"/>
    <s v="TradingGoods"/>
    <n v="123.70258242805413"/>
    <n v="15741"/>
    <n v="0"/>
    <n v="1947202.35"/>
    <n v="1947202.35"/>
  </r>
  <r>
    <n v="2013"/>
    <x v="19"/>
    <s v="TradingGoods"/>
    <n v="119.95926805465193"/>
    <n v="18444"/>
    <n v="0"/>
    <n v="2212528.7400000002"/>
    <n v="2212528.7400000002"/>
  </r>
  <r>
    <n v="2013"/>
    <x v="20"/>
    <s v="TradingGoods"/>
    <n v="75.386327335332652"/>
    <n v="36012"/>
    <n v="0"/>
    <n v="2714812.4199999995"/>
    <n v="2714812.4199999995"/>
  </r>
  <r>
    <n v="2013"/>
    <x v="21"/>
    <s v="TradingGoods"/>
    <n v="95.823999999999998"/>
    <n v="13260"/>
    <n v="0"/>
    <n v="1270626.24"/>
    <n v="1270626.24"/>
  </r>
  <r>
    <n v="2013"/>
    <x v="22"/>
    <s v="TradingGoods"/>
    <n v="96.567783103026059"/>
    <n v="28585"/>
    <n v="0"/>
    <n v="2760390.08"/>
    <n v="2760390.08"/>
  </r>
  <r>
    <n v="2013"/>
    <x v="23"/>
    <s v="TradingGoods"/>
    <n v="93.257418405564465"/>
    <n v="26166"/>
    <n v="0"/>
    <n v="2440173.61"/>
    <n v="2440173.61"/>
  </r>
  <r>
    <n v="2014"/>
    <x v="24"/>
    <s v="TradingGoods"/>
    <n v="102.70319419660176"/>
    <n v="25778"/>
    <n v="0"/>
    <n v="2647482.94"/>
    <n v="2647482.94"/>
  </r>
  <r>
    <n v="2014"/>
    <x v="25"/>
    <s v="TradingGoods"/>
    <n v="90.641379381125873"/>
    <n v="19487"/>
    <n v="0"/>
    <n v="1766328.5599999998"/>
    <n v="1766328.5599999998"/>
  </r>
  <r>
    <n v="2014"/>
    <x v="26"/>
    <s v="TradingGoods"/>
    <n v="87.441633865185921"/>
    <n v="28454"/>
    <n v="0"/>
    <n v="2488064.25"/>
    <n v="2488064.25"/>
  </r>
  <r>
    <n v="2014"/>
    <x v="27"/>
    <s v="TradingGoods"/>
    <n v="98.499098957806325"/>
    <n v="19766"/>
    <n v="0"/>
    <n v="1946933.19"/>
    <n v="1946933.19"/>
  </r>
  <r>
    <n v="2014"/>
    <x v="28"/>
    <s v="TradingGoods"/>
    <n v="97.19163771137363"/>
    <n v="17268"/>
    <n v="0"/>
    <n v="1678305.2"/>
    <n v="1678305.2"/>
  </r>
  <r>
    <n v="2014"/>
    <x v="29"/>
    <s v="TradingGoods"/>
    <n v="97.639387608069157"/>
    <n v="18044"/>
    <n v="0"/>
    <n v="1761805.1099999999"/>
    <n v="1761805.1099999999"/>
  </r>
  <r>
    <n v="2014"/>
    <x v="30"/>
    <s v="TradingGoods"/>
    <n v="102.81302067946821"/>
    <n v="17602"/>
    <n v="0"/>
    <n v="1809714.7899999993"/>
    <n v="1809714.7899999993"/>
  </r>
  <r>
    <n v="2014"/>
    <x v="31"/>
    <s v="TradingGoods"/>
    <n v="95.862906777153"/>
    <n v="16895"/>
    <n v="0"/>
    <n v="1619603.81"/>
    <n v="1619603.81"/>
  </r>
  <r>
    <n v="2014"/>
    <x v="32"/>
    <s v="TradingGoods"/>
    <n v="94.923901966938686"/>
    <n v="19116"/>
    <n v="0"/>
    <n v="1814565.3099999998"/>
    <n v="1814565.3099999998"/>
  </r>
  <r>
    <n v="2014"/>
    <x v="33"/>
    <s v="TradingGoods"/>
    <n v="97.255139033354141"/>
    <n v="14421"/>
    <n v="0"/>
    <n v="1402516.36"/>
    <n v="1402516.36"/>
  </r>
  <r>
    <n v="2014"/>
    <x v="34"/>
    <s v="TradingGoods"/>
    <n v="94.568287958891247"/>
    <n v="20239"/>
    <n v="0"/>
    <n v="1913967.5799999998"/>
    <n v="1913967.5799999998"/>
  </r>
  <r>
    <n v="2014"/>
    <x v="35"/>
    <s v="TradingGoods"/>
    <n v="102.58431267575168"/>
    <n v="18492"/>
    <n v="0"/>
    <n v="1896989.11"/>
    <n v="1896989.11"/>
  </r>
  <r>
    <n v="2015"/>
    <x v="36"/>
    <s v="TradingGoods"/>
    <n v="96.587386395709842"/>
    <n v="21258"/>
    <n v="0"/>
    <n v="2053254.66"/>
    <n v="2053254.66"/>
  </r>
  <r>
    <n v="2015"/>
    <x v="37"/>
    <s v="TradingGoods"/>
    <n v="105.06621510610786"/>
    <n v="13147"/>
    <n v="0"/>
    <n v="1381305.53"/>
    <n v="1381305.53"/>
  </r>
  <r>
    <n v="2015"/>
    <x v="38"/>
    <s v="TradingGoods"/>
    <n v="68.536833393961459"/>
    <n v="10996"/>
    <n v="0"/>
    <n v="753631.02000000014"/>
    <n v="753631.02000000014"/>
  </r>
  <r>
    <n v="2015"/>
    <x v="39"/>
    <s v="TradingGoods"/>
    <n v="80.501739083206601"/>
    <n v="18412"/>
    <n v="0"/>
    <n v="1482198.02"/>
    <n v="1482198.02"/>
  </r>
  <r>
    <n v="2015"/>
    <x v="40"/>
    <s v="TradingGoods"/>
    <n v="73.508253628233291"/>
    <n v="18673"/>
    <n v="0"/>
    <n v="1372619.62"/>
    <n v="1372619.62"/>
  </r>
  <r>
    <n v="2015"/>
    <x v="41"/>
    <s v="TradingGoods"/>
    <n v="82.985892318552274"/>
    <n v="15583"/>
    <n v="0"/>
    <n v="1293169.1600000001"/>
    <n v="1293169.1600000001"/>
  </r>
  <r>
    <n v="2012"/>
    <x v="0"/>
    <m/>
    <m/>
    <m/>
    <m/>
    <m/>
    <m/>
  </r>
  <r>
    <n v="2012"/>
    <x v="1"/>
    <m/>
    <m/>
    <m/>
    <m/>
    <m/>
    <m/>
  </r>
  <r>
    <n v="2012"/>
    <x v="2"/>
    <m/>
    <m/>
    <m/>
    <m/>
    <m/>
    <m/>
  </r>
  <r>
    <n v="2012"/>
    <x v="3"/>
    <m/>
    <m/>
    <m/>
    <m/>
    <m/>
    <m/>
  </r>
  <r>
    <n v="2012"/>
    <x v="4"/>
    <m/>
    <m/>
    <m/>
    <m/>
    <m/>
    <m/>
  </r>
  <r>
    <n v="2012"/>
    <x v="5"/>
    <m/>
    <m/>
    <m/>
    <m/>
    <m/>
    <m/>
  </r>
  <r>
    <n v="2012"/>
    <x v="6"/>
    <m/>
    <m/>
    <m/>
    <m/>
    <m/>
    <m/>
  </r>
  <r>
    <n v="2012"/>
    <x v="7"/>
    <m/>
    <m/>
    <m/>
    <m/>
    <m/>
    <m/>
  </r>
  <r>
    <n v="2012"/>
    <x v="8"/>
    <m/>
    <m/>
    <m/>
    <m/>
    <m/>
    <m/>
  </r>
  <r>
    <n v="2012"/>
    <x v="9"/>
    <m/>
    <m/>
    <m/>
    <m/>
    <m/>
    <m/>
  </r>
  <r>
    <n v="2012"/>
    <x v="10"/>
    <m/>
    <m/>
    <m/>
    <m/>
    <m/>
    <m/>
  </r>
  <r>
    <n v="2012"/>
    <x v="11"/>
    <m/>
    <m/>
    <m/>
    <m/>
    <m/>
    <m/>
  </r>
  <r>
    <n v="2013"/>
    <x v="12"/>
    <m/>
    <m/>
    <m/>
    <m/>
    <m/>
    <m/>
  </r>
  <r>
    <n v="2013"/>
    <x v="13"/>
    <m/>
    <m/>
    <m/>
    <m/>
    <m/>
    <m/>
  </r>
  <r>
    <n v="2013"/>
    <x v="14"/>
    <m/>
    <m/>
    <m/>
    <m/>
    <m/>
    <m/>
  </r>
  <r>
    <n v="2013"/>
    <x v="15"/>
    <m/>
    <m/>
    <m/>
    <m/>
    <m/>
    <m/>
  </r>
  <r>
    <n v="2013"/>
    <x v="16"/>
    <m/>
    <m/>
    <m/>
    <m/>
    <m/>
    <m/>
  </r>
  <r>
    <n v="2013"/>
    <x v="17"/>
    <m/>
    <m/>
    <m/>
    <m/>
    <m/>
    <m/>
  </r>
  <r>
    <n v="2013"/>
    <x v="18"/>
    <m/>
    <m/>
    <m/>
    <m/>
    <m/>
    <m/>
  </r>
  <r>
    <n v="2013"/>
    <x v="19"/>
    <m/>
    <m/>
    <m/>
    <m/>
    <m/>
    <m/>
  </r>
  <r>
    <n v="2013"/>
    <x v="20"/>
    <m/>
    <m/>
    <m/>
    <m/>
    <m/>
    <m/>
  </r>
  <r>
    <n v="2013"/>
    <x v="21"/>
    <m/>
    <m/>
    <m/>
    <m/>
    <m/>
    <m/>
  </r>
  <r>
    <n v="2013"/>
    <x v="22"/>
    <m/>
    <m/>
    <m/>
    <m/>
    <m/>
    <m/>
  </r>
  <r>
    <n v="2013"/>
    <x v="23"/>
    <m/>
    <m/>
    <m/>
    <m/>
    <m/>
    <m/>
  </r>
  <r>
    <n v="2014"/>
    <x v="24"/>
    <m/>
    <m/>
    <m/>
    <m/>
    <m/>
    <m/>
  </r>
  <r>
    <n v="2014"/>
    <x v="25"/>
    <m/>
    <m/>
    <m/>
    <m/>
    <m/>
    <m/>
  </r>
  <r>
    <n v="2014"/>
    <x v="26"/>
    <m/>
    <m/>
    <m/>
    <m/>
    <m/>
    <m/>
  </r>
  <r>
    <n v="2014"/>
    <x v="27"/>
    <s v="UNIT"/>
    <n v="113.55947802197802"/>
    <n v="364"/>
    <n v="41335.65"/>
    <n v="0"/>
    <n v="41335.65"/>
  </r>
  <r>
    <n v="2014"/>
    <x v="28"/>
    <s v="UNIT"/>
    <n v="120.78666240409208"/>
    <n v="782"/>
    <n v="94455.170000000013"/>
    <n v="0"/>
    <n v="94455.170000000013"/>
  </r>
  <r>
    <n v="2014"/>
    <x v="29"/>
    <s v="UNIT"/>
    <n v="164.85311728395061"/>
    <n v="324"/>
    <n v="53412.409999999996"/>
    <n v="0"/>
    <n v="53412.409999999996"/>
  </r>
  <r>
    <n v="2014"/>
    <x v="30"/>
    <s v="UNIT"/>
    <n v="173.31941406249999"/>
    <n v="256"/>
    <n v="44369.77"/>
    <n v="0"/>
    <n v="44369.77"/>
  </r>
  <r>
    <n v="2014"/>
    <x v="31"/>
    <s v="UNIT"/>
    <n v="250.43520833333332"/>
    <n v="48"/>
    <n v="12020.89"/>
    <n v="0"/>
    <n v="12020.89"/>
  </r>
  <r>
    <n v="2014"/>
    <x v="32"/>
    <s v="UNIT"/>
    <n v="240.05476190476188"/>
    <n v="168"/>
    <n v="40329.199999999997"/>
    <n v="0"/>
    <n v="40329.199999999997"/>
  </r>
  <r>
    <n v="2014"/>
    <x v="33"/>
    <s v="UNIT"/>
    <n v="206.27890928725705"/>
    <n v="926"/>
    <n v="191014.27000000002"/>
    <n v="0"/>
    <n v="191014.27000000002"/>
  </r>
  <r>
    <n v="2014"/>
    <x v="34"/>
    <s v="UNIT"/>
    <n v="251.31397376543208"/>
    <n v="1296"/>
    <n v="325702.90999999997"/>
    <n v="0"/>
    <n v="325702.90999999997"/>
  </r>
  <r>
    <n v="2014"/>
    <x v="35"/>
    <s v="UNIT"/>
    <n v="143.37445170229614"/>
    <n v="5052"/>
    <n v="724327.7300000001"/>
    <n v="0"/>
    <n v="724327.7300000001"/>
  </r>
  <r>
    <n v="2015"/>
    <x v="36"/>
    <s v="UNIT"/>
    <n v="244.74600712709994"/>
    <n v="5893"/>
    <n v="1442288.22"/>
    <n v="0"/>
    <n v="1442288.22"/>
  </r>
  <r>
    <n v="2015"/>
    <x v="37"/>
    <s v="UNIT"/>
    <n v="228.42844537815125"/>
    <n v="238"/>
    <n v="54365.97"/>
    <n v="0"/>
    <n v="54365.97"/>
  </r>
  <r>
    <n v="2015"/>
    <x v="38"/>
    <s v="UNIT"/>
    <n v="131.23235483870968"/>
    <n v="310"/>
    <n v="40682.03"/>
    <n v="0"/>
    <n v="40682.03"/>
  </r>
  <r>
    <n v="2015"/>
    <x v="39"/>
    <s v="UNIT"/>
    <n v="235.5319186046512"/>
    <n v="172"/>
    <n v="40511.490000000005"/>
    <n v="0"/>
    <n v="40511.490000000005"/>
  </r>
  <r>
    <n v="2015"/>
    <x v="40"/>
    <s v="UNIT"/>
    <n v="197.32630733944956"/>
    <n v="436"/>
    <n v="86034.27"/>
    <n v="0"/>
    <n v="86034.27"/>
  </r>
  <r>
    <n v="2015"/>
    <x v="41"/>
    <s v="UNIT"/>
    <n v="118.20311403508772"/>
    <n v="228"/>
    <n v="26950.31"/>
    <n v="0"/>
    <n v="26950.31"/>
  </r>
  <r>
    <n v="2012"/>
    <x v="0"/>
    <m/>
    <m/>
    <m/>
    <m/>
    <m/>
    <m/>
  </r>
  <r>
    <n v="2012"/>
    <x v="1"/>
    <m/>
    <m/>
    <m/>
    <m/>
    <m/>
    <m/>
  </r>
  <r>
    <n v="2012"/>
    <x v="2"/>
    <m/>
    <m/>
    <m/>
    <m/>
    <m/>
    <m/>
  </r>
  <r>
    <n v="2012"/>
    <x v="3"/>
    <m/>
    <m/>
    <m/>
    <m/>
    <m/>
    <m/>
  </r>
  <r>
    <n v="2012"/>
    <x v="4"/>
    <m/>
    <m/>
    <m/>
    <m/>
    <m/>
    <m/>
  </r>
  <r>
    <n v="2012"/>
    <x v="5"/>
    <m/>
    <m/>
    <m/>
    <m/>
    <m/>
    <m/>
  </r>
  <r>
    <n v="2012"/>
    <x v="6"/>
    <m/>
    <m/>
    <m/>
    <m/>
    <m/>
    <m/>
  </r>
  <r>
    <n v="2012"/>
    <x v="7"/>
    <m/>
    <m/>
    <m/>
    <m/>
    <m/>
    <m/>
  </r>
  <r>
    <n v="2012"/>
    <x v="8"/>
    <m/>
    <m/>
    <m/>
    <m/>
    <m/>
    <m/>
  </r>
  <r>
    <n v="2012"/>
    <x v="9"/>
    <m/>
    <m/>
    <m/>
    <m/>
    <m/>
    <m/>
  </r>
  <r>
    <n v="2012"/>
    <x v="10"/>
    <m/>
    <m/>
    <m/>
    <m/>
    <m/>
    <m/>
  </r>
  <r>
    <n v="2012"/>
    <x v="11"/>
    <m/>
    <m/>
    <m/>
    <m/>
    <m/>
    <m/>
  </r>
  <r>
    <n v="2013"/>
    <x v="12"/>
    <m/>
    <m/>
    <m/>
    <m/>
    <m/>
    <m/>
  </r>
  <r>
    <n v="2013"/>
    <x v="13"/>
    <m/>
    <m/>
    <m/>
    <m/>
    <m/>
    <m/>
  </r>
  <r>
    <n v="2013"/>
    <x v="14"/>
    <m/>
    <m/>
    <m/>
    <m/>
    <m/>
    <m/>
  </r>
  <r>
    <n v="2013"/>
    <x v="15"/>
    <m/>
    <m/>
    <m/>
    <m/>
    <m/>
    <m/>
  </r>
  <r>
    <n v="2013"/>
    <x v="16"/>
    <m/>
    <m/>
    <m/>
    <m/>
    <m/>
    <m/>
  </r>
  <r>
    <n v="2013"/>
    <x v="17"/>
    <m/>
    <m/>
    <m/>
    <m/>
    <m/>
    <m/>
  </r>
  <r>
    <n v="2013"/>
    <x v="18"/>
    <m/>
    <m/>
    <m/>
    <m/>
    <m/>
    <m/>
  </r>
  <r>
    <n v="2013"/>
    <x v="19"/>
    <m/>
    <m/>
    <m/>
    <m/>
    <m/>
    <m/>
  </r>
  <r>
    <n v="2013"/>
    <x v="20"/>
    <m/>
    <m/>
    <m/>
    <m/>
    <m/>
    <m/>
  </r>
  <r>
    <n v="2013"/>
    <x v="21"/>
    <m/>
    <m/>
    <m/>
    <m/>
    <m/>
    <m/>
  </r>
  <r>
    <n v="2013"/>
    <x v="22"/>
    <m/>
    <m/>
    <m/>
    <m/>
    <m/>
    <m/>
  </r>
  <r>
    <n v="2013"/>
    <x v="23"/>
    <m/>
    <m/>
    <m/>
    <m/>
    <m/>
    <m/>
  </r>
  <r>
    <n v="2014"/>
    <x v="24"/>
    <m/>
    <m/>
    <m/>
    <m/>
    <m/>
    <m/>
  </r>
  <r>
    <n v="2014"/>
    <x v="25"/>
    <m/>
    <m/>
    <m/>
    <m/>
    <m/>
    <m/>
  </r>
  <r>
    <n v="2014"/>
    <x v="26"/>
    <m/>
    <m/>
    <m/>
    <m/>
    <m/>
    <m/>
  </r>
  <r>
    <n v="2014"/>
    <x v="27"/>
    <m/>
    <m/>
    <m/>
    <m/>
    <m/>
    <m/>
  </r>
  <r>
    <n v="2014"/>
    <x v="28"/>
    <m/>
    <m/>
    <m/>
    <m/>
    <m/>
    <m/>
  </r>
  <r>
    <n v="2014"/>
    <x v="29"/>
    <m/>
    <m/>
    <m/>
    <m/>
    <m/>
    <m/>
  </r>
  <r>
    <n v="2014"/>
    <x v="30"/>
    <m/>
    <m/>
    <m/>
    <m/>
    <m/>
    <m/>
  </r>
  <r>
    <n v="2014"/>
    <x v="31"/>
    <m/>
    <m/>
    <m/>
    <m/>
    <m/>
    <m/>
  </r>
  <r>
    <n v="2014"/>
    <x v="32"/>
    <m/>
    <m/>
    <m/>
    <m/>
    <m/>
    <m/>
  </r>
  <r>
    <n v="2014"/>
    <x v="33"/>
    <m/>
    <m/>
    <m/>
    <m/>
    <m/>
    <m/>
  </r>
  <r>
    <n v="2014"/>
    <x v="34"/>
    <m/>
    <m/>
    <m/>
    <m/>
    <m/>
    <m/>
  </r>
  <r>
    <n v="2014"/>
    <x v="35"/>
    <m/>
    <m/>
    <m/>
    <m/>
    <m/>
    <m/>
  </r>
  <r>
    <n v="2015"/>
    <x v="36"/>
    <s v="BCM"/>
    <n v="13.180000000000001"/>
    <n v="960"/>
    <n v="12652.800000000001"/>
    <n v="0"/>
    <n v="12652.800000000001"/>
  </r>
  <r>
    <n v="2015"/>
    <x v="37"/>
    <s v="BCM"/>
    <n v="123.97017651989546"/>
    <n v="20281"/>
    <n v="2514239.15"/>
    <n v="0"/>
    <n v="2514239.15"/>
  </r>
  <r>
    <n v="2015"/>
    <x v="38"/>
    <s v="BCM"/>
    <n v="232.80932807167233"/>
    <n v="4688"/>
    <n v="1091410.1299999999"/>
    <n v="0"/>
    <n v="1091410.1299999999"/>
  </r>
  <r>
    <n v="2015"/>
    <x v="39"/>
    <s v="BCM"/>
    <n v="128.39899848917241"/>
    <n v="29785"/>
    <n v="3824364.1700000004"/>
    <n v="0"/>
    <n v="3824364.1700000004"/>
  </r>
  <r>
    <n v="2015"/>
    <x v="40"/>
    <s v="BCM"/>
    <n v="136.89142141036533"/>
    <n v="23540"/>
    <n v="3222424.0599999996"/>
    <n v="0"/>
    <n v="3222424.0599999996"/>
  </r>
  <r>
    <n v="2015"/>
    <x v="41"/>
    <s v="BCM"/>
    <n v="-102.03248481439817"/>
    <n v="-17780"/>
    <n v="1814137.5799999996"/>
    <n v="0"/>
    <n v="1814137.5799999996"/>
  </r>
</pivotCacheRecords>
</file>

<file path=xl/pivotCache/pivotCacheRecords3.xml><?xml version="1.0" encoding="utf-8"?>
<pivotCacheRecords xmlns="http://schemas.openxmlformats.org/spreadsheetml/2006/main" xmlns:r="http://schemas.openxmlformats.org/officeDocument/2006/relationships" count="592">
  <r>
    <s v="2015.06.30"/>
    <n v="6100015900"/>
    <n v="100220"/>
    <x v="0"/>
    <s v="NO22063291-2采购甲乙部品"/>
    <m/>
    <n v="1799369.12"/>
  </r>
  <r>
    <s v="2015.05.30"/>
    <n v="6100015772"/>
    <n v="100220"/>
    <x v="0"/>
    <s v="NO22063260-1采购甲乙部品"/>
    <m/>
    <n v="1596411.04"/>
  </r>
  <r>
    <s v="2015.06.30"/>
    <n v="6100015912"/>
    <n v="100113"/>
    <x v="1"/>
    <s v="NO11941140-51采购贵宇部品"/>
    <m/>
    <n v="1394331.09"/>
  </r>
  <r>
    <s v="2015.04.30"/>
    <n v="6100015615"/>
    <n v="100220"/>
    <x v="0"/>
    <s v="NO14245432-4采购甲乙部品"/>
    <m/>
    <n v="1268025.04"/>
  </r>
  <r>
    <s v="2015.03.16"/>
    <n v="6100015251"/>
    <n v="200002"/>
    <x v="2"/>
    <s v="DSWBEC150202一般贸易"/>
    <n v="187150.11"/>
    <n v="1144160.9099999999"/>
  </r>
  <r>
    <s v="2015.06.30"/>
    <n v="6100015894"/>
    <n v="100044"/>
    <x v="3"/>
    <s v="NO1680516采购创迈部品"/>
    <m/>
    <n v="1122750.72"/>
  </r>
  <r>
    <s v="2015.06.27"/>
    <n v="6100016001"/>
    <n v="100203"/>
    <x v="4"/>
    <s v="NO01444645/46购买博泰PCB"/>
    <m/>
    <n v="1068483.8999999999"/>
  </r>
  <r>
    <s v="2015.06.23"/>
    <n v="6100015882"/>
    <n v="100062"/>
    <x v="5"/>
    <s v="NO44448883 DEC 2015 年5月份KMC货款"/>
    <m/>
    <n v="1009299.23"/>
  </r>
  <r>
    <s v="2015.06.29"/>
    <n v="6100016014"/>
    <n v="100057"/>
    <x v="6"/>
    <s v="NO.07346017购买乐星漆包线（6月）"/>
    <m/>
    <n v="972670.89"/>
  </r>
  <r>
    <s v="2015.05.30"/>
    <n v="6100015774"/>
    <n v="100113"/>
    <x v="1"/>
    <s v="NO11999079-90采购贵宇部品"/>
    <m/>
    <n v="962365.35"/>
  </r>
  <r>
    <s v="2015.06.30"/>
    <n v="6100015916"/>
    <n v="100163"/>
    <x v="7"/>
    <s v="NO20320989-97采购神洲部品"/>
    <m/>
    <n v="943553.09"/>
  </r>
  <r>
    <s v="2015.01.23"/>
    <n v="6100014844"/>
    <n v="200002"/>
    <x v="2"/>
    <s v="DSWBEC150103一般贸易"/>
    <n v="153994.91"/>
    <n v="941463.28"/>
  </r>
  <r>
    <s v="2015.06.25"/>
    <n v="6100015926"/>
    <n v="100378"/>
    <x v="8"/>
    <s v="NO.06505651 江阴道达电镀件购买"/>
    <m/>
    <n v="908975.64"/>
  </r>
  <r>
    <s v="2015.04.30"/>
    <n v="6100015504"/>
    <n v="100044"/>
    <x v="3"/>
    <s v="NO16171628采购创迈部品"/>
    <m/>
    <n v="896313.6"/>
  </r>
  <r>
    <s v="2015.02.27"/>
    <n v="6100015160"/>
    <n v="200002"/>
    <x v="2"/>
    <s v="DSWSCB150205一般贸易"/>
    <n v="139326.70000000001"/>
    <n v="851787.71"/>
  </r>
  <r>
    <s v="2015.05.26"/>
    <n v="6100015787"/>
    <n v="100298"/>
    <x v="9"/>
    <s v="NO03542114/6/7/8采购丰山（连云港）铜材"/>
    <m/>
    <n v="839702.09"/>
  </r>
  <r>
    <s v="2015.05.30"/>
    <n v="6100015702"/>
    <n v="100163"/>
    <x v="7"/>
    <s v="NO20320973-81采购神洲部品"/>
    <m/>
    <n v="823060.76"/>
  </r>
  <r>
    <s v="2015.04.27"/>
    <n v="6100015607"/>
    <n v="100203"/>
    <x v="4"/>
    <s v="NO10116578购买博泰PCB"/>
    <m/>
    <n v="816238.6"/>
  </r>
  <r>
    <s v="2015.06.30"/>
    <n v="6100016061"/>
    <n v="100311"/>
    <x v="10"/>
    <s v="NO.00338543 江淮调拨料购买"/>
    <m/>
    <n v="814743.42"/>
  </r>
  <r>
    <s v="2015.04.27"/>
    <n v="6100015544"/>
    <n v="100298"/>
    <x v="9"/>
    <s v="NO03542061-69采购丰山（连云港）铜材"/>
    <m/>
    <n v="795427.72"/>
  </r>
  <r>
    <s v="2015.05.30"/>
    <n v="6100015735"/>
    <n v="100044"/>
    <x v="3"/>
    <s v="NO16850468采购创迈部品"/>
    <m/>
    <n v="792642.24"/>
  </r>
  <r>
    <s v="2015.02.10"/>
    <n v="6100015067"/>
    <n v="200002"/>
    <x v="2"/>
    <s v="DSWBEC150118一般贸易"/>
    <n v="129173.28"/>
    <n v="789713.76"/>
  </r>
  <r>
    <s v="2015.06.30"/>
    <n v="6100015984"/>
    <n v="100138"/>
    <x v="11"/>
    <s v="NO16624832-9采购威凯部品"/>
    <m/>
    <n v="766454.29"/>
  </r>
  <r>
    <s v="2015.02.02"/>
    <n v="6100015045"/>
    <n v="200002"/>
    <x v="2"/>
    <s v="DSWSCB150115一般贸易"/>
    <n v="124763.54"/>
    <n v="762754.38"/>
  </r>
  <r>
    <s v="2015.04.27"/>
    <n v="6100015562"/>
    <n v="100378"/>
    <x v="8"/>
    <s v="NO.06423326江阴道达3-4月电镀件购买"/>
    <m/>
    <n v="735412.81"/>
  </r>
  <r>
    <s v="2015.05.26"/>
    <n v="6100015782"/>
    <n v="100203"/>
    <x v="4"/>
    <s v="NO01444549购买博泰PCB"/>
    <m/>
    <n v="717997.74"/>
  </r>
  <r>
    <s v="2015.05.27"/>
    <n v="6100015793"/>
    <n v="100057"/>
    <x v="6"/>
    <s v="NO07345972购买乐星电缆漆包线"/>
    <m/>
    <n v="717537.18"/>
  </r>
  <r>
    <s v="2015.05.27"/>
    <n v="6100015806"/>
    <n v="100062"/>
    <x v="5"/>
    <s v="NO35089109上海德尔福4月份KMC货款"/>
    <m/>
    <n v="671292.38"/>
  </r>
  <r>
    <s v="2015.01.26"/>
    <n v="6100014982"/>
    <n v="200002"/>
    <x v="2"/>
    <s v="DSWBEC150107一般贸易"/>
    <n v="108422.84"/>
    <n v="662853.87"/>
  </r>
  <r>
    <s v="2015.05.18"/>
    <n v="6100015687"/>
    <n v="200002"/>
    <x v="2"/>
    <s v="DSWSCB150418一般贸易"/>
    <n v="103506.21"/>
    <n v="632795.56999999995"/>
  </r>
  <r>
    <s v="2015.03.19"/>
    <n v="6100015266"/>
    <n v="200002"/>
    <x v="2"/>
    <s v="DSWSCB150231一般贸易"/>
    <n v="101436.01"/>
    <n v="620139.18999999994"/>
  </r>
  <r>
    <s v="2015.04.27"/>
    <n v="6100015557"/>
    <n v="100222"/>
    <x v="12"/>
    <s v="NO.05403239苏州丰安 3-4月注塑件购买"/>
    <m/>
    <n v="588385.92000000004"/>
  </r>
  <r>
    <s v="2015.03.16"/>
    <n v="6100015257"/>
    <n v="200002"/>
    <x v="2"/>
    <s v="DSWSCB150234一般贸易"/>
    <n v="92259.23"/>
    <n v="564036.03"/>
  </r>
  <r>
    <s v="2015.04.27"/>
    <n v="6100015569"/>
    <n v="100062"/>
    <x v="5"/>
    <s v="NO.14299813德尔福1-3月注塑件购买"/>
    <m/>
    <n v="563332.77"/>
  </r>
  <r>
    <s v="2015.04.22"/>
    <n v="6100015481"/>
    <n v="200002"/>
    <x v="2"/>
    <s v="DSWBEC150306一般贸易"/>
    <n v="91677.79"/>
    <n v="560481.34"/>
  </r>
  <r>
    <s v="2015.04.23"/>
    <n v="6100015491"/>
    <n v="100228"/>
    <x v="13"/>
    <s v="NO18764341购买华升PCB"/>
    <m/>
    <n v="557157.99"/>
  </r>
  <r>
    <s v="2015.04.25"/>
    <n v="6100015535"/>
    <n v="200002"/>
    <x v="2"/>
    <s v="DSWBEC150401一般贸易"/>
    <n v="91101.29"/>
    <n v="556956.85"/>
  </r>
  <r>
    <s v="2015.02.10"/>
    <n v="6100015066"/>
    <n v="200002"/>
    <x v="2"/>
    <s v="DSWSCB150130一般贸易"/>
    <n v="90405.36"/>
    <n v="552702.21"/>
  </r>
  <r>
    <s v="2015.05.26"/>
    <n v="6100015779"/>
    <n v="100378"/>
    <x v="8"/>
    <s v="NO.06505527 江阴道达电镀件购买"/>
    <m/>
    <n v="552433.88"/>
  </r>
  <r>
    <s v="2015.04.01"/>
    <n v="6100015442"/>
    <n v="200002"/>
    <x v="2"/>
    <s v="DSWBEC150302一般贸易"/>
    <n v="89696.75"/>
    <n v="548370.05000000005"/>
  </r>
  <r>
    <s v="2015.06.25"/>
    <n v="6100015925"/>
    <n v="100298"/>
    <x v="9"/>
    <s v="NO.03542119购买丰山铜材（6月）"/>
    <m/>
    <n v="521605.86"/>
  </r>
  <r>
    <s v="2015.03.19"/>
    <n v="6100015268"/>
    <n v="200002"/>
    <x v="2"/>
    <s v="DSWBEC150209一般贸易"/>
    <n v="85260.9"/>
    <n v="521251.04"/>
  </r>
  <r>
    <s v="2015.04.28"/>
    <n v="6100015617"/>
    <n v="100057"/>
    <x v="6"/>
    <s v="NO.06906717购买乐星电缆漆包线（4月份）"/>
    <m/>
    <n v="518387.82"/>
  </r>
  <r>
    <s v="2015.06.30"/>
    <n v="6100015899"/>
    <n v="100202"/>
    <x v="14"/>
    <s v="NO11257341-5采购英泰特部品"/>
    <m/>
    <n v="514302.19"/>
  </r>
  <r>
    <s v="2015.04.02"/>
    <n v="6100015443"/>
    <n v="200002"/>
    <x v="2"/>
    <s v="DSWSCB150314一般贸易"/>
    <n v="83853.289999999994"/>
    <n v="512645.47"/>
  </r>
  <r>
    <s v="2015.05.06"/>
    <n v="6100015651"/>
    <n v="200002"/>
    <x v="2"/>
    <s v="DSWBEC150404一般贸易"/>
    <n v="83690.48"/>
    <n v="511650.12"/>
  </r>
  <r>
    <s v="2015.06.30"/>
    <n v="6100016066"/>
    <n v="100311"/>
    <x v="10"/>
    <s v="NO.00338543 江淮调拨料单价调整1-3月"/>
    <m/>
    <n v="505393.08"/>
  </r>
  <r>
    <s v="2015.06.30"/>
    <n v="200289541"/>
    <n v="200002"/>
    <x v="2"/>
    <s v="DSW-SC-B-1506-19部品在途"/>
    <n v="80769.08"/>
    <n v="493789.85"/>
  </r>
  <r>
    <s v="2015.04.13"/>
    <n v="6100015457"/>
    <n v="200002"/>
    <x v="2"/>
    <s v="DSWSCB150328一般贸易"/>
    <n v="79489.070000000007"/>
    <n v="485964.38"/>
  </r>
  <r>
    <s v="2015.03.25"/>
    <n v="6100015376"/>
    <n v="100061"/>
    <x v="15"/>
    <s v="NO01168641-45采购赛星线束（1月-3月）"/>
    <m/>
    <n v="482818.33"/>
  </r>
  <r>
    <s v="2015.06.29"/>
    <n v="6100016055"/>
    <n v="200002"/>
    <x v="2"/>
    <s v="DSWSCB150518一般贸易"/>
    <n v="72425.73"/>
    <n v="442781.94"/>
  </r>
  <r>
    <s v="2015.04.30"/>
    <n v="6100015490"/>
    <n v="100041"/>
    <x v="16"/>
    <s v="NO21494641-5采购上涛塑料粒子"/>
    <m/>
    <n v="442494"/>
  </r>
  <r>
    <s v="2015.03.04"/>
    <n v="6100015235"/>
    <n v="200002"/>
    <x v="2"/>
    <s v="DSWSCB150224一般贸易"/>
    <n v="70811.5"/>
    <n v="432913.19"/>
  </r>
  <r>
    <s v="2015.05.30"/>
    <n v="6100015706"/>
    <n v="100138"/>
    <x v="11"/>
    <s v="NO16624812-6采购威凯部品"/>
    <m/>
    <n v="432417.04"/>
  </r>
  <r>
    <s v="2015.02.11"/>
    <n v="6100015082"/>
    <n v="200002"/>
    <x v="2"/>
    <s v="DSWSCB150143一般贸易"/>
    <n v="70062.009999999995"/>
    <n v="428331.1"/>
  </r>
  <r>
    <s v="2015.06.27"/>
    <n v="6100016008"/>
    <n v="100204"/>
    <x v="17"/>
    <s v="NO42735812/13/14/15购买雅创二极管"/>
    <m/>
    <n v="425767.65"/>
  </r>
  <r>
    <s v="2015.06.30"/>
    <n v="6100015892"/>
    <n v="100149"/>
    <x v="18"/>
    <s v="NO20191088采购银山部品"/>
    <m/>
    <n v="422368.85"/>
  </r>
  <r>
    <s v="2015.05.18"/>
    <n v="6100015682"/>
    <n v="200002"/>
    <x v="2"/>
    <s v="DSWRYB150404一般贸易"/>
    <n v="69069.8"/>
    <n v="422265.13"/>
  </r>
  <r>
    <s v="2015.05.30"/>
    <n v="6100015736"/>
    <n v="100202"/>
    <x v="14"/>
    <s v="NO11257324-7采购英泰特部品"/>
    <m/>
    <n v="405495.54"/>
  </r>
  <r>
    <s v="2015.05.08"/>
    <n v="6100015671"/>
    <n v="200002"/>
    <x v="2"/>
    <s v="DSWSCB150412一般贸易"/>
    <n v="66154.84"/>
    <n v="404444.23"/>
  </r>
  <r>
    <s v="2015.05.06"/>
    <n v="6100015649"/>
    <n v="200002"/>
    <x v="2"/>
    <s v="DSWSCB150408一般贸易"/>
    <n v="65446.21"/>
    <n v="400111.95"/>
  </r>
  <r>
    <s v="2015.01.29"/>
    <n v="6100015015"/>
    <n v="200002"/>
    <x v="2"/>
    <s v="DSWBEC150111(1/3)一般贸易"/>
    <n v="65163.68"/>
    <n v="398384.67"/>
  </r>
  <r>
    <s v="2015.04.03"/>
    <n v="6100015448"/>
    <n v="200002"/>
    <x v="2"/>
    <s v="DSWSCB150324一般贸易"/>
    <n v="64088.04"/>
    <n v="391808.64"/>
  </r>
  <r>
    <s v="2015.04.30"/>
    <n v="6100015493"/>
    <n v="100163"/>
    <x v="7"/>
    <s v="NO19992033-44采购神州部品"/>
    <m/>
    <n v="377951.21"/>
  </r>
  <r>
    <s v="2015.05.30"/>
    <n v="6100015773"/>
    <n v="100148"/>
    <x v="19"/>
    <s v="NO24985122采购品柏塑料粒子"/>
    <m/>
    <n v="376272"/>
  </r>
  <r>
    <s v="2015.04.15"/>
    <n v="6100015464"/>
    <n v="200002"/>
    <x v="2"/>
    <s v="DSWSCB150334一般贸易"/>
    <n v="60786.96"/>
    <n v="371627.16"/>
  </r>
  <r>
    <s v="2015.06.30"/>
    <n v="6100015914"/>
    <n v="100208"/>
    <x v="20"/>
    <s v="NO09289414-7采购宇辉部品"/>
    <m/>
    <n v="360231.3"/>
  </r>
  <r>
    <s v="2015.03.04"/>
    <n v="6100015234"/>
    <n v="200002"/>
    <x v="2"/>
    <s v="DSWSCB150223一般贸易"/>
    <n v="57070.51"/>
    <n v="348906.27"/>
  </r>
  <r>
    <s v="2015.06.25"/>
    <n v="6100015922"/>
    <n v="100222"/>
    <x v="12"/>
    <s v="NO.06020581 苏州丰安注塑件购买"/>
    <m/>
    <n v="348216.88"/>
  </r>
  <r>
    <s v="2015.06.29"/>
    <n v="6100016045"/>
    <n v="200002"/>
    <x v="2"/>
    <s v="DSWBEC150508一般贸易"/>
    <n v="56900.95"/>
    <n v="347869.65"/>
  </r>
  <r>
    <s v="2015.02.15"/>
    <n v="6100015138"/>
    <n v="200002"/>
    <x v="2"/>
    <s v="DSWSCB150149一般贸易"/>
    <n v="55844.77"/>
    <n v="341412.59"/>
  </r>
  <r>
    <s v="2015.06.23"/>
    <n v="6100015883"/>
    <n v="100062"/>
    <x v="5"/>
    <s v="NO44448882 DEC 2015 年5月份LDC货款"/>
    <m/>
    <n v="337989.83"/>
  </r>
  <r>
    <s v="2015.04.21"/>
    <n v="6100015475"/>
    <n v="200002"/>
    <x v="2"/>
    <s v="DSWSCB150342一般贸易"/>
    <n v="54117.91"/>
    <n v="330855.25"/>
  </r>
  <r>
    <s v="2015.05.18"/>
    <n v="6100015685"/>
    <n v="200002"/>
    <x v="2"/>
    <s v="DSWSCB150407一般贸易"/>
    <n v="52930.34"/>
    <n v="323594.93"/>
  </r>
  <r>
    <s v="2015.01.17"/>
    <n v="6100014790"/>
    <n v="200002"/>
    <x v="2"/>
    <s v="DSWRYB141209一般贸易"/>
    <n v="52621.599999999999"/>
    <n v="321707.40999999997"/>
  </r>
  <r>
    <s v="2015.05.27"/>
    <n v="6100015803"/>
    <n v="100062"/>
    <x v="5"/>
    <s v="NO35089108上海德尔福4月份LDC货款"/>
    <m/>
    <n v="314564.8"/>
  </r>
  <r>
    <s v="2015.06.30"/>
    <n v="6100015972"/>
    <n v="100148"/>
    <x v="19"/>
    <s v="NO24985145采购品柏塑料粒子"/>
    <m/>
    <n v="308856.59999999998"/>
  </r>
  <r>
    <s v="2015.01.27"/>
    <n v="6100014999"/>
    <n v="200002"/>
    <x v="2"/>
    <s v="DSWRAW1501一般贸易"/>
    <n v="50364.05"/>
    <n v="307905.65999999997"/>
  </r>
  <r>
    <s v="2015.04.30"/>
    <n v="6100015484"/>
    <n v="100148"/>
    <x v="19"/>
    <s v="NO24985114-7采购品柏塑料粒子"/>
    <m/>
    <n v="299145.59999999998"/>
  </r>
  <r>
    <s v="2015.04.27"/>
    <n v="6100015560"/>
    <n v="100261"/>
    <x v="21"/>
    <s v="NO.23299060上海瑞尔3-4月电镀件购买"/>
    <m/>
    <n v="297480.78999999998"/>
  </r>
  <r>
    <s v="2015.06.30"/>
    <n v="6100015913"/>
    <n v="100229"/>
    <x v="22"/>
    <s v="NO48194911-3采购科禾部品"/>
    <m/>
    <n v="286778.81"/>
  </r>
  <r>
    <s v="2015.04.25"/>
    <n v="6100015534"/>
    <n v="200002"/>
    <x v="2"/>
    <s v="DSWBEC150403一般贸易"/>
    <n v="46525.83"/>
    <n v="284440.31"/>
  </r>
  <r>
    <s v="2015.04.27"/>
    <n v="6100015559"/>
    <n v="100322"/>
    <x v="23"/>
    <s v="NO13002020/21/22购买华卓SMT加工"/>
    <m/>
    <n v="284125"/>
  </r>
  <r>
    <s v="2015.02.10"/>
    <n v="6100015064"/>
    <n v="200002"/>
    <x v="2"/>
    <s v="DSWSCB150129一般贸易"/>
    <n v="46066.6"/>
    <n v="281632.77"/>
  </r>
  <r>
    <s v="2015.05.25"/>
    <n v="6100015749"/>
    <n v="100222"/>
    <x v="12"/>
    <s v="NO.06020556 苏州丰安4-5月物料购买"/>
    <m/>
    <n v="276877.59999999998"/>
  </r>
  <r>
    <s v="2015.02.10"/>
    <n v="6100015061"/>
    <n v="200002"/>
    <x v="2"/>
    <s v="DSWRAW1503一般贸易"/>
    <n v="45177.120000000003"/>
    <n v="276194.84000000003"/>
  </r>
  <r>
    <s v="2015.03.11"/>
    <n v="6100015245"/>
    <n v="200002"/>
    <x v="2"/>
    <s v="DSWRAW1505一般贸易"/>
    <n v="44903.78"/>
    <n v="274523.75"/>
  </r>
  <r>
    <s v="2015.03.12"/>
    <n v="6100015249"/>
    <n v="200002"/>
    <x v="2"/>
    <s v="DSWRYB150202一般贸易"/>
    <n v="44538.32"/>
    <n v="272289.46999999997"/>
  </r>
  <r>
    <s v="2015.02.10"/>
    <n v="6100015074"/>
    <n v="200002"/>
    <x v="2"/>
    <s v="DSWRYB150107一般贸易"/>
    <n v="44359.4"/>
    <n v="271195.63"/>
  </r>
  <r>
    <s v="2015.05.21"/>
    <n v="6100015694"/>
    <n v="200002"/>
    <x v="2"/>
    <s v="DSWRAW1512一般贸易"/>
    <n v="44349.4"/>
    <n v="271134.49"/>
  </r>
  <r>
    <s v="2015.05.27"/>
    <n v="6100015799"/>
    <n v="100077"/>
    <x v="24"/>
    <s v="NO39655819购买极东贸易油漆"/>
    <m/>
    <n v="267634.64"/>
  </r>
  <r>
    <s v="2015.03.06"/>
    <n v="6100015239"/>
    <n v="200002"/>
    <x v="2"/>
    <s v="DSWRAW1506一般贸易"/>
    <n v="43757.33"/>
    <n v="267514.81"/>
  </r>
  <r>
    <s v="2015.05.30"/>
    <n v="6100015791"/>
    <n v="100041"/>
    <x v="16"/>
    <s v="NO28034858-60采购上涛塑料粒子"/>
    <m/>
    <n v="267052.5"/>
  </r>
  <r>
    <s v="2015.04.01"/>
    <n v="6100015440"/>
    <n v="200002"/>
    <x v="2"/>
    <s v="DSWSCB150315一般贸易"/>
    <n v="43275.28"/>
    <n v="264567.75"/>
  </r>
  <r>
    <s v="2015.06.23"/>
    <n v="6100015878"/>
    <n v="100062"/>
    <x v="5"/>
    <s v="NO.44352381 德尔福物料购买"/>
    <m/>
    <n v="263376.36"/>
  </r>
  <r>
    <s v="2015.05.30"/>
    <n v="6100015733"/>
    <n v="100010"/>
    <x v="25"/>
    <s v="NO09119683采购国泰部品"/>
    <m/>
    <n v="262479.61"/>
  </r>
  <r>
    <s v="2015.05.26"/>
    <n v="6100015769"/>
    <n v="100297"/>
    <x v="26"/>
    <s v="NO01621907/578980采购埃赛克斯漆包线"/>
    <m/>
    <n v="261323.27"/>
  </r>
  <r>
    <s v="2015.05.23"/>
    <n v="6100015723"/>
    <n v="100228"/>
    <x v="13"/>
    <s v="NO05074778购买华升PCB"/>
    <m/>
    <n v="258033.5"/>
  </r>
  <r>
    <s v="2015.05.06"/>
    <n v="6100015650"/>
    <n v="200002"/>
    <x v="2"/>
    <s v="DSWSCB150409一般贸易"/>
    <n v="41611.81"/>
    <n v="254397.96"/>
  </r>
  <r>
    <s v="2015.03.18"/>
    <n v="6100015263"/>
    <n v="200002"/>
    <x v="2"/>
    <s v="DSWSCB150227一般贸易"/>
    <n v="41513.949999999997"/>
    <n v="253799.67999999999"/>
  </r>
  <r>
    <s v="2014.12.16"/>
    <n v="6100014584"/>
    <n v="100311"/>
    <x v="10"/>
    <s v="NO00014040~6457JAC电镀件调拨料11~12月（江淮汽车）"/>
    <m/>
    <n v="252738.18"/>
  </r>
  <r>
    <s v="2015.04.23"/>
    <n v="6100015488"/>
    <n v="100061"/>
    <x v="15"/>
    <s v="NO10385627-29采购赛星线束（3月-4月）"/>
    <m/>
    <n v="246539.45"/>
  </r>
  <r>
    <s v="2015.01.17"/>
    <n v="6100014788"/>
    <n v="200002"/>
    <x v="2"/>
    <s v="DSWBEC141211(1/2)一般贸易"/>
    <n v="40129.97"/>
    <n v="245338.58"/>
  </r>
  <r>
    <s v="2015.04.15"/>
    <n v="6100015461"/>
    <n v="200002"/>
    <x v="2"/>
    <s v="DSWRAW1510一般贸易"/>
    <n v="39879.4"/>
    <n v="243806.7"/>
  </r>
  <r>
    <s v="2015.02.10"/>
    <n v="6100015075"/>
    <n v="200002"/>
    <x v="2"/>
    <s v="DSWSCB150137一般贸易"/>
    <n v="39726.120000000003"/>
    <n v="242869.61"/>
  </r>
  <r>
    <s v="2015.03.09"/>
    <n v="6100015241"/>
    <n v="200002"/>
    <x v="2"/>
    <s v="DSWSCB150228一般贸易"/>
    <n v="39615.949999999997"/>
    <n v="242196.07"/>
  </r>
  <r>
    <s v="2015.06.26"/>
    <n v="6100015943"/>
    <n v="100151"/>
    <x v="27"/>
    <s v="NO.05094794/95/98购买利益素勒漆包线（6月）"/>
    <m/>
    <n v="238988.32"/>
  </r>
  <r>
    <s v="2015.03.16"/>
    <n v="6100015259"/>
    <n v="200002"/>
    <x v="2"/>
    <s v="DSWSCB150236一般贸易"/>
    <n v="38836.230000000003"/>
    <n v="237429.18"/>
  </r>
  <r>
    <s v="2015.05.04"/>
    <n v="6100015645"/>
    <n v="200002"/>
    <x v="2"/>
    <s v="DSWRAW1511一般贸易"/>
    <n v="38802.5"/>
    <n v="237222.96"/>
  </r>
  <r>
    <s v="2014.03.31"/>
    <n v="6100012733"/>
    <n v="100311"/>
    <x v="10"/>
    <s v="NO00039323购买江淮部品"/>
    <m/>
    <n v="236883.46"/>
  </r>
  <r>
    <s v="2015.03.16"/>
    <n v="6100015256"/>
    <n v="200002"/>
    <x v="2"/>
    <s v="DSWRAW1507一般贸易"/>
    <n v="38582.47"/>
    <n v="235877.79"/>
  </r>
  <r>
    <s v="2015.03.16"/>
    <n v="6100015255"/>
    <n v="200002"/>
    <x v="2"/>
    <s v="DSWRYB150203一般贸易"/>
    <n v="38059.699999999997"/>
    <n v="232681.78"/>
  </r>
  <r>
    <s v="2015.06.13"/>
    <n v="6100015861"/>
    <n v="100062"/>
    <x v="5"/>
    <s v="NO44352466 DEC 2014 年7-2015年2月份AS件结算"/>
    <m/>
    <n v="224390.97"/>
  </r>
  <r>
    <s v="2015.04.03"/>
    <n v="6100015451"/>
    <n v="200002"/>
    <x v="2"/>
    <s v="DSWRAW1508一般贸易"/>
    <n v="36644.9"/>
    <n v="224032.26"/>
  </r>
  <r>
    <s v="2015.06.30"/>
    <n v="200289541"/>
    <n v="200002"/>
    <x v="2"/>
    <s v="DSW-RAW-1516部品在途"/>
    <n v="35684.550000000003"/>
    <n v="218161.06"/>
  </r>
  <r>
    <s v="2015.03.24"/>
    <n v="6100015352"/>
    <n v="100052"/>
    <x v="28"/>
    <s v="NO19076252-253采购金成功pin针"/>
    <m/>
    <n v="210725.69"/>
  </r>
  <r>
    <s v="2015.05.22"/>
    <n v="6100015703"/>
    <n v="100061"/>
    <x v="15"/>
    <s v="NO0143000-2采购赛星线束（4月-5月）"/>
    <m/>
    <n v="208055.88"/>
  </r>
  <r>
    <s v="2015.05.06"/>
    <n v="6100015652"/>
    <n v="200002"/>
    <x v="2"/>
    <s v="DSWRYB150401一般贸易"/>
    <n v="33768.400000000001"/>
    <n v="206446.49"/>
  </r>
  <r>
    <s v="2015.06.01"/>
    <n v="6100015842"/>
    <n v="200002"/>
    <x v="2"/>
    <s v="DSWBEC150507一般贸易"/>
    <n v="33518.480000000003"/>
    <n v="204918.58"/>
  </r>
  <r>
    <s v="2015.04.25"/>
    <n v="6100015542"/>
    <n v="100234"/>
    <x v="29"/>
    <s v="NO24581809购买南京乐采耗材"/>
    <m/>
    <n v="202824.99"/>
  </r>
  <r>
    <s v="2015.04.09"/>
    <n v="6100015454"/>
    <n v="200002"/>
    <x v="2"/>
    <s v="DSWRAW1509一般贸易"/>
    <n v="33071.199999999997"/>
    <n v="202184.09"/>
  </r>
  <r>
    <s v="2015.01.31"/>
    <n v="6100015040"/>
    <n v="200002"/>
    <x v="2"/>
    <s v="DSWSCB150121一般贸易"/>
    <n v="32460"/>
    <n v="198447.46"/>
  </r>
  <r>
    <s v="2015.05.18"/>
    <n v="6100015686"/>
    <n v="200002"/>
    <x v="2"/>
    <s v="DSWSCB150405一般贸易"/>
    <n v="32427.61"/>
    <n v="198249.44"/>
  </r>
  <r>
    <s v="2015.05.25"/>
    <n v="6100015751"/>
    <n v="100229"/>
    <x v="22"/>
    <s v="NO37553905/06购买上海科禾吸塑盒"/>
    <m/>
    <n v="197708.82"/>
  </r>
  <r>
    <s v="2015.04.27"/>
    <n v="6100015564"/>
    <n v="100146"/>
    <x v="30"/>
    <s v="NO34720153/54购买苑科二极管"/>
    <m/>
    <n v="196989.47"/>
  </r>
  <r>
    <s v="2015.01.24"/>
    <n v="6100014867"/>
    <n v="200002"/>
    <x v="2"/>
    <s v="DSWSCB150105一般贸易"/>
    <n v="31877.32"/>
    <n v="194885.18"/>
  </r>
  <r>
    <s v="2015.04.21"/>
    <n v="6100015479"/>
    <n v="200002"/>
    <x v="2"/>
    <s v="DSWSCB150318一般贸易"/>
    <n v="31813.75"/>
    <n v="194496.54"/>
  </r>
  <r>
    <s v="2015.05.25"/>
    <n v="6100015755"/>
    <n v="100271"/>
    <x v="31"/>
    <s v="NO29547247购买铭成锦硅胶"/>
    <m/>
    <n v="192404"/>
  </r>
  <r>
    <s v="2015.06.25"/>
    <n v="6100015915"/>
    <n v="100322"/>
    <x v="23"/>
    <s v="NO05247192/93购买华卓SMT加工"/>
    <m/>
    <n v="190330.92"/>
  </r>
  <r>
    <s v="2015.05.26"/>
    <n v="6100015777"/>
    <n v="100322"/>
    <x v="23"/>
    <s v="NO05247177/78购买华卓SMT加工"/>
    <m/>
    <n v="190328.35"/>
  </r>
  <r>
    <s v="2015.06.30"/>
    <n v="200289541"/>
    <n v="200002"/>
    <x v="2"/>
    <s v=" DSW-SC-B-1506-04"/>
    <n v="31008.53"/>
    <n v="189573.75"/>
  </r>
  <r>
    <s v="2015.06.26"/>
    <n v="6100015985"/>
    <n v="100234"/>
    <x v="29"/>
    <s v="NO25589462购买乐采耗材"/>
    <m/>
    <n v="188580.13"/>
  </r>
  <r>
    <s v="2015.03.19"/>
    <n v="6100015267"/>
    <n v="200002"/>
    <x v="2"/>
    <s v="DSWSCB150214一般贸易"/>
    <n v="30795.19"/>
    <n v="188269.47"/>
  </r>
  <r>
    <s v="2015.01.24"/>
    <n v="6100014868"/>
    <n v="200002"/>
    <x v="2"/>
    <s v="DSWSCB150106一般贸易"/>
    <n v="29981.98"/>
    <n v="183297.83"/>
  </r>
  <r>
    <s v="2015.06.27"/>
    <n v="6100016002"/>
    <n v="100146"/>
    <x v="30"/>
    <s v="NO34720182/83购买苑科二极管"/>
    <m/>
    <n v="182560.55"/>
  </r>
  <r>
    <s v="2015.02.10"/>
    <n v="6100015076"/>
    <n v="200002"/>
    <x v="2"/>
    <s v="DSWRYB150106一般贸易"/>
    <n v="29623"/>
    <n v="181103.17"/>
  </r>
  <r>
    <s v="2015.06.30"/>
    <n v="200289541"/>
    <n v="200002"/>
    <x v="2"/>
    <s v="DSW-SC-B-1506-09部品在途"/>
    <n v="29125.8"/>
    <n v="178063.49"/>
  </r>
  <r>
    <s v="2015.05.25"/>
    <n v="6100015737"/>
    <n v="100062"/>
    <x v="5"/>
    <s v="NO.35089043 德尔福3-4月物料购买"/>
    <m/>
    <n v="175584.24"/>
  </r>
  <r>
    <s v="2015.05.27"/>
    <n v="6100015802"/>
    <n v="100234"/>
    <x v="29"/>
    <s v="NO25567916购买南京乐采耗材"/>
    <m/>
    <n v="174768.69"/>
  </r>
  <r>
    <s v="2008.11.30"/>
    <n v="400000400"/>
    <n v="100011"/>
    <x v="32"/>
    <s v="*收到吉林博信汽车退汇_00588169-70"/>
    <m/>
    <n v="173302.74"/>
  </r>
  <r>
    <s v="2015.01.17"/>
    <n v="6100014793"/>
    <n v="200002"/>
    <x v="2"/>
    <s v="DSWSCB141239一般贸易"/>
    <n v="28150.639999999999"/>
    <n v="172101.75"/>
  </r>
  <r>
    <s v="2015.03.09"/>
    <n v="6100015242"/>
    <n v="200002"/>
    <x v="2"/>
    <s v="DSWSCB150229一般贸易"/>
    <n v="27859.5"/>
    <n v="170321.84"/>
  </r>
  <r>
    <s v="2015.03.25"/>
    <n v="6100015369"/>
    <n v="200002"/>
    <x v="2"/>
    <s v="DSWSCB150308一般贸易"/>
    <n v="27387"/>
    <n v="167433.16"/>
  </r>
  <r>
    <s v="2015.04.28"/>
    <n v="6100015619"/>
    <n v="100212"/>
    <x v="33"/>
    <s v="NO07185738/9购买吴越树脂溶剂"/>
    <m/>
    <n v="163375.19"/>
  </r>
  <r>
    <s v="2015.06.30"/>
    <n v="6100015891"/>
    <n v="100183"/>
    <x v="34"/>
    <s v="NO10775263/4 联创6月外协费用"/>
    <m/>
    <n v="162394.47"/>
  </r>
  <r>
    <s v="2015.05.08"/>
    <n v="6100015673"/>
    <n v="200002"/>
    <x v="2"/>
    <s v="DSWBEC150407一般贸易"/>
    <n v="26354.83"/>
    <n v="161122.89000000001"/>
  </r>
  <r>
    <s v="2015.05.23"/>
    <n v="6100015712"/>
    <n v="200002"/>
    <x v="2"/>
    <s v="DSWBEC150413一般贸易"/>
    <n v="26176.01"/>
    <n v="160029.65"/>
  </r>
  <r>
    <s v="2015.06.29"/>
    <n v="6100016039"/>
    <n v="200002"/>
    <x v="2"/>
    <s v="DSWRAW1514一般贸易"/>
    <n v="25889.55"/>
    <n v="158278.35"/>
  </r>
  <r>
    <s v="2015.05.23"/>
    <n v="6100015710"/>
    <n v="200002"/>
    <x v="2"/>
    <s v="DSWSCB150429一般贸易"/>
    <n v="25705.94"/>
    <n v="157155.82999999999"/>
  </r>
  <r>
    <s v="2015.03.04"/>
    <n v="6100015233"/>
    <n v="200002"/>
    <x v="2"/>
    <s v="DSWSCB150215一般贸易"/>
    <n v="25351.1"/>
    <n v="154986.48000000001"/>
  </r>
  <r>
    <s v="2015.04.27"/>
    <n v="6100015543"/>
    <n v="100301"/>
    <x v="35"/>
    <s v="NO04412680购买万德按键"/>
    <m/>
    <n v="153865.53"/>
  </r>
  <r>
    <s v="2015.06.26"/>
    <n v="6100015977"/>
    <n v="100212"/>
    <x v="33"/>
    <s v="NO04329541采购徐州吴越化工材料"/>
    <m/>
    <n v="151710.79"/>
  </r>
  <r>
    <s v="2015.04.15"/>
    <n v="6100015460"/>
    <n v="200002"/>
    <x v="2"/>
    <s v="DSWSCB150308一般贸易"/>
    <n v="24701.599999999999"/>
    <n v="151015.70000000001"/>
  </r>
  <r>
    <s v="2015.04.30"/>
    <n v="6100015497"/>
    <n v="100183"/>
    <x v="34"/>
    <s v="NO08384469-70 4月联创外协费用"/>
    <m/>
    <n v="150325.51"/>
  </r>
  <r>
    <s v="2015.05.18"/>
    <n v="6100015689"/>
    <n v="200002"/>
    <x v="2"/>
    <s v="DSWSCB150420一般贸易"/>
    <n v="24136.1"/>
    <n v="147558.46"/>
  </r>
  <r>
    <s v="2015.05.18"/>
    <n v="6100015680"/>
    <n v="200002"/>
    <x v="2"/>
    <s v="DSWSCB150415一般贸易"/>
    <n v="24122.77"/>
    <n v="147476.97"/>
  </r>
  <r>
    <s v="2015.06.26"/>
    <n v="6100015990"/>
    <n v="100296"/>
    <x v="36"/>
    <s v="NO.03243600 青岛高进物料购买"/>
    <m/>
    <n v="145844.07999999999"/>
  </r>
  <r>
    <s v="2015.05.23"/>
    <n v="6100015725"/>
    <n v="100146"/>
    <x v="30"/>
    <s v="NO34720167/68购买苑科二极管"/>
    <m/>
    <n v="145378.26"/>
  </r>
  <r>
    <s v="2015.05.18"/>
    <n v="6100015690"/>
    <n v="200002"/>
    <x v="2"/>
    <s v="DSWBEC150411一般贸易"/>
    <n v="23618.560000000001"/>
    <n v="144394.43"/>
  </r>
  <r>
    <s v="2015.06.25"/>
    <n v="6100015918"/>
    <n v="100077"/>
    <x v="24"/>
    <s v="NO.39655997/8购买极东贸易油漆（6月）"/>
    <m/>
    <n v="143118.24"/>
  </r>
  <r>
    <s v="2015.05.30"/>
    <n v="6100015775"/>
    <n v="100183"/>
    <x v="34"/>
    <s v="NO10775261-2 5月联创外协加工费"/>
    <m/>
    <n v="142855.32999999999"/>
  </r>
  <r>
    <s v="2015.06.29"/>
    <n v="6100016040"/>
    <n v="200002"/>
    <x v="2"/>
    <s v="DSWRAW1513一般贸易"/>
    <n v="23281.5"/>
    <n v="142333.78"/>
  </r>
  <r>
    <s v="2015.06.30"/>
    <n v="6100015898"/>
    <n v="100010"/>
    <x v="25"/>
    <s v="NO09119813采购国泰部品"/>
    <m/>
    <n v="141699.76"/>
  </r>
  <r>
    <s v="2015.01.29"/>
    <n v="6100015018"/>
    <n v="200002"/>
    <x v="2"/>
    <s v="DSWSCB150116一般贸易"/>
    <n v="22806.76"/>
    <n v="139431.41"/>
  </r>
  <r>
    <s v="2015.04.15"/>
    <n v="6100015462"/>
    <n v="200002"/>
    <x v="2"/>
    <s v="DSWBEC150307一般贸易"/>
    <n v="22646.66"/>
    <n v="138452.62"/>
  </r>
  <r>
    <s v="2015.05.27"/>
    <n v="6100015807"/>
    <n v="100236"/>
    <x v="37"/>
    <s v="NO13037424-36购买新佳世佳焊锡条"/>
    <m/>
    <n v="137353.32"/>
  </r>
  <r>
    <s v="2015.04.13"/>
    <n v="6100015456"/>
    <n v="200002"/>
    <x v="2"/>
    <s v="DSWSCB150327一般贸易"/>
    <n v="21822.12"/>
    <n v="133411.71"/>
  </r>
  <r>
    <s v="2015.05.23"/>
    <n v="6100015722"/>
    <n v="100204"/>
    <x v="17"/>
    <s v="NO35744102购买雅创二极管"/>
    <m/>
    <n v="132959.93"/>
  </r>
  <r>
    <s v="2015.06.26"/>
    <n v="6100015986"/>
    <n v="100234"/>
    <x v="29"/>
    <s v="NO25589464购买乐采耗材"/>
    <m/>
    <n v="131965.51999999999"/>
  </r>
  <r>
    <s v="2015.02.03"/>
    <n v="6100015052"/>
    <n v="200002"/>
    <x v="2"/>
    <s v="DSWBEC150121一般贸易"/>
    <n v="21337.7"/>
    <n v="130450.16"/>
  </r>
  <r>
    <s v="2015.03.20"/>
    <n v="6100015282"/>
    <n v="200002"/>
    <x v="2"/>
    <s v="DSWSCB150302一般贸易"/>
    <n v="21308.93"/>
    <n v="130274.27"/>
  </r>
  <r>
    <s v="2015.06.29"/>
    <n v="6100016042"/>
    <n v="200002"/>
    <x v="2"/>
    <s v="DSWRYB150501一般贸易"/>
    <n v="21200.3"/>
    <n v="129610.15"/>
  </r>
  <r>
    <s v="2015.01.26"/>
    <n v="6100014980"/>
    <n v="200002"/>
    <x v="2"/>
    <s v="DSWSCB150101(1/2)一般贸易"/>
    <n v="21094.23"/>
    <n v="128961.68"/>
  </r>
  <r>
    <s v="2015.04.25"/>
    <n v="6100015525"/>
    <n v="100271"/>
    <x v="31"/>
    <s v="NO29547163/91购买铭成锦胶水"/>
    <m/>
    <n v="128866"/>
  </r>
  <r>
    <s v="2015.01.23"/>
    <n v="6100014845"/>
    <n v="200002"/>
    <x v="2"/>
    <s v="DSWBEC150104一般贸易"/>
    <n v="20933.2"/>
    <n v="127977.21"/>
  </r>
  <r>
    <s v="2015.02.03"/>
    <n v="6100015047"/>
    <n v="200002"/>
    <x v="2"/>
    <s v="DSWBEC150117一般贸易"/>
    <n v="20907.43"/>
    <n v="127819.66"/>
  </r>
  <r>
    <s v="2015.03.16"/>
    <n v="6100015254"/>
    <n v="200002"/>
    <x v="2"/>
    <s v="DSWBEC150210一般贸易"/>
    <n v="20886.72"/>
    <n v="127693.05"/>
  </r>
  <r>
    <s v="2015.03.16"/>
    <n v="6100015258"/>
    <n v="200002"/>
    <x v="2"/>
    <s v="DSWSCB150235一般贸易"/>
    <n v="20448.38"/>
    <n v="125013.22"/>
  </r>
  <r>
    <s v="2014.10.15"/>
    <n v="6100014165"/>
    <n v="100311"/>
    <x v="10"/>
    <s v="NO00040546电镀件购买（8~9月）江淮调拨料"/>
    <m/>
    <n v="124662.92"/>
  </r>
  <r>
    <s v="2015.05.27"/>
    <n v="6100015795"/>
    <n v="100261"/>
    <x v="21"/>
    <s v="NO.35046174  上海瑞尔电镀件购买"/>
    <m/>
    <n v="123816.52"/>
  </r>
  <r>
    <s v="2015.05.30"/>
    <n v="6100015729"/>
    <n v="100229"/>
    <x v="22"/>
    <s v="NO37553907-8采购科禾部品"/>
    <m/>
    <n v="122865.83"/>
  </r>
  <r>
    <s v="2015.03.04"/>
    <n v="6100015237"/>
    <n v="200002"/>
    <x v="2"/>
    <s v="DSWRYB150201一般贸易"/>
    <n v="19935.599999999999"/>
    <n v="121878.28"/>
  </r>
  <r>
    <s v="2015.06.25"/>
    <n v="6100015921"/>
    <n v="100261"/>
    <x v="21"/>
    <s v="NO.44495742 上海瑞尔电镀件购买"/>
    <m/>
    <n v="119730.02"/>
  </r>
  <r>
    <s v="2015.06.29"/>
    <n v="6100016058"/>
    <n v="200002"/>
    <x v="2"/>
    <s v="DSWSCB150510一般贸易"/>
    <n v="19235.689999999999"/>
    <n v="117599.31"/>
  </r>
  <r>
    <s v="2015.04.16"/>
    <n v="6100015465"/>
    <n v="200002"/>
    <x v="2"/>
    <s v="DSWSCB150337一般贸易"/>
    <n v="18920.490000000002"/>
    <n v="115672.31"/>
  </r>
  <r>
    <s v="2015.06.30"/>
    <n v="6100015973"/>
    <n v="100041"/>
    <x v="16"/>
    <s v="NO46540426-7采购上涛塑料粒子"/>
    <m/>
    <n v="115654.5"/>
  </r>
  <r>
    <s v="2015.04.30"/>
    <n v="6100015485"/>
    <n v="100202"/>
    <x v="14"/>
    <s v="NO17239248-52采购英泰特部品"/>
    <m/>
    <n v="115561.49"/>
  </r>
  <r>
    <s v="2015.02.15"/>
    <n v="6100015139"/>
    <n v="200002"/>
    <x v="2"/>
    <s v="DSWRYB150108一般贸易"/>
    <n v="18872.3"/>
    <n v="115377.69"/>
  </r>
  <r>
    <s v="2015.03.10"/>
    <n v="6100015243"/>
    <n v="200002"/>
    <x v="2"/>
    <s v="DSWBEC150212一般贸易"/>
    <n v="18829.21"/>
    <n v="115114.26"/>
  </r>
  <r>
    <s v="2015.05.08"/>
    <n v="6100015675"/>
    <n v="200002"/>
    <x v="2"/>
    <s v="DSWRYB150403一般贸易"/>
    <n v="18671.599999999999"/>
    <n v="114150.69"/>
  </r>
  <r>
    <s v="2015.06.26"/>
    <n v="6100015994"/>
    <n v="100228"/>
    <x v="13"/>
    <s v="NO05004677购买华升PCB"/>
    <m/>
    <n v="113008.18"/>
  </r>
  <r>
    <s v="2015.05.04"/>
    <n v="6100015644"/>
    <n v="200002"/>
    <x v="2"/>
    <s v="DSWBEC150402一般贸易"/>
    <n v="18339.310000000001"/>
    <n v="112119.21"/>
  </r>
  <r>
    <s v="2015.06.26"/>
    <n v="6100015976"/>
    <n v="100301"/>
    <x v="35"/>
    <s v="NO.04321933购买南通万德橡胶件（6月）"/>
    <m/>
    <n v="109669.48"/>
  </r>
  <r>
    <s v="2015.03.12"/>
    <n v="6100015248"/>
    <n v="200002"/>
    <x v="2"/>
    <s v="DSWBEC150208一般贸易"/>
    <n v="17903.39"/>
    <n v="109454.17"/>
  </r>
  <r>
    <s v="2015.06.29"/>
    <n v="6100016047"/>
    <n v="200002"/>
    <x v="2"/>
    <s v="DSWBEC150505一般贸易"/>
    <n v="17719.13"/>
    <n v="108327.67"/>
  </r>
  <r>
    <s v="2015.05.18"/>
    <n v="6100015684"/>
    <n v="200002"/>
    <x v="2"/>
    <s v="DSWBEC150405一般贸易"/>
    <n v="17603.96"/>
    <n v="107623.57"/>
  </r>
  <r>
    <s v="2015.01.31"/>
    <n v="6100015038"/>
    <n v="200002"/>
    <x v="2"/>
    <s v="DSWBEC150114一般贸易"/>
    <n v="17487.37"/>
    <n v="106910.79"/>
  </r>
  <r>
    <s v="2015.04.15"/>
    <n v="6100015463"/>
    <n v="200002"/>
    <x v="2"/>
    <s v="DSWRYB150306一般贸易"/>
    <n v="16991.900000000001"/>
    <n v="103881.68"/>
  </r>
  <r>
    <s v="2015.05.26"/>
    <n v="6100015767"/>
    <n v="100151"/>
    <x v="27"/>
    <s v="NO05041743购买益利素勒漆包线"/>
    <m/>
    <n v="101710.18"/>
  </r>
  <r>
    <s v="2015.04.29"/>
    <n v="6100015633"/>
    <n v="100225"/>
    <x v="38"/>
    <s v="NO01515284购买智容线束及连接器"/>
    <m/>
    <n v="101349.8"/>
  </r>
  <r>
    <s v="2015.06.29"/>
    <n v="6100016050"/>
    <n v="200002"/>
    <x v="2"/>
    <s v="DSWSCB150524一般贸易"/>
    <n v="16260.26"/>
    <n v="99408.73"/>
  </r>
  <r>
    <s v="2015.04.27"/>
    <n v="6100015605"/>
    <n v="200005"/>
    <x v="39"/>
    <s v="DDW-KK-1503"/>
    <n v="16249.68"/>
    <n v="99344.04"/>
  </r>
  <r>
    <s v="2015.06.29"/>
    <n v="6100016046"/>
    <n v="200002"/>
    <x v="2"/>
    <s v="DSWBEC150506一般贸易"/>
    <n v="16247.87"/>
    <n v="99332.98"/>
  </r>
  <r>
    <s v="2015.06.25"/>
    <n v="6100015924"/>
    <n v="100061"/>
    <x v="15"/>
    <s v="NO01493085采购赛星线束（5月-6月）"/>
    <m/>
    <n v="98999.83"/>
  </r>
  <r>
    <s v="2015.06.26"/>
    <n v="6100015978"/>
    <n v="200002"/>
    <x v="2"/>
    <s v="DSWWUXI-013一般贸易"/>
    <n v="16170"/>
    <n v="98856.91"/>
  </r>
  <r>
    <s v="2015.02.26"/>
    <n v="6100015151"/>
    <n v="200002"/>
    <x v="2"/>
    <s v="DSWBEC150123(1/2)一般贸易"/>
    <n v="16117.95"/>
    <n v="98538.7"/>
  </r>
  <r>
    <s v="2015.03.31"/>
    <n v="6100015437"/>
    <n v="200002"/>
    <x v="2"/>
    <s v="DSWSCB150316一般贸易"/>
    <n v="15985.5"/>
    <n v="97728.95"/>
  </r>
  <r>
    <s v="2015.06.29"/>
    <n v="6100016051"/>
    <n v="200002"/>
    <x v="2"/>
    <s v="DSWSCB150523一般贸易"/>
    <n v="15958.24"/>
    <n v="97562.3"/>
  </r>
  <r>
    <s v="2015.05.28"/>
    <n v="6100015838"/>
    <n v="100212"/>
    <x v="33"/>
    <s v="NO07185741购买吴越化工油漆"/>
    <m/>
    <n v="97367.9"/>
  </r>
  <r>
    <s v="2015.04.27"/>
    <n v="6100015609"/>
    <n v="200002"/>
    <x v="2"/>
    <s v="DSWSCB150329一般贸易"/>
    <n v="15728.03"/>
    <n v="96154.880000000005"/>
  </r>
  <r>
    <s v="2015.06.25"/>
    <n v="6100015901"/>
    <n v="200002"/>
    <x v="2"/>
    <s v="DSWSCB150601一般贸易"/>
    <n v="15541.57"/>
    <n v="95014.94"/>
  </r>
  <r>
    <s v="2015.03.25"/>
    <n v="6100015370"/>
    <n v="200002"/>
    <x v="2"/>
    <s v="DSWSCB150309一般贸易"/>
    <n v="15536.16"/>
    <n v="94981.87"/>
  </r>
  <r>
    <s v="2015.03.20"/>
    <n v="6100015276"/>
    <n v="200002"/>
    <x v="2"/>
    <s v="DSWBEC150305一般贸易"/>
    <n v="15257.25"/>
    <n v="93276.72"/>
  </r>
  <r>
    <s v="2015.06.26"/>
    <n v="6100015995"/>
    <n v="100005"/>
    <x v="40"/>
    <s v="NO10626774购买健鼎PCB"/>
    <m/>
    <n v="92677.48"/>
  </r>
  <r>
    <s v="2015.04.25"/>
    <n v="6100015526"/>
    <n v="200002"/>
    <x v="2"/>
    <s v="DSWSCB150401一般贸易"/>
    <n v="15132.27"/>
    <n v="92512.65"/>
  </r>
  <r>
    <s v="2015.06.25"/>
    <n v="6100015907"/>
    <n v="200002"/>
    <x v="2"/>
    <s v="DSWRYB150601一般贸易"/>
    <n v="15071"/>
    <n v="92138.07"/>
  </r>
  <r>
    <s v="2015.05.18"/>
    <n v="6100015691"/>
    <n v="200002"/>
    <x v="2"/>
    <s v="DSWRYB150405一般贸易"/>
    <n v="15048.7"/>
    <n v="92001.73"/>
  </r>
  <r>
    <s v="2015.06.29"/>
    <n v="6100016056"/>
    <n v="200002"/>
    <x v="2"/>
    <s v="DSWSCB150512一般贸易"/>
    <n v="15024.13"/>
    <n v="91851.520000000004"/>
  </r>
  <r>
    <s v="2014.12.29"/>
    <n v="6100014723"/>
    <n v="100356"/>
    <x v="41"/>
    <s v="NO778798/9盐城强星9-10月货款强星物料购买"/>
    <m/>
    <n v="91456.81"/>
  </r>
  <r>
    <s v="2015.05.23"/>
    <n v="6100015707"/>
    <n v="200002"/>
    <x v="2"/>
    <s v="DSWSCB150424一般贸易"/>
    <n v="14827.73"/>
    <n v="90650.81"/>
  </r>
  <r>
    <s v="2015.02.10"/>
    <n v="6100015062"/>
    <n v="200002"/>
    <x v="2"/>
    <s v="DSWRYB150105一般贸易"/>
    <n v="14725"/>
    <n v="90022.76"/>
  </r>
  <r>
    <s v="2015.03.04"/>
    <n v="6100015236"/>
    <n v="200002"/>
    <x v="2"/>
    <s v="DSWBEC150203一般贸易"/>
    <n v="14703.08"/>
    <n v="89888.75"/>
  </r>
  <r>
    <s v="2015.06.29"/>
    <n v="6100016054"/>
    <n v="200002"/>
    <x v="2"/>
    <s v="DSWSCB150519一般贸易"/>
    <n v="14646.76"/>
    <n v="89544.43"/>
  </r>
  <r>
    <s v="2015.06.30"/>
    <n v="200289541"/>
    <n v="200002"/>
    <x v="2"/>
    <s v="DSWBEC150607部品在途"/>
    <n v="14497.47"/>
    <n v="88631.73"/>
  </r>
  <r>
    <s v="2015.01.31"/>
    <n v="6100015039"/>
    <n v="200002"/>
    <x v="2"/>
    <s v="DSWBEC150115一般贸易"/>
    <n v="14468.16"/>
    <n v="88452.54"/>
  </r>
  <r>
    <s v="2015.05.25"/>
    <n v="6100015738"/>
    <n v="100391"/>
    <x v="42"/>
    <s v="NO.05655818购买傲尔林格喷涂件（5月份）"/>
    <m/>
    <n v="88275.98"/>
  </r>
  <r>
    <s v="2015.04.25"/>
    <n v="6100015539"/>
    <n v="200002"/>
    <x v="2"/>
    <s v="DSWBEC150410一般贸易"/>
    <n v="14415.32"/>
    <n v="88129.5"/>
  </r>
  <r>
    <s v="2015.06.23"/>
    <n v="6100015879"/>
    <n v="100296"/>
    <x v="36"/>
    <s v="NO.03243595 青岛高进物料购买"/>
    <m/>
    <n v="88058.880000000005"/>
  </r>
  <r>
    <s v="2015.06.30"/>
    <n v="200289541"/>
    <n v="200002"/>
    <x v="2"/>
    <s v="DSW-SC-B-1506-21部品在途"/>
    <n v="14263.58"/>
    <n v="87201.82"/>
  </r>
  <r>
    <s v="2015.06.30"/>
    <n v="200289541"/>
    <n v="200002"/>
    <x v="2"/>
    <s v="DSW-SC-B-1506-24部品在途"/>
    <n v="14208.75"/>
    <n v="86866.61"/>
  </r>
  <r>
    <s v="2015.03.04"/>
    <n v="6100015232"/>
    <n v="200002"/>
    <x v="2"/>
    <s v="DSWBEC150211一般贸易"/>
    <n v="14040.81"/>
    <n v="85839.9"/>
  </r>
  <r>
    <s v="2015.06.30"/>
    <n v="200289541"/>
    <n v="200002"/>
    <x v="2"/>
    <s v="DSW-SC-B-1506-06部品在途"/>
    <n v="13918.94"/>
    <n v="85094.83"/>
  </r>
  <r>
    <s v="2015.05.18"/>
    <n v="6100015688"/>
    <n v="200002"/>
    <x v="2"/>
    <s v="DSWSCB150419一般贸易"/>
    <n v="13899.16"/>
    <n v="84973.9"/>
  </r>
  <r>
    <s v="2015.01.17"/>
    <n v="6100014789"/>
    <n v="200002"/>
    <x v="2"/>
    <s v="DSWRYB141210一般贸易"/>
    <n v="13766.4"/>
    <n v="84162.26"/>
  </r>
  <r>
    <s v="2015.02.27"/>
    <n v="6100015158"/>
    <n v="200002"/>
    <x v="2"/>
    <s v="DSWSCB150203一般贸易"/>
    <n v="13348.3"/>
    <n v="81606.17"/>
  </r>
  <r>
    <s v="2015.05.30"/>
    <n v="6100015693"/>
    <n v="100247"/>
    <x v="43"/>
    <s v="NO04815431采购盈邦塑料粒子"/>
    <m/>
    <n v="78975"/>
  </r>
  <r>
    <s v="2015.06.30"/>
    <n v="6100015874"/>
    <n v="100247"/>
    <x v="43"/>
    <s v="NO01538614采购盈邦塑料粒子"/>
    <m/>
    <n v="78975"/>
  </r>
  <r>
    <s v="2015.05.26"/>
    <n v="6100015763"/>
    <n v="100316"/>
    <x v="44"/>
    <s v="NO07522575购买泰晶塑料粒子"/>
    <m/>
    <n v="78000"/>
  </r>
  <r>
    <s v="2015.01.19"/>
    <n v="6100014807"/>
    <n v="200002"/>
    <x v="2"/>
    <s v="DSWBEC150109一般贸易"/>
    <n v="12645"/>
    <n v="77306.47"/>
  </r>
  <r>
    <s v="2015.05.30"/>
    <n v="6100015731"/>
    <n v="100208"/>
    <x v="20"/>
    <s v="NO09165268采购宇辉部品"/>
    <m/>
    <n v="76752"/>
  </r>
  <r>
    <s v="2015.02.27"/>
    <n v="6100015176"/>
    <n v="200002"/>
    <x v="2"/>
    <s v="DSWSCB150226一般贸易"/>
    <n v="12547.6"/>
    <n v="76711.009999999995"/>
  </r>
  <r>
    <s v="2015.06.25"/>
    <n v="6100015904"/>
    <n v="200002"/>
    <x v="2"/>
    <s v="DSWRYB150602一般贸易"/>
    <n v="12520"/>
    <n v="76542.27"/>
  </r>
  <r>
    <s v="2015.06.26"/>
    <n v="6100015944"/>
    <n v="100229"/>
    <x v="22"/>
    <s v="NO48194911购买科禾吸塑盒"/>
    <m/>
    <n v="76298.259999999995"/>
  </r>
  <r>
    <s v="2015.03.16"/>
    <n v="6100015252"/>
    <n v="200002"/>
    <x v="2"/>
    <s v="DSWSCB150230一般贸易"/>
    <n v="12340.88"/>
    <n v="75447.199999999997"/>
  </r>
  <r>
    <s v="2015.04.03"/>
    <n v="6100015446"/>
    <n v="200002"/>
    <x v="2"/>
    <s v="DSWBEC150304一般贸易"/>
    <n v="12113.95"/>
    <n v="74059.839999999997"/>
  </r>
  <r>
    <s v="2015.06.25"/>
    <n v="6100015906"/>
    <n v="200002"/>
    <x v="2"/>
    <s v="DSWBEC150603一般贸易"/>
    <n v="12103"/>
    <n v="73992.899999999994"/>
  </r>
  <r>
    <s v="2015.06.30"/>
    <n v="200289541"/>
    <n v="200002"/>
    <x v="2"/>
    <s v="DSW-SC-B-1506-02部品在途"/>
    <n v="11960.42"/>
    <n v="73121.22"/>
  </r>
  <r>
    <s v="2014.06.24"/>
    <n v="6100013286"/>
    <n v="100311"/>
    <x v="10"/>
    <s v="NO00040208 JAC项目电镀件购买（江淮调拨）"/>
    <m/>
    <n v="73030.820000000007"/>
  </r>
  <r>
    <s v="2015.04.21"/>
    <n v="6100015478"/>
    <n v="200002"/>
    <x v="2"/>
    <s v="DSWBEC150311一般贸易"/>
    <n v="11832.44"/>
    <n v="72338.81"/>
  </r>
  <r>
    <s v="2015.04.13"/>
    <n v="6100015459"/>
    <n v="200002"/>
    <x v="2"/>
    <s v="DSWBEC150310一般贸易"/>
    <n v="11822.7"/>
    <n v="72279.259999999995"/>
  </r>
  <r>
    <s v="2015.06.30"/>
    <n v="6100015956"/>
    <n v="100029"/>
    <x v="45"/>
    <s v="NO06323009采购京信通部品"/>
    <m/>
    <n v="71667.55"/>
  </r>
  <r>
    <s v="2015.06.26"/>
    <n v="6100015947"/>
    <n v="100052"/>
    <x v="28"/>
    <s v="NO05769154采购金成功PIN（5月-6月）"/>
    <m/>
    <n v="70859.199999999997"/>
  </r>
  <r>
    <s v="2015.03.16"/>
    <n v="6100015253"/>
    <n v="200002"/>
    <x v="2"/>
    <s v="DSWBEC150207一般贸易"/>
    <n v="11582.15"/>
    <n v="70808.63"/>
  </r>
  <r>
    <s v="2015.06.29"/>
    <n v="6100016018"/>
    <n v="200002"/>
    <x v="2"/>
    <s v="DSWSCB150507一般贸易"/>
    <n v="11566.56"/>
    <n v="70713.320000000007"/>
  </r>
  <r>
    <s v="2015.06.30"/>
    <n v="200289541"/>
    <n v="200002"/>
    <x v="2"/>
    <s v="DSW-SC-B-1506-13部品在途"/>
    <n v="11438.13"/>
    <n v="69928.149999999994"/>
  </r>
  <r>
    <s v="2015.06.30"/>
    <n v="6100015910"/>
    <n v="100031"/>
    <x v="46"/>
    <s v="NO20625786-7采购裕佳塑料"/>
    <m/>
    <n v="68712.23"/>
  </r>
  <r>
    <s v="2015.03.20"/>
    <n v="6100015280"/>
    <n v="200002"/>
    <x v="2"/>
    <s v="DSWSCB150320一般贸易"/>
    <n v="11215.88"/>
    <n v="68569.399999999994"/>
  </r>
  <r>
    <s v="2015.01.23"/>
    <n v="6100014847"/>
    <n v="200002"/>
    <x v="2"/>
    <s v="DSWRYB150101一般贸易"/>
    <n v="11095"/>
    <n v="67830.39"/>
  </r>
  <r>
    <s v="2015.04.28"/>
    <n v="6100015618"/>
    <n v="100223"/>
    <x v="47"/>
    <s v="NO17317657购买品科RES"/>
    <m/>
    <n v="67420.84"/>
  </r>
  <r>
    <s v="2015.04.30"/>
    <n v="6100015489"/>
    <n v="100208"/>
    <x v="20"/>
    <s v="NO21399694-6采购宇辉部品"/>
    <m/>
    <n v="67276.2"/>
  </r>
  <r>
    <s v="2015.04.30"/>
    <n v="6100015498"/>
    <n v="100029"/>
    <x v="45"/>
    <s v="NO01296968采购京信通部品"/>
    <m/>
    <n v="66740.78"/>
  </r>
  <r>
    <s v="2015.01.24"/>
    <n v="6100014866"/>
    <n v="200002"/>
    <x v="2"/>
    <s v="DSWBEC150116一般贸易"/>
    <n v="10895.9"/>
    <n v="66613.17"/>
  </r>
  <r>
    <s v="2015.04.29"/>
    <n v="6100015626"/>
    <n v="100083"/>
    <x v="48"/>
    <s v="no03194225购买韩中化工油漆"/>
    <m/>
    <n v="66400.87"/>
  </r>
  <r>
    <s v="2015.05.23"/>
    <n v="6100015724"/>
    <n v="100022"/>
    <x v="49"/>
    <s v="NO18831921购买斯坦雷二极管"/>
    <m/>
    <n v="66198.600000000006"/>
  </r>
  <r>
    <s v="2015.06.30"/>
    <n v="200289541"/>
    <n v="200002"/>
    <x v="2"/>
    <s v="DSWBEC150608部品在途"/>
    <n v="10738.87"/>
    <n v="65653.16"/>
  </r>
  <r>
    <s v="2015.04.24"/>
    <n v="6100015506"/>
    <n v="100062"/>
    <x v="5"/>
    <s v="NO23379597上海德尔福3月份KMC货款"/>
    <m/>
    <n v="65135.01"/>
  </r>
  <r>
    <s v="2015.05.23"/>
    <n v="6100015714"/>
    <n v="200002"/>
    <x v="2"/>
    <s v="DSWRYB150407一般贸易"/>
    <n v="10448.799999999999"/>
    <n v="63879.78"/>
  </r>
  <r>
    <s v="2014.06.26"/>
    <n v="6100013362"/>
    <n v="100311"/>
    <x v="10"/>
    <s v="NO.00039323购买江淮电镀件 (无偿转有偿6月份调整）"/>
    <m/>
    <n v="63246.53"/>
  </r>
  <r>
    <s v="2014.03.31"/>
    <n v="6100012735"/>
    <n v="100311"/>
    <x v="10"/>
    <s v="NO.00039323购买江淮电镀件 (无偿转有偿调整）"/>
    <m/>
    <n v="63244.95"/>
  </r>
  <r>
    <s v="2014.04.24"/>
    <n v="6100012809"/>
    <n v="100311"/>
    <x v="10"/>
    <s v="NO.00039323购买江淮电镀件 (无偿转有偿4月份调整）"/>
    <m/>
    <n v="63244.85"/>
  </r>
  <r>
    <s v="2014.05.26"/>
    <n v="6100013061"/>
    <n v="100311"/>
    <x v="10"/>
    <s v="NO.00039323购买江淮电镀件 (无偿转有偿5月份调整）"/>
    <m/>
    <n v="63244.85"/>
  </r>
  <r>
    <s v="2015.06.26"/>
    <n v="6100015980"/>
    <n v="100236"/>
    <x v="37"/>
    <s v="NO13037438/42/9购买新佳世佳焊锡丝"/>
    <m/>
    <n v="62838.35"/>
  </r>
  <r>
    <s v="2015.06.03"/>
    <n v="6100015854"/>
    <n v="200002"/>
    <x v="2"/>
    <s v="DSWSCB150505一般贸易"/>
    <n v="10263.09"/>
    <n v="62744.43"/>
  </r>
  <r>
    <s v="2015.06.25"/>
    <n v="6100015923"/>
    <n v="100371"/>
    <x v="50"/>
    <s v="NO.49481619/20/32购买美凯威奇油漆（6月）"/>
    <m/>
    <n v="62734.23"/>
  </r>
  <r>
    <s v="2015.04.25"/>
    <n v="6100015538"/>
    <n v="200002"/>
    <x v="2"/>
    <s v="DSWSCB150414一般贸易"/>
    <n v="10001.98"/>
    <n v="61148.1"/>
  </r>
  <r>
    <s v="2015.05.23"/>
    <n v="6100015718"/>
    <n v="100385"/>
    <x v="51"/>
    <s v="NO.06041056购买苏州昆承托盘（5月份）"/>
    <m/>
    <n v="60196.5"/>
  </r>
  <r>
    <s v="2015.04.23"/>
    <n v="6100015487"/>
    <n v="100052"/>
    <x v="28"/>
    <s v="采购金成功部品（3月-4月）"/>
    <m/>
    <n v="59225.52"/>
  </r>
  <r>
    <s v="2015.06.26"/>
    <n v="6100015993"/>
    <n v="100317"/>
    <x v="52"/>
    <s v="NO02661674购买迪飞达PCB"/>
    <m/>
    <n v="57275.9"/>
  </r>
  <r>
    <s v="2015.04.24"/>
    <n v="6100015513"/>
    <n v="100047"/>
    <x v="53"/>
    <s v="NO02178155购买双进PCB"/>
    <m/>
    <n v="56508.71"/>
  </r>
  <r>
    <s v="2015.06.26"/>
    <n v="6100015954"/>
    <n v="100294"/>
    <x v="54"/>
    <s v="NO16905512/13/82采购阿克苏诺贝尔涂料"/>
    <m/>
    <n v="56045.75"/>
  </r>
  <r>
    <s v="2015.06.30"/>
    <n v="200289541"/>
    <n v="200002"/>
    <x v="2"/>
    <s v="DSW-SC-B-1506-10部品在途"/>
    <n v="9105.5"/>
    <n v="55667.38"/>
  </r>
  <r>
    <s v="2015.05.23"/>
    <n v="6100015713"/>
    <n v="200002"/>
    <x v="2"/>
    <s v="DSWRYB150406一般贸易"/>
    <n v="9093.5"/>
    <n v="55594.02"/>
  </r>
  <r>
    <s v="2015.04.03"/>
    <n v="6100015449"/>
    <n v="200002"/>
    <x v="2"/>
    <s v="DSWSCB150325一般贸易"/>
    <n v="9061.2000000000007"/>
    <n v="55396.55"/>
  </r>
  <r>
    <s v="2015.01.20"/>
    <n v="6100014815"/>
    <n v="200002"/>
    <x v="2"/>
    <s v="DSWBEC150112一般贸易"/>
    <n v="9042.6"/>
    <n v="55282.84"/>
  </r>
  <r>
    <s v="2015.01.23"/>
    <n v="6100014849"/>
    <n v="200002"/>
    <x v="2"/>
    <s v="DSWBEC150113一般贸易"/>
    <n v="9042.6"/>
    <n v="55282.84"/>
  </r>
  <r>
    <s v="2015.01.27"/>
    <n v="6100014997"/>
    <n v="200002"/>
    <x v="2"/>
    <s v="DSWSCB150127一般贸易"/>
    <n v="9027.3799999999992"/>
    <n v="55189.79"/>
  </r>
  <r>
    <s v="2015.03.25"/>
    <n v="6100015367"/>
    <n v="200002"/>
    <x v="2"/>
    <s v="DSWSCB150312一般贸易"/>
    <n v="8983.2000000000007"/>
    <n v="54919.69"/>
  </r>
  <r>
    <s v="2015.06.25"/>
    <n v="6100015920"/>
    <n v="100316"/>
    <x v="44"/>
    <s v="NO.08095183购买常熟泰晶"/>
    <m/>
    <n v="54600"/>
  </r>
  <r>
    <s v="2015.05.28"/>
    <n v="6100015837"/>
    <n v="100301"/>
    <x v="35"/>
    <s v="NO04316579购买万德橡胶件"/>
    <m/>
    <n v="53036.34"/>
  </r>
  <r>
    <s v="2015.05.27"/>
    <n v="6100015800"/>
    <n v="100234"/>
    <x v="29"/>
    <s v="NO25567917购买南京乐采耗材"/>
    <m/>
    <n v="52450.12"/>
  </r>
  <r>
    <s v="2015.05.04"/>
    <n v="6100015648"/>
    <n v="200002"/>
    <x v="2"/>
    <s v="DSWBEC150412一般贸易"/>
    <n v="8532.01"/>
    <n v="52161.3"/>
  </r>
  <r>
    <s v="2015.02.10"/>
    <n v="6100015073"/>
    <n v="200002"/>
    <x v="2"/>
    <s v="DSWBEC150120一般贸易"/>
    <n v="8510.15"/>
    <n v="52027.65"/>
  </r>
  <r>
    <s v="2015.05.25"/>
    <n v="6100015739"/>
    <n v="100216"/>
    <x v="55"/>
    <s v="NO.01535122 青岛润德2-4月物料购买"/>
    <m/>
    <n v="51901.71"/>
  </r>
  <r>
    <s v="2015.06.29"/>
    <n v="6100016043"/>
    <n v="200002"/>
    <x v="2"/>
    <s v="DSWRYA150501一般贸易"/>
    <n v="8437.7199999999993"/>
    <n v="51584.84"/>
  </r>
  <r>
    <s v="2015.05.27"/>
    <n v="6100015794"/>
    <n v="100083"/>
    <x v="48"/>
    <s v="NO03094677购买韩中化工油漆"/>
    <m/>
    <n v="51381.1"/>
  </r>
  <r>
    <s v="2015.05.23"/>
    <n v="6100015728"/>
    <n v="100321"/>
    <x v="56"/>
    <s v="NO12566030购买东部高新钢材"/>
    <m/>
    <n v="51003.6"/>
  </r>
  <r>
    <s v="2015.05.22"/>
    <n v="6100015704"/>
    <n v="100052"/>
    <x v="28"/>
    <s v="NO05081046-7采购金成功部品（4月-5月）"/>
    <m/>
    <n v="50084.66"/>
  </r>
  <r>
    <s v="2015.06.28"/>
    <n v="6100016013"/>
    <n v="100195"/>
    <x v="57"/>
    <s v="NO00047861购买硅亚硅胶"/>
    <m/>
    <n v="48999.6"/>
  </r>
  <r>
    <s v="2015.01.20"/>
    <n v="6100014818"/>
    <n v="200002"/>
    <x v="2"/>
    <s v="DSWSCB150119一般贸易"/>
    <n v="7924.06"/>
    <n v="48444.53"/>
  </r>
  <r>
    <s v="2015.04.25"/>
    <n v="6100015541"/>
    <n v="100234"/>
    <x v="29"/>
    <s v="NO24581810购买南京乐采标签"/>
    <m/>
    <n v="48143.88"/>
  </r>
  <r>
    <s v="2015.01.19"/>
    <n v="6100014801"/>
    <n v="200002"/>
    <x v="2"/>
    <s v="DSWSCB150102一般贸易"/>
    <n v="7860.3"/>
    <n v="48054.73"/>
  </r>
  <r>
    <s v="2015.02.03"/>
    <n v="6100015050"/>
    <n v="200002"/>
    <x v="2"/>
    <s v="DSWSCB150142一般贸易"/>
    <n v="7860.3"/>
    <n v="48054.73"/>
  </r>
  <r>
    <s v="2015.04.27"/>
    <n v="6100015568"/>
    <n v="100156"/>
    <x v="58"/>
    <s v="NO04321836购买亿思特BALL"/>
    <m/>
    <n v="47959.47"/>
  </r>
  <r>
    <s v="2015.06.03"/>
    <n v="6100015853"/>
    <n v="200002"/>
    <x v="2"/>
    <s v="DSWBEC150509一般贸易"/>
    <n v="7796.5"/>
    <n v="47664.68"/>
  </r>
  <r>
    <s v="2015.03.26"/>
    <n v="6100015398"/>
    <n v="100083"/>
    <x v="48"/>
    <s v="NO03194215后加工油漆购买（韩中化工）"/>
    <m/>
    <n v="46569.760000000002"/>
  </r>
  <r>
    <s v="2015.01.20"/>
    <n v="6100014817"/>
    <n v="200002"/>
    <x v="2"/>
    <s v="DSWBEC150110一般贸易"/>
    <n v="7567.8"/>
    <n v="46266.5"/>
  </r>
  <r>
    <s v="2015.05.25"/>
    <n v="6100015746"/>
    <n v="200002"/>
    <x v="2"/>
    <s v="DSWBEC150501一般贸易"/>
    <n v="7517.21"/>
    <n v="45957.22"/>
  </r>
  <r>
    <s v="2015.05.04"/>
    <n v="6100015646"/>
    <n v="200002"/>
    <x v="2"/>
    <s v="DSWSCB150422一般贸易"/>
    <n v="7410.33"/>
    <n v="45303.79"/>
  </r>
  <r>
    <s v="2015.01.24"/>
    <n v="6100014869"/>
    <n v="200002"/>
    <x v="2"/>
    <s v="DSWRYB150102一般贸易"/>
    <n v="7347.6"/>
    <n v="44920.29"/>
  </r>
  <r>
    <s v="2015.05.30"/>
    <n v="6100015701"/>
    <n v="100137"/>
    <x v="59"/>
    <s v="NO04468662-3采购威尔部品"/>
    <m/>
    <n v="44859.519999999997"/>
  </r>
  <r>
    <s v="2015.05.30"/>
    <n v="6100015732"/>
    <n v="100132"/>
    <x v="60"/>
    <s v="NO22059496采购亚帝欧部品"/>
    <m/>
    <n v="44388.86"/>
  </r>
  <r>
    <s v="2015.06.19"/>
    <n v="6100015871"/>
    <n v="200066"/>
    <x v="61"/>
    <s v="WTS-20150415-1采购WTS pin（KL用）"/>
    <n v="7200"/>
    <n v="44017.919999999998"/>
  </r>
  <r>
    <s v="2015.04.28"/>
    <n v="6100015614"/>
    <n v="100185"/>
    <x v="62"/>
    <s v="NO06888515采购喜星触点（3月-4月）"/>
    <m/>
    <n v="42466.79"/>
  </r>
  <r>
    <s v="2015.06.26"/>
    <n v="6100015952"/>
    <n v="100271"/>
    <x v="31"/>
    <s v="NO45004048购买铭成锦硅胶"/>
    <m/>
    <n v="42354"/>
  </r>
  <r>
    <s v="2015.06.03"/>
    <n v="6100015850"/>
    <n v="200002"/>
    <x v="2"/>
    <s v="DSWSCB150503一般贸易"/>
    <n v="6772.8"/>
    <n v="41406.19"/>
  </r>
  <r>
    <s v="2015.02.27"/>
    <n v="6100015156"/>
    <n v="200002"/>
    <x v="2"/>
    <s v="DSWSCB150201一般贸易"/>
    <n v="6741.6"/>
    <n v="41215.449999999997"/>
  </r>
  <r>
    <s v="2015.06.30"/>
    <n v="200289541"/>
    <n v="200002"/>
    <x v="2"/>
    <s v="DSW-SC-B-1506-11部品在途"/>
    <n v="6737.4"/>
    <n v="41189.769999999997"/>
  </r>
  <r>
    <s v="2015.06.13"/>
    <n v="6100015860"/>
    <n v="100062"/>
    <x v="5"/>
    <s v="NO35089177 DEC 2015 年3-4月份AS件结算"/>
    <m/>
    <n v="40969.67"/>
  </r>
  <r>
    <s v="2015.02.27"/>
    <n v="6100015173"/>
    <n v="200002"/>
    <x v="2"/>
    <s v="DSWSCB150221一般贸易"/>
    <n v="6682.31"/>
    <n v="40852.97"/>
  </r>
  <r>
    <s v="2015.06.27"/>
    <n v="6100016006"/>
    <n v="100022"/>
    <x v="49"/>
    <s v="NO49768137z购买斯坦雷二极管"/>
    <m/>
    <n v="40482"/>
  </r>
  <r>
    <s v="2015.05.23"/>
    <n v="6100015721"/>
    <n v="100317"/>
    <x v="52"/>
    <s v="NO00117847购买迪飞达PCB"/>
    <m/>
    <n v="39638.71"/>
  </r>
  <r>
    <s v="2015.06.26"/>
    <n v="6100015979"/>
    <n v="100294"/>
    <x v="54"/>
    <s v="NO.23687652/55购买阿克苏油漆（6月）"/>
    <m/>
    <n v="38710.230000000003"/>
  </r>
  <r>
    <s v="2015.05.06"/>
    <n v="6100015656"/>
    <n v="200002"/>
    <x v="2"/>
    <s v="DSWBEC150203(2/2)补差价"/>
    <n v="6307.84"/>
    <n v="38563.61"/>
  </r>
  <r>
    <s v="2015.04.30"/>
    <n v="6100015503"/>
    <n v="100118"/>
    <x v="63"/>
    <s v="NO08934843采购百得标签"/>
    <m/>
    <n v="38138.949999999997"/>
  </r>
  <r>
    <s v="2015.02.03"/>
    <n v="6100015049"/>
    <n v="200002"/>
    <x v="2"/>
    <s v="DSWSCB150141一般贸易"/>
    <n v="6170.18"/>
    <n v="37722.01"/>
  </r>
  <r>
    <s v="2015.06.30"/>
    <n v="200289541"/>
    <n v="200002"/>
    <x v="2"/>
    <s v="DSWBEC150605部品在途"/>
    <n v="6129.37"/>
    <n v="37472.519999999997"/>
  </r>
  <r>
    <s v="2015.01.17"/>
    <n v="6100014792"/>
    <n v="200002"/>
    <x v="2"/>
    <s v="DSWSCB141241一般贸易"/>
    <n v="6084.4"/>
    <n v="37197.589999999997"/>
  </r>
  <r>
    <s v="2015.02.13"/>
    <n v="6100015135"/>
    <n v="200002"/>
    <x v="2"/>
    <s v="DSWSCB150148一般贸易"/>
    <n v="6032.63"/>
    <n v="36881.089999999997"/>
  </r>
  <r>
    <s v="2015.01.29"/>
    <n v="6100015021"/>
    <n v="200002"/>
    <x v="2"/>
    <s v="DSWSCB150138一般贸易"/>
    <n v="6012.48"/>
    <n v="36757.9"/>
  </r>
  <r>
    <s v="2015.04.21"/>
    <n v="6100015476"/>
    <n v="200002"/>
    <x v="2"/>
    <s v="DSWSCB150343一般贸易"/>
    <n v="5973.12"/>
    <n v="36517.269999999997"/>
  </r>
  <r>
    <s v="2015.05.26"/>
    <n v="6100015765"/>
    <n v="100294"/>
    <x v="54"/>
    <s v="NO16757662/797购买阿克苏油漆"/>
    <m/>
    <n v="35658.83"/>
  </r>
  <r>
    <s v="2015.04.25"/>
    <n v="6100015521"/>
    <n v="100195"/>
    <x v="57"/>
    <s v="NO28499468购买硅亚胶水"/>
    <m/>
    <n v="35279.71"/>
  </r>
  <r>
    <s v="2015.06.26"/>
    <n v="6100015989"/>
    <n v="100201"/>
    <x v="64"/>
    <s v="NO34843598/99//00/01"/>
    <m/>
    <n v="35100"/>
  </r>
  <r>
    <s v="2015.03.20"/>
    <n v="6100015283"/>
    <n v="200002"/>
    <x v="2"/>
    <s v="DSWRYA150301一般贸易"/>
    <n v="5625.14"/>
    <n v="34389.86"/>
  </r>
  <r>
    <s v="2015.02.27"/>
    <n v="6100015166"/>
    <n v="200002"/>
    <x v="2"/>
    <s v="DSWSCB150212一般贸易"/>
    <n v="5580.68"/>
    <n v="34118.050000000003"/>
  </r>
  <r>
    <s v="2015.04.03"/>
    <n v="6100015444"/>
    <n v="200002"/>
    <x v="2"/>
    <s v="DSWSCB150332一般贸易"/>
    <n v="5580.68"/>
    <n v="34118.050000000003"/>
  </r>
  <r>
    <s v="2015.06.27"/>
    <n v="6100016005"/>
    <n v="100336"/>
    <x v="65"/>
    <s v="NO43944987购买徕木CONN"/>
    <m/>
    <n v="34070.400000000001"/>
  </r>
  <r>
    <s v="2015.04.23"/>
    <n v="6100015500"/>
    <n v="100005"/>
    <x v="40"/>
    <s v="NO08856657购买健鼎PCB"/>
    <m/>
    <n v="33949.39"/>
  </r>
  <r>
    <s v="2015.06.19"/>
    <n v="6100015872"/>
    <n v="200116"/>
    <x v="66"/>
    <s v="DIOF-15-005/7 采购DI LED（5月）"/>
    <n v="5400"/>
    <n v="33013.440000000002"/>
  </r>
  <r>
    <s v="2015.05.30"/>
    <n v="6100015788"/>
    <n v="100118"/>
    <x v="63"/>
    <s v="NO09180579采购百得标签"/>
    <m/>
    <n v="32667.9"/>
  </r>
  <r>
    <s v="2015.05.23"/>
    <n v="6100015720"/>
    <n v="100055"/>
    <x v="67"/>
    <s v="NO20863280购买台信达RES"/>
    <m/>
    <n v="32655.87"/>
  </r>
  <r>
    <s v="2015.06.27"/>
    <n v="6100016010"/>
    <n v="100223"/>
    <x v="47"/>
    <s v="NO00864402购买品科RES"/>
    <m/>
    <n v="32345.9"/>
  </r>
  <r>
    <s v="2015.02.10"/>
    <n v="6100015063"/>
    <n v="200002"/>
    <x v="2"/>
    <s v="DSWBEC150124一般贸易"/>
    <n v="5255.1"/>
    <n v="32127.58"/>
  </r>
  <r>
    <s v="2015.02.10"/>
    <n v="6100015072"/>
    <n v="200002"/>
    <x v="2"/>
    <s v="DSWBEC150122一般贸易"/>
    <n v="5188.63"/>
    <n v="31721.21"/>
  </r>
  <r>
    <s v="2015.04.29"/>
    <n v="6100015625"/>
    <n v="100217"/>
    <x v="68"/>
    <s v="NO.00644142青岛长弓3-4月注塑件购买"/>
    <m/>
    <n v="31291.41"/>
  </r>
  <r>
    <s v="2015.05.23"/>
    <n v="6100015716"/>
    <n v="100121"/>
    <x v="69"/>
    <s v="NO17894707/36购买宏发继电器"/>
    <m/>
    <n v="30958.2"/>
  </r>
  <r>
    <s v="2015.05.18"/>
    <n v="6100015681"/>
    <n v="200002"/>
    <x v="2"/>
    <s v="DSWBEC150409一般贸易"/>
    <n v="5016.75"/>
    <n v="30670.400000000001"/>
  </r>
  <r>
    <s v="2015.01.20"/>
    <n v="6100014822"/>
    <n v="200002"/>
    <x v="2"/>
    <s v="DSWSCB150108一般贸易"/>
    <n v="4968.75"/>
    <n v="30376.95"/>
  </r>
  <r>
    <s v="2015.02.27"/>
    <n v="6100015175"/>
    <n v="200002"/>
    <x v="2"/>
    <s v="DSWSCB150225一般贸易"/>
    <n v="4939.92"/>
    <n v="30200.69"/>
  </r>
  <r>
    <s v="2015.03.20"/>
    <n v="6100015279"/>
    <n v="200002"/>
    <x v="2"/>
    <s v="DSWBEC150303一般贸易"/>
    <n v="4866.5"/>
    <n v="29751.83"/>
  </r>
  <r>
    <s v="2015.05.26"/>
    <n v="6100015781"/>
    <n v="100336"/>
    <x v="65"/>
    <s v="NO34193114购买徕木CONN"/>
    <m/>
    <n v="29694.6"/>
  </r>
  <r>
    <s v="2015.05.08"/>
    <n v="6100015672"/>
    <n v="200002"/>
    <x v="2"/>
    <s v="DSWSCB150413一般贸易"/>
    <n v="4841.5"/>
    <n v="29598.99"/>
  </r>
  <r>
    <s v="2015.06.26"/>
    <n v="6100015950"/>
    <n v="100231"/>
    <x v="70"/>
    <s v="NO39491175购买杜特润油脂"/>
    <m/>
    <n v="29549.99"/>
  </r>
  <r>
    <s v="2015.05.23"/>
    <n v="6100015727"/>
    <n v="100201"/>
    <x v="64"/>
    <s v="NO34843554/55/56购买智洲二极管"/>
    <m/>
    <n v="28782"/>
  </r>
  <r>
    <s v="2015.03.20"/>
    <n v="6100015285"/>
    <n v="200002"/>
    <x v="2"/>
    <s v="DSWBEC150301一般贸易"/>
    <n v="4686"/>
    <n v="28648.33"/>
  </r>
  <r>
    <s v="2015.06.29"/>
    <n v="6100016053"/>
    <n v="200002"/>
    <x v="2"/>
    <s v="DSWSCB150520一般贸易"/>
    <n v="4630.34"/>
    <n v="28308.05"/>
  </r>
  <r>
    <s v="2015.06.30"/>
    <n v="200289541"/>
    <n v="200002"/>
    <x v="2"/>
    <s v="DSW-SC-B-1506-20部品在途"/>
    <n v="4578.59"/>
    <n v="27991.67"/>
  </r>
  <r>
    <s v="2015.06.27"/>
    <n v="6100016004"/>
    <n v="100055"/>
    <x v="67"/>
    <s v="NO16306957购买台信达RES"/>
    <m/>
    <n v="27922.400000000001"/>
  </r>
  <r>
    <s v="2015.05.25"/>
    <n v="6100015740"/>
    <n v="100217"/>
    <x v="68"/>
    <s v="NO.00644165 青岛长弓 4-5月物料购买"/>
    <m/>
    <n v="27657.4"/>
  </r>
  <r>
    <s v="2015.04.27"/>
    <n v="6100015567"/>
    <n v="100055"/>
    <x v="67"/>
    <s v="NO20863193购买台信达RES"/>
    <m/>
    <n v="27526.36"/>
  </r>
  <r>
    <s v="2015.04.03"/>
    <n v="6100015447"/>
    <n v="200002"/>
    <x v="2"/>
    <s v="DSWSCB150339一般贸易"/>
    <n v="4491.6000000000004"/>
    <n v="27459.85"/>
  </r>
  <r>
    <s v="2015.06.29"/>
    <n v="6100016057"/>
    <n v="200002"/>
    <x v="2"/>
    <s v="DSWSCB150511一般贸易"/>
    <n v="4479.84"/>
    <n v="27387.95"/>
  </r>
  <r>
    <s v="2015.04.27"/>
    <n v="6100015548"/>
    <n v="100391"/>
    <x v="42"/>
    <s v="NO.05619252购买傲尔林格喷涂件（4月份）"/>
    <m/>
    <n v="26816.34"/>
  </r>
  <r>
    <s v="2015.04.03"/>
    <n v="6100015450"/>
    <n v="200002"/>
    <x v="2"/>
    <s v="DSWRYB150304一般贸易"/>
    <n v="4350"/>
    <n v="26594.16"/>
  </r>
  <r>
    <s v="2015.06.30"/>
    <n v="200289541"/>
    <n v="200002"/>
    <x v="2"/>
    <s v="DSWBEC150601部品在途"/>
    <n v="4285.34"/>
    <n v="26198.85"/>
  </r>
  <r>
    <s v="2015.06.30"/>
    <n v="6100015893"/>
    <n v="100132"/>
    <x v="60"/>
    <s v="NO22059505采购亚帝欧部品"/>
    <m/>
    <n v="25698.82"/>
  </r>
  <r>
    <s v="2015.06.30"/>
    <n v="200289541"/>
    <n v="200002"/>
    <x v="2"/>
    <s v="DSW-SC-B-1506-05部品在途"/>
    <n v="4187.1899999999996"/>
    <n v="25598.799999999999"/>
  </r>
  <r>
    <s v="2015.05.25"/>
    <n v="6100015748"/>
    <n v="200002"/>
    <x v="2"/>
    <s v="DSWBEC150504一般贸易"/>
    <n v="4180.21"/>
    <n v="25556.13"/>
  </r>
  <r>
    <s v="2015.03.12"/>
    <n v="6100015247"/>
    <n v="200002"/>
    <x v="2"/>
    <s v="DSWSCB150232一般贸易"/>
    <n v="4171.3999999999996"/>
    <n v="25502.27"/>
  </r>
  <r>
    <s v="2015.05.23"/>
    <n v="6100015708"/>
    <n v="200002"/>
    <x v="2"/>
    <s v="DSWSCB150425一般贸易"/>
    <n v="4160.45"/>
    <n v="25435.33"/>
  </r>
  <r>
    <s v="2015.05.23"/>
    <n v="6100015715"/>
    <n v="100047"/>
    <x v="53"/>
    <s v="NO02178203购买双进PCB"/>
    <m/>
    <n v="25344.7"/>
  </r>
  <r>
    <s v="2015.02.27"/>
    <n v="6100015180"/>
    <n v="200002"/>
    <x v="2"/>
    <s v="DSWBEC150206一般贸易"/>
    <n v="4112.16"/>
    <n v="25140.1"/>
  </r>
  <r>
    <s v="2015.04.16"/>
    <n v="6100015471"/>
    <n v="200002"/>
    <x v="2"/>
    <s v="DSWBEC150309一般贸易"/>
    <n v="4049.5"/>
    <n v="24757.02"/>
  </r>
  <r>
    <s v="2015.06.26"/>
    <n v="6100015982"/>
    <n v="100230"/>
    <x v="71"/>
    <s v="NO06292479/58购买蓝浦硅胶"/>
    <m/>
    <n v="23914.799999999999"/>
  </r>
  <r>
    <s v="2015.02.04"/>
    <n v="6100015055"/>
    <n v="200002"/>
    <x v="2"/>
    <s v="DSWRYB150104一般贸易"/>
    <n v="3897.76"/>
    <n v="23829.35"/>
  </r>
  <r>
    <s v="2015.03.25"/>
    <n v="6100015368"/>
    <n v="200002"/>
    <x v="2"/>
    <s v="DSWRYB150302一般贸易"/>
    <n v="3897.76"/>
    <n v="23829.35"/>
  </r>
  <r>
    <s v="2015.05.25"/>
    <n v="6100015750"/>
    <n v="100383"/>
    <x v="72"/>
    <s v="NO.11250026 无锡齐恩4-5月物料购买"/>
    <m/>
    <n v="23690.75"/>
  </r>
  <r>
    <s v="2015.04.30"/>
    <n v="6100015482"/>
    <n v="100081"/>
    <x v="73"/>
    <s v="NO00966080采购万利达部品"/>
    <m/>
    <n v="23587.200000000001"/>
  </r>
  <r>
    <s v="2015.02.10"/>
    <n v="6100015071"/>
    <n v="200002"/>
    <x v="2"/>
    <s v="DSWSCB150144一般贸易"/>
    <n v="3789.4"/>
    <n v="23166.880000000001"/>
  </r>
  <r>
    <s v="2015.06.30"/>
    <n v="200289541"/>
    <n v="200002"/>
    <x v="2"/>
    <s v="DSW-SC-B-1506-23部品在途"/>
    <n v="3780.64"/>
    <n v="23113.32"/>
  </r>
  <r>
    <s v="2015.02.27"/>
    <n v="6100015170"/>
    <n v="200002"/>
    <x v="2"/>
    <s v="DSWSCB150218一般贸易"/>
    <n v="3749.76"/>
    <n v="22924.53"/>
  </r>
  <r>
    <s v="2015.01.29"/>
    <n v="6100015013"/>
    <n v="200002"/>
    <x v="2"/>
    <s v="DSWSCB150132一般贸易"/>
    <n v="3735.86"/>
    <n v="22839.55"/>
  </r>
  <r>
    <s v="2015.06.26"/>
    <n v="6100015998"/>
    <n v="100047"/>
    <x v="53"/>
    <s v="NO05124101购买双进PCB"/>
    <m/>
    <n v="22781.63"/>
  </r>
  <r>
    <s v="2015.06.25"/>
    <n v="6100015902"/>
    <n v="200002"/>
    <x v="2"/>
    <s v="DSWSCB150607一般贸易"/>
    <n v="3709.2"/>
    <n v="22676.57"/>
  </r>
  <r>
    <s v="2015.05.23"/>
    <n v="6100015709"/>
    <n v="200002"/>
    <x v="2"/>
    <s v="DSWSCB150426一般贸易"/>
    <n v="3705.72"/>
    <n v="22655.29"/>
  </r>
  <r>
    <s v="2015.05.26"/>
    <n v="6100015790"/>
    <n v="100223"/>
    <x v="47"/>
    <s v="NO17317663购买品科RES"/>
    <m/>
    <n v="22548.52"/>
  </r>
  <r>
    <s v="2015.02.02"/>
    <n v="6100015044"/>
    <n v="200002"/>
    <x v="2"/>
    <s v="DSWRAW1502一般贸易"/>
    <n v="3679.95"/>
    <n v="22497.74"/>
  </r>
  <r>
    <s v="2015.04.13"/>
    <n v="6100015458"/>
    <n v="200002"/>
    <x v="2"/>
    <s v="DSWRYB150305一般贸易"/>
    <n v="3570"/>
    <n v="21825.55"/>
  </r>
  <r>
    <s v="2015.06.30"/>
    <n v="200289541"/>
    <n v="200002"/>
    <x v="2"/>
    <s v="DSW-RAW-150610部品在途"/>
    <n v="3547.94"/>
    <n v="21690.69"/>
  </r>
  <r>
    <s v="2015.06.26"/>
    <n v="6100015949"/>
    <n v="100135"/>
    <x v="74"/>
    <s v="NO06318871购买世利可焊锡膏"/>
    <m/>
    <n v="21638.57"/>
  </r>
  <r>
    <s v="2015.04.27"/>
    <n v="6100015546"/>
    <n v="100383"/>
    <x v="72"/>
    <s v="NO.17086365无锡齐恩3-4月注塑件购买"/>
    <m/>
    <n v="21480.04"/>
  </r>
  <r>
    <s v="2015.05.30"/>
    <n v="6100015692"/>
    <n v="100139"/>
    <x v="75"/>
    <s v="NO33834504采购信越部品"/>
    <m/>
    <n v="21091.59"/>
  </r>
  <r>
    <s v="2015.01.24"/>
    <n v="6100014863"/>
    <n v="200002"/>
    <x v="2"/>
    <s v="DSWSCB150131一般贸易"/>
    <n v="3421.94"/>
    <n v="20920.37"/>
  </r>
  <r>
    <s v="2015.05.23"/>
    <n v="6100015717"/>
    <n v="100225"/>
    <x v="38"/>
    <s v="NO01515285购买智容线束及连接器"/>
    <m/>
    <n v="20899.009999999998"/>
  </r>
  <r>
    <s v="2015.06.30"/>
    <n v="6100015896"/>
    <n v="100137"/>
    <x v="59"/>
    <s v="NO04468729采购威尔部品"/>
    <m/>
    <n v="20886.150000000001"/>
  </r>
  <r>
    <s v="2015.06.30"/>
    <n v="6100015911"/>
    <n v="100081"/>
    <x v="73"/>
    <s v="NO00332451采购万利达部品"/>
    <m/>
    <n v="20638.8"/>
  </r>
  <r>
    <s v="2015.01.19"/>
    <n v="6100014806"/>
    <n v="200002"/>
    <x v="2"/>
    <s v="DSWBEC150108一般贸易"/>
    <n v="3366"/>
    <n v="20578.38"/>
  </r>
  <r>
    <s v="2015.04.16"/>
    <n v="6100015470"/>
    <n v="200002"/>
    <x v="2"/>
    <s v="DSWSCB150338一般贸易"/>
    <n v="3351.3"/>
    <n v="20488.509999999998"/>
  </r>
  <r>
    <s v="2015.01.19"/>
    <n v="6100014802"/>
    <n v="200002"/>
    <x v="2"/>
    <s v="DSWSCB150107一般贸易"/>
    <n v="3308.8"/>
    <n v="20228.68"/>
  </r>
  <r>
    <s v="2015.05.22"/>
    <n v="6100015700"/>
    <n v="100081"/>
    <x v="73"/>
    <s v="NO00248247采购万利达部品"/>
    <m/>
    <n v="20217.599999999999"/>
  </r>
  <r>
    <s v="2015.01.20"/>
    <n v="6100014816"/>
    <n v="200002"/>
    <x v="2"/>
    <s v="DSWSCB150113一般贸易"/>
    <n v="3291"/>
    <n v="20119.86"/>
  </r>
  <r>
    <s v="2015.04.25"/>
    <n v="6100015531"/>
    <n v="200002"/>
    <x v="2"/>
    <s v="DSWSCB150411一般贸易"/>
    <n v="3286.75"/>
    <n v="20093.87"/>
  </r>
  <r>
    <s v="2015.06.29"/>
    <n v="6100016052"/>
    <n v="200002"/>
    <x v="2"/>
    <s v="DSWSCB150521一般贸易"/>
    <n v="3267.24"/>
    <n v="19974.599999999999"/>
  </r>
  <r>
    <s v="2015.05.25"/>
    <n v="6100015752"/>
    <n v="100135"/>
    <x v="74"/>
    <s v="NO06318863购买世利可焊锡膏"/>
    <m/>
    <n v="19796.400000000001"/>
  </r>
  <r>
    <s v="2015.05.28"/>
    <n v="6100015839"/>
    <n v="100288"/>
    <x v="76"/>
    <s v="NO22572751购买温州三环橡胶件"/>
    <m/>
    <n v="19650.95"/>
  </r>
  <r>
    <s v="2015.03.04"/>
    <n v="6100015238"/>
    <n v="200002"/>
    <x v="2"/>
    <s v="DSWSCB150233一般贸易"/>
    <n v="3179.52"/>
    <n v="19438.310000000001"/>
  </r>
  <r>
    <s v="2015.06.01"/>
    <n v="6100015845"/>
    <n v="200002"/>
    <x v="2"/>
    <s v="DSWSCB150515一般贸易"/>
    <n v="3160.5"/>
    <n v="19322.03"/>
  </r>
  <r>
    <s v="2015.02.27"/>
    <n v="6100015178"/>
    <n v="200002"/>
    <x v="2"/>
    <s v="DSWBEC150204一般贸易"/>
    <n v="3081"/>
    <n v="18836"/>
  </r>
  <r>
    <s v="2015.06.30"/>
    <n v="6100015897"/>
    <n v="100139"/>
    <x v="75"/>
    <s v="NO49955759采购信越部品"/>
    <m/>
    <n v="18748.080000000002"/>
  </r>
  <r>
    <s v="2015.04.03"/>
    <n v="6100015445"/>
    <n v="200002"/>
    <x v="2"/>
    <s v="DSWSCB150319一般贸易"/>
    <n v="2966.34"/>
    <n v="18135.02"/>
  </r>
  <r>
    <s v="2015.05.26"/>
    <n v="6100015780"/>
    <n v="100185"/>
    <x v="62"/>
    <s v="NO07284911采购喜星触点（4月-5月）"/>
    <m/>
    <n v="17922.060000000001"/>
  </r>
  <r>
    <s v="2015.01.20"/>
    <n v="6100014821"/>
    <n v="200002"/>
    <x v="2"/>
    <s v="DSWSCB150112一般贸易"/>
    <n v="2911.02"/>
    <n v="17796.810000000001"/>
  </r>
  <r>
    <s v="2015.05.26"/>
    <n v="6100015785"/>
    <n v="100195"/>
    <x v="57"/>
    <s v="NO36159674购买硅亚硅胶"/>
    <m/>
    <n v="17639.86"/>
  </r>
  <r>
    <s v="2012.09.07"/>
    <n v="6100008957"/>
    <n v="200046"/>
    <x v="77"/>
    <s v="DAESUNG-20120806公司向ICSUPPLI 采购 IC"/>
    <n v="2840"/>
    <n v="17362.62"/>
  </r>
  <r>
    <s v="2015.01.17"/>
    <n v="6100014796"/>
    <n v="200002"/>
    <x v="2"/>
    <s v="DSWRYA141203一般贸易"/>
    <n v="2812.57"/>
    <n v="17194.93"/>
  </r>
  <r>
    <s v="2015.02.10"/>
    <n v="6100015070"/>
    <n v="200002"/>
    <x v="2"/>
    <s v="DSWRYA150101一般贸易"/>
    <n v="2812.57"/>
    <n v="17194.93"/>
  </r>
  <r>
    <s v="2015.03.20"/>
    <n v="6100015272"/>
    <n v="200002"/>
    <x v="2"/>
    <s v="DSWSCB150305一般贸易"/>
    <n v="2805.21"/>
    <n v="17149.93"/>
  </r>
  <r>
    <s v="2015.05.25"/>
    <n v="6100015757"/>
    <n v="100383"/>
    <x v="72"/>
    <s v="NO.11249941 齐恩 2-3月物料购买"/>
    <m/>
    <n v="16934.27"/>
  </r>
  <r>
    <s v="2015.06.25"/>
    <n v="6100015919"/>
    <n v="100321"/>
    <x v="56"/>
    <s v="NO.12566086购买东部高新钢材（6月）"/>
    <m/>
    <n v="16902.400000000001"/>
  </r>
  <r>
    <s v="2015.02.27"/>
    <n v="6100015177"/>
    <n v="200002"/>
    <x v="2"/>
    <s v="DSWBEC150201一般贸易"/>
    <n v="2673.7"/>
    <n v="16345.93"/>
  </r>
  <r>
    <s v="2015.02.27"/>
    <n v="6100015172"/>
    <n v="200002"/>
    <x v="2"/>
    <s v="DSWSCB150220一般贸易"/>
    <n v="2626.6"/>
    <n v="16057.98"/>
  </r>
  <r>
    <s v="2015.06.30"/>
    <n v="200289541"/>
    <n v="200002"/>
    <x v="2"/>
    <s v=" DSW-SC-B-1506-16部品在途"/>
    <n v="2603"/>
    <n v="15913.7"/>
  </r>
  <r>
    <s v="2015.01.20"/>
    <n v="6100014819"/>
    <n v="200002"/>
    <x v="2"/>
    <s v="DSWSCB150122一般贸易"/>
    <n v="2579"/>
    <n v="15766.97"/>
  </r>
  <r>
    <s v="2015.06.01"/>
    <n v="6100015843"/>
    <n v="200002"/>
    <x v="2"/>
    <s v="DSWSCB150513一般贸易"/>
    <n v="2579"/>
    <n v="15766.97"/>
  </r>
  <r>
    <s v="2015.01.31"/>
    <n v="6100015037"/>
    <n v="200002"/>
    <x v="2"/>
    <s v="DSWSCB150140一般贸易"/>
    <n v="2543.4"/>
    <n v="15549.33"/>
  </r>
  <r>
    <s v="2015.01.29"/>
    <n v="6100015017"/>
    <n v="200002"/>
    <x v="2"/>
    <s v="DSWBEC150111(3/3)一般贸易"/>
    <n v="2522.6"/>
    <n v="15422.17"/>
  </r>
  <r>
    <s v="2015.04.30"/>
    <n v="6100015483"/>
    <n v="100137"/>
    <x v="59"/>
    <s v="NO00474829-30采购威尔部品"/>
    <m/>
    <n v="15231.89"/>
  </r>
  <r>
    <s v="2015.06.29"/>
    <n v="6100016041"/>
    <n v="200002"/>
    <x v="2"/>
    <s v="DSWRYB150502一般贸易"/>
    <n v="2483.6999999999998"/>
    <n v="15184.35"/>
  </r>
  <r>
    <s v="2015.06.30"/>
    <n v="6100015873"/>
    <n v="100237"/>
    <x v="78"/>
    <s v="NO21571278采购聚隆塑料粒子"/>
    <m/>
    <n v="14999.4"/>
  </r>
  <r>
    <s v="2015.06.26"/>
    <n v="6100015959"/>
    <n v="100185"/>
    <x v="62"/>
    <s v="NO07284937采购喜星触点(5月-6月）"/>
    <m/>
    <n v="14959.62"/>
  </r>
  <r>
    <s v="2015.03.20"/>
    <n v="6100015273"/>
    <n v="200002"/>
    <x v="2"/>
    <s v="DSWSCB150306一般贸易"/>
    <n v="2425.1999999999998"/>
    <n v="14826.7"/>
  </r>
  <r>
    <s v="2015.04.25"/>
    <n v="6100015537"/>
    <n v="200002"/>
    <x v="2"/>
    <s v="DSWSCB150417一般贸易"/>
    <n v="2377"/>
    <n v="14532.03"/>
  </r>
  <r>
    <s v="2015.04.25"/>
    <n v="6100015532"/>
    <n v="200002"/>
    <x v="2"/>
    <s v="DSWBEC150406一般贸易"/>
    <n v="2369.4"/>
    <n v="14485.56"/>
  </r>
  <r>
    <s v="2015.06.29"/>
    <n v="6100016048"/>
    <n v="200002"/>
    <x v="2"/>
    <s v="DSWBEC150502一般贸易"/>
    <n v="2362.63"/>
    <n v="14444.17"/>
  </r>
  <r>
    <s v="2015.02.03"/>
    <n v="6100015048"/>
    <n v="200002"/>
    <x v="2"/>
    <s v="DSWRYB150103一般贸易"/>
    <n v="2331"/>
    <n v="14250.8"/>
  </r>
  <r>
    <s v="2015.06.29"/>
    <n v="6100016044"/>
    <n v="200002"/>
    <x v="2"/>
    <s v="DSWBEC150510一般贸易"/>
    <n v="2325.52"/>
    <n v="14217.3"/>
  </r>
  <r>
    <s v="2015.03.17"/>
    <n v="6100015260"/>
    <n v="200002"/>
    <x v="2"/>
    <s v="DSWSCB150210一般贸易"/>
    <n v="2299.02"/>
    <n v="14055.29"/>
  </r>
  <r>
    <s v="2015.01.19"/>
    <n v="6100014800"/>
    <n v="200002"/>
    <x v="2"/>
    <s v="DSWSCB150103一般贸易"/>
    <n v="2296.41"/>
    <n v="14039.33"/>
  </r>
  <r>
    <s v="2015.06.03"/>
    <n v="6100015851"/>
    <n v="200002"/>
    <x v="2"/>
    <s v="DSWSCB150506一般贸易"/>
    <n v="2294.6"/>
    <n v="14028.27"/>
  </r>
  <r>
    <s v="2015.02.27"/>
    <n v="6100015161"/>
    <n v="200002"/>
    <x v="2"/>
    <s v="DSWSCB150206一般贸易"/>
    <n v="2220.35"/>
    <n v="13574.33"/>
  </r>
  <r>
    <s v="2015.05.23"/>
    <n v="6100015719"/>
    <n v="100156"/>
    <x v="58"/>
    <s v="NO04321846购买亿思特BALL"/>
    <m/>
    <n v="13373.1"/>
  </r>
  <r>
    <s v="2015.06.30"/>
    <n v="200289541"/>
    <n v="200002"/>
    <x v="2"/>
    <s v="DSW-SC-B-1506-03部品在途"/>
    <n v="2157.5"/>
    <n v="13190.09"/>
  </r>
  <r>
    <s v="2015.05.30"/>
    <n v="6100015734"/>
    <n v="100139"/>
    <x v="75"/>
    <s v="NO33834525采购信越部品"/>
    <m/>
    <n v="13083.53"/>
  </r>
  <r>
    <s v="2015.06.30"/>
    <n v="6100015895"/>
    <n v="100034"/>
    <x v="79"/>
    <s v="NO00294162采购世洋塑料粒子"/>
    <m/>
    <n v="12799.8"/>
  </r>
  <r>
    <s v="2015.02.27"/>
    <n v="6100015174"/>
    <n v="200002"/>
    <x v="2"/>
    <s v="DSWSCB150222一般贸易"/>
    <n v="2068"/>
    <n v="12642.92"/>
  </r>
  <r>
    <s v="2015.05.23"/>
    <n v="6100015711"/>
    <n v="200002"/>
    <x v="2"/>
    <s v="DSWSCB150430一般贸易"/>
    <n v="2068"/>
    <n v="12642.92"/>
  </r>
  <r>
    <s v="2015.02.10"/>
    <n v="6100015068"/>
    <n v="200002"/>
    <x v="2"/>
    <s v="DSWSCB150146一般贸易"/>
    <n v="2042.25"/>
    <n v="12485.5"/>
  </r>
  <r>
    <s v="2015.06.27"/>
    <n v="6100016011"/>
    <n v="100230"/>
    <x v="71"/>
    <s v="NO06292541购买蓝浦硅胶"/>
    <m/>
    <n v="12308.4"/>
  </r>
  <r>
    <s v="2015.02.27"/>
    <n v="6100015162"/>
    <n v="200002"/>
    <x v="2"/>
    <s v="DSWSCB150207一般贸易"/>
    <n v="2000"/>
    <n v="12227.2"/>
  </r>
  <r>
    <s v="2015.05.27"/>
    <n v="6100015797"/>
    <n v="100253"/>
    <x v="80"/>
    <s v="NO00769761购买诚顺IC"/>
    <m/>
    <n v="12168"/>
  </r>
  <r>
    <s v="2015.05.18"/>
    <n v="6100015683"/>
    <n v="200002"/>
    <x v="2"/>
    <s v="DSWRYB150402一般贸易"/>
    <n v="1948.88"/>
    <n v="11914.67"/>
  </r>
  <r>
    <s v="2015.06.30"/>
    <n v="200289541"/>
    <n v="200002"/>
    <x v="2"/>
    <s v="DSW-RAW-1515部品在途"/>
    <n v="1944.3"/>
    <n v="11886.67"/>
  </r>
  <r>
    <s v="2014.10.15"/>
    <n v="6100014164"/>
    <n v="100311"/>
    <x v="10"/>
    <s v="NO00040847电镀件购买（8~9月）江淮调拨料"/>
    <m/>
    <n v="11711.7"/>
  </r>
  <r>
    <s v="2015.04.29"/>
    <n v="6100015628"/>
    <n v="100116"/>
    <x v="81"/>
    <s v="NO00807233-4采购欧意焊接材料"/>
    <m/>
    <n v="11480.5"/>
  </r>
  <r>
    <s v="2015.01.19"/>
    <n v="6100014805"/>
    <n v="200002"/>
    <x v="2"/>
    <s v="DSWSCB150114一般贸易"/>
    <n v="1853.74"/>
    <n v="11333.02"/>
  </r>
  <r>
    <s v="2015.03.20"/>
    <n v="6100015278"/>
    <n v="200002"/>
    <x v="2"/>
    <s v="DSWSCB150317一般贸易"/>
    <n v="1824.22"/>
    <n v="11152.55"/>
  </r>
  <r>
    <s v="2015.05.04"/>
    <n v="6100015647"/>
    <n v="200002"/>
    <x v="2"/>
    <s v="DSWSCB150423一般贸易"/>
    <n v="1744.4"/>
    <n v="10664.56"/>
  </r>
  <r>
    <s v="2015.06.29"/>
    <n v="6100016049"/>
    <n v="200002"/>
    <x v="2"/>
    <s v="DSWSCB150525一般贸易"/>
    <n v="1710.75"/>
    <n v="10458.84"/>
  </r>
  <r>
    <s v="2015.06.27"/>
    <n v="6100016007"/>
    <n v="100121"/>
    <x v="69"/>
    <s v="NO17894995购买宏发继电器"/>
    <m/>
    <n v="10319.4"/>
  </r>
  <r>
    <s v="2015.01.26"/>
    <n v="6100014981"/>
    <n v="200002"/>
    <x v="2"/>
    <s v="DSWSCB150101(2/2)一般贸易"/>
    <n v="1662.53"/>
    <n v="10164.040000000001"/>
  </r>
  <r>
    <s v="2015.04.25"/>
    <n v="6100015536"/>
    <n v="200002"/>
    <x v="2"/>
    <s v="DSWSCB150416一般贸易"/>
    <n v="1484.4"/>
    <n v="9075.0300000000007"/>
  </r>
  <r>
    <s v="2015.06.30"/>
    <n v="6100015875"/>
    <n v="100038"/>
    <x v="82"/>
    <s v="NO18246835采购锐科部品"/>
    <m/>
    <n v="8775"/>
  </r>
  <r>
    <s v="2015.06.30"/>
    <n v="6100015876"/>
    <n v="100038"/>
    <x v="82"/>
    <s v="NO18246721采购锐科部品"/>
    <m/>
    <n v="8775"/>
  </r>
  <r>
    <s v="2015.03.20"/>
    <n v="6100015271"/>
    <n v="200002"/>
    <x v="2"/>
    <s v="DSWSCB150304一般贸易"/>
    <n v="1404"/>
    <n v="8583.49"/>
  </r>
  <r>
    <s v="2015.01.24"/>
    <n v="6100014871"/>
    <n v="200002"/>
    <x v="2"/>
    <s v="DSWBEC150102一般贸易"/>
    <n v="1401"/>
    <n v="8565.15"/>
  </r>
  <r>
    <s v="2015.05.25"/>
    <n v="6100015759"/>
    <n v="100021"/>
    <x v="83"/>
    <s v="NO33740521购买依美油脂"/>
    <m/>
    <n v="8536.32"/>
  </r>
  <r>
    <s v="2015.01.19"/>
    <n v="6100014798"/>
    <n v="200002"/>
    <x v="2"/>
    <s v="DSWSCB150104一般贸易"/>
    <n v="1384"/>
    <n v="8461.2199999999993"/>
  </r>
  <r>
    <s v="2015.06.30"/>
    <n v="200289541"/>
    <n v="200002"/>
    <x v="2"/>
    <s v="DSW-SC-B-1506-22部品在途"/>
    <n v="1332.89"/>
    <n v="8148.76"/>
  </r>
  <r>
    <s v="2015.06.30"/>
    <n v="200289541"/>
    <n v="200002"/>
    <x v="2"/>
    <s v="DSWBEC150604部品在途"/>
    <n v="1307.2"/>
    <n v="7991.7"/>
  </r>
  <r>
    <s v="2015.06.01"/>
    <n v="6100015844"/>
    <n v="200002"/>
    <x v="2"/>
    <s v="DSWSCB150514一般贸易"/>
    <n v="1246"/>
    <n v="7617.55"/>
  </r>
  <r>
    <s v="2015.01.24"/>
    <n v="6100014870"/>
    <n v="200002"/>
    <x v="2"/>
    <s v="DSWBEC150105一般贸易"/>
    <n v="1241.79"/>
    <n v="7591.81"/>
  </r>
  <r>
    <s v="2015.06.25"/>
    <n v="6100015908"/>
    <n v="200002"/>
    <x v="2"/>
    <s v="DSWSCB150612一般贸易"/>
    <n v="1195.54"/>
    <n v="7309.05"/>
  </r>
  <r>
    <s v="2015.04.30"/>
    <n v="6100015486"/>
    <n v="100132"/>
    <x v="60"/>
    <s v="NO14219716采购亚帝欧部品"/>
    <m/>
    <n v="7271.32"/>
  </r>
  <r>
    <s v="2015.05.25"/>
    <n v="6100015756"/>
    <n v="100293"/>
    <x v="84"/>
    <s v="NO17626837普莱默外协加工费"/>
    <m/>
    <n v="7207.2"/>
  </r>
  <r>
    <s v="2015.06.26"/>
    <n v="6100015992"/>
    <n v="100401"/>
    <x v="85"/>
    <s v="NO08003620采购集浩线束"/>
    <m/>
    <n v="7176.9"/>
  </r>
  <r>
    <s v="2015.04.28"/>
    <n v="6100015622"/>
    <n v="200002"/>
    <x v="2"/>
    <s v="DSWBEC150206一般贸易（2/2)补差价"/>
    <n v="1146.8800000000001"/>
    <n v="7011.57"/>
  </r>
  <r>
    <s v="2015.04.30"/>
    <n v="6100015639"/>
    <n v="100057"/>
    <x v="6"/>
    <s v="NO.06906717购买乐星电缆漆包线（4月份）"/>
    <m/>
    <n v="6970.25"/>
  </r>
  <r>
    <s v="2015.02.02"/>
    <n v="6100015046"/>
    <n v="200002"/>
    <x v="2"/>
    <s v="DSWSCB150145一般贸易"/>
    <n v="1123.2"/>
    <n v="6866.8"/>
  </r>
  <r>
    <s v="2015.04.25"/>
    <n v="6100015528"/>
    <n v="200002"/>
    <x v="2"/>
    <s v="DSWSCB150403一般贸易"/>
    <n v="1089.08"/>
    <n v="6658.2"/>
  </r>
  <r>
    <s v="2015.02.10"/>
    <n v="6100015069"/>
    <n v="200002"/>
    <x v="2"/>
    <s v="DSWSCB150150一般贸易"/>
    <n v="1082.1400000000001"/>
    <n v="6615.77"/>
  </r>
  <r>
    <s v="2015.05.26"/>
    <n v="6100015786"/>
    <n v="100190"/>
    <x v="86"/>
    <s v="NO34858414上海金亭外协加工费"/>
    <m/>
    <n v="6082.13"/>
  </r>
  <r>
    <s v="2015.05.30"/>
    <n v="6100015792"/>
    <n v="100030"/>
    <x v="87"/>
    <s v="NO24120445采购群英部品"/>
    <m/>
    <n v="6043.05"/>
  </r>
  <r>
    <s v="2015.06.25"/>
    <n v="6100015917"/>
    <n v="100309"/>
    <x v="88"/>
    <s v="NO.05583865购买昆山上阳橡胶件（6月份）"/>
    <m/>
    <n v="6019.65"/>
  </r>
  <r>
    <s v="2015.06.26"/>
    <n v="6100015999"/>
    <n v="100197"/>
    <x v="89"/>
    <s v="NO49880126购买日顺保险丝"/>
    <m/>
    <n v="5861.7"/>
  </r>
  <r>
    <s v="2015.06.30"/>
    <n v="6100015877"/>
    <n v="100116"/>
    <x v="81"/>
    <s v="NO00321130采购欧意焊接材料"/>
    <m/>
    <n v="5798"/>
  </r>
  <r>
    <s v="2015.05.30"/>
    <n v="6100015642"/>
    <n v="100030"/>
    <x v="87"/>
    <s v="NO24199482采购群英部品（5月入账）"/>
    <m/>
    <n v="5694.62"/>
  </r>
  <r>
    <s v="2015.06.26"/>
    <n v="6100015981"/>
    <n v="100021"/>
    <x v="83"/>
    <s v="NO50062951购买依美油脂"/>
    <m/>
    <n v="5690.88"/>
  </r>
  <r>
    <s v="2015.04.25"/>
    <n v="6100015527"/>
    <n v="200002"/>
    <x v="2"/>
    <s v="DSWSCB150402一般贸易"/>
    <n v="926.99"/>
    <n v="5667.25"/>
  </r>
  <r>
    <s v="2015.06.26"/>
    <n v="6100015951"/>
    <n v="100293"/>
    <x v="84"/>
    <s v="NO11263401普莱默电子外协加工费"/>
    <m/>
    <n v="5662.8"/>
  </r>
  <r>
    <s v="2015.05.26"/>
    <n v="6100015776"/>
    <n v="100378"/>
    <x v="8"/>
    <s v="NO.06505528 江阴道达电镀件购买"/>
    <m/>
    <n v="5593.54"/>
  </r>
  <r>
    <s v="2015.06.29"/>
    <n v="6100016015"/>
    <n v="100057"/>
    <x v="6"/>
    <s v="NO.07346017购买乐星漆包线（6月）"/>
    <m/>
    <n v="5572.26"/>
  </r>
  <r>
    <s v="2015.03.25"/>
    <n v="6100015372"/>
    <n v="200002"/>
    <x v="2"/>
    <s v="DSWSCB150330一般贸易"/>
    <n v="910.43"/>
    <n v="5566"/>
  </r>
  <r>
    <s v="2015.04.03"/>
    <n v="6100015452"/>
    <n v="200002"/>
    <x v="2"/>
    <s v="DSWSCB150336一般贸易"/>
    <n v="910.43"/>
    <n v="5566"/>
  </r>
  <r>
    <s v="2015.05.23"/>
    <n v="6100015726"/>
    <n v="100171"/>
    <x v="90"/>
    <s v="NO16616375购买欧迪斯CAP"/>
    <m/>
    <n v="5434.42"/>
  </r>
  <r>
    <s v="2015.05.26"/>
    <n v="6100015766"/>
    <n v="100309"/>
    <x v="88"/>
    <s v="NO05116191购买上阳橡胶件"/>
    <m/>
    <n v="5159.7"/>
  </r>
  <r>
    <s v="2015.01.23"/>
    <n v="6100014850"/>
    <n v="200002"/>
    <x v="2"/>
    <s v="DSWSCB150123一般贸易"/>
    <n v="834"/>
    <n v="5098.74"/>
  </r>
  <r>
    <s v="2015.01.23"/>
    <n v="6100014846"/>
    <n v="200002"/>
    <x v="2"/>
    <s v="DSWBEC150106一般贸易"/>
    <n v="820.8"/>
    <n v="5018.04"/>
  </r>
  <r>
    <s v="2015.02.02"/>
    <n v="6100015043"/>
    <n v="200002"/>
    <x v="2"/>
    <s v="DSWRAW1504一般贸易"/>
    <n v="815.52"/>
    <n v="4985.76"/>
  </r>
  <r>
    <s v="2015.01.29"/>
    <n v="6100015022"/>
    <n v="200002"/>
    <x v="2"/>
    <s v="DSWSCB150139一般贸易"/>
    <n v="791.68"/>
    <n v="4840.01"/>
  </r>
  <r>
    <s v="2015.04.30"/>
    <n v="6100015512"/>
    <n v="100106"/>
    <x v="91"/>
    <s v="NO16283558采购依玛油墨"/>
    <m/>
    <n v="4801.4799999999996"/>
  </r>
  <r>
    <s v="2015.06.30"/>
    <n v="200289541"/>
    <n v="200002"/>
    <x v="2"/>
    <s v="DSWRYB150603部品在途"/>
    <n v="775"/>
    <n v="4738.04"/>
  </r>
  <r>
    <s v="2015.01.29"/>
    <n v="6100015016"/>
    <n v="200002"/>
    <x v="2"/>
    <s v="DSWBEC150111(2/3)一般贸易"/>
    <n v="765"/>
    <n v="4676.8999999999996"/>
  </r>
  <r>
    <s v="2015.03.20"/>
    <n v="6100015284"/>
    <n v="200002"/>
    <x v="2"/>
    <s v="DSWRYB150301一般贸易"/>
    <n v="759"/>
    <n v="4640.22"/>
  </r>
  <r>
    <s v="2015.01.24"/>
    <n v="6100014872"/>
    <n v="200002"/>
    <x v="2"/>
    <s v="DSWBEC150101一般贸易"/>
    <n v="755.5"/>
    <n v="4618.82"/>
  </r>
  <r>
    <s v="2015.03.23"/>
    <n v="6100015347"/>
    <n v="200002"/>
    <x v="2"/>
    <s v="DSWSCB150323一般贸易"/>
    <n v="752.1"/>
    <n v="4598.04"/>
  </r>
  <r>
    <s v="2015.04.25"/>
    <n v="6100015529"/>
    <n v="200002"/>
    <x v="2"/>
    <s v="DSWSCB150404一般贸易"/>
    <n v="752.1"/>
    <n v="4598.04"/>
  </r>
  <r>
    <s v="2015.06.26"/>
    <n v="6100015991"/>
    <n v="100342"/>
    <x v="92"/>
    <s v="NO16394971购买兆吉开关"/>
    <m/>
    <n v="4446"/>
  </r>
  <r>
    <s v="2015.02.27"/>
    <n v="6100015168"/>
    <n v="200002"/>
    <x v="2"/>
    <s v="DSWSCB150216一般贸易"/>
    <n v="714.8"/>
    <n v="4370"/>
  </r>
  <r>
    <s v="2015.02.27"/>
    <n v="6100015171"/>
    <n v="200002"/>
    <x v="2"/>
    <s v="DSWSCB150219一般贸易"/>
    <n v="697"/>
    <n v="4261.18"/>
  </r>
  <r>
    <s v="2015.06.30"/>
    <n v="6100015974"/>
    <n v="100030"/>
    <x v="87"/>
    <s v="NO24336174采购群英部品"/>
    <m/>
    <n v="4127.76"/>
  </r>
  <r>
    <s v="2015.02.27"/>
    <n v="6100015167"/>
    <n v="200002"/>
    <x v="2"/>
    <s v="DSWSCB150213一般贸易"/>
    <n v="633.34"/>
    <n v="3871.99"/>
  </r>
  <r>
    <s v="2015.03.26"/>
    <n v="6100015419"/>
    <n v="100106"/>
    <x v="91"/>
    <s v="NO16283544购买依玛五金扎带"/>
    <m/>
    <n v="3802.5"/>
  </r>
  <r>
    <s v="2015.03.25"/>
    <n v="6100015371"/>
    <n v="200002"/>
    <x v="2"/>
    <s v="DSWSCB150326一般贸易"/>
    <n v="612.72"/>
    <n v="3745.92"/>
  </r>
  <r>
    <s v="2015.05.06"/>
    <n v="6100015653"/>
    <n v="200002"/>
    <x v="2"/>
    <s v="DSWSCB150427一般贸易"/>
    <n v="593.76"/>
    <n v="3630.01"/>
  </r>
  <r>
    <s v="2015.01.15"/>
    <n v="6100014781"/>
    <n v="200002"/>
    <x v="2"/>
    <s v="DSWSCB141240一般贸易"/>
    <n v="591.36"/>
    <n v="3615.34"/>
  </r>
  <r>
    <s v="2015.06.30"/>
    <n v="200289541"/>
    <n v="200002"/>
    <x v="2"/>
    <s v="DSW-SC-B-1506-17部品在途"/>
    <n v="591.36"/>
    <n v="3615.34"/>
  </r>
  <r>
    <s v="2015.04.25"/>
    <n v="6100015530"/>
    <n v="200002"/>
    <x v="2"/>
    <s v="DSWSCB150410一般贸易"/>
    <n v="554.17999999999995"/>
    <n v="3388.03"/>
  </r>
  <r>
    <s v="2015.05.25"/>
    <n v="6100015758"/>
    <n v="100383"/>
    <x v="72"/>
    <s v="NO.11249942 无锡齐恩3-4月物料购买"/>
    <m/>
    <n v="3361.63"/>
  </r>
  <r>
    <s v="2015.01.20"/>
    <n v="6100014814"/>
    <n v="200002"/>
    <x v="2"/>
    <s v="DSWSCB150118一般贸易"/>
    <n v="548.97"/>
    <n v="3356.18"/>
  </r>
  <r>
    <s v="2015.01.23"/>
    <n v="6100014848"/>
    <n v="200002"/>
    <x v="2"/>
    <s v="DSWSCB150120一般贸易"/>
    <n v="548.97"/>
    <n v="3356.18"/>
  </r>
  <r>
    <s v="2015.03.20"/>
    <n v="6100015281"/>
    <n v="200002"/>
    <x v="2"/>
    <s v="DSWSCB150321一般贸易"/>
    <n v="514.59"/>
    <n v="3146"/>
  </r>
  <r>
    <s v="2015.03.31"/>
    <n v="6100015433"/>
    <n v="200002"/>
    <x v="2"/>
    <s v="DSWSCB150331一般贸易"/>
    <n v="514.59"/>
    <n v="3146"/>
  </r>
  <r>
    <s v="2015.04.25"/>
    <n v="6100015533"/>
    <n v="200002"/>
    <x v="2"/>
    <s v="DSWSCB150406一般贸易"/>
    <n v="514.59"/>
    <n v="3146"/>
  </r>
  <r>
    <s v="2015.06.24"/>
    <n v="6100015889"/>
    <n v="200002"/>
    <x v="2"/>
    <s v="DSWRYB150503一般贸易"/>
    <n v="506"/>
    <n v="3093.48"/>
  </r>
  <r>
    <s v="2015.01.29"/>
    <n v="6100015014"/>
    <n v="200002"/>
    <x v="2"/>
    <s v="DSWSCB150133一般贸易"/>
    <n v="475.01"/>
    <n v="2904.02"/>
  </r>
  <r>
    <s v="2015.03.31"/>
    <n v="6100015434"/>
    <n v="200002"/>
    <x v="2"/>
    <s v="DSWSCB150333一般贸易"/>
    <n v="475.01"/>
    <n v="2904.02"/>
  </r>
  <r>
    <s v="2015.05.04"/>
    <n v="6100015643"/>
    <n v="200002"/>
    <x v="2"/>
    <s v="DSWSCB150421一般贸易"/>
    <n v="475.01"/>
    <n v="2904.02"/>
  </r>
  <r>
    <s v="2015.05.25"/>
    <n v="6100015744"/>
    <n v="200002"/>
    <x v="2"/>
    <s v="DSWSCB150502一般贸易"/>
    <n v="475.01"/>
    <n v="2904.02"/>
  </r>
  <r>
    <s v="2015.02.27"/>
    <n v="6100015179"/>
    <n v="200002"/>
    <x v="2"/>
    <s v="DSWBEC150205一般贸易"/>
    <n v="463.1"/>
    <n v="2831.21"/>
  </r>
  <r>
    <s v="2015.05.25"/>
    <n v="6100015754"/>
    <n v="100381"/>
    <x v="93"/>
    <s v="NO27223012购买凯耐特助焊剂"/>
    <m/>
    <n v="2808"/>
  </r>
  <r>
    <s v="2015.06.30"/>
    <n v="6100015966"/>
    <n v="100118"/>
    <x v="63"/>
    <s v="NO09180670采购百得标签"/>
    <m/>
    <n v="2684.04"/>
  </r>
  <r>
    <s v="2015.06.30"/>
    <n v="200289541"/>
    <n v="200002"/>
    <x v="2"/>
    <s v="DSW-SC-B-1506-18部品在途"/>
    <n v="435.6"/>
    <n v="2663.08"/>
  </r>
  <r>
    <s v="2015.01.17"/>
    <n v="6100014787"/>
    <n v="200002"/>
    <x v="2"/>
    <s v="DSWBEC141211(2/2)一般贸易"/>
    <n v="433.5"/>
    <n v="2650.25"/>
  </r>
  <r>
    <s v="2015.01.29"/>
    <n v="6100015012"/>
    <n v="200002"/>
    <x v="2"/>
    <s v="DSWSCB150134一般贸易"/>
    <n v="423.6"/>
    <n v="2589.7199999999998"/>
  </r>
  <r>
    <s v="2015.06.01"/>
    <n v="6100015841"/>
    <n v="200002"/>
    <x v="2"/>
    <s v="DSWSCB150504一般贸易"/>
    <n v="418.14"/>
    <n v="2556.34"/>
  </r>
  <r>
    <s v="2015.01.19"/>
    <n v="6100014799"/>
    <n v="200002"/>
    <x v="2"/>
    <s v="DSWSCB150110一般贸易"/>
    <n v="417"/>
    <n v="2549.37"/>
  </r>
  <r>
    <s v="2015.02.27"/>
    <n v="6100015159"/>
    <n v="200002"/>
    <x v="2"/>
    <s v="DSWSCB150204一般贸易"/>
    <n v="395.84"/>
    <n v="2420.0100000000002"/>
  </r>
  <r>
    <s v="2015.01.24"/>
    <n v="6100014862"/>
    <n v="200002"/>
    <x v="2"/>
    <s v="DSWBEC150119一般贸易"/>
    <n v="385.2"/>
    <n v="2354.96"/>
  </r>
  <r>
    <s v="2015.04.21"/>
    <n v="6100015477"/>
    <n v="200002"/>
    <x v="2"/>
    <s v="DSWRYB150307一般贸易"/>
    <n v="382.5"/>
    <n v="2338.4499999999998"/>
  </r>
  <r>
    <s v="2015.03.20"/>
    <n v="6100015277"/>
    <n v="200002"/>
    <x v="2"/>
    <s v="DSWSCB150313一般贸易"/>
    <n v="356.26"/>
    <n v="2178.0300000000002"/>
  </r>
  <r>
    <s v="2015.03.31"/>
    <n v="6100015435"/>
    <n v="200002"/>
    <x v="2"/>
    <s v="DSWSCB150335一般贸易"/>
    <n v="356.26"/>
    <n v="2178.0300000000002"/>
  </r>
  <r>
    <s v="2015.04.13"/>
    <n v="6100015455"/>
    <n v="200002"/>
    <x v="2"/>
    <s v="DSWSCB150341一般贸易"/>
    <n v="356.26"/>
    <n v="2178.0300000000002"/>
  </r>
  <r>
    <s v="2015.05.06"/>
    <n v="6100015654"/>
    <n v="200002"/>
    <x v="2"/>
    <s v="DSWSCB150428一般贸易"/>
    <n v="356.26"/>
    <n v="2178.0300000000002"/>
  </r>
  <r>
    <s v="2015.01.24"/>
    <n v="6100014873"/>
    <n v="200002"/>
    <x v="2"/>
    <s v="DSWSCB150125一般贸易"/>
    <n v="334.2"/>
    <n v="2043.17"/>
  </r>
  <r>
    <s v="2015.01.27"/>
    <n v="6100014998"/>
    <n v="200002"/>
    <x v="2"/>
    <s v="DSWSCB150128一般贸易"/>
    <n v="332.54"/>
    <n v="2033.02"/>
  </r>
  <r>
    <s v="2015.06.30"/>
    <n v="200289541"/>
    <n v="200002"/>
    <x v="2"/>
    <s v="DSWBEC150602部品在途"/>
    <n v="329.56"/>
    <n v="2014.8"/>
  </r>
  <r>
    <s v="2015.06.26"/>
    <n v="6100015942"/>
    <n v="100154"/>
    <x v="94"/>
    <s v="NO01392961采购得元五金PIN针"/>
    <m/>
    <n v="1984.91"/>
  </r>
  <r>
    <s v="2015.05.27"/>
    <n v="6100015796"/>
    <n v="100197"/>
    <x v="89"/>
    <s v="NO33730622购买日顺保险丝"/>
    <m/>
    <n v="1953.9"/>
  </r>
  <r>
    <s v="2015.03.20"/>
    <n v="6100015270"/>
    <n v="200002"/>
    <x v="2"/>
    <s v="DSWSCB150301一般贸易"/>
    <n v="315.04000000000002"/>
    <n v="1926.03"/>
  </r>
  <r>
    <s v="2015.06.27"/>
    <n v="6100016003"/>
    <n v="100171"/>
    <x v="90"/>
    <s v="NO22446902购买欧迪斯CAP"/>
    <m/>
    <n v="1923.48"/>
  </r>
  <r>
    <s v="2015.05.08"/>
    <n v="6100015674"/>
    <n v="200002"/>
    <x v="2"/>
    <s v="DSWBEC150408一般贸易"/>
    <n v="309.82"/>
    <n v="1894.12"/>
  </r>
  <r>
    <s v="2015.06.25"/>
    <n v="6100015905"/>
    <n v="200002"/>
    <x v="2"/>
    <s v="DSWBEC150606一般贸易"/>
    <n v="296.35000000000002"/>
    <n v="1811.77"/>
  </r>
  <r>
    <s v="2015.03.29"/>
    <n v="6100015429"/>
    <n v="100190"/>
    <x v="86"/>
    <s v="NO34858294金亭汽车线束外协加工费"/>
    <m/>
    <n v="1773.95"/>
  </r>
  <r>
    <s v="2015.05.25"/>
    <n v="6100015760"/>
    <n v="100106"/>
    <x v="91"/>
    <s v="NO18176516购买依玛五金耗材"/>
    <m/>
    <n v="1755"/>
  </r>
  <r>
    <s v="2015.03.20"/>
    <n v="6100015274"/>
    <n v="200002"/>
    <x v="2"/>
    <s v="DSWSCB150307一般贸易"/>
    <n v="286.44"/>
    <n v="1751.18"/>
  </r>
  <r>
    <s v="2015.06.29"/>
    <n v="6100016016"/>
    <n v="100155"/>
    <x v="95"/>
    <s v="NO02301882购买精工川崎电子料"/>
    <m/>
    <n v="1731.6"/>
  </r>
  <r>
    <s v="2015.01.29"/>
    <n v="6100015020"/>
    <n v="200002"/>
    <x v="2"/>
    <s v="DSWSCB150136一般贸易"/>
    <n v="277.08999999999997"/>
    <n v="1694.02"/>
  </r>
  <r>
    <s v="2015.02.03"/>
    <n v="6100015051"/>
    <n v="200002"/>
    <x v="2"/>
    <s v="DSWSCB150147一般贸易"/>
    <n v="277.08999999999997"/>
    <n v="1694.02"/>
  </r>
  <r>
    <s v="2015.02.27"/>
    <n v="6100015157"/>
    <n v="200002"/>
    <x v="2"/>
    <s v="DSWSCB150202一般贸易"/>
    <n v="277.08999999999997"/>
    <n v="1694.02"/>
  </r>
  <r>
    <s v="2015.02.27"/>
    <n v="6100015164"/>
    <n v="200002"/>
    <x v="2"/>
    <s v="DSWSCB150209一般贸易"/>
    <n v="277.08999999999997"/>
    <n v="1694.02"/>
  </r>
  <r>
    <s v="2015.02.27"/>
    <n v="6100015165"/>
    <n v="200002"/>
    <x v="2"/>
    <s v="DSWSCB150211一般贸易"/>
    <n v="277.08999999999997"/>
    <n v="1694.02"/>
  </r>
  <r>
    <s v="2015.06.26"/>
    <n v="6100015953"/>
    <n v="100381"/>
    <x v="93"/>
    <s v="NO47776784购买凯耐特助焊剂"/>
    <m/>
    <n v="1404"/>
  </r>
  <r>
    <s v="2015.04.01"/>
    <n v="6100015441"/>
    <n v="200002"/>
    <x v="2"/>
    <s v="DSWRYB150303一般贸易"/>
    <n v="219.6"/>
    <n v="1342.55"/>
  </r>
  <r>
    <s v="2015.06.01"/>
    <n v="6100015846"/>
    <n v="200002"/>
    <x v="2"/>
    <s v="DSWSCB150516一般贸易"/>
    <n v="218.12"/>
    <n v="1333.5"/>
  </r>
  <r>
    <s v="2015.03.31"/>
    <n v="6100015438"/>
    <n v="200002"/>
    <x v="2"/>
    <s v="DSWSCB150310一般贸易"/>
    <n v="197.92"/>
    <n v="1210"/>
  </r>
  <r>
    <s v="2015.03.31"/>
    <n v="6100015439"/>
    <n v="200002"/>
    <x v="2"/>
    <s v="DSWBEC150123 3/3一般贸易"/>
    <n v="193.7"/>
    <n v="1184.2"/>
  </r>
  <r>
    <s v="2015.06.01"/>
    <n v="6100015847"/>
    <n v="200002"/>
    <x v="2"/>
    <s v="DSWSCB150522一般贸易"/>
    <n v="187.84"/>
    <n v="1148.3800000000001"/>
  </r>
  <r>
    <s v="2015.02.26"/>
    <n v="6100015153"/>
    <n v="200002"/>
    <x v="2"/>
    <s v="DSWBEC150123(2/2)一般贸易"/>
    <n v="168.4"/>
    <n v="1029.53"/>
  </r>
  <r>
    <s v="2015.01.15"/>
    <n v="6100014783"/>
    <n v="200002"/>
    <x v="2"/>
    <s v="DSWBEC141212一般贸易"/>
    <n v="167.2"/>
    <n v="1022.19"/>
  </r>
  <r>
    <s v="2015.03.20"/>
    <n v="6100015269"/>
    <n v="200002"/>
    <x v="2"/>
    <s v="DSWSCB150303一般贸易"/>
    <n v="163.68"/>
    <n v="1000.67"/>
  </r>
  <r>
    <s v="2015.06.25"/>
    <n v="6100015909"/>
    <n v="200002"/>
    <x v="2"/>
    <s v="DSWSCB150614一般贸易"/>
    <n v="163.68"/>
    <n v="1000.67"/>
  </r>
  <r>
    <s v="2015.01.29"/>
    <n v="6100015019"/>
    <n v="200002"/>
    <x v="2"/>
    <s v="DSWSCB150135一般贸易"/>
    <n v="160.80000000000001"/>
    <n v="983.07"/>
  </r>
  <r>
    <s v="2015.01.19"/>
    <n v="6100014797"/>
    <n v="200002"/>
    <x v="2"/>
    <s v="DSWSCB150117一般贸易"/>
    <n v="158.34"/>
    <n v="968.03"/>
  </r>
  <r>
    <s v="2015.05.25"/>
    <n v="6100015747"/>
    <n v="200002"/>
    <x v="2"/>
    <s v="DSWSCB150508一般贸易"/>
    <n v="156.58000000000001"/>
    <n v="957.27"/>
  </r>
  <r>
    <s v="2015.02.27"/>
    <n v="6100015169"/>
    <n v="200002"/>
    <x v="2"/>
    <s v="DSWSCB150217一般贸易"/>
    <n v="155"/>
    <n v="947.61"/>
  </r>
  <r>
    <s v="2015.01.24"/>
    <n v="6100014861"/>
    <n v="200002"/>
    <x v="2"/>
    <s v="DSWSCB150126一般贸易"/>
    <n v="146.9"/>
    <n v="898.09"/>
  </r>
  <r>
    <s v="2015.06.03"/>
    <n v="6100015852"/>
    <n v="200002"/>
    <x v="2"/>
    <s v="DSWSCB150517一般贸易"/>
    <n v="135.21"/>
    <n v="826.62"/>
  </r>
  <r>
    <s v="2015.06.01"/>
    <n v="6100015840"/>
    <n v="200002"/>
    <x v="2"/>
    <s v="DSWSCB150509一般贸易"/>
    <n v="124.45"/>
    <n v="760.84"/>
  </r>
  <r>
    <s v="2015.02.27"/>
    <n v="6100015163"/>
    <n v="200002"/>
    <x v="2"/>
    <s v="DSWSCB150208一般贸易"/>
    <n v="118.75"/>
    <n v="725.99"/>
  </r>
  <r>
    <s v="2015.03.20"/>
    <n v="6100015275"/>
    <n v="200002"/>
    <x v="2"/>
    <s v="DSWSCB150311一般贸易"/>
    <n v="92.85"/>
    <n v="567.65"/>
  </r>
  <r>
    <s v="2015.03.23"/>
    <n v="6100015346"/>
    <n v="200002"/>
    <x v="2"/>
    <s v="DSWSCB150322一般贸易"/>
    <n v="88.07"/>
    <n v="538.41999999999996"/>
  </r>
  <r>
    <s v="2015.01.19"/>
    <n v="6100014803"/>
    <n v="200002"/>
    <x v="2"/>
    <s v="DSWSCB150109一般贸易"/>
    <n v="87.51"/>
    <n v="535"/>
  </r>
  <r>
    <s v="2015.01.19"/>
    <n v="6100014804"/>
    <n v="200002"/>
    <x v="2"/>
    <s v="DSWSCB150111一般贸易"/>
    <n v="87.51"/>
    <n v="535"/>
  </r>
  <r>
    <s v="2015.01.27"/>
    <n v="6100014996"/>
    <n v="200002"/>
    <x v="2"/>
    <s v="DSWSCB150124一般贸易"/>
    <n v="83.18"/>
    <n v="508.53"/>
  </r>
  <r>
    <s v="2015.04.03"/>
    <n v="6100015453"/>
    <n v="200002"/>
    <x v="2"/>
    <s v="DSWSCB150340一般贸易"/>
    <n v="79.17"/>
    <n v="484.01"/>
  </r>
  <r>
    <s v="2015.06.25"/>
    <n v="6100015903"/>
    <n v="200002"/>
    <x v="2"/>
    <s v="DSWSCB150608一般贸易"/>
    <n v="54.12"/>
    <n v="330.87"/>
  </r>
  <r>
    <s v="2015.05.25"/>
    <n v="6100015743"/>
    <n v="200002"/>
    <x v="2"/>
    <s v="DSWSCB150501一般贸易"/>
    <n v="36.46"/>
    <n v="222.9"/>
  </r>
  <r>
    <s v="2015.06.30"/>
    <n v="200289541"/>
    <n v="200002"/>
    <x v="2"/>
    <s v="DSW-SC-B-1506-15部品在途"/>
    <n v="6.84"/>
    <n v="41.82"/>
  </r>
  <r>
    <s v="2015.05.25"/>
    <n v="6100015745"/>
    <n v="200002"/>
    <x v="2"/>
    <s v="DSWBEC150503一般贸易"/>
    <n v="0.96"/>
    <n v="5.87"/>
  </r>
  <r>
    <s v="2015.06.26"/>
    <n v="6100015988"/>
    <n v="200002"/>
    <x v="2"/>
    <s v="DSK-SC-A-1504-01本社返品"/>
    <n v="-1732.07"/>
    <n v="-10589.18"/>
  </r>
  <r>
    <s v="2015.06.30"/>
    <n v="6100016084"/>
    <n v="200002"/>
    <x v="2"/>
    <s v="DSK-SC-A-1506-01 6月韩国返品"/>
    <n v="-6456.82"/>
    <n v="-39474.410000000003"/>
  </r>
  <r>
    <s v="2015.06.30"/>
    <n v="6100016083"/>
    <n v="200002"/>
    <x v="2"/>
    <s v="DSK-RY-A-1506-01 6月韩国返品"/>
    <n v="-9547.4"/>
    <n v="-58368.98"/>
  </r>
</pivotCacheRecords>
</file>

<file path=xl/pivotCache/pivotCacheRecords4.xml><?xml version="1.0" encoding="utf-8"?>
<pivotCacheRecords xmlns="http://schemas.openxmlformats.org/spreadsheetml/2006/main" xmlns:r="http://schemas.openxmlformats.org/officeDocument/2006/relationships" count="593">
  <r>
    <x v="0"/>
    <n v="45000"/>
    <m/>
    <m/>
    <m/>
  </r>
  <r>
    <x v="1"/>
    <n v="22000"/>
    <m/>
    <m/>
    <m/>
  </r>
  <r>
    <x v="2"/>
    <n v="22000"/>
    <m/>
    <m/>
    <m/>
  </r>
  <r>
    <x v="3"/>
    <n v="35000"/>
    <m/>
    <m/>
    <m/>
  </r>
  <r>
    <x v="4"/>
    <n v="35000"/>
    <m/>
    <m/>
    <m/>
  </r>
  <r>
    <x v="5"/>
    <n v="18900"/>
    <m/>
    <m/>
    <m/>
  </r>
  <r>
    <x v="6"/>
    <n v="13500"/>
    <m/>
    <m/>
    <m/>
  </r>
  <r>
    <x v="7"/>
    <n v="34800"/>
    <m/>
    <m/>
    <m/>
  </r>
  <r>
    <x v="8"/>
    <n v="28000"/>
    <m/>
    <m/>
    <m/>
  </r>
  <r>
    <x v="9"/>
    <n v="17000"/>
    <m/>
    <m/>
    <m/>
  </r>
  <r>
    <x v="10"/>
    <n v="21800"/>
    <m/>
    <m/>
    <m/>
  </r>
  <r>
    <x v="11"/>
    <n v="25000"/>
    <m/>
    <m/>
    <m/>
  </r>
  <r>
    <x v="12"/>
    <n v="28000"/>
    <m/>
    <m/>
    <m/>
  </r>
  <r>
    <x v="13"/>
    <n v="21000"/>
    <m/>
    <m/>
    <m/>
  </r>
  <r>
    <x v="14"/>
    <n v="37250"/>
    <m/>
    <m/>
    <m/>
  </r>
  <r>
    <x v="15"/>
    <n v="32100"/>
    <m/>
    <m/>
    <m/>
  </r>
  <r>
    <x v="16"/>
    <n v="34100"/>
    <m/>
    <m/>
    <m/>
  </r>
  <r>
    <x v="17"/>
    <n v="33100"/>
    <m/>
    <m/>
    <m/>
  </r>
  <r>
    <x v="18"/>
    <n v="44400"/>
    <m/>
    <m/>
    <m/>
  </r>
  <r>
    <x v="19"/>
    <n v="22800"/>
    <m/>
    <m/>
    <m/>
  </r>
  <r>
    <x v="20"/>
    <n v="45000"/>
    <m/>
    <m/>
    <m/>
  </r>
  <r>
    <x v="21"/>
    <n v="30000"/>
    <m/>
    <m/>
    <m/>
  </r>
  <r>
    <x v="22"/>
    <n v="30000"/>
    <m/>
    <m/>
    <m/>
  </r>
  <r>
    <x v="23"/>
    <n v="28000"/>
    <m/>
    <m/>
    <m/>
  </r>
  <r>
    <x v="24"/>
    <n v="38000"/>
    <m/>
    <m/>
    <m/>
  </r>
  <r>
    <x v="25"/>
    <n v="32000"/>
    <m/>
    <m/>
    <m/>
  </r>
  <r>
    <x v="26"/>
    <n v="31000"/>
    <m/>
    <m/>
    <m/>
  </r>
  <r>
    <x v="27"/>
    <n v="30000"/>
    <m/>
    <m/>
    <m/>
  </r>
  <r>
    <x v="28"/>
    <n v="40000"/>
    <m/>
    <m/>
    <m/>
  </r>
  <r>
    <x v="29"/>
    <n v="25000"/>
    <m/>
    <m/>
    <m/>
  </r>
  <r>
    <x v="30"/>
    <n v="33000"/>
    <m/>
    <m/>
    <m/>
  </r>
  <r>
    <x v="31"/>
    <n v="31500"/>
    <m/>
    <m/>
    <m/>
  </r>
  <r>
    <x v="32"/>
    <n v="31500"/>
    <m/>
    <m/>
    <m/>
  </r>
  <r>
    <x v="33"/>
    <n v="32000"/>
    <m/>
    <m/>
    <m/>
  </r>
  <r>
    <x v="34"/>
    <n v="43000"/>
    <m/>
    <m/>
    <m/>
  </r>
  <r>
    <x v="35"/>
    <n v="38000"/>
    <m/>
    <m/>
    <m/>
  </r>
  <r>
    <x v="36"/>
    <n v="31500"/>
    <m/>
    <m/>
    <m/>
  </r>
  <r>
    <x v="37"/>
    <n v="31500"/>
    <m/>
    <m/>
    <m/>
  </r>
  <r>
    <x v="38"/>
    <n v="34000"/>
    <m/>
    <m/>
    <m/>
  </r>
  <r>
    <x v="39"/>
    <n v="34000"/>
    <m/>
    <m/>
    <m/>
  </r>
  <r>
    <x v="40"/>
    <n v="27500"/>
    <m/>
    <m/>
    <m/>
  </r>
  <r>
    <x v="41"/>
    <n v="24000"/>
    <m/>
    <m/>
    <m/>
  </r>
  <r>
    <x v="42"/>
    <n v="16000"/>
    <m/>
    <m/>
    <m/>
  </r>
  <r>
    <x v="43"/>
    <n v="5982.91"/>
    <m/>
    <m/>
    <m/>
  </r>
  <r>
    <x v="44"/>
    <n v="20000"/>
    <m/>
    <m/>
    <m/>
  </r>
  <r>
    <x v="45"/>
    <n v="60000"/>
    <m/>
    <m/>
    <m/>
  </r>
  <r>
    <x v="46"/>
    <n v="35000"/>
    <m/>
    <m/>
    <m/>
  </r>
  <r>
    <x v="47"/>
    <n v="35000"/>
    <m/>
    <m/>
    <m/>
  </r>
  <r>
    <x v="48"/>
    <n v="30000"/>
    <m/>
    <m/>
    <m/>
  </r>
  <r>
    <x v="49"/>
    <n v="45000"/>
    <m/>
    <m/>
    <m/>
  </r>
  <r>
    <x v="50"/>
    <n v="37000"/>
    <m/>
    <m/>
    <m/>
  </r>
  <r>
    <x v="51"/>
    <n v="35000"/>
    <m/>
    <m/>
    <m/>
  </r>
  <r>
    <x v="52"/>
    <n v="35000"/>
    <m/>
    <m/>
    <m/>
  </r>
  <r>
    <x v="53"/>
    <n v="30000"/>
    <m/>
    <m/>
    <m/>
  </r>
  <r>
    <x v="54"/>
    <n v="45000"/>
    <m/>
    <m/>
    <m/>
  </r>
  <r>
    <x v="55"/>
    <n v="37000"/>
    <m/>
    <m/>
    <m/>
  </r>
  <r>
    <x v="56"/>
    <n v="30000"/>
    <m/>
    <m/>
    <m/>
  </r>
  <r>
    <x v="57"/>
    <n v="20000"/>
    <m/>
    <m/>
    <m/>
  </r>
  <r>
    <x v="58"/>
    <n v="18000"/>
    <m/>
    <m/>
    <m/>
  </r>
  <r>
    <x v="59"/>
    <n v="25000"/>
    <m/>
    <m/>
    <m/>
  </r>
  <r>
    <x v="60"/>
    <n v="55000"/>
    <m/>
    <m/>
    <m/>
  </r>
  <r>
    <x v="61"/>
    <n v="76923.08"/>
    <m/>
    <m/>
    <m/>
  </r>
  <r>
    <x v="62"/>
    <n v="81196.58"/>
    <m/>
    <m/>
    <m/>
  </r>
  <r>
    <x v="63"/>
    <s v=" 11,577.92"/>
    <m/>
    <m/>
    <m/>
  </r>
  <r>
    <x v="64"/>
    <n v="72000"/>
    <m/>
    <m/>
    <m/>
  </r>
  <r>
    <x v="65"/>
    <n v="33000"/>
    <m/>
    <m/>
    <m/>
  </r>
  <r>
    <x v="66"/>
    <n v="33000"/>
    <m/>
    <m/>
    <m/>
  </r>
  <r>
    <x v="67"/>
    <n v="36000"/>
    <m/>
    <m/>
    <m/>
  </r>
  <r>
    <x v="68"/>
    <n v="36000"/>
    <m/>
    <m/>
    <m/>
  </r>
  <r>
    <x v="69"/>
    <n v="36000"/>
    <m/>
    <m/>
    <m/>
  </r>
  <r>
    <x v="70"/>
    <n v="35800"/>
    <m/>
    <m/>
    <m/>
  </r>
  <r>
    <x v="71"/>
    <n v="35000"/>
    <m/>
    <m/>
    <m/>
  </r>
  <r>
    <x v="72"/>
    <n v="36000"/>
    <m/>
    <m/>
    <m/>
  </r>
  <r>
    <x v="73"/>
    <n v="50000"/>
    <m/>
    <m/>
    <m/>
  </r>
  <r>
    <x v="74"/>
    <n v="39000"/>
    <m/>
    <m/>
    <m/>
  </r>
  <r>
    <x v="75"/>
    <n v="38000"/>
    <m/>
    <m/>
    <m/>
  </r>
  <r>
    <x v="76"/>
    <n v="39000"/>
    <m/>
    <m/>
    <m/>
  </r>
  <r>
    <x v="77"/>
    <n v="26000"/>
    <m/>
    <m/>
    <m/>
  </r>
  <r>
    <x v="78"/>
    <n v="65000"/>
    <m/>
    <m/>
    <m/>
  </r>
  <r>
    <x v="79"/>
    <n v="70000"/>
    <m/>
    <m/>
    <m/>
  </r>
  <r>
    <x v="80"/>
    <n v="70000"/>
    <m/>
    <m/>
    <m/>
  </r>
  <r>
    <x v="81"/>
    <n v="19000"/>
    <m/>
    <m/>
    <m/>
  </r>
  <r>
    <x v="82"/>
    <n v="38000"/>
    <m/>
    <m/>
    <m/>
  </r>
  <r>
    <x v="83"/>
    <n v="28400"/>
    <m/>
    <m/>
    <m/>
  </r>
  <r>
    <x v="84"/>
    <n v="14500"/>
    <m/>
    <m/>
    <m/>
  </r>
  <r>
    <x v="85"/>
    <n v="60000"/>
    <m/>
    <m/>
    <m/>
  </r>
  <r>
    <x v="86"/>
    <n v="58000"/>
    <m/>
    <m/>
    <m/>
  </r>
  <r>
    <x v="87"/>
    <n v="48000"/>
    <m/>
    <m/>
    <m/>
  </r>
  <r>
    <x v="88"/>
    <n v="37000"/>
    <m/>
    <m/>
    <m/>
  </r>
  <r>
    <x v="89"/>
    <n v="47000"/>
    <m/>
    <m/>
    <m/>
  </r>
  <r>
    <x v="90"/>
    <n v="67000"/>
    <m/>
    <m/>
    <m/>
  </r>
  <r>
    <x v="91"/>
    <n v="33000"/>
    <m/>
    <m/>
    <m/>
  </r>
  <r>
    <x v="92"/>
    <n v="42000"/>
    <m/>
    <m/>
    <m/>
  </r>
  <r>
    <x v="93"/>
    <n v="80000"/>
    <m/>
    <m/>
    <m/>
  </r>
  <r>
    <x v="94"/>
    <n v="65000"/>
    <m/>
    <m/>
    <m/>
  </r>
  <r>
    <x v="95"/>
    <n v="65000"/>
    <m/>
    <m/>
    <m/>
  </r>
  <r>
    <x v="96"/>
    <n v="30000"/>
    <m/>
    <m/>
    <m/>
  </r>
  <r>
    <x v="97"/>
    <n v="62000"/>
    <m/>
    <m/>
    <m/>
  </r>
  <r>
    <x v="98"/>
    <n v="62000"/>
    <m/>
    <m/>
    <m/>
  </r>
  <r>
    <x v="99"/>
    <n v="60000"/>
    <m/>
    <m/>
    <m/>
  </r>
  <r>
    <x v="100"/>
    <n v="28400"/>
    <m/>
    <m/>
    <m/>
  </r>
  <r>
    <x v="101"/>
    <n v="68000"/>
    <m/>
    <m/>
    <m/>
  </r>
  <r>
    <x v="102"/>
    <n v="28000"/>
    <m/>
    <m/>
    <m/>
  </r>
  <r>
    <x v="103"/>
    <n v="75000"/>
    <m/>
    <m/>
    <m/>
  </r>
  <r>
    <x v="104"/>
    <n v="35000"/>
    <m/>
    <m/>
    <m/>
  </r>
  <r>
    <x v="105"/>
    <n v="35000"/>
    <m/>
    <m/>
    <m/>
  </r>
  <r>
    <x v="106"/>
    <n v="50000"/>
    <m/>
    <m/>
    <m/>
  </r>
  <r>
    <x v="107"/>
    <n v="63000"/>
    <m/>
    <m/>
    <m/>
  </r>
  <r>
    <x v="108"/>
    <n v="40000"/>
    <m/>
    <m/>
    <m/>
  </r>
  <r>
    <x v="109"/>
    <n v="10500"/>
    <m/>
    <m/>
    <m/>
  </r>
  <r>
    <x v="110"/>
    <n v="11000"/>
    <m/>
    <m/>
    <m/>
  </r>
  <r>
    <x v="111"/>
    <n v="22000"/>
    <m/>
    <m/>
    <m/>
  </r>
  <r>
    <x v="112"/>
    <n v="19000"/>
    <m/>
    <m/>
    <m/>
  </r>
  <r>
    <x v="113"/>
    <n v="19000"/>
    <m/>
    <m/>
    <m/>
  </r>
  <r>
    <x v="114"/>
    <n v="26000"/>
    <m/>
    <m/>
    <m/>
  </r>
  <r>
    <x v="115"/>
    <n v="17000"/>
    <m/>
    <m/>
    <m/>
  </r>
  <r>
    <x v="116"/>
    <n v="17000"/>
    <m/>
    <m/>
    <m/>
  </r>
  <r>
    <x v="117"/>
    <n v="130000"/>
    <m/>
    <m/>
    <m/>
  </r>
  <r>
    <x v="118"/>
    <n v="115000"/>
    <m/>
    <m/>
    <m/>
  </r>
  <r>
    <x v="119"/>
    <n v="95000"/>
    <m/>
    <m/>
    <m/>
  </r>
  <r>
    <x v="120"/>
    <n v="82000"/>
    <m/>
    <m/>
    <m/>
  </r>
  <r>
    <x v="121"/>
    <n v="55000"/>
    <m/>
    <m/>
    <m/>
  </r>
  <r>
    <x v="122"/>
    <n v="40000"/>
    <m/>
    <m/>
    <m/>
  </r>
  <r>
    <x v="123"/>
    <n v="23500"/>
    <m/>
    <m/>
    <m/>
  </r>
  <r>
    <x v="124"/>
    <n v="50400"/>
    <m/>
    <m/>
    <m/>
  </r>
  <r>
    <x v="125"/>
    <n v="51200"/>
    <m/>
    <m/>
    <m/>
  </r>
  <r>
    <x v="126"/>
    <n v="50400"/>
    <m/>
    <m/>
    <m/>
  </r>
  <r>
    <x v="127"/>
    <n v="32000"/>
    <m/>
    <m/>
    <m/>
  </r>
  <r>
    <x v="128"/>
    <n v="14000"/>
    <m/>
    <m/>
    <m/>
  </r>
  <r>
    <x v="129"/>
    <n v="23600"/>
    <m/>
    <m/>
    <m/>
  </r>
  <r>
    <x v="130"/>
    <n v="23600"/>
    <m/>
    <m/>
    <m/>
  </r>
  <r>
    <x v="131"/>
    <n v="23600"/>
    <m/>
    <m/>
    <m/>
  </r>
  <r>
    <x v="132"/>
    <n v="23600"/>
    <m/>
    <m/>
    <m/>
  </r>
  <r>
    <x v="133"/>
    <n v="21200"/>
    <m/>
    <m/>
    <m/>
  </r>
  <r>
    <x v="134"/>
    <n v="12400"/>
    <m/>
    <m/>
    <m/>
  </r>
  <r>
    <x v="135"/>
    <n v="17600"/>
    <m/>
    <m/>
    <m/>
  </r>
  <r>
    <x v="136"/>
    <n v="23600"/>
    <m/>
    <m/>
    <m/>
  </r>
  <r>
    <x v="137"/>
    <n v="12800"/>
    <m/>
    <m/>
    <m/>
  </r>
  <r>
    <x v="138"/>
    <n v="65000"/>
    <m/>
    <m/>
    <m/>
  </r>
  <r>
    <x v="139"/>
    <n v="88000"/>
    <m/>
    <m/>
    <m/>
  </r>
  <r>
    <x v="140"/>
    <n v="79000"/>
    <m/>
    <m/>
    <m/>
  </r>
  <r>
    <x v="141"/>
    <n v="38000"/>
    <m/>
    <m/>
    <m/>
  </r>
  <r>
    <x v="142"/>
    <n v="38000"/>
    <m/>
    <m/>
    <m/>
  </r>
  <r>
    <x v="143"/>
    <n v="23000"/>
    <m/>
    <m/>
    <m/>
  </r>
  <r>
    <x v="144"/>
    <n v="25500"/>
    <m/>
    <m/>
    <m/>
  </r>
  <r>
    <x v="145"/>
    <n v="24500"/>
    <m/>
    <m/>
    <m/>
  </r>
  <r>
    <x v="146"/>
    <n v="34000"/>
    <m/>
    <m/>
    <m/>
  </r>
  <r>
    <x v="147"/>
    <n v="29000"/>
    <m/>
    <m/>
    <m/>
  </r>
  <r>
    <x v="148"/>
    <n v="27000"/>
    <m/>
    <m/>
    <m/>
  </r>
  <r>
    <x v="149"/>
    <n v="61000"/>
    <m/>
    <m/>
    <m/>
  </r>
  <r>
    <x v="150"/>
    <n v="74000"/>
    <m/>
    <m/>
    <m/>
  </r>
  <r>
    <x v="151"/>
    <n v="44000"/>
    <m/>
    <m/>
    <m/>
  </r>
  <r>
    <x v="152"/>
    <n v="37000"/>
    <m/>
    <m/>
    <m/>
  </r>
  <r>
    <x v="153"/>
    <n v="28000"/>
    <m/>
    <m/>
    <m/>
  </r>
  <r>
    <x v="154"/>
    <n v="25700"/>
    <m/>
    <m/>
    <m/>
  </r>
  <r>
    <x v="155"/>
    <n v="31800"/>
    <m/>
    <m/>
    <m/>
  </r>
  <r>
    <x v="156"/>
    <n v="30300"/>
    <m/>
    <m/>
    <m/>
  </r>
  <r>
    <x v="157"/>
    <n v="42000"/>
    <m/>
    <m/>
    <m/>
  </r>
  <r>
    <x v="60"/>
    <n v="42000"/>
    <m/>
    <m/>
    <m/>
  </r>
  <r>
    <x v="158"/>
    <n v="42000"/>
    <m/>
    <m/>
    <m/>
  </r>
  <r>
    <x v="159"/>
    <n v="42000"/>
    <m/>
    <m/>
    <m/>
  </r>
  <r>
    <x v="160"/>
    <n v="40000"/>
    <m/>
    <m/>
    <m/>
  </r>
  <r>
    <x v="161"/>
    <n v="40000"/>
    <m/>
    <m/>
    <m/>
  </r>
  <r>
    <x v="162"/>
    <n v="40000"/>
    <m/>
    <m/>
    <m/>
  </r>
  <r>
    <x v="163"/>
    <n v="40000"/>
    <m/>
    <m/>
    <m/>
  </r>
  <r>
    <x v="164"/>
    <n v="40000"/>
    <m/>
    <m/>
    <m/>
  </r>
  <r>
    <x v="165"/>
    <n v="45000"/>
    <m/>
    <m/>
    <m/>
  </r>
  <r>
    <x v="166"/>
    <n v="45000"/>
    <m/>
    <m/>
    <m/>
  </r>
  <r>
    <x v="167"/>
    <n v="47000"/>
    <m/>
    <m/>
    <m/>
  </r>
  <r>
    <x v="168"/>
    <n v="31000"/>
    <m/>
    <m/>
    <m/>
  </r>
  <r>
    <x v="169"/>
    <n v="31000"/>
    <m/>
    <m/>
    <m/>
  </r>
  <r>
    <x v="170"/>
    <n v="31000"/>
    <m/>
    <m/>
    <m/>
  </r>
  <r>
    <x v="171"/>
    <n v="31000"/>
    <m/>
    <m/>
    <m/>
  </r>
  <r>
    <x v="172"/>
    <n v="25000"/>
    <m/>
    <m/>
    <m/>
  </r>
  <r>
    <x v="173"/>
    <n v="31000"/>
    <m/>
    <m/>
    <m/>
  </r>
  <r>
    <x v="174"/>
    <n v="25000"/>
    <m/>
    <m/>
    <m/>
  </r>
  <r>
    <x v="3"/>
    <m/>
    <n v="35000"/>
    <m/>
    <m/>
  </r>
  <r>
    <x v="4"/>
    <m/>
    <n v="35000"/>
    <m/>
    <m/>
  </r>
  <r>
    <x v="21"/>
    <m/>
    <n v="30000"/>
    <m/>
    <m/>
  </r>
  <r>
    <x v="22"/>
    <m/>
    <n v="30000"/>
    <m/>
    <m/>
  </r>
  <r>
    <x v="23"/>
    <m/>
    <n v="28000"/>
    <m/>
    <m/>
  </r>
  <r>
    <x v="24"/>
    <m/>
    <n v="38000"/>
    <m/>
    <m/>
  </r>
  <r>
    <x v="25"/>
    <m/>
    <n v="32000"/>
    <m/>
    <m/>
  </r>
  <r>
    <x v="26"/>
    <m/>
    <n v="32950"/>
    <m/>
    <m/>
  </r>
  <r>
    <x v="27"/>
    <m/>
    <n v="30000"/>
    <m/>
    <m/>
  </r>
  <r>
    <x v="28"/>
    <m/>
    <n v="40000"/>
    <m/>
    <m/>
  </r>
  <r>
    <x v="29"/>
    <m/>
    <n v="27800"/>
    <m/>
    <m/>
  </r>
  <r>
    <x v="30"/>
    <m/>
    <n v="33000"/>
    <m/>
    <m/>
  </r>
  <r>
    <x v="40"/>
    <m/>
    <n v="27500"/>
    <m/>
    <m/>
  </r>
  <r>
    <x v="41"/>
    <m/>
    <n v="24000"/>
    <m/>
    <m/>
  </r>
  <r>
    <x v="42"/>
    <m/>
    <n v="16000"/>
    <m/>
    <m/>
  </r>
  <r>
    <x v="175"/>
    <m/>
    <n v="48000"/>
    <m/>
    <m/>
  </r>
  <r>
    <x v="176"/>
    <m/>
    <n v="45000"/>
    <m/>
    <m/>
  </r>
  <r>
    <x v="177"/>
    <m/>
    <n v="45000"/>
    <m/>
    <m/>
  </r>
  <r>
    <x v="44"/>
    <m/>
    <n v="20000"/>
    <m/>
    <m/>
  </r>
  <r>
    <x v="45"/>
    <m/>
    <n v="60000"/>
    <m/>
    <m/>
  </r>
  <r>
    <x v="46"/>
    <m/>
    <n v="35000"/>
    <m/>
    <m/>
  </r>
  <r>
    <x v="47"/>
    <m/>
    <n v="35000"/>
    <m/>
    <m/>
  </r>
  <r>
    <x v="48"/>
    <m/>
    <n v="30000"/>
    <m/>
    <m/>
  </r>
  <r>
    <x v="49"/>
    <m/>
    <n v="45000"/>
    <m/>
    <m/>
  </r>
  <r>
    <x v="50"/>
    <m/>
    <n v="37000"/>
    <m/>
    <m/>
  </r>
  <r>
    <x v="51"/>
    <m/>
    <n v="35000"/>
    <m/>
    <m/>
  </r>
  <r>
    <x v="52"/>
    <m/>
    <n v="35000"/>
    <m/>
    <m/>
  </r>
  <r>
    <x v="53"/>
    <m/>
    <n v="30000"/>
    <m/>
    <m/>
  </r>
  <r>
    <x v="54"/>
    <m/>
    <n v="46721"/>
    <m/>
    <m/>
  </r>
  <r>
    <x v="55"/>
    <m/>
    <n v="37000"/>
    <m/>
    <m/>
  </r>
  <r>
    <x v="56"/>
    <m/>
    <n v="30000"/>
    <m/>
    <m/>
  </r>
  <r>
    <x v="57"/>
    <m/>
    <n v="20000"/>
    <m/>
    <m/>
  </r>
  <r>
    <x v="58"/>
    <m/>
    <n v="18000"/>
    <m/>
    <m/>
  </r>
  <r>
    <x v="59"/>
    <m/>
    <n v="25000"/>
    <m/>
    <m/>
  </r>
  <r>
    <x v="178"/>
    <m/>
    <n v="113200"/>
    <m/>
    <m/>
  </r>
  <r>
    <x v="179"/>
    <m/>
    <n v="109800"/>
    <m/>
    <m/>
  </r>
  <r>
    <x v="180"/>
    <m/>
    <n v="100700"/>
    <m/>
    <m/>
  </r>
  <r>
    <x v="61"/>
    <m/>
    <n v="76923.08"/>
    <m/>
    <m/>
  </r>
  <r>
    <x v="62"/>
    <m/>
    <n v="81196.58"/>
    <m/>
    <m/>
  </r>
  <r>
    <x v="77"/>
    <m/>
    <n v="26000"/>
    <m/>
    <m/>
  </r>
  <r>
    <x v="78"/>
    <m/>
    <n v="65000"/>
    <m/>
    <m/>
  </r>
  <r>
    <x v="79"/>
    <m/>
    <n v="70000"/>
    <m/>
    <m/>
  </r>
  <r>
    <x v="80"/>
    <m/>
    <n v="70000"/>
    <m/>
    <m/>
  </r>
  <r>
    <x v="101"/>
    <m/>
    <n v="68000"/>
    <m/>
    <m/>
  </r>
  <r>
    <x v="102"/>
    <m/>
    <n v="28000"/>
    <m/>
    <m/>
  </r>
  <r>
    <x v="103"/>
    <m/>
    <n v="99000"/>
    <m/>
    <m/>
  </r>
  <r>
    <x v="104"/>
    <m/>
    <n v="35000"/>
    <m/>
    <m/>
  </r>
  <r>
    <x v="105"/>
    <m/>
    <n v="35000"/>
    <m/>
    <m/>
  </r>
  <r>
    <x v="106"/>
    <m/>
    <n v="50000"/>
    <m/>
    <m/>
  </r>
  <r>
    <x v="107"/>
    <m/>
    <n v="63000"/>
    <m/>
    <m/>
  </r>
  <r>
    <x v="108"/>
    <m/>
    <n v="40000"/>
    <m/>
    <m/>
  </r>
  <r>
    <x v="109"/>
    <m/>
    <n v="10500"/>
    <m/>
    <m/>
  </r>
  <r>
    <x v="110"/>
    <m/>
    <n v="11000"/>
    <m/>
    <m/>
  </r>
  <r>
    <x v="111"/>
    <m/>
    <n v="22000"/>
    <m/>
    <m/>
  </r>
  <r>
    <x v="112"/>
    <m/>
    <n v="19000"/>
    <m/>
    <m/>
  </r>
  <r>
    <x v="113"/>
    <m/>
    <n v="19000"/>
    <m/>
    <m/>
  </r>
  <r>
    <x v="117"/>
    <m/>
    <n v="130000"/>
    <m/>
    <m/>
  </r>
  <r>
    <x v="118"/>
    <m/>
    <n v="115000"/>
    <m/>
    <m/>
  </r>
  <r>
    <x v="119"/>
    <m/>
    <n v="98000"/>
    <m/>
    <m/>
  </r>
  <r>
    <x v="120"/>
    <m/>
    <n v="82000"/>
    <m/>
    <m/>
  </r>
  <r>
    <x v="121"/>
    <m/>
    <n v="58500"/>
    <m/>
    <m/>
  </r>
  <r>
    <x v="122"/>
    <m/>
    <n v="40000"/>
    <m/>
    <m/>
  </r>
  <r>
    <x v="123"/>
    <m/>
    <n v="23500"/>
    <m/>
    <m/>
  </r>
  <r>
    <x v="181"/>
    <m/>
    <n v="33000"/>
    <m/>
    <m/>
  </r>
  <r>
    <x v="154"/>
    <m/>
    <n v="25700"/>
    <m/>
    <m/>
  </r>
  <r>
    <x v="155"/>
    <m/>
    <n v="31800"/>
    <m/>
    <m/>
  </r>
  <r>
    <x v="156"/>
    <m/>
    <n v="30300"/>
    <m/>
    <m/>
  </r>
  <r>
    <x v="157"/>
    <m/>
    <n v="42000"/>
    <m/>
    <m/>
  </r>
  <r>
    <x v="168"/>
    <m/>
    <n v="31000"/>
    <m/>
    <m/>
  </r>
  <r>
    <x v="169"/>
    <m/>
    <n v="31000"/>
    <m/>
    <m/>
  </r>
  <r>
    <x v="170"/>
    <m/>
    <n v="31000"/>
    <m/>
    <m/>
  </r>
  <r>
    <x v="171"/>
    <m/>
    <n v="31000"/>
    <m/>
    <m/>
  </r>
  <r>
    <x v="172"/>
    <m/>
    <n v="25000"/>
    <m/>
    <m/>
  </r>
  <r>
    <x v="173"/>
    <m/>
    <n v="31000"/>
    <m/>
    <m/>
  </r>
  <r>
    <x v="174"/>
    <m/>
    <n v="25000"/>
    <m/>
    <m/>
  </r>
  <r>
    <x v="182"/>
    <m/>
    <n v="58000"/>
    <m/>
    <m/>
  </r>
  <r>
    <x v="183"/>
    <m/>
    <n v="48000"/>
    <m/>
    <m/>
  </r>
  <r>
    <x v="184"/>
    <m/>
    <n v="52000"/>
    <m/>
    <m/>
  </r>
  <r>
    <x v="185"/>
    <m/>
    <n v="51000"/>
    <m/>
    <m/>
  </r>
  <r>
    <x v="186"/>
    <m/>
    <n v="26000"/>
    <m/>
    <m/>
  </r>
  <r>
    <x v="187"/>
    <m/>
    <n v="27000"/>
    <m/>
    <m/>
  </r>
  <r>
    <x v="188"/>
    <m/>
    <n v="27000"/>
    <m/>
    <m/>
  </r>
  <r>
    <x v="189"/>
    <m/>
    <n v="46200"/>
    <m/>
    <m/>
  </r>
  <r>
    <x v="190"/>
    <m/>
    <n v="46200"/>
    <m/>
    <m/>
  </r>
  <r>
    <x v="191"/>
    <m/>
    <n v="46200"/>
    <m/>
    <m/>
  </r>
  <r>
    <x v="192"/>
    <m/>
    <n v="50600"/>
    <m/>
    <m/>
  </r>
  <r>
    <x v="193"/>
    <m/>
    <n v="50600"/>
    <m/>
    <m/>
  </r>
  <r>
    <x v="194"/>
    <m/>
    <n v="46200"/>
    <m/>
    <m/>
  </r>
  <r>
    <x v="195"/>
    <m/>
    <n v="57200"/>
    <m/>
    <m/>
  </r>
  <r>
    <x v="196"/>
    <m/>
    <n v="55000"/>
    <m/>
    <m/>
  </r>
  <r>
    <x v="197"/>
    <m/>
    <n v="55000"/>
    <m/>
    <m/>
  </r>
  <r>
    <x v="198"/>
    <m/>
    <n v="75000"/>
    <m/>
    <m/>
  </r>
  <r>
    <x v="199"/>
    <m/>
    <n v="50000"/>
    <m/>
    <m/>
  </r>
  <r>
    <x v="200"/>
    <m/>
    <n v="55000"/>
    <m/>
    <m/>
  </r>
  <r>
    <x v="201"/>
    <m/>
    <n v="38000"/>
    <m/>
    <m/>
  </r>
  <r>
    <x v="202"/>
    <m/>
    <n v="60000"/>
    <m/>
    <m/>
  </r>
  <r>
    <x v="203"/>
    <m/>
    <n v="70000"/>
    <m/>
    <m/>
  </r>
  <r>
    <x v="204"/>
    <m/>
    <n v="55000"/>
    <m/>
    <m/>
  </r>
  <r>
    <x v="205"/>
    <m/>
    <n v="48000"/>
    <m/>
    <m/>
  </r>
  <r>
    <x v="206"/>
    <m/>
    <n v="47000"/>
    <m/>
    <m/>
  </r>
  <r>
    <x v="207"/>
    <m/>
    <n v="35000"/>
    <m/>
    <m/>
  </r>
  <r>
    <x v="208"/>
    <m/>
    <n v="25000"/>
    <m/>
    <m/>
  </r>
  <r>
    <x v="209"/>
    <m/>
    <n v="60000"/>
    <m/>
    <m/>
  </r>
  <r>
    <x v="210"/>
    <m/>
    <n v="22000"/>
    <m/>
    <m/>
  </r>
  <r>
    <x v="211"/>
    <m/>
    <n v="63000"/>
    <m/>
    <m/>
  </r>
  <r>
    <x v="212"/>
    <m/>
    <n v="45000"/>
    <m/>
    <m/>
  </r>
  <r>
    <x v="213"/>
    <m/>
    <n v="78000"/>
    <m/>
    <m/>
  </r>
  <r>
    <x v="214"/>
    <m/>
    <n v="37000"/>
    <m/>
    <m/>
  </r>
  <r>
    <x v="215"/>
    <m/>
    <n v="41000"/>
    <m/>
    <m/>
  </r>
  <r>
    <x v="216"/>
    <m/>
    <n v="45500"/>
    <m/>
    <m/>
  </r>
  <r>
    <x v="217"/>
    <m/>
    <n v="90000"/>
    <m/>
    <m/>
  </r>
  <r>
    <x v="218"/>
    <m/>
    <n v="109000"/>
    <m/>
    <m/>
  </r>
  <r>
    <x v="219"/>
    <m/>
    <n v="1993468.263787"/>
    <m/>
    <m/>
  </r>
  <r>
    <x v="220"/>
    <m/>
    <n v="1130170.9591999999"/>
    <m/>
    <m/>
  </r>
  <r>
    <x v="221"/>
    <m/>
    <n v="1937875.5179999999"/>
    <m/>
    <m/>
  </r>
  <r>
    <x v="222"/>
    <m/>
    <n v="1148286.3158800001"/>
    <m/>
    <m/>
  </r>
  <r>
    <x v="223"/>
    <m/>
    <n v="109861.9424"/>
    <m/>
    <m/>
  </r>
  <r>
    <x v="224"/>
    <m/>
    <n v="411300.02"/>
    <m/>
    <m/>
  </r>
  <r>
    <x v="225"/>
    <m/>
    <n v="528998.44999999995"/>
    <m/>
    <m/>
  </r>
  <r>
    <x v="226"/>
    <m/>
    <n v="74000"/>
    <m/>
    <m/>
  </r>
  <r>
    <x v="227"/>
    <m/>
    <n v="69000"/>
    <m/>
    <m/>
  </r>
  <r>
    <x v="228"/>
    <m/>
    <n v="40000"/>
    <m/>
    <m/>
  </r>
  <r>
    <x v="229"/>
    <m/>
    <n v="58000"/>
    <m/>
    <m/>
  </r>
  <r>
    <x v="230"/>
    <m/>
    <n v="72000"/>
    <m/>
    <m/>
  </r>
  <r>
    <x v="3"/>
    <m/>
    <m/>
    <n v="35000"/>
    <m/>
  </r>
  <r>
    <x v="4"/>
    <m/>
    <m/>
    <n v="35000"/>
    <m/>
  </r>
  <r>
    <x v="175"/>
    <m/>
    <m/>
    <n v="48000"/>
    <m/>
  </r>
  <r>
    <x v="176"/>
    <m/>
    <m/>
    <n v="45000"/>
    <m/>
  </r>
  <r>
    <x v="177"/>
    <m/>
    <m/>
    <n v="45000"/>
    <m/>
  </r>
  <r>
    <x v="231"/>
    <m/>
    <m/>
    <n v="42000"/>
    <m/>
  </r>
  <r>
    <x v="232"/>
    <m/>
    <m/>
    <n v="42000"/>
    <m/>
  </r>
  <r>
    <x v="233"/>
    <m/>
    <m/>
    <n v="52850"/>
    <m/>
  </r>
  <r>
    <x v="234"/>
    <m/>
    <m/>
    <n v="52850"/>
    <m/>
  </r>
  <r>
    <x v="235"/>
    <m/>
    <m/>
    <n v="52850"/>
    <m/>
  </r>
  <r>
    <x v="236"/>
    <m/>
    <m/>
    <n v="52850"/>
    <m/>
  </r>
  <r>
    <x v="237"/>
    <m/>
    <m/>
    <n v="120000"/>
    <m/>
  </r>
  <r>
    <x v="238"/>
    <m/>
    <m/>
    <n v="35000"/>
    <m/>
  </r>
  <r>
    <x v="239"/>
    <m/>
    <m/>
    <n v="35000"/>
    <m/>
  </r>
  <r>
    <x v="240"/>
    <m/>
    <m/>
    <n v="40000"/>
    <m/>
  </r>
  <r>
    <x v="241"/>
    <m/>
    <m/>
    <n v="40000"/>
    <m/>
  </r>
  <r>
    <x v="242"/>
    <m/>
    <m/>
    <n v="40000"/>
    <m/>
  </r>
  <r>
    <x v="243"/>
    <m/>
    <m/>
    <n v="96000"/>
    <m/>
  </r>
  <r>
    <x v="244"/>
    <m/>
    <m/>
    <n v="65000"/>
    <m/>
  </r>
  <r>
    <x v="245"/>
    <m/>
    <m/>
    <n v="40000"/>
    <m/>
  </r>
  <r>
    <x v="246"/>
    <m/>
    <m/>
    <n v="42000"/>
    <m/>
  </r>
  <r>
    <x v="247"/>
    <m/>
    <m/>
    <n v="49000"/>
    <m/>
  </r>
  <r>
    <x v="248"/>
    <m/>
    <m/>
    <n v="49000"/>
    <m/>
  </r>
  <r>
    <x v="249"/>
    <m/>
    <m/>
    <n v="49000"/>
    <m/>
  </r>
  <r>
    <x v="250"/>
    <m/>
    <m/>
    <n v="64000"/>
    <m/>
  </r>
  <r>
    <x v="251"/>
    <m/>
    <m/>
    <n v="54000"/>
    <m/>
  </r>
  <r>
    <x v="252"/>
    <m/>
    <m/>
    <n v="38000"/>
    <m/>
  </r>
  <r>
    <x v="253"/>
    <m/>
    <m/>
    <n v="29000"/>
    <m/>
  </r>
  <r>
    <x v="254"/>
    <m/>
    <m/>
    <n v="30000"/>
    <m/>
  </r>
  <r>
    <x v="255"/>
    <m/>
    <m/>
    <n v="34000"/>
    <m/>
  </r>
  <r>
    <x v="256"/>
    <m/>
    <m/>
    <n v="33000"/>
    <m/>
  </r>
  <r>
    <x v="257"/>
    <m/>
    <m/>
    <n v="28000"/>
    <m/>
  </r>
  <r>
    <x v="258"/>
    <m/>
    <m/>
    <n v="20000"/>
    <m/>
  </r>
  <r>
    <x v="259"/>
    <m/>
    <m/>
    <n v="15000"/>
    <m/>
  </r>
  <r>
    <x v="260"/>
    <m/>
    <m/>
    <n v="55000"/>
    <m/>
  </r>
  <r>
    <x v="261"/>
    <m/>
    <m/>
    <n v="45000"/>
    <m/>
  </r>
  <r>
    <x v="262"/>
    <m/>
    <m/>
    <n v="40000"/>
    <m/>
  </r>
  <r>
    <x v="263"/>
    <m/>
    <m/>
    <n v="45000"/>
    <m/>
  </r>
  <r>
    <x v="264"/>
    <m/>
    <m/>
    <n v="45000"/>
    <m/>
  </r>
  <r>
    <x v="265"/>
    <m/>
    <m/>
    <n v="40000"/>
    <m/>
  </r>
  <r>
    <x v="266"/>
    <m/>
    <m/>
    <n v="45000"/>
    <m/>
  </r>
  <r>
    <x v="267"/>
    <m/>
    <m/>
    <n v="40000"/>
    <m/>
  </r>
  <r>
    <x v="268"/>
    <m/>
    <m/>
    <n v="40000"/>
    <m/>
  </r>
  <r>
    <x v="269"/>
    <m/>
    <m/>
    <n v="40000"/>
    <m/>
  </r>
  <r>
    <x v="270"/>
    <m/>
    <m/>
    <n v="40000"/>
    <m/>
  </r>
  <r>
    <x v="271"/>
    <m/>
    <m/>
    <n v="45000"/>
    <m/>
  </r>
  <r>
    <x v="272"/>
    <m/>
    <m/>
    <n v="45000"/>
    <m/>
  </r>
  <r>
    <x v="273"/>
    <m/>
    <m/>
    <n v="45000"/>
    <m/>
  </r>
  <r>
    <x v="274"/>
    <m/>
    <m/>
    <n v="38000"/>
    <m/>
  </r>
  <r>
    <x v="275"/>
    <m/>
    <m/>
    <n v="40000"/>
    <m/>
  </r>
  <r>
    <x v="276"/>
    <m/>
    <m/>
    <n v="40000"/>
    <m/>
  </r>
  <r>
    <x v="277"/>
    <m/>
    <m/>
    <n v="40000"/>
    <m/>
  </r>
  <r>
    <x v="278"/>
    <m/>
    <m/>
    <n v="45000"/>
    <m/>
  </r>
  <r>
    <x v="279"/>
    <m/>
    <m/>
    <n v="170000"/>
    <m/>
  </r>
  <r>
    <x v="280"/>
    <m/>
    <m/>
    <n v="120000"/>
    <m/>
  </r>
  <r>
    <x v="281"/>
    <m/>
    <m/>
    <n v="26000"/>
    <m/>
  </r>
  <r>
    <x v="282"/>
    <m/>
    <m/>
    <n v="26000"/>
    <m/>
  </r>
  <r>
    <x v="283"/>
    <m/>
    <m/>
    <n v="27600"/>
    <m/>
  </r>
  <r>
    <x v="284"/>
    <m/>
    <m/>
    <n v="20000"/>
    <m/>
  </r>
  <r>
    <x v="285"/>
    <m/>
    <m/>
    <n v="17200"/>
    <m/>
  </r>
  <r>
    <x v="286"/>
    <m/>
    <m/>
    <n v="17200"/>
    <m/>
  </r>
  <r>
    <x v="287"/>
    <m/>
    <m/>
    <n v="17200"/>
    <m/>
  </r>
  <r>
    <x v="288"/>
    <m/>
    <m/>
    <n v="20000"/>
    <m/>
  </r>
  <r>
    <x v="289"/>
    <m/>
    <m/>
    <n v="16000"/>
    <m/>
  </r>
  <r>
    <x v="290"/>
    <m/>
    <m/>
    <n v="17200"/>
    <m/>
  </r>
  <r>
    <x v="291"/>
    <m/>
    <m/>
    <n v="18000"/>
    <m/>
  </r>
  <r>
    <x v="292"/>
    <m/>
    <m/>
    <n v="14400"/>
    <m/>
  </r>
  <r>
    <x v="293"/>
    <m/>
    <m/>
    <n v="12000"/>
    <m/>
  </r>
  <r>
    <x v="294"/>
    <m/>
    <m/>
    <n v="36000"/>
    <m/>
  </r>
  <r>
    <x v="295"/>
    <m/>
    <m/>
    <n v="63200"/>
    <m/>
  </r>
  <r>
    <x v="296"/>
    <m/>
    <m/>
    <n v="55000"/>
    <m/>
  </r>
  <r>
    <x v="297"/>
    <m/>
    <m/>
    <n v="50000"/>
    <m/>
  </r>
  <r>
    <x v="61"/>
    <m/>
    <m/>
    <n v="76923.08"/>
    <m/>
  </r>
  <r>
    <x v="62"/>
    <m/>
    <m/>
    <n v="81196.58"/>
    <m/>
  </r>
  <r>
    <x v="181"/>
    <m/>
    <m/>
    <n v="33000"/>
    <m/>
  </r>
  <r>
    <x v="202"/>
    <m/>
    <m/>
    <n v="60000"/>
    <m/>
  </r>
  <r>
    <x v="203"/>
    <m/>
    <m/>
    <n v="70000"/>
    <m/>
  </r>
  <r>
    <x v="204"/>
    <m/>
    <m/>
    <n v="55000"/>
    <m/>
  </r>
  <r>
    <x v="205"/>
    <m/>
    <m/>
    <n v="48000"/>
    <m/>
  </r>
  <r>
    <x v="206"/>
    <m/>
    <m/>
    <n v="47000"/>
    <m/>
  </r>
  <r>
    <x v="207"/>
    <m/>
    <m/>
    <n v="35000"/>
    <m/>
  </r>
  <r>
    <x v="208"/>
    <m/>
    <m/>
    <n v="25000"/>
    <m/>
  </r>
  <r>
    <x v="210"/>
    <m/>
    <m/>
    <n v="22000"/>
    <m/>
  </r>
  <r>
    <x v="298"/>
    <m/>
    <m/>
    <n v="76000"/>
    <m/>
  </r>
  <r>
    <x v="226"/>
    <m/>
    <m/>
    <n v="74000"/>
    <m/>
  </r>
  <r>
    <x v="227"/>
    <m/>
    <m/>
    <n v="69000"/>
    <m/>
  </r>
  <r>
    <x v="299"/>
    <m/>
    <m/>
    <n v="87000"/>
    <m/>
  </r>
  <r>
    <x v="300"/>
    <m/>
    <m/>
    <n v="59000"/>
    <m/>
  </r>
  <r>
    <x v="301"/>
    <m/>
    <m/>
    <n v="32000"/>
    <m/>
  </r>
  <r>
    <x v="302"/>
    <m/>
    <m/>
    <n v="50000"/>
    <m/>
  </r>
  <r>
    <x v="303"/>
    <m/>
    <m/>
    <n v="50000"/>
    <m/>
  </r>
  <r>
    <x v="304"/>
    <m/>
    <m/>
    <n v="70000"/>
    <m/>
  </r>
  <r>
    <x v="305"/>
    <m/>
    <m/>
    <n v="50000"/>
    <m/>
  </r>
  <r>
    <x v="306"/>
    <m/>
    <m/>
    <n v="50000"/>
    <m/>
  </r>
  <r>
    <x v="307"/>
    <m/>
    <m/>
    <n v="30000"/>
    <m/>
  </r>
  <r>
    <x v="308"/>
    <m/>
    <m/>
    <n v="80000"/>
    <m/>
  </r>
  <r>
    <x v="309"/>
    <m/>
    <m/>
    <n v="80000"/>
    <m/>
  </r>
  <r>
    <x v="310"/>
    <m/>
    <m/>
    <n v="50000"/>
    <m/>
  </r>
  <r>
    <x v="311"/>
    <m/>
    <m/>
    <n v="50000"/>
    <m/>
  </r>
  <r>
    <x v="312"/>
    <m/>
    <m/>
    <n v="11000"/>
    <m/>
  </r>
  <r>
    <x v="313"/>
    <m/>
    <m/>
    <n v="90000"/>
    <m/>
  </r>
  <r>
    <x v="314"/>
    <m/>
    <m/>
    <n v="40000"/>
    <m/>
  </r>
  <r>
    <x v="209"/>
    <m/>
    <m/>
    <n v="60000"/>
    <m/>
  </r>
  <r>
    <x v="315"/>
    <m/>
    <m/>
    <n v="2312499.35"/>
    <m/>
  </r>
  <r>
    <x v="316"/>
    <m/>
    <m/>
    <n v="16394059.930000002"/>
    <m/>
  </r>
  <r>
    <x v="317"/>
    <m/>
    <m/>
    <n v="469849.96"/>
    <m/>
  </r>
  <r>
    <x v="318"/>
    <m/>
    <m/>
    <n v="406389.48000000004"/>
    <m/>
  </r>
  <r>
    <x v="319"/>
    <m/>
    <m/>
    <n v="265695.90000000002"/>
    <m/>
  </r>
  <r>
    <x v="320"/>
    <m/>
    <m/>
    <n v="405938.81"/>
    <m/>
  </r>
  <r>
    <x v="321"/>
    <m/>
    <m/>
    <n v="800122.33"/>
    <m/>
  </r>
  <r>
    <x v="322"/>
    <m/>
    <m/>
    <n v="1532643.25"/>
    <m/>
  </r>
  <r>
    <x v="323"/>
    <m/>
    <m/>
    <n v="74257.39"/>
    <m/>
  </r>
  <r>
    <x v="324"/>
    <m/>
    <m/>
    <n v="523984.44"/>
    <m/>
  </r>
  <r>
    <x v="325"/>
    <m/>
    <m/>
    <n v="1959507.53"/>
    <m/>
  </r>
  <r>
    <x v="326"/>
    <m/>
    <m/>
    <n v="1743235.16"/>
    <m/>
  </r>
  <r>
    <x v="327"/>
    <m/>
    <m/>
    <n v="289887.89"/>
    <m/>
  </r>
  <r>
    <x v="328"/>
    <m/>
    <m/>
    <n v="301179.40999999997"/>
    <m/>
  </r>
  <r>
    <x v="329"/>
    <m/>
    <m/>
    <n v="567454.64"/>
    <m/>
  </r>
  <r>
    <x v="330"/>
    <m/>
    <m/>
    <n v="120703.12"/>
    <m/>
  </r>
  <r>
    <x v="228"/>
    <m/>
    <m/>
    <n v="40000"/>
    <m/>
  </r>
  <r>
    <x v="229"/>
    <m/>
    <m/>
    <n v="58000"/>
    <m/>
  </r>
  <r>
    <x v="230"/>
    <m/>
    <m/>
    <n v="72000"/>
    <m/>
  </r>
  <r>
    <x v="331"/>
    <m/>
    <m/>
    <n v="74000"/>
    <m/>
  </r>
  <r>
    <x v="332"/>
    <m/>
    <m/>
    <n v="45000"/>
    <m/>
  </r>
  <r>
    <x v="333"/>
    <m/>
    <m/>
    <n v="45000"/>
    <m/>
  </r>
  <r>
    <x v="334"/>
    <m/>
    <m/>
    <n v="45000"/>
    <m/>
  </r>
  <r>
    <x v="335"/>
    <m/>
    <m/>
    <n v="55000"/>
    <m/>
  </r>
  <r>
    <x v="336"/>
    <m/>
    <m/>
    <n v="42000"/>
    <m/>
  </r>
  <r>
    <x v="337"/>
    <m/>
    <m/>
    <n v="9385151.5500000007"/>
    <m/>
  </r>
  <r>
    <x v="338"/>
    <m/>
    <m/>
    <n v="40500"/>
    <m/>
  </r>
  <r>
    <x v="339"/>
    <m/>
    <m/>
    <n v="24500"/>
    <m/>
  </r>
  <r>
    <x v="340"/>
    <m/>
    <m/>
    <n v="118000"/>
    <m/>
  </r>
  <r>
    <x v="341"/>
    <m/>
    <m/>
    <n v="74000"/>
    <m/>
  </r>
  <r>
    <x v="342"/>
    <m/>
    <m/>
    <n v="52000"/>
    <m/>
  </r>
  <r>
    <x v="343"/>
    <m/>
    <m/>
    <n v="38000"/>
    <m/>
  </r>
  <r>
    <x v="344"/>
    <m/>
    <m/>
    <n v="44000"/>
    <m/>
  </r>
  <r>
    <x v="345"/>
    <m/>
    <m/>
    <n v="44000"/>
    <m/>
  </r>
  <r>
    <x v="346"/>
    <m/>
    <m/>
    <n v="89000"/>
    <m/>
  </r>
  <r>
    <x v="347"/>
    <m/>
    <m/>
    <n v="58000"/>
    <m/>
  </r>
  <r>
    <x v="348"/>
    <m/>
    <m/>
    <n v="34000"/>
    <m/>
  </r>
  <r>
    <x v="349"/>
    <m/>
    <m/>
    <n v="89000"/>
    <m/>
  </r>
  <r>
    <x v="350"/>
    <m/>
    <m/>
    <n v="66000"/>
    <m/>
  </r>
  <r>
    <x v="351"/>
    <m/>
    <m/>
    <n v="48000"/>
    <m/>
  </r>
  <r>
    <x v="352"/>
    <m/>
    <m/>
    <n v="35000"/>
    <m/>
  </r>
  <r>
    <x v="353"/>
    <m/>
    <m/>
    <n v="135000"/>
    <m/>
  </r>
  <r>
    <x v="354"/>
    <m/>
    <m/>
    <n v="125000"/>
    <m/>
  </r>
  <r>
    <x v="355"/>
    <m/>
    <m/>
    <n v="20512.82"/>
    <m/>
  </r>
  <r>
    <x v="356"/>
    <m/>
    <m/>
    <n v="4500"/>
    <m/>
  </r>
  <r>
    <x v="357"/>
    <m/>
    <m/>
    <n v="22000"/>
    <m/>
  </r>
  <r>
    <x v="358"/>
    <m/>
    <m/>
    <n v="10000"/>
    <m/>
  </r>
  <r>
    <x v="359"/>
    <m/>
    <m/>
    <n v="24000"/>
    <m/>
  </r>
  <r>
    <x v="237"/>
    <m/>
    <m/>
    <m/>
    <n v="120000"/>
  </r>
  <r>
    <x v="238"/>
    <m/>
    <m/>
    <m/>
    <n v="35000"/>
  </r>
  <r>
    <x v="239"/>
    <m/>
    <m/>
    <m/>
    <n v="35000"/>
  </r>
  <r>
    <x v="240"/>
    <m/>
    <m/>
    <m/>
    <n v="40000"/>
  </r>
  <r>
    <x v="241"/>
    <m/>
    <m/>
    <m/>
    <n v="40000"/>
  </r>
  <r>
    <x v="242"/>
    <m/>
    <m/>
    <m/>
    <n v="40000"/>
  </r>
  <r>
    <x v="243"/>
    <m/>
    <m/>
    <m/>
    <n v="96000"/>
  </r>
  <r>
    <x v="244"/>
    <m/>
    <m/>
    <m/>
    <n v="65000"/>
  </r>
  <r>
    <x v="245"/>
    <m/>
    <m/>
    <m/>
    <n v="40000"/>
  </r>
  <r>
    <x v="246"/>
    <m/>
    <m/>
    <m/>
    <n v="42000"/>
  </r>
  <r>
    <x v="247"/>
    <m/>
    <m/>
    <m/>
    <n v="49000"/>
  </r>
  <r>
    <x v="248"/>
    <m/>
    <m/>
    <m/>
    <n v="49000"/>
  </r>
  <r>
    <x v="249"/>
    <m/>
    <m/>
    <m/>
    <n v="49000"/>
  </r>
  <r>
    <x v="250"/>
    <m/>
    <m/>
    <m/>
    <n v="64000"/>
  </r>
  <r>
    <x v="251"/>
    <m/>
    <m/>
    <m/>
    <n v="54000"/>
  </r>
  <r>
    <x v="252"/>
    <m/>
    <m/>
    <m/>
    <n v="38000"/>
  </r>
  <r>
    <x v="253"/>
    <m/>
    <m/>
    <m/>
    <n v="29000"/>
  </r>
  <r>
    <x v="254"/>
    <m/>
    <m/>
    <m/>
    <n v="30000"/>
  </r>
  <r>
    <x v="255"/>
    <m/>
    <m/>
    <m/>
    <n v="34000"/>
  </r>
  <r>
    <x v="256"/>
    <m/>
    <m/>
    <m/>
    <n v="33000"/>
  </r>
  <r>
    <x v="257"/>
    <m/>
    <m/>
    <m/>
    <n v="28000"/>
  </r>
  <r>
    <x v="258"/>
    <m/>
    <m/>
    <m/>
    <n v="23000"/>
  </r>
  <r>
    <x v="259"/>
    <m/>
    <m/>
    <m/>
    <n v="21500"/>
  </r>
  <r>
    <x v="260"/>
    <m/>
    <m/>
    <m/>
    <n v="55000"/>
  </r>
  <r>
    <x v="261"/>
    <m/>
    <m/>
    <m/>
    <n v="45000"/>
  </r>
  <r>
    <x v="262"/>
    <m/>
    <m/>
    <m/>
    <n v="40000"/>
  </r>
  <r>
    <x v="263"/>
    <m/>
    <m/>
    <m/>
    <n v="45000"/>
  </r>
  <r>
    <x v="264"/>
    <m/>
    <m/>
    <m/>
    <n v="45000"/>
  </r>
  <r>
    <x v="265"/>
    <m/>
    <m/>
    <m/>
    <n v="40000"/>
  </r>
  <r>
    <x v="266"/>
    <m/>
    <m/>
    <m/>
    <n v="45000"/>
  </r>
  <r>
    <x v="267"/>
    <m/>
    <m/>
    <m/>
    <n v="40000"/>
  </r>
  <r>
    <x v="268"/>
    <m/>
    <m/>
    <m/>
    <n v="40000"/>
  </r>
  <r>
    <x v="269"/>
    <m/>
    <m/>
    <m/>
    <n v="40000"/>
  </r>
  <r>
    <x v="270"/>
    <m/>
    <m/>
    <m/>
    <n v="40000"/>
  </r>
  <r>
    <x v="271"/>
    <m/>
    <m/>
    <m/>
    <n v="45000"/>
  </r>
  <r>
    <x v="272"/>
    <m/>
    <m/>
    <m/>
    <n v="45000"/>
  </r>
  <r>
    <x v="273"/>
    <m/>
    <m/>
    <m/>
    <n v="45000"/>
  </r>
  <r>
    <x v="274"/>
    <m/>
    <m/>
    <m/>
    <n v="38000"/>
  </r>
  <r>
    <x v="275"/>
    <m/>
    <m/>
    <m/>
    <n v="40000"/>
  </r>
  <r>
    <x v="276"/>
    <m/>
    <m/>
    <m/>
    <n v="40000"/>
  </r>
  <r>
    <x v="277"/>
    <m/>
    <m/>
    <m/>
    <n v="40000"/>
  </r>
  <r>
    <x v="278"/>
    <m/>
    <m/>
    <m/>
    <n v="45000"/>
  </r>
  <r>
    <x v="279"/>
    <m/>
    <m/>
    <m/>
    <n v="170000"/>
  </r>
  <r>
    <x v="280"/>
    <m/>
    <m/>
    <m/>
    <n v="120000"/>
  </r>
  <r>
    <x v="281"/>
    <m/>
    <m/>
    <m/>
    <n v="26000"/>
  </r>
  <r>
    <x v="282"/>
    <m/>
    <m/>
    <m/>
    <n v="26000"/>
  </r>
  <r>
    <x v="283"/>
    <m/>
    <m/>
    <m/>
    <n v="30800"/>
  </r>
  <r>
    <x v="284"/>
    <m/>
    <m/>
    <m/>
    <n v="20000"/>
  </r>
  <r>
    <x v="285"/>
    <m/>
    <m/>
    <m/>
    <n v="27700"/>
  </r>
  <r>
    <x v="286"/>
    <m/>
    <m/>
    <m/>
    <n v="27700"/>
  </r>
  <r>
    <x v="287"/>
    <m/>
    <m/>
    <m/>
    <n v="27700"/>
  </r>
  <r>
    <x v="288"/>
    <m/>
    <m/>
    <m/>
    <n v="26500"/>
  </r>
  <r>
    <x v="289"/>
    <m/>
    <m/>
    <m/>
    <n v="22500"/>
  </r>
  <r>
    <x v="290"/>
    <m/>
    <m/>
    <m/>
    <n v="27700"/>
  </r>
  <r>
    <x v="291"/>
    <m/>
    <m/>
    <m/>
    <n v="28500"/>
  </r>
  <r>
    <x v="292"/>
    <m/>
    <m/>
    <m/>
    <n v="14400"/>
  </r>
  <r>
    <x v="293"/>
    <m/>
    <m/>
    <m/>
    <n v="14800"/>
  </r>
  <r>
    <x v="294"/>
    <m/>
    <m/>
    <m/>
    <n v="42700"/>
  </r>
  <r>
    <x v="295"/>
    <m/>
    <m/>
    <m/>
    <n v="108200"/>
  </r>
  <r>
    <x v="296"/>
    <m/>
    <m/>
    <m/>
    <n v="55000"/>
  </r>
  <r>
    <x v="297"/>
    <m/>
    <m/>
    <m/>
    <n v="50000"/>
  </r>
  <r>
    <x v="181"/>
    <m/>
    <m/>
    <m/>
    <n v="33000"/>
  </r>
  <r>
    <x v="202"/>
    <m/>
    <m/>
    <m/>
    <n v="60000"/>
  </r>
  <r>
    <x v="203"/>
    <m/>
    <m/>
    <m/>
    <n v="70000"/>
  </r>
  <r>
    <x v="204"/>
    <m/>
    <m/>
    <m/>
    <n v="55000"/>
  </r>
  <r>
    <x v="205"/>
    <m/>
    <m/>
    <m/>
    <n v="48000"/>
  </r>
  <r>
    <x v="206"/>
    <m/>
    <m/>
    <m/>
    <n v="47000"/>
  </r>
  <r>
    <x v="207"/>
    <m/>
    <m/>
    <m/>
    <n v="35000"/>
  </r>
  <r>
    <x v="208"/>
    <m/>
    <m/>
    <m/>
    <n v="25000"/>
  </r>
  <r>
    <x v="210"/>
    <m/>
    <m/>
    <m/>
    <n v="22000"/>
  </r>
  <r>
    <x v="226"/>
    <m/>
    <m/>
    <m/>
    <n v="74000"/>
  </r>
  <r>
    <x v="227"/>
    <m/>
    <m/>
    <m/>
    <n v="69000"/>
  </r>
  <r>
    <x v="298"/>
    <m/>
    <m/>
    <m/>
    <n v="76000"/>
  </r>
  <r>
    <x v="299"/>
    <m/>
    <m/>
    <m/>
    <n v="87000"/>
  </r>
  <r>
    <x v="300"/>
    <m/>
    <m/>
    <m/>
    <n v="59000"/>
  </r>
  <r>
    <x v="301"/>
    <m/>
    <m/>
    <m/>
    <n v="32000"/>
  </r>
  <r>
    <x v="302"/>
    <m/>
    <m/>
    <m/>
    <n v="50000"/>
  </r>
  <r>
    <x v="303"/>
    <m/>
    <m/>
    <m/>
    <n v="50000"/>
  </r>
  <r>
    <x v="304"/>
    <m/>
    <m/>
    <m/>
    <n v="70000"/>
  </r>
  <r>
    <x v="305"/>
    <m/>
    <m/>
    <m/>
    <n v="50000"/>
  </r>
  <r>
    <x v="306"/>
    <m/>
    <m/>
    <m/>
    <n v="50000"/>
  </r>
  <r>
    <x v="307"/>
    <m/>
    <m/>
    <m/>
    <n v="30000"/>
  </r>
  <r>
    <x v="308"/>
    <m/>
    <m/>
    <m/>
    <n v="80000"/>
  </r>
  <r>
    <x v="309"/>
    <m/>
    <m/>
    <m/>
    <n v="80000"/>
  </r>
  <r>
    <x v="310"/>
    <m/>
    <m/>
    <m/>
    <n v="50000"/>
  </r>
  <r>
    <x v="311"/>
    <m/>
    <m/>
    <m/>
    <n v="50000"/>
  </r>
  <r>
    <x v="312"/>
    <m/>
    <m/>
    <m/>
    <n v="11000"/>
  </r>
  <r>
    <x v="313"/>
    <m/>
    <m/>
    <m/>
    <n v="90000"/>
  </r>
  <r>
    <x v="314"/>
    <m/>
    <m/>
    <m/>
    <n v="40000"/>
  </r>
  <r>
    <x v="360"/>
    <m/>
    <m/>
    <m/>
    <n v="40000"/>
  </r>
  <r>
    <x v="361"/>
    <m/>
    <m/>
    <m/>
    <n v="42000"/>
  </r>
  <r>
    <x v="362"/>
    <m/>
    <m/>
    <m/>
    <n v="42000"/>
  </r>
  <r>
    <x v="209"/>
    <m/>
    <m/>
    <m/>
    <n v="60000"/>
  </r>
  <r>
    <x v="315"/>
    <m/>
    <m/>
    <m/>
    <n v="2419299.35"/>
  </r>
  <r>
    <x v="316"/>
    <m/>
    <m/>
    <m/>
    <n v="19121605.250000004"/>
  </r>
  <r>
    <x v="320"/>
    <m/>
    <m/>
    <m/>
    <n v="465788.81"/>
  </r>
  <r>
    <x v="322"/>
    <m/>
    <m/>
    <m/>
    <n v="1532643.25"/>
  </r>
  <r>
    <x v="325"/>
    <m/>
    <m/>
    <m/>
    <n v="1959507.53"/>
  </r>
  <r>
    <x v="326"/>
    <m/>
    <m/>
    <m/>
    <n v="1743235.16"/>
  </r>
  <r>
    <x v="327"/>
    <m/>
    <m/>
    <m/>
    <n v="289887.89"/>
  </r>
  <r>
    <x v="363"/>
    <m/>
    <m/>
    <m/>
    <n v="774098.66"/>
  </r>
  <r>
    <x v="364"/>
    <m/>
    <m/>
    <m/>
    <n v="54445.919999999998"/>
  </r>
  <r>
    <x v="365"/>
    <m/>
    <m/>
    <m/>
    <n v="15442.88"/>
  </r>
  <r>
    <x v="366"/>
    <m/>
    <m/>
    <m/>
    <n v="21869.38"/>
  </r>
  <r>
    <x v="367"/>
    <m/>
    <m/>
    <m/>
    <n v="701578.34"/>
  </r>
  <r>
    <x v="368"/>
    <m/>
    <m/>
    <m/>
    <n v="1403156.68"/>
  </r>
  <r>
    <x v="369"/>
    <m/>
    <m/>
    <m/>
    <n v="691537.4"/>
  </r>
  <r>
    <x v="337"/>
    <m/>
    <m/>
    <m/>
    <n v="9385151.5500000007"/>
  </r>
  <r>
    <x v="370"/>
    <m/>
    <m/>
    <m/>
    <n v="5801090.3300000001"/>
  </r>
  <r>
    <x v="338"/>
    <m/>
    <m/>
    <m/>
    <n v="40500"/>
  </r>
  <r>
    <x v="371"/>
    <m/>
    <m/>
    <m/>
    <n v="4500"/>
  </r>
  <r>
    <x v="357"/>
    <m/>
    <m/>
    <m/>
    <n v="22000"/>
  </r>
  <r>
    <x v="358"/>
    <m/>
    <m/>
    <m/>
    <n v="10000"/>
  </r>
  <r>
    <x v="359"/>
    <m/>
    <m/>
    <m/>
    <n v="24000"/>
  </r>
  <r>
    <x v="372"/>
    <m/>
    <m/>
    <m/>
    <n v="60000"/>
  </r>
  <r>
    <x v="373"/>
    <m/>
    <m/>
    <m/>
    <n v="80000"/>
  </r>
  <r>
    <x v="374"/>
    <m/>
    <m/>
    <m/>
    <n v="40000"/>
  </r>
  <r>
    <x v="375"/>
    <m/>
    <m/>
    <m/>
    <n v="60000"/>
  </r>
  <r>
    <x v="376"/>
    <m/>
    <m/>
    <m/>
    <n v="65000"/>
  </r>
  <r>
    <x v="377"/>
    <m/>
    <m/>
    <m/>
    <n v="55000"/>
  </r>
  <r>
    <x v="378"/>
    <m/>
    <m/>
    <m/>
    <n v="170000"/>
  </r>
  <r>
    <x v="379"/>
    <m/>
    <m/>
    <m/>
    <n v="63000"/>
  </r>
  <r>
    <x v="380"/>
    <m/>
    <m/>
    <m/>
    <n v="40000"/>
  </r>
  <r>
    <x v="381"/>
    <m/>
    <m/>
    <m/>
    <n v="60000"/>
  </r>
  <r>
    <x v="382"/>
    <m/>
    <m/>
    <m/>
    <n v="64103"/>
  </r>
  <r>
    <x v="383"/>
    <m/>
    <m/>
    <m/>
    <n v="57265"/>
  </r>
  <r>
    <x v="384"/>
    <m/>
    <m/>
    <m/>
    <n v="19658"/>
  </r>
  <r>
    <x v="385"/>
    <m/>
    <m/>
    <m/>
    <n v="19658"/>
  </r>
  <r>
    <x v="386"/>
    <m/>
    <m/>
    <m/>
    <n v="43000"/>
  </r>
  <r>
    <x v="387"/>
    <m/>
    <m/>
    <m/>
    <n v="43000"/>
  </r>
  <r>
    <x v="388"/>
    <m/>
    <m/>
    <m/>
    <n v="67000"/>
  </r>
  <r>
    <x v="389"/>
    <m/>
    <m/>
    <m/>
    <n v="75000"/>
  </r>
  <r>
    <x v="390"/>
    <m/>
    <m/>
    <m/>
    <n v="37000"/>
  </r>
  <r>
    <x v="391"/>
    <m/>
    <m/>
    <m/>
    <n v="38000"/>
  </r>
  <r>
    <x v="392"/>
    <m/>
    <m/>
    <m/>
    <n v="38000"/>
  </r>
  <r>
    <x v="393"/>
    <m/>
    <m/>
    <m/>
    <n v="38000"/>
  </r>
  <r>
    <x v="394"/>
    <m/>
    <m/>
    <m/>
    <n v="40000"/>
  </r>
  <r>
    <x v="395"/>
    <m/>
    <m/>
    <m/>
    <n v="40000"/>
  </r>
  <r>
    <x v="396"/>
    <m/>
    <m/>
    <m/>
    <n v="30000"/>
  </r>
  <r>
    <x v="397"/>
    <m/>
    <m/>
    <m/>
    <n v="35000"/>
  </r>
  <r>
    <x v="398"/>
    <m/>
    <m/>
    <m/>
    <n v="20000"/>
  </r>
  <r>
    <x v="399"/>
    <m/>
    <m/>
    <m/>
    <n v="99300.97"/>
  </r>
</pivotCacheRecords>
</file>

<file path=xl/pivotCache/pivotCacheRecords5.xml><?xml version="1.0" encoding="utf-8"?>
<pivotCacheRecords xmlns="http://schemas.openxmlformats.org/spreadsheetml/2006/main" xmlns:r="http://schemas.openxmlformats.org/officeDocument/2006/relationships" count="420">
  <r>
    <x v="0"/>
    <d v="2012-01-31T00:00:00"/>
    <x v="0"/>
    <n v="33.966895757575756"/>
    <n v="33000"/>
    <n v="1120907.56"/>
    <n v="0"/>
    <n v="1120907.56"/>
    <x v="0"/>
    <n v="5022.04"/>
    <n v="509334.10000000003"/>
    <n v="-6231.3801414313211"/>
    <n v="530401.18985856872"/>
    <n v="0.47318905571354047"/>
    <n v="57991.079999999994"/>
    <n v="88320.900000000009"/>
    <n v="146311.98000000001"/>
    <n v="0.13052992523308524"/>
    <n v="0.09"/>
    <n v="142506.98000000001"/>
    <n v="132447.54"/>
    <n v="60292.08"/>
    <n v="465.89"/>
    <n v="335712.58"/>
    <n v="1012425.7498585688"/>
    <n v="0"/>
    <n v="1012425.7498585688"/>
  </r>
  <r>
    <x v="0"/>
    <d v="2012-02-29T00:00:00"/>
    <x v="0"/>
    <n v="34.583774319066144"/>
    <n v="40349"/>
    <n v="1395420.71"/>
    <n v="0"/>
    <n v="1395420.71"/>
    <x v="1"/>
    <n v="6507.8199999999897"/>
    <n v="652709.44999999902"/>
    <n v="15389.988368284816"/>
    <n v="697349.58836828382"/>
    <n v="0.49974146389749641"/>
    <n v="67545.619999999893"/>
    <n v="126451.55"/>
    <n v="193997.1699999999"/>
    <n v="0.13902414419519393"/>
    <n v="0.14000000000000001"/>
    <n v="129224.41"/>
    <n v="188233.34"/>
    <n v="78876.029999999897"/>
    <n v="239.55"/>
    <n v="396573.46999999991"/>
    <n v="1287920.2283682837"/>
    <n v="0"/>
    <n v="1287920.2283682837"/>
  </r>
  <r>
    <x v="0"/>
    <d v="2012-03-31T00:00:00"/>
    <x v="0"/>
    <n v="35.181011894574702"/>
    <n v="46744"/>
    <n v="1644501.22"/>
    <n v="0"/>
    <n v="1644501.22"/>
    <x v="2"/>
    <n v="7742.77"/>
    <n v="712623.47999999905"/>
    <n v="45013.082381365952"/>
    <n v="788472.69238136499"/>
    <n v="0.47946008357559322"/>
    <n v="80777.529999999897"/>
    <n v="154831.09"/>
    <n v="235608.61999999988"/>
    <n v="0.14327056564907861"/>
    <n v="5.9999999999999901E-2"/>
    <n v="115118.539999999"/>
    <n v="209671.179999999"/>
    <n v="76535.179999999906"/>
    <n v="9628.5400000000009"/>
    <n v="410953.49999999785"/>
    <n v="1435034.8123813628"/>
    <n v="0"/>
    <n v="1435034.8123813628"/>
  </r>
  <r>
    <x v="0"/>
    <d v="2012-04-30T00:00:00"/>
    <x v="0"/>
    <n v="33.906462712066428"/>
    <n v="50338"/>
    <n v="1706783.52"/>
    <n v="0"/>
    <n v="1706783.52"/>
    <x v="3"/>
    <n v="7762.2299999999896"/>
    <n v="755105.3"/>
    <n v="39014.809999999903"/>
    <n v="825656.5"/>
    <n v="0.48374998371205269"/>
    <n v="94211.08"/>
    <n v="196186.37"/>
    <n v="290397.45"/>
    <n v="0.17014310637356048"/>
    <n v="0.04"/>
    <n v="192532.78"/>
    <n v="164676.799999999"/>
    <n v="88176.72"/>
    <n v="16802.84"/>
    <n v="462189.17999999906"/>
    <n v="1578243.129999999"/>
    <n v="0"/>
    <n v="1578243.129999999"/>
  </r>
  <r>
    <x v="0"/>
    <d v="2012-05-31T00:00:00"/>
    <x v="0"/>
    <n v="33.320485945779886"/>
    <n v="52084"/>
    <n v="1735464.1899999997"/>
    <n v="0"/>
    <n v="1735464.1899999997"/>
    <x v="4"/>
    <n v="7747.49"/>
    <n v="778802.02"/>
    <n v="55860.572515780193"/>
    <n v="868986.64251578029"/>
    <n v="0.50072288873663273"/>
    <n v="126411.52"/>
    <n v="214558.31"/>
    <n v="340969.83"/>
    <n v="0.19647183270315713"/>
    <n v="0"/>
    <n v="211441.3"/>
    <n v="35130.07"/>
    <n v="72773.69"/>
    <n v="7478.8099999999995"/>
    <n v="326823.87"/>
    <n v="1536780.3425157801"/>
    <n v="0"/>
    <n v="1536780.3425157801"/>
  </r>
  <r>
    <x v="0"/>
    <d v="2012-06-30T00:00:00"/>
    <x v="0"/>
    <n v="34.055412393917962"/>
    <n v="45248"/>
    <n v="1540939.2999999998"/>
    <n v="0"/>
    <n v="1540939.2999999998"/>
    <x v="5"/>
    <n v="7145.4000000000005"/>
    <n v="659500.39"/>
    <n v="55860.572515780193"/>
    <n v="746085.61251578026"/>
    <n v="0.48417586112300487"/>
    <n v="139629.25"/>
    <n v="215803.27000000002"/>
    <n v="355432.52"/>
    <n v="0.23065965025358237"/>
    <n v="0"/>
    <n v="251319.74"/>
    <n v="77766.780000000013"/>
    <n v="28145.42"/>
    <n v="6649.71"/>
    <n v="363881.65"/>
    <n v="1465399.7825157803"/>
    <n v="0"/>
    <n v="1465399.7825157803"/>
  </r>
  <r>
    <x v="0"/>
    <d v="2012-07-31T00:00:00"/>
    <x v="0"/>
    <n v="33.638540853541492"/>
    <n v="62516"/>
    <n v="2102947.02"/>
    <n v="0"/>
    <n v="2102947.02"/>
    <x v="6"/>
    <n v="9934.32"/>
    <n v="902867.27"/>
    <n v="20209.977831656994"/>
    <n v="966449.04783165711"/>
    <n v="0.45956889956821506"/>
    <n v="187679.52"/>
    <n v="276967.37"/>
    <n v="464646.89"/>
    <n v="0.22095035470746191"/>
    <n v="0"/>
    <n v="112846.88"/>
    <n v="330808.96000000002"/>
    <n v="10278.799999999999"/>
    <n v="5435.7400000000007"/>
    <n v="459370.38"/>
    <n v="1890466.3178316571"/>
    <n v="0"/>
    <n v="1890466.3178316571"/>
  </r>
  <r>
    <x v="0"/>
    <d v="2012-08-31T00:00:00"/>
    <x v="0"/>
    <n v="33.680754033966188"/>
    <n v="51934"/>
    <n v="1749176.28"/>
    <n v="0"/>
    <n v="1749176.28"/>
    <x v="7"/>
    <n v="8475.02"/>
    <n v="761654.83000000007"/>
    <n v="28404.87"/>
    <n v="823747.3"/>
    <n v="0.47093441033856237"/>
    <n v="131003.4"/>
    <n v="196986.88"/>
    <n v="327990.28000000003"/>
    <n v="0.18751127816574326"/>
    <n v="0"/>
    <n v="84370.01999999999"/>
    <n v="220754.44"/>
    <n v="1611.01"/>
    <n v="4940.4399999999996"/>
    <n v="311675.90999999997"/>
    <n v="1463413.49"/>
    <n v="0"/>
    <n v="1463413.49"/>
  </r>
  <r>
    <x v="0"/>
    <d v="2012-09-30T00:00:00"/>
    <x v="0"/>
    <n v="31.642094420097042"/>
    <n v="51112"/>
    <n v="1617290.73"/>
    <n v="0"/>
    <n v="1617290.73"/>
    <x v="8"/>
    <n v="8007.3499999999995"/>
    <n v="751793.99"/>
    <n v="42398.92032340588"/>
    <n v="829426.18032340589"/>
    <n v="0.51284915255985297"/>
    <n v="134163.81"/>
    <n v="195625.99000000002"/>
    <n v="329789.80000000005"/>
    <n v="0.20391497575701806"/>
    <n v="0"/>
    <n v="93531.930000000008"/>
    <n v="241096.03000000003"/>
    <n v="6937.04"/>
    <n v="2582.56"/>
    <n v="344147.56"/>
    <n v="1503363.540323406"/>
    <n v="0"/>
    <n v="1503363.540323406"/>
  </r>
  <r>
    <x v="0"/>
    <d v="2012-10-31T00:00:00"/>
    <x v="0"/>
    <n v="33.984277321043017"/>
    <n v="48168"/>
    <n v="1636954.6700000002"/>
    <n v="0"/>
    <n v="1636954.6700000002"/>
    <x v="9"/>
    <n v="8532.17"/>
    <n v="699879.03999999992"/>
    <n v="28429.02979542653"/>
    <n v="761849.58979542647"/>
    <n v="0.46540665038417123"/>
    <n v="150304.49"/>
    <n v="210254.32"/>
    <n v="360558.81"/>
    <n v="0.22026193920201831"/>
    <n v="0"/>
    <n v="147036.44"/>
    <n v="270485.19"/>
    <n v="459.28"/>
    <n v="5445.23"/>
    <n v="423426.14"/>
    <n v="1545834.5397954264"/>
    <n v="0"/>
    <n v="1545834.5397954264"/>
  </r>
  <r>
    <x v="0"/>
    <d v="2012-11-30T00:00:00"/>
    <x v="0"/>
    <n v="34.457824131098384"/>
    <n v="37346"/>
    <n v="1286861.9000000001"/>
    <n v="0"/>
    <n v="1286861.9000000001"/>
    <x v="10"/>
    <n v="7308.85"/>
    <n v="544364.65"/>
    <n v="16677.72"/>
    <n v="587184.56000000006"/>
    <n v="0.45629182121251705"/>
    <n v="122666.91"/>
    <n v="140841.35"/>
    <n v="263508.26"/>
    <n v="0.20476809516234801"/>
    <n v="0"/>
    <n v="104442.64"/>
    <n v="238766.38"/>
    <n v="155.22"/>
    <n v="1980.24"/>
    <n v="345344.48"/>
    <n v="1196037.3"/>
    <n v="0"/>
    <n v="1196037.3"/>
  </r>
  <r>
    <x v="0"/>
    <d v="2012-12-31T00:00:00"/>
    <x v="0"/>
    <n v="2.5188081680242553"/>
    <n v="871398"/>
    <n v="2194884.4"/>
    <n v="0"/>
    <n v="2194884.4"/>
    <x v="11"/>
    <n v="11769.710000000001"/>
    <n v="960530.57"/>
    <n v="32967.690781808022"/>
    <n v="1041265.450781808"/>
    <n v="0.47440560003151327"/>
    <n v="206713.04"/>
    <n v="287855.44"/>
    <n v="494568.48"/>
    <n v="0.22532780314079412"/>
    <n v="0"/>
    <n v="439556.75"/>
    <n v="163571.81999999998"/>
    <n v="110.07000000000001"/>
    <n v="21836.86"/>
    <n v="625075.49999999988"/>
    <n v="2160909.4307818078"/>
    <n v="0"/>
    <n v="2160909.4307818078"/>
  </r>
  <r>
    <x v="1"/>
    <d v="2013-01-31T00:00:00"/>
    <x v="0"/>
    <n v="32.993400284095252"/>
    <n v="65471"/>
    <n v="2160110.91"/>
    <n v="0"/>
    <n v="2160110.91"/>
    <x v="12"/>
    <n v="12118.970000000001"/>
    <n v="917421.7300000001"/>
    <n v="-6494.8316563534399"/>
    <n v="958526.25834364665"/>
    <n v="0.44373937185644163"/>
    <n v="204540.21999999997"/>
    <n v="272682.63"/>
    <n v="477222.85"/>
    <n v="0.2209251607363068"/>
    <n v="0"/>
    <n v="415452.85000000003"/>
    <n v="118389.89"/>
    <n v="69.13000000000001"/>
    <n v="6770.37"/>
    <n v="540682.23999999999"/>
    <n v="1976431.3483436466"/>
    <n v="0"/>
    <n v="1976431.3483436466"/>
  </r>
  <r>
    <x v="1"/>
    <d v="2013-02-28T00:00:00"/>
    <x v="0"/>
    <n v="33.202116211374829"/>
    <n v="44660"/>
    <n v="1482806.51"/>
    <n v="0"/>
    <n v="1482806.51"/>
    <x v="13"/>
    <n v="7538.87"/>
    <n v="654853.13"/>
    <n v="107700.28"/>
    <n v="794436.63"/>
    <n v="0.53576553963200502"/>
    <n v="174279.14"/>
    <n v="258795.56"/>
    <n v="433074.7"/>
    <n v="0.29206420195713872"/>
    <n v="0"/>
    <n v="272178.67000000004"/>
    <n v="114337.18000000001"/>
    <n v="4.8"/>
    <n v="18961.650000000001"/>
    <n v="405482.30000000005"/>
    <n v="1632993.63"/>
    <n v="0"/>
    <n v="1632993.63"/>
  </r>
  <r>
    <x v="1"/>
    <d v="2013-03-31T00:00:00"/>
    <x v="0"/>
    <n v="34.573626992446847"/>
    <n v="74406"/>
    <n v="2572485.29"/>
    <n v="0"/>
    <n v="2572485.29"/>
    <x v="14"/>
    <n v="15991.850000000002"/>
    <n v="1103072.01"/>
    <n v="-106656.48999999999"/>
    <n v="1053888.81"/>
    <n v="0.40967729304294681"/>
    <n v="208393.82000000004"/>
    <n v="276100.94000000006"/>
    <n v="484494.76000000013"/>
    <n v="0.18833723243564207"/>
    <n v="0"/>
    <n v="257305.71"/>
    <n v="112764.12999999999"/>
    <n v="11531.999999999998"/>
    <n v="1973.34"/>
    <n v="383575.18"/>
    <n v="1921958.7500000002"/>
    <n v="0"/>
    <n v="1921958.7500000002"/>
  </r>
  <r>
    <x v="1"/>
    <d v="2013-04-30T00:00:00"/>
    <x v="0"/>
    <n v="33.927203316182251"/>
    <n v="72493"/>
    <n v="2459484.75"/>
    <n v="0"/>
    <n v="2459484.75"/>
    <x v="15"/>
    <n v="13482.05"/>
    <n v="1074542.5899999999"/>
    <n v="48954.46"/>
    <n v="1170474.4099999999"/>
    <n v="0.47590228400481033"/>
    <n v="201569.99"/>
    <n v="182289.12999999998"/>
    <n v="383859.12"/>
    <n v="0.15607298235941491"/>
    <n v="0"/>
    <n v="550574.66999999993"/>
    <n v="107321.01"/>
    <n v="2.82"/>
    <n v="236.39"/>
    <n v="658134.8899999999"/>
    <n v="2212468.42"/>
    <n v="0"/>
    <n v="2212468.42"/>
  </r>
  <r>
    <x v="1"/>
    <d v="2013-05-31T00:00:00"/>
    <x v="0"/>
    <n v="27.30343061663525"/>
    <n v="52527"/>
    <n v="1434167.2999999998"/>
    <n v="0"/>
    <n v="1434167.2999999998"/>
    <x v="16"/>
    <n v="8813.85"/>
    <n v="617242.95000000007"/>
    <n v="47566.41"/>
    <n v="698036.85000000009"/>
    <n v="0.48671926211119176"/>
    <n v="119873.61"/>
    <n v="115365.67"/>
    <n v="235239.28"/>
    <n v="0.16402499206333879"/>
    <n v="0"/>
    <n v="379410.32"/>
    <n v="87697.819999999992"/>
    <n v="1417.71"/>
    <n v="88.809999999999988"/>
    <n v="468614.66000000003"/>
    <n v="1401890.79"/>
    <n v="0"/>
    <n v="1401890.79"/>
  </r>
  <r>
    <x v="1"/>
    <d v="2013-06-30T00:00:00"/>
    <x v="0"/>
    <n v="33.477647205366836"/>
    <n v="56197"/>
    <n v="1881343.34"/>
    <n v="0"/>
    <n v="1881343.34"/>
    <x v="17"/>
    <n v="10368.179999999998"/>
    <n v="813860.36"/>
    <n v="43626.239999999998"/>
    <n v="894466.22"/>
    <n v="0.47544018201377314"/>
    <n v="177202.65"/>
    <n v="141391.54"/>
    <n v="318594.19"/>
    <n v="0.16934399119301635"/>
    <n v="0"/>
    <n v="498746.33999999997"/>
    <n v="105460.07"/>
    <n v="9.870000000000001"/>
    <n v="22.45"/>
    <n v="604238.72999999986"/>
    <n v="1817299.14"/>
    <n v="0"/>
    <n v="1817299.14"/>
  </r>
  <r>
    <x v="1"/>
    <d v="2013-07-31T00:00:00"/>
    <x v="0"/>
    <n v="24.037602734556121"/>
    <n v="92739"/>
    <n v="2229223.2400000002"/>
    <n v="0"/>
    <n v="2229223.2400000002"/>
    <x v="18"/>
    <n v="12663.119999999999"/>
    <n v="904225.19000000006"/>
    <n v="15989.05"/>
    <n v="961484.18000000017"/>
    <n v="0.43130905992169727"/>
    <n v="202466.45"/>
    <n v="150681.96000000002"/>
    <n v="353148.41000000003"/>
    <n v="0.15841769620165991"/>
    <n v="0"/>
    <n v="570639.31999999995"/>
    <n v="111657.78"/>
    <n v="0.84000000000000008"/>
    <n v="5.9499999999999993"/>
    <n v="682303.8899999999"/>
    <n v="1996936.48"/>
    <n v="0"/>
    <n v="1996936.48"/>
  </r>
  <r>
    <x v="1"/>
    <d v="2013-08-31T00:00:00"/>
    <x v="0"/>
    <n v="14.865084699967106"/>
    <n v="85124"/>
    <n v="1265375.47"/>
    <n v="0"/>
    <n v="1265375.47"/>
    <x v="19"/>
    <n v="8670.56"/>
    <n v="474256.91000000003"/>
    <n v="16902.820000000003"/>
    <n v="516669.28"/>
    <n v="0.40831302032431532"/>
    <n v="106611.04999999999"/>
    <n v="94720.11"/>
    <n v="201331.15999999997"/>
    <n v="0.15910784172226761"/>
    <n v="0"/>
    <n v="419572.73"/>
    <n v="80120.430000000008"/>
    <n v="62.3"/>
    <n v="8.36"/>
    <n v="499763.81999999995"/>
    <n v="1217764.26"/>
    <n v="0"/>
    <n v="1217764.26"/>
  </r>
  <r>
    <x v="1"/>
    <d v="2013-09-30T00:00:00"/>
    <x v="0"/>
    <n v="20.118096292720782"/>
    <n v="105657"/>
    <n v="2125617.6999999997"/>
    <n v="0"/>
    <n v="2125617.6999999997"/>
    <x v="20"/>
    <n v="12527.17"/>
    <n v="874738.05"/>
    <n v="20035.12"/>
    <n v="941087.71000000008"/>
    <n v="0.44273610913194794"/>
    <n v="195065.42"/>
    <n v="149968.18000000002"/>
    <n v="345033.60000000003"/>
    <n v="0.16232156892558811"/>
    <n v="0"/>
    <n v="508415.22000000003"/>
    <n v="106751.48"/>
    <n v="1128.97"/>
    <n v="0.98"/>
    <n v="616296.65"/>
    <n v="1902417.96"/>
    <n v="0"/>
    <n v="1902417.96"/>
  </r>
  <r>
    <x v="1"/>
    <d v="2013-10-31T00:00:00"/>
    <x v="0"/>
    <n v="25.243192803151285"/>
    <n v="93930"/>
    <n v="2371093.1"/>
    <n v="0"/>
    <n v="2371093.1"/>
    <x v="21"/>
    <n v="14792.01"/>
    <n v="973632.60000000009"/>
    <n v="13490.660000000002"/>
    <n v="1041590.0000000001"/>
    <n v="0.43928684200548684"/>
    <n v="225761.9"/>
    <n v="163454.38999999998"/>
    <n v="389216.29"/>
    <n v="0.16415057257768578"/>
    <n v="0"/>
    <n v="494960.76"/>
    <n v="102124.57999999997"/>
    <n v="2053.3000000000002"/>
    <n v="7.4399999999999995"/>
    <n v="599146.07999999996"/>
    <n v="2029952.37"/>
    <n v="0"/>
    <n v="2029952.37"/>
  </r>
  <r>
    <x v="1"/>
    <d v="2013-11-30T00:00:00"/>
    <x v="0"/>
    <n v="28.199751872912721"/>
    <n v="110790"/>
    <n v="3124250.5100000002"/>
    <n v="0"/>
    <n v="3124250.5100000002"/>
    <x v="22"/>
    <n v="19567.91"/>
    <n v="1342051.51"/>
    <n v="93307.58"/>
    <n v="1509873.71"/>
    <n v="0.4832754944481068"/>
    <n v="242733.39"/>
    <n v="160600.91"/>
    <n v="403334.30000000005"/>
    <n v="0.12909793843644118"/>
    <n v="0"/>
    <n v="597663.7699999999"/>
    <n v="101532.54000000001"/>
    <n v="2509.4"/>
    <n v="35.790000000000006"/>
    <n v="701741.5"/>
    <n v="2614949.5099999998"/>
    <n v="0"/>
    <n v="2614949.5099999998"/>
  </r>
  <r>
    <x v="1"/>
    <d v="2013-12-31T00:00:00"/>
    <x v="0"/>
    <n v="27.959643494771445"/>
    <n v="105861"/>
    <n v="2959835.82"/>
    <n v="0"/>
    <n v="2959835.82"/>
    <x v="23"/>
    <n v="19872.11"/>
    <n v="1252167.55"/>
    <n v="48730.748922283863"/>
    <n v="1369030.4489222837"/>
    <n v="0.46253594191663094"/>
    <n v="248280.55000000002"/>
    <n v="143270.13999999998"/>
    <n v="391550.69"/>
    <n v="0.13228797602699463"/>
    <n v="0"/>
    <n v="569033.77999999991"/>
    <n v="98733.35"/>
    <n v="1472.4"/>
    <n v="31.66"/>
    <n v="669271.18999999994"/>
    <n v="2429852.3289222838"/>
    <n v="0"/>
    <n v="2429852.3289222838"/>
  </r>
  <r>
    <x v="2"/>
    <d v="2014-01-31T00:00:00"/>
    <x v="0"/>
    <n v="22.886607742383632"/>
    <n v="112291"/>
    <n v="2569960.0700000003"/>
    <n v="0"/>
    <n v="2569960.0700000003"/>
    <x v="24"/>
    <n v="20189.43"/>
    <n v="1033601.27"/>
    <n v="-580.80000000000007"/>
    <n v="1095407.07"/>
    <n v="0.426235054305727"/>
    <n v="221551.48"/>
    <n v="130540.01"/>
    <n v="352091.49"/>
    <n v="0.13700270837281917"/>
    <n v="0"/>
    <n v="438091.67"/>
    <n v="140485.66"/>
    <n v="1274.5"/>
    <n v="10.42"/>
    <n v="579862.25"/>
    <n v="2027360.81"/>
    <n v="0"/>
    <n v="2027360.81"/>
  </r>
  <r>
    <x v="2"/>
    <d v="2014-02-28T00:00:00"/>
    <x v="0"/>
    <n v="28.36402084935721"/>
    <n v="72808"/>
    <n v="2065127.63"/>
    <n v="0"/>
    <n v="2065127.63"/>
    <x v="25"/>
    <n v="12553.990000000002"/>
    <n v="885569.28"/>
    <n v="25336.39"/>
    <n v="954792.25"/>
    <n v="0.46234055277251801"/>
    <n v="197638.52000000002"/>
    <n v="142393.69"/>
    <n v="340032.21"/>
    <n v="0.16465433180030623"/>
    <n v="0"/>
    <n v="435179.92999999993"/>
    <n v="124831.23000000001"/>
    <n v="786.41"/>
    <n v="1.39"/>
    <n v="560798.96"/>
    <n v="1855623.42"/>
    <n v="0"/>
    <n v="1855623.42"/>
  </r>
  <r>
    <x v="2"/>
    <d v="2014-03-31T00:00:00"/>
    <x v="0"/>
    <n v="30.11753558747067"/>
    <n v="126168"/>
    <n v="3799869.2299999995"/>
    <n v="0"/>
    <n v="3799869.2299999995"/>
    <x v="26"/>
    <n v="28501.679999999997"/>
    <n v="1505612.69"/>
    <n v="101273.00271431766"/>
    <n v="1699108.2527143178"/>
    <n v="0.44714913852820087"/>
    <n v="269889.48000000004"/>
    <n v="165854.38999999998"/>
    <n v="435743.87"/>
    <n v="0.11467338574701426"/>
    <n v="0"/>
    <n v="563216.24"/>
    <n v="155501.19"/>
    <n v="2126.7799999999997"/>
    <n v="18.75"/>
    <n v="720862.96"/>
    <n v="2855715.0827143178"/>
    <n v="0"/>
    <n v="2855715.0827143178"/>
  </r>
  <r>
    <x v="2"/>
    <d v="2014-04-30T00:00:00"/>
    <x v="0"/>
    <n v="29.407666452854397"/>
    <n v="116925"/>
    <n v="3438491.4000000004"/>
    <n v="0"/>
    <n v="3438491.4000000004"/>
    <x v="27"/>
    <n v="27616.699999999997"/>
    <n v="1417238.51"/>
    <n v="116904.6580263371"/>
    <n v="1625054.7780263373"/>
    <n v="0.47260690488460638"/>
    <n v="220107.62999999998"/>
    <n v="107916.20000000001"/>
    <n v="328023.82999999996"/>
    <n v="9.5397600819940961E-2"/>
    <n v="0"/>
    <n v="525095.64"/>
    <n v="169392.14"/>
    <n v="4535.2999999999993"/>
    <n v="6.85"/>
    <n v="699029.93"/>
    <n v="2652108.5380263375"/>
    <n v="0"/>
    <n v="2652108.5380263375"/>
  </r>
  <r>
    <x v="2"/>
    <d v="2014-05-31T00:00:00"/>
    <x v="0"/>
    <n v="25.55236239251867"/>
    <n v="127464"/>
    <n v="3257006.32"/>
    <n v="0"/>
    <n v="3257006.32"/>
    <x v="28"/>
    <n v="21871.970000000005"/>
    <n v="1274541.03"/>
    <n v="135869.93009721785"/>
    <n v="1485449.300097218"/>
    <n v="0.45607811411837179"/>
    <n v="204618.52999999997"/>
    <n v="94057.62"/>
    <n v="298676.14999999997"/>
    <n v="9.1702662093698359E-2"/>
    <n v="0"/>
    <n v="470135.64999999997"/>
    <n v="153869.87"/>
    <n v="4821.7299999999996"/>
    <n v="2.5099999999999998"/>
    <n v="628829.76"/>
    <n v="2412955.2100972179"/>
    <n v="0"/>
    <n v="2412955.2100972179"/>
  </r>
  <r>
    <x v="2"/>
    <d v="2014-06-30T00:00:00"/>
    <x v="0"/>
    <n v="24.706374499714119"/>
    <n v="122430"/>
    <n v="3024801.4299999997"/>
    <n v="0"/>
    <n v="3024801.4299999997"/>
    <x v="29"/>
    <n v="31066.44"/>
    <n v="1222084.08"/>
    <n v="246828.20519412047"/>
    <n v="1577473.5751941206"/>
    <n v="0.52151310150435914"/>
    <n v="203996.86000000002"/>
    <n v="97714.319999999992"/>
    <n v="301711.18"/>
    <n v="9.9745780667658573E-2"/>
    <n v="0"/>
    <n v="498616.49"/>
    <n v="180262.31000000003"/>
    <n v="6515.4199999999992"/>
    <n v="4.2699999999999996"/>
    <n v="685398.49000000011"/>
    <n v="2564583.2451941208"/>
    <n v="0"/>
    <n v="2564583.2451941208"/>
  </r>
  <r>
    <x v="2"/>
    <d v="2014-07-31T00:00:00"/>
    <x v="0"/>
    <n v="29.204004665871739"/>
    <n v="96445"/>
    <n v="2816580.23"/>
    <n v="0"/>
    <n v="2816580.23"/>
    <x v="30"/>
    <n v="25427.750000000004"/>
    <n v="1169096.78"/>
    <n v="-28155.079275562766"/>
    <n v="1229478.7407244374"/>
    <n v="0.43651472364571609"/>
    <n v="203541.25999999998"/>
    <n v="110066.22"/>
    <n v="313607.48"/>
    <n v="0.11134335058511718"/>
    <n v="0"/>
    <n v="478386.05"/>
    <n v="177644.38"/>
    <n v="7108.91"/>
    <n v="0.95"/>
    <n v="663140.28999999992"/>
    <n v="2206226.5107244374"/>
    <n v="0"/>
    <n v="2206226.5107244374"/>
  </r>
  <r>
    <x v="2"/>
    <d v="2014-08-31T00:00:00"/>
    <x v="0"/>
    <n v="27.990486271183318"/>
    <n v="108458"/>
    <n v="3035792.16"/>
    <n v="0"/>
    <n v="3035792.16"/>
    <x v="31"/>
    <n v="35819.699999999997"/>
    <n v="1236623.8400000001"/>
    <n v="-336229.04999999993"/>
    <n v="1019789.2300000001"/>
    <n v="0.33592195257530411"/>
    <n v="185977.41"/>
    <n v="106879.46"/>
    <n v="292856.87"/>
    <n v="9.6468023687102472E-2"/>
    <n v="2881.7"/>
    <n v="125576.58"/>
    <n v="186614.43"/>
    <n v="11797.49"/>
    <n v="0.33"/>
    <n v="326870.52999999997"/>
    <n v="1639516.63"/>
    <n v="0"/>
    <n v="1639516.63"/>
  </r>
  <r>
    <x v="2"/>
    <d v="2014-09-30T00:00:00"/>
    <x v="0"/>
    <n v="26.348610644826316"/>
    <n v="128081"/>
    <n v="3374756.3999999994"/>
    <n v="0"/>
    <n v="3374756.3999999994"/>
    <x v="32"/>
    <n v="41557.519999999997"/>
    <n v="1412733.6500000001"/>
    <n v="-323426.4007922578"/>
    <n v="1228437.5192077423"/>
    <n v="0.36400776044390715"/>
    <n v="210186.42"/>
    <n v="110018.61"/>
    <n v="320205.03000000003"/>
    <n v="9.4882412846153896E-2"/>
    <n v="6891.56"/>
    <n v="81650.590000000011"/>
    <n v="187080.11000000002"/>
    <n v="32679.990000000005"/>
    <n v="0.04"/>
    <n v="308302.28999999998"/>
    <n v="1856944.8392077424"/>
    <n v="0"/>
    <n v="1856944.8392077424"/>
  </r>
  <r>
    <x v="2"/>
    <d v="2014-10-31T00:00:00"/>
    <x v="0"/>
    <n v="29.363139586583173"/>
    <n v="132699"/>
    <n v="3896459.2600000007"/>
    <n v="0"/>
    <n v="3896459.2600000007"/>
    <x v="33"/>
    <n v="59651.92"/>
    <n v="1558557.24"/>
    <n v="137571.88861148627"/>
    <n v="1899621.6386114862"/>
    <n v="0.48752508671462047"/>
    <n v="255097.17000000007"/>
    <n v="118415.47999999998"/>
    <n v="373512.65"/>
    <n v="9.5859503481630123E-2"/>
    <n v="19492.289999999997"/>
    <n v="450745.79999999993"/>
    <n v="194087.56999999995"/>
    <n v="51880.340000000004"/>
    <n v="0.03"/>
    <n v="716206.02999999991"/>
    <n v="2989340.3186114859"/>
    <n v="0"/>
    <n v="2989340.3186114859"/>
  </r>
  <r>
    <x v="2"/>
    <d v="2014-11-30T00:00:00"/>
    <x v="0"/>
    <n v="26.86398845491939"/>
    <n v="129579"/>
    <n v="3481008.76"/>
    <n v="0"/>
    <n v="3481008.76"/>
    <x v="34"/>
    <n v="36928.75"/>
    <n v="1405113.52"/>
    <n v="158543.08607251744"/>
    <n v="1693945.0860725176"/>
    <n v="0.48662476967524715"/>
    <n v="250303.65"/>
    <n v="109735.45000000001"/>
    <n v="360039.1"/>
    <n v="0.10342953000784749"/>
    <n v="6966.26"/>
    <n v="481715.93"/>
    <n v="174309.59"/>
    <n v="42844.25"/>
    <n v="0.01"/>
    <n v="705836.04"/>
    <n v="2759820.2260725177"/>
    <n v="0"/>
    <n v="2759820.2260725177"/>
  </r>
  <r>
    <x v="2"/>
    <d v="2014-12-31T00:00:00"/>
    <x v="0"/>
    <n v="24.520221807563793"/>
    <n v="128084"/>
    <n v="3140648.0900000008"/>
    <n v="0"/>
    <n v="3140648.0900000008"/>
    <x v="35"/>
    <n v="33265.5"/>
    <n v="1274230.17"/>
    <n v="30977.483900063889"/>
    <n v="1419448.9039000638"/>
    <n v="0.45196050726589476"/>
    <n v="235511.69"/>
    <n v="130817.41000000002"/>
    <n v="366329.10000000003"/>
    <n v="0.11664124394146939"/>
    <n v="0"/>
    <n v="602605.43999999994"/>
    <n v="183210.30000000005"/>
    <n v="36062.660000000003"/>
    <n v="0"/>
    <n v="821878.4"/>
    <n v="2607656.4039000636"/>
    <n v="0"/>
    <n v="2607656.4039000636"/>
  </r>
  <r>
    <x v="3"/>
    <d v="2015-01-31T00:00:00"/>
    <x v="0"/>
    <n v="28.267429466404302"/>
    <n v="138232"/>
    <n v="3907463.3099999996"/>
    <n v="0"/>
    <n v="3907463.3099999996"/>
    <x v="36"/>
    <n v="51437.969999999994"/>
    <n v="1563578.2799999998"/>
    <n v="111964.49595972212"/>
    <n v="1872870.745959722"/>
    <n v="0.47930603498353058"/>
    <n v="291395.76000000007"/>
    <n v="132447.66"/>
    <n v="423843.42000000004"/>
    <n v="0.10847022387012512"/>
    <n v="21950.170000000002"/>
    <n v="552043.11"/>
    <n v="194435.86"/>
    <n v="53241.66"/>
    <n v="0"/>
    <n v="821670.8"/>
    <n v="3118384.9659597222"/>
    <n v="0"/>
    <n v="3118384.9659597222"/>
  </r>
  <r>
    <x v="3"/>
    <d v="2015-02-28T00:00:00"/>
    <x v="0"/>
    <n v="29.521977399703825"/>
    <n v="118848"/>
    <n v="3508627.97"/>
    <n v="0"/>
    <n v="3508627.97"/>
    <x v="37"/>
    <n v="32763.88"/>
    <n v="1376130.31"/>
    <n v="155674.06349425483"/>
    <n v="1653957.2934942548"/>
    <n v="0.4713971693881967"/>
    <n v="308582.13999999996"/>
    <n v="160165.11000000004"/>
    <n v="468747.25"/>
    <n v="0.13359844760058728"/>
    <n v="0"/>
    <n v="611124.25"/>
    <n v="195493.44999999998"/>
    <n v="51951.98"/>
    <n v="0"/>
    <n v="858569.67999999993"/>
    <n v="2981274.223494255"/>
    <n v="0"/>
    <n v="2981274.223494255"/>
  </r>
  <r>
    <x v="3"/>
    <d v="2015-03-31T00:00:00"/>
    <x v="0"/>
    <n v="28.110482003968013"/>
    <n v="164314"/>
    <n v="4618945.74"/>
    <n v="0"/>
    <n v="4618945.74"/>
    <x v="38"/>
    <n v="49544.67"/>
    <n v="1746127.5199999998"/>
    <n v="58655.411319100385"/>
    <n v="1993610.7713191002"/>
    <n v="0.43161597549294878"/>
    <n v="381425.62000000005"/>
    <n v="172241.53999999998"/>
    <n v="553667.16"/>
    <n v="0.11986873004487816"/>
    <n v="5484.74"/>
    <n v="624601.69999999995"/>
    <n v="211194.41000000003"/>
    <n v="76842.100000000006"/>
    <n v="0"/>
    <n v="918122.95"/>
    <n v="3465400.8813191"/>
    <n v="0"/>
    <n v="3465400.8813191"/>
  </r>
  <r>
    <x v="3"/>
    <d v="2015-04-30T00:00:00"/>
    <x v="0"/>
    <n v="25.685740285068995"/>
    <n v="197917"/>
    <n v="5083644.66"/>
    <n v="0"/>
    <n v="5083644.66"/>
    <x v="39"/>
    <n v="58882.13"/>
    <n v="1958520.3599999999"/>
    <n v="-237835.13538232469"/>
    <n v="1946156.0946176753"/>
    <n v="0.38282693319042388"/>
    <n v="426588.23"/>
    <n v="199186.59"/>
    <n v="625774.81999999995"/>
    <n v="0.12309570433272571"/>
    <n v="1290.18"/>
    <n v="597802.56000000006"/>
    <n v="219991.73"/>
    <n v="83486.200000000012"/>
    <n v="0"/>
    <n v="902570.67000000016"/>
    <n v="3474501.5846176753"/>
    <n v="0"/>
    <n v="3474501.5846176753"/>
  </r>
  <r>
    <x v="3"/>
    <d v="2015-05-31T00:00:00"/>
    <x v="0"/>
    <n v="31.920404993542835"/>
    <n v="174225"/>
    <n v="5561332.5600000005"/>
    <n v="0"/>
    <n v="5561332.5600000005"/>
    <x v="40"/>
    <n v="78916.5"/>
    <n v="2140252.5599999996"/>
    <n v="137148.65453776286"/>
    <n v="2566127.7745377626"/>
    <n v="0.4614231835360269"/>
    <n v="442298.55"/>
    <n v="236081.76000000004"/>
    <n v="678380.31"/>
    <n v="0.12198161190346078"/>
    <n v="2346"/>
    <n v="783850.9"/>
    <n v="240841.80000000002"/>
    <n v="117721.82999999999"/>
    <n v="0"/>
    <n v="1144760.53"/>
    <n v="4389268.6145377625"/>
    <n v="0"/>
    <n v="4389268.6145377625"/>
  </r>
  <r>
    <x v="3"/>
    <d v="2015-06-30T00:00:00"/>
    <x v="0"/>
    <n v="32.806658509074062"/>
    <n v="198588"/>
    <n v="6515008.7000000002"/>
    <n v="0"/>
    <n v="6515008.7000000002"/>
    <x v="41"/>
    <n v="100189.3"/>
    <n v="2316567.58"/>
    <n v="499850.82411562058"/>
    <n v="3173213.5041156206"/>
    <n v="0.48706205167701777"/>
    <n v="452987.00000000012"/>
    <n v="237459.59999999998"/>
    <n v="690446.60000000009"/>
    <n v="0.10597784773487717"/>
    <n v="8008.0599999999995"/>
    <n v="857956.9800000001"/>
    <n v="249192.48999999996"/>
    <n v="120778.59999999998"/>
    <n v="0"/>
    <n v="1235936.1299999999"/>
    <n v="5099596.2341156211"/>
    <n v="0"/>
    <n v="5099596.2341156211"/>
  </r>
  <r>
    <x v="0"/>
    <d v="2012-01-31T00:00:00"/>
    <x v="1"/>
    <n v="268.65723342939481"/>
    <n v="7287"/>
    <n v="1957705.26"/>
    <n v="0"/>
    <n v="1957705.26"/>
    <x v="42"/>
    <n v="204.4"/>
    <n v="2116238.5099999998"/>
    <n v="6310.4424534987811"/>
    <n v="2130609.1724534989"/>
    <n v="1.0883196852898576"/>
    <n v="68030.89"/>
    <n v="235315.45"/>
    <n v="303346.34000000003"/>
    <n v="0.1549499540089094"/>
    <n v="0"/>
    <n v="370702.45"/>
    <n v="49345.47"/>
    <n v="566.72"/>
    <n v="1113.1600000000001"/>
    <n v="421727.8"/>
    <n v="2855683.3124534991"/>
    <n v="0"/>
    <n v="2855683.3124534991"/>
  </r>
  <r>
    <x v="0"/>
    <d v="2012-02-29T00:00:00"/>
    <x v="1"/>
    <n v="428.10939477303714"/>
    <n v="3635"/>
    <n v="1556177.6499999899"/>
    <n v="0"/>
    <n v="1556177.6499999899"/>
    <x v="43"/>
    <n v="100.91"/>
    <n v="1042893.09"/>
    <n v="8244.5679843331163"/>
    <n v="1054613.6779843331"/>
    <n v="0.67769491354945244"/>
    <n v="16257.2"/>
    <n v="93627.589999999895"/>
    <n v="109884.78999999989"/>
    <n v="7.0611983149867635E-2"/>
    <n v="0"/>
    <n v="132194.709999999"/>
    <n v="26965.33"/>
    <n v="242.65"/>
    <n v="225.099999999999"/>
    <n v="159627.78999999899"/>
    <n v="1324126.257984332"/>
    <n v="0"/>
    <n v="1324126.257984332"/>
  </r>
  <r>
    <x v="0"/>
    <d v="2012-03-31T00:00:00"/>
    <x v="1"/>
    <n v="325.51814199395773"/>
    <n v="2648"/>
    <n v="861972.04"/>
    <n v="0"/>
    <n v="861972.04"/>
    <x v="44"/>
    <n v="73.430000000000007"/>
    <n v="802661.48999999894"/>
    <n v="4314.0155118022612"/>
    <n v="809499.66551180126"/>
    <n v="0.93912520122091336"/>
    <n v="10722.93"/>
    <n v="54444.809999999903"/>
    <n v="65167.739999999903"/>
    <n v="7.5603078726312167E-2"/>
    <n v="0"/>
    <n v="69120.66"/>
    <n v="17407.04"/>
    <n v="137.34"/>
    <n v="2762.8099999999899"/>
    <n v="89427.849999999991"/>
    <n v="964095.25551180122"/>
    <n v="0"/>
    <n v="964095.25551180122"/>
  </r>
  <r>
    <x v="0"/>
    <d v="2012-04-30T00:00:00"/>
    <x v="1"/>
    <n v="327.29614987864079"/>
    <n v="3296"/>
    <n v="1078768.1100000001"/>
    <n v="0"/>
    <n v="1078768.1100000001"/>
    <x v="45"/>
    <n v="93.75"/>
    <n v="1037710.74"/>
    <n v="3992.21"/>
    <n v="1044988.3999999999"/>
    <n v="0.96868677365703715"/>
    <n v="10722.57"/>
    <n v="72399.490000000005"/>
    <n v="83122.06"/>
    <n v="7.70527597446313E-2"/>
    <n v="0"/>
    <n v="99421.399999999907"/>
    <n v="24901.77"/>
    <n v="171.36"/>
    <n v="10005.559999999899"/>
    <n v="134500.08999999982"/>
    <n v="1262610.5499999998"/>
    <n v="0"/>
    <n v="1262610.5499999998"/>
  </r>
  <r>
    <x v="0"/>
    <d v="2012-05-31T00:00:00"/>
    <x v="1"/>
    <n v="328.88996335654082"/>
    <n v="2729"/>
    <n v="897540.71"/>
    <n v="0"/>
    <n v="897540.71"/>
    <x v="46"/>
    <n v="78.83"/>
    <n v="810651.9800000001"/>
    <n v="16867.855316570527"/>
    <n v="830343.91531657055"/>
    <n v="0.9251323155208977"/>
    <n v="6393.7000000000007"/>
    <n v="53843.66"/>
    <n v="60237.36"/>
    <n v="6.7113791417884552E-2"/>
    <n v="0"/>
    <n v="72381.62"/>
    <n v="16383.580000000002"/>
    <n v="168.69"/>
    <n v="5173.5899999999992"/>
    <n v="94107.48"/>
    <n v="984688.75531657052"/>
    <n v="0"/>
    <n v="984688.75531657052"/>
  </r>
  <r>
    <x v="0"/>
    <d v="2012-06-30T00:00:00"/>
    <x v="1"/>
    <n v="303.41064002160414"/>
    <n v="3703"/>
    <n v="1123529.6000000001"/>
    <n v="0"/>
    <n v="1123529.6000000001"/>
    <x v="47"/>
    <n v="108.77999999999999"/>
    <n v="1212963.21"/>
    <n v="16867.855316570527"/>
    <n v="1233699.1253165705"/>
    <n v="1.0980566291413867"/>
    <n v="8951.5400000000009"/>
    <n v="59065.61"/>
    <n v="68017.149999999994"/>
    <n v="6.0538814464701232E-2"/>
    <n v="0"/>
    <n v="74895.09"/>
    <n v="18527.41"/>
    <n v="415.11"/>
    <n v="4410"/>
    <n v="98247.61"/>
    <n v="1399963.8853165705"/>
    <n v="0"/>
    <n v="1399963.8853165705"/>
  </r>
  <r>
    <x v="0"/>
    <d v="2012-07-31T00:00:00"/>
    <x v="1"/>
    <n v="313.17690459110474"/>
    <n v="2788"/>
    <n v="873137.21"/>
    <n v="0"/>
    <n v="873137.21"/>
    <x v="48"/>
    <n v="83.580000000000013"/>
    <n v="954628.2"/>
    <n v="4190.0780697647979"/>
    <n v="961690.79806976474"/>
    <n v="1.1014200140087544"/>
    <n v="5462.5"/>
    <n v="51095.14"/>
    <n v="56557.64"/>
    <n v="6.4775202971821585E-2"/>
    <n v="0"/>
    <n v="17537.16"/>
    <n v="71536.94"/>
    <n v="369.60999999999996"/>
    <n v="3099.81"/>
    <n v="92543.52"/>
    <n v="1110791.9580697648"/>
    <n v="0"/>
    <n v="1110791.9580697648"/>
  </r>
  <r>
    <x v="0"/>
    <d v="2012-08-31T00:00:00"/>
    <x v="1"/>
    <n v="219.7209514271407"/>
    <n v="1997"/>
    <n v="438782.74"/>
    <n v="0"/>
    <n v="438782.74"/>
    <x v="49"/>
    <n v="61.489999999999995"/>
    <n v="651935.44000000006"/>
    <n v="2375.29"/>
    <n v="656317.29000000015"/>
    <n v="1.4957682474018923"/>
    <n v="3533.88"/>
    <n v="30280.34"/>
    <n v="33814.22"/>
    <n v="7.70636967169675E-2"/>
    <n v="0"/>
    <n v="13590.199999999999"/>
    <n v="53443.519999999997"/>
    <n v="284.24"/>
    <n v="1796.71"/>
    <n v="69114.670000000013"/>
    <n v="759246.18000000017"/>
    <n v="0"/>
    <n v="759246.18000000017"/>
  </r>
  <r>
    <x v="0"/>
    <d v="2012-09-30T00:00:00"/>
    <x v="1"/>
    <n v="310.0699943133352"/>
    <n v="3517"/>
    <n v="1090516.17"/>
    <n v="0"/>
    <n v="1090516.17"/>
    <x v="50"/>
    <n v="110.77000000000001"/>
    <n v="1175450.73"/>
    <n v="50340.626809152527"/>
    <n v="1229265.7868091525"/>
    <n v="1.127232975196647"/>
    <n v="5522.9"/>
    <n v="49374.21"/>
    <n v="54897.11"/>
    <n v="5.0340482342412222E-2"/>
    <n v="0"/>
    <n v="19372.54"/>
    <n v="91921.02"/>
    <n v="498.64000000000004"/>
    <n v="1823.54"/>
    <n v="113615.73999999999"/>
    <n v="1397778.6368091526"/>
    <n v="0"/>
    <n v="1397778.6368091526"/>
  </r>
  <r>
    <x v="0"/>
    <d v="2012-10-31T00:00:00"/>
    <x v="1"/>
    <n v="304.63071572175318"/>
    <n v="2487"/>
    <n v="757616.59000000008"/>
    <n v="0"/>
    <n v="757616.59000000008"/>
    <x v="51"/>
    <n v="79.13"/>
    <n v="774760.04"/>
    <n v="63005.021923871136"/>
    <n v="840218.65192387113"/>
    <n v="1.1090288452155872"/>
    <n v="3971.16"/>
    <n v="34334.31"/>
    <n v="38305.47"/>
    <n v="5.0560495249978618E-2"/>
    <n v="0"/>
    <n v="14918.73"/>
    <n v="61591.200000000004"/>
    <n v="278.38"/>
    <n v="1842.08"/>
    <n v="78630.390000000014"/>
    <n v="957154.51192387112"/>
    <n v="0"/>
    <n v="957154.51192387112"/>
  </r>
  <r>
    <x v="0"/>
    <d v="2012-11-30T00:00:00"/>
    <x v="1"/>
    <n v="314.66355920602325"/>
    <n v="2922"/>
    <n v="919446.91999999993"/>
    <n v="0"/>
    <n v="919446.91999999993"/>
    <x v="52"/>
    <n v="93.31"/>
    <n v="893269.28000000014"/>
    <n v="87635.680000000008"/>
    <n v="983748.65000000014"/>
    <n v="1.0699352280172956"/>
    <n v="4542.9000000000005"/>
    <n v="40098.200000000004"/>
    <n v="44641.100000000006"/>
    <n v="4.8552123052410689E-2"/>
    <n v="0"/>
    <n v="18283.990000000002"/>
    <n v="85501.02"/>
    <n v="294.05999999999995"/>
    <n v="1843.92"/>
    <n v="105922.99"/>
    <n v="1134312.7400000002"/>
    <n v="0"/>
    <n v="1134312.7400000002"/>
  </r>
  <r>
    <x v="0"/>
    <d v="2012-12-31T00:00:00"/>
    <x v="1"/>
    <n v="310.54049852410628"/>
    <n v="3049"/>
    <n v="946837.98"/>
    <n v="0"/>
    <n v="946837.98"/>
    <x v="53"/>
    <n v="95.1"/>
    <n v="916325.09"/>
    <n v="2174.379954288861"/>
    <n v="921442.2199542888"/>
    <n v="0.97317834668428571"/>
    <n v="4483.74"/>
    <n v="41018.93"/>
    <n v="45502.67"/>
    <n v="4.8057503988169124E-2"/>
    <n v="0"/>
    <n v="87491.520000000004"/>
    <n v="17865.03"/>
    <n v="335.08000000000004"/>
    <n v="5624.72"/>
    <n v="111316.35"/>
    <n v="1078261.2399542888"/>
    <n v="0"/>
    <n v="1078261.2399542888"/>
  </r>
  <r>
    <x v="1"/>
    <d v="2013-01-31T00:00:00"/>
    <x v="1"/>
    <n v="309.88156249999997"/>
    <n v="2624"/>
    <n v="813129.22"/>
    <n v="0"/>
    <n v="813129.22"/>
    <x v="54"/>
    <n v="82.100000000000009"/>
    <n v="798320.46"/>
    <n v="40621.569396625506"/>
    <n v="841464.15939662547"/>
    <n v="1.0348467853567302"/>
    <n v="3688.4399999999996"/>
    <n v="34896.239999999998"/>
    <n v="38584.68"/>
    <n v="4.7452088857414323E-2"/>
    <n v="0"/>
    <n v="75463.33"/>
    <n v="14950.28"/>
    <n v="301.25"/>
    <n v="3340.66"/>
    <n v="94055.52"/>
    <n v="974104.35939662554"/>
    <n v="0"/>
    <n v="974104.35939662554"/>
  </r>
  <r>
    <x v="1"/>
    <d v="2013-02-28T00:00:00"/>
    <x v="1"/>
    <n v="305.5642398973701"/>
    <n v="1559"/>
    <n v="476374.65"/>
    <n v="0"/>
    <n v="476374.65"/>
    <x v="55"/>
    <n v="48.790000000000006"/>
    <n v="468284.45"/>
    <n v="8870.4699999999993"/>
    <n v="478654.42"/>
    <n v="1.0047856660718617"/>
    <n v="2322.0500000000002"/>
    <n v="26151.75"/>
    <n v="28473.8"/>
    <n v="5.9771862335663742E-2"/>
    <n v="0"/>
    <n v="55157.950000000004"/>
    <n v="12656.83"/>
    <n v="180.79"/>
    <n v="3375.98"/>
    <n v="71371.549999999988"/>
    <n v="578499.77"/>
    <n v="0"/>
    <n v="578499.77"/>
  </r>
  <r>
    <x v="1"/>
    <d v="2013-03-31T00:00:00"/>
    <x v="1"/>
    <n v="307.05881201044389"/>
    <n v="2298"/>
    <n v="705621.15"/>
    <n v="0"/>
    <n v="705621.15"/>
    <x v="56"/>
    <n v="72.960000000000008"/>
    <n v="669375.22000000009"/>
    <n v="62672.72"/>
    <n v="734256.99000000011"/>
    <n v="1.0405824570309437"/>
    <n v="3236.97"/>
    <n v="23598.82"/>
    <n v="26835.79"/>
    <n v="3.8031442226469543E-2"/>
    <n v="0"/>
    <n v="60207.41"/>
    <n v="15226.41"/>
    <n v="307.71000000000004"/>
    <n v="2657.5"/>
    <n v="78399.030000000013"/>
    <n v="839491.81"/>
    <n v="0"/>
    <n v="839491.81"/>
  </r>
  <r>
    <x v="1"/>
    <d v="2013-04-30T00:00:00"/>
    <x v="1"/>
    <n v="297.22254693588383"/>
    <n v="2823"/>
    <n v="839059.25"/>
    <n v="0"/>
    <n v="839059.25"/>
    <x v="57"/>
    <n v="89.99"/>
    <n v="823267.79"/>
    <n v="14518.52"/>
    <n v="840494.10000000009"/>
    <n v="1.001710069938446"/>
    <n v="4018.1499999999996"/>
    <n v="23356.48"/>
    <n v="27374.629999999997"/>
    <n v="3.2625383725881092E-2"/>
    <n v="0"/>
    <n v="103107.61"/>
    <n v="19884.77"/>
    <n v="409.33"/>
    <n v="2375.1999999999998"/>
    <n v="125776.91"/>
    <n v="993645.64000000013"/>
    <n v="0"/>
    <n v="993645.64000000013"/>
  </r>
  <r>
    <x v="1"/>
    <d v="2013-05-31T00:00:00"/>
    <x v="1"/>
    <n v="306.62325828377232"/>
    <n v="2354"/>
    <n v="721791.15"/>
    <n v="0"/>
    <n v="721791.15"/>
    <x v="58"/>
    <n v="75.180000000000007"/>
    <n v="685370.73"/>
    <n v="82341.86"/>
    <n v="769958.09"/>
    <n v="1.0667325167397799"/>
    <n v="3838.08"/>
    <n v="15779.970000000001"/>
    <n v="19618.050000000003"/>
    <n v="2.7179676558794053E-2"/>
    <n v="0"/>
    <n v="96875.760000000009"/>
    <n v="16725.439999999999"/>
    <n v="442.16999999999996"/>
    <n v="1325.48"/>
    <n v="115368.85"/>
    <n v="904944.99"/>
    <n v="0"/>
    <n v="904944.99"/>
  </r>
  <r>
    <x v="1"/>
    <d v="2013-06-30T00:00:00"/>
    <x v="1"/>
    <n v="196.65265335753179"/>
    <n v="2755"/>
    <n v="541778.06000000006"/>
    <n v="0"/>
    <n v="541778.06000000006"/>
    <x v="59"/>
    <n v="56.24"/>
    <n v="510522.25"/>
    <n v="-82371.62999999999"/>
    <n v="429803.77999999997"/>
    <n v="0.79332075573529115"/>
    <n v="3444.22"/>
    <n v="9536.76"/>
    <n v="12980.98"/>
    <n v="2.3959958806748279E-2"/>
    <n v="0"/>
    <n v="84297.59"/>
    <n v="13805.15"/>
    <n v="468.92"/>
    <n v="684.08999999999992"/>
    <n v="99255.749999999985"/>
    <n v="542040.51"/>
    <n v="0"/>
    <n v="542040.51"/>
  </r>
  <r>
    <x v="1"/>
    <d v="2013-07-31T00:00:00"/>
    <x v="1"/>
    <n v="305.09300905868452"/>
    <n v="2539"/>
    <n v="774631.15"/>
    <n v="0"/>
    <n v="774631.15"/>
    <x v="60"/>
    <n v="81.59"/>
    <n v="747582.37"/>
    <n v="62595.100000000006"/>
    <n v="812529.28999999992"/>
    <n v="1.048924110526668"/>
    <n v="5129.43"/>
    <n v="10823.310000000001"/>
    <n v="15952.740000000002"/>
    <n v="2.059398205197403E-2"/>
    <n v="0"/>
    <n v="143489.34"/>
    <n v="18885.100000000002"/>
    <n v="800.17"/>
    <n v="599.38"/>
    <n v="163773.99000000002"/>
    <n v="992256.0199999999"/>
    <n v="0"/>
    <n v="992256.0199999999"/>
  </r>
  <r>
    <x v="1"/>
    <d v="2013-08-31T00:00:00"/>
    <x v="1"/>
    <n v="292.59818978102192"/>
    <n v="1370"/>
    <n v="400859.52"/>
    <n v="0"/>
    <n v="400859.52"/>
    <x v="61"/>
    <n v="43.53"/>
    <n v="400671.25"/>
    <n v="5958.25"/>
    <n v="407898.12"/>
    <n v="1.017558769715635"/>
    <n v="2680.89"/>
    <n v="6233.16"/>
    <n v="8914.0499999999993"/>
    <n v="2.2237341400797962E-2"/>
    <n v="0"/>
    <n v="67992.650000000009"/>
    <n v="10911.56"/>
    <n v="576.03000000000009"/>
    <n v="268.84000000000003"/>
    <n v="79749.08"/>
    <n v="496561.25"/>
    <n v="0"/>
    <n v="496561.25"/>
  </r>
  <r>
    <x v="1"/>
    <d v="2013-09-30T00:00:00"/>
    <x v="1"/>
    <n v="296.28091282519398"/>
    <n v="2191"/>
    <n v="649151.48"/>
    <n v="0"/>
    <n v="649151.48"/>
    <x v="62"/>
    <n v="69.11"/>
    <n v="638796.96"/>
    <n v="-89026.81"/>
    <n v="551794.65999999992"/>
    <n v="0.85002449659361468"/>
    <n v="4179.1899999999996"/>
    <n v="8577.5300000000007"/>
    <n v="12756.720000000001"/>
    <n v="1.9651376285855501E-2"/>
    <n v="0"/>
    <n v="108945.20000000001"/>
    <n v="17629.670000000002"/>
    <n v="1015.3199999999999"/>
    <n v="280.70999999999998"/>
    <n v="127870.90000000002"/>
    <n v="692422.27999999991"/>
    <n v="0"/>
    <n v="692422.27999999991"/>
  </r>
  <r>
    <x v="1"/>
    <d v="2013-10-31T00:00:00"/>
    <x v="1"/>
    <n v="275.20783280327123"/>
    <n v="2201"/>
    <n v="605732.43999999994"/>
    <n v="0"/>
    <n v="605732.43999999994"/>
    <x v="63"/>
    <n v="68.87"/>
    <n v="637674.55000000005"/>
    <n v="-984.72"/>
    <n v="638721.64000000013"/>
    <n v="1.0544616695780735"/>
    <n v="4211.07"/>
    <n v="7807.38"/>
    <n v="12018.45"/>
    <n v="1.984118598634077E-2"/>
    <n v="0"/>
    <n v="120777.94"/>
    <n v="17062.14"/>
    <n v="888.67000000000007"/>
    <n v="182.81"/>
    <n v="138911.56000000003"/>
    <n v="789651.65000000014"/>
    <n v="0"/>
    <n v="789651.65000000014"/>
  </r>
  <r>
    <x v="1"/>
    <d v="2013-11-30T00:00:00"/>
    <x v="1"/>
    <n v="241.11299401197601"/>
    <n v="1503"/>
    <n v="362392.82999999996"/>
    <n v="0"/>
    <n v="362392.82999999996"/>
    <x v="64"/>
    <n v="46.83"/>
    <n v="430454.63"/>
    <n v="-86053.16"/>
    <n v="345785.23"/>
    <n v="0.95417238249443292"/>
    <n v="2795.43"/>
    <n v="4831.78"/>
    <n v="7627.2099999999991"/>
    <n v="2.1046801615804595E-2"/>
    <n v="0"/>
    <n v="78600.210000000006"/>
    <n v="10680.460000000001"/>
    <n v="483.69"/>
    <n v="89.84"/>
    <n v="89854.200000000012"/>
    <n v="443266.64"/>
    <n v="0"/>
    <n v="443266.64"/>
  </r>
  <r>
    <x v="1"/>
    <d v="2013-12-31T00:00:00"/>
    <x v="1"/>
    <n v="289.49387830362633"/>
    <n v="1627"/>
    <n v="471006.54000000004"/>
    <n v="0"/>
    <n v="471006.54000000004"/>
    <x v="65"/>
    <n v="51.04"/>
    <n v="466367.20999999996"/>
    <n v="33829.385276763438"/>
    <n v="501681.9352767634"/>
    <n v="1.0651273234481273"/>
    <n v="3167.21"/>
    <n v="4767.99"/>
    <n v="7935.2"/>
    <n v="1.6847324455409894E-2"/>
    <n v="0"/>
    <n v="77566.78"/>
    <n v="10960.71"/>
    <n v="862.07999999999993"/>
    <n v="67.710000000000008"/>
    <n v="89457.279999999999"/>
    <n v="599074.41527676338"/>
    <n v="0"/>
    <n v="599074.41527676338"/>
  </r>
  <r>
    <x v="2"/>
    <d v="2014-01-31T00:00:00"/>
    <x v="1"/>
    <n v="302.38174053554934"/>
    <n v="2166"/>
    <n v="654958.84999999986"/>
    <n v="0"/>
    <n v="654958.84999999986"/>
    <x v="66"/>
    <n v="68.330000000000013"/>
    <n v="626723.25000000012"/>
    <n v="3801.15"/>
    <n v="632494.77000000014"/>
    <n v="0.96570153987536811"/>
    <n v="4566.6099999999997"/>
    <n v="7340.25"/>
    <n v="11906.86"/>
    <n v="1.8179554333833343E-2"/>
    <n v="0"/>
    <n v="118846.9"/>
    <n v="15763.279999999999"/>
    <n v="1540.92"/>
    <n v="130.55000000000001"/>
    <n v="136281.65"/>
    <n v="780683.28000000014"/>
    <n v="0"/>
    <n v="780683.28000000014"/>
  </r>
  <r>
    <x v="2"/>
    <d v="2014-02-28T00:00:00"/>
    <x v="1"/>
    <n v="286.34327737226278"/>
    <n v="1370"/>
    <n v="392290.29"/>
    <n v="0"/>
    <n v="392290.29"/>
    <x v="67"/>
    <n v="43.36"/>
    <n v="389526.67"/>
    <n v="-5688.54"/>
    <n v="385078.98"/>
    <n v="0.98161741398187552"/>
    <n v="2884.33"/>
    <n v="4552.6400000000003"/>
    <n v="7436.97"/>
    <n v="1.8957823299679429E-2"/>
    <n v="0"/>
    <n v="81349.78"/>
    <n v="12162.439999999999"/>
    <n v="1131.73"/>
    <n v="37.75"/>
    <n v="94681.7"/>
    <n v="487197.64999999997"/>
    <n v="0"/>
    <n v="487197.64999999997"/>
  </r>
  <r>
    <x v="2"/>
    <d v="2014-03-31T00:00:00"/>
    <x v="1"/>
    <n v="287.67767624020888"/>
    <n v="1149"/>
    <n v="330541.65000000002"/>
    <n v="0"/>
    <n v="330541.65000000002"/>
    <x v="68"/>
    <n v="36.57"/>
    <n v="326812.46999999997"/>
    <n v="2628.6122503547904"/>
    <n v="330475.56225035473"/>
    <n v="0.99980006226251583"/>
    <n v="2342.4499999999998"/>
    <n v="3699.26"/>
    <n v="6041.71"/>
    <n v="1.8278210930453089E-2"/>
    <n v="0"/>
    <n v="71271.299999999988"/>
    <n v="11377.72"/>
    <n v="1248.29"/>
    <n v="23.39"/>
    <n v="83920.699999999983"/>
    <n v="420437.97225035471"/>
    <n v="0"/>
    <n v="420437.97225035471"/>
  </r>
  <r>
    <x v="2"/>
    <d v="2014-04-30T00:00:00"/>
    <x v="1"/>
    <n v="287.16188904494379"/>
    <n v="1424"/>
    <n v="408918.52999999997"/>
    <n v="0"/>
    <n v="408918.52999999997"/>
    <x v="69"/>
    <n v="45.650000000000006"/>
    <n v="402940.13999999996"/>
    <n v="2194.0223206243359"/>
    <n v="406404.6823206243"/>
    <n v="0.99385244860540878"/>
    <n v="2708.77"/>
    <n v="3372.6699999999996"/>
    <n v="6081.44"/>
    <n v="1.48720088571188E-2"/>
    <n v="0"/>
    <n v="70522.81"/>
    <n v="12382.929999999998"/>
    <n v="1917.0100000000002"/>
    <n v="34.58"/>
    <n v="84857.329999999987"/>
    <n v="497343.45232062426"/>
    <n v="0"/>
    <n v="497343.45232062426"/>
  </r>
  <r>
    <x v="2"/>
    <d v="2014-05-31T00:00:00"/>
    <x v="1"/>
    <n v="280.50437743190662"/>
    <n v="1542"/>
    <n v="432537.75"/>
    <n v="0"/>
    <n v="432537.75"/>
    <x v="70"/>
    <n v="49.49"/>
    <n v="433529.58999999997"/>
    <n v="2961.9377193858909"/>
    <n v="437860.00771938585"/>
    <n v="1.0123047241989533"/>
    <n v="2868.31"/>
    <n v="2815.49"/>
    <n v="5683.7999999999993"/>
    <n v="1.3140587151063692E-2"/>
    <n v="0"/>
    <n v="86698.52"/>
    <n v="15803.560000000001"/>
    <n v="2270.41"/>
    <n v="14.879999999999999"/>
    <n v="104787.37000000001"/>
    <n v="548331.17771938583"/>
    <n v="0"/>
    <n v="548331.17771938583"/>
  </r>
  <r>
    <x v="2"/>
    <d v="2014-06-30T00:00:00"/>
    <x v="1"/>
    <n v="285.17508620689654"/>
    <n v="1624"/>
    <n v="463124.33999999997"/>
    <n v="0"/>
    <n v="463124.33999999997"/>
    <x v="71"/>
    <n v="52.1"/>
    <n v="459730.19999999995"/>
    <n v="11711.673475432966"/>
    <n v="472875.48347543291"/>
    <n v="1.0210551306274098"/>
    <n v="2988.63"/>
    <n v="2644.8900000000003"/>
    <n v="5633.52"/>
    <n v="1.2164163084151441E-2"/>
    <n v="0"/>
    <n v="89522.9"/>
    <n v="15788.04"/>
    <n v="2511.0500000000002"/>
    <n v="12"/>
    <n v="107833.99"/>
    <n v="586342.99347543297"/>
    <n v="0"/>
    <n v="586342.99347543297"/>
  </r>
  <r>
    <x v="2"/>
    <d v="2014-07-31T00:00:00"/>
    <x v="1"/>
    <n v="284.06870063694271"/>
    <n v="1570"/>
    <n v="445987.86000000004"/>
    <n v="0"/>
    <n v="445987.86000000004"/>
    <x v="72"/>
    <n v="50.22"/>
    <n v="442939.05"/>
    <n v="1750.6363034453573"/>
    <n v="446071.67630344536"/>
    <n v="1.0001879340470059"/>
    <n v="2908.0400000000004"/>
    <n v="2255.75"/>
    <n v="5163.7900000000009"/>
    <n v="1.1578319643050375E-2"/>
    <n v="0"/>
    <n v="79961.76999999999"/>
    <n v="14536.96"/>
    <n v="2710.4599999999996"/>
    <n v="10.07"/>
    <n v="97219.26"/>
    <n v="548454.72630344541"/>
    <n v="0"/>
    <n v="548454.72630344541"/>
  </r>
  <r>
    <x v="2"/>
    <d v="2014-08-31T00:00:00"/>
    <x v="1"/>
    <n v="274.98326086956519"/>
    <n v="1242"/>
    <n v="341529.20999999996"/>
    <n v="0"/>
    <n v="341529.20999999996"/>
    <x v="73"/>
    <n v="39.74"/>
    <n v="346226.19"/>
    <n v="3777.51"/>
    <n v="351092.83"/>
    <n v="1.0280023486131686"/>
    <n v="2269.6899999999996"/>
    <n v="1415.26"/>
    <n v="3684.95"/>
    <n v="1.078956028387733E-2"/>
    <n v="0"/>
    <n v="63270.39"/>
    <n v="11473.22"/>
    <n v="2273.5699999999997"/>
    <n v="4.08"/>
    <n v="77021.259999999995"/>
    <n v="431799.04000000004"/>
    <n v="0"/>
    <n v="431799.04000000004"/>
  </r>
  <r>
    <x v="2"/>
    <d v="2014-09-30T00:00:00"/>
    <x v="1"/>
    <n v="274.2190020366599"/>
    <n v="982"/>
    <n v="269283.06"/>
    <n v="0"/>
    <n v="269283.06"/>
    <x v="74"/>
    <n v="31.5"/>
    <n v="273357.02"/>
    <n v="150688.38945398401"/>
    <n v="424908.46945398406"/>
    <n v="1.5779249888722449"/>
    <n v="1132.77"/>
    <n v="663.28"/>
    <n v="1796.05"/>
    <n v="6.6697474397386901E-3"/>
    <n v="0"/>
    <n v="28100.66"/>
    <n v="5110.5499999999993"/>
    <n v="1674.32"/>
    <n v="1.68"/>
    <n v="34887.21"/>
    <n v="461591.72945398407"/>
    <n v="0"/>
    <n v="461591.72945398407"/>
  </r>
  <r>
    <x v="2"/>
    <d v="2014-10-31T00:00:00"/>
    <x v="1"/>
    <n v="198.32899031811894"/>
    <n v="1446"/>
    <n v="286783.71999999997"/>
    <n v="0"/>
    <n v="286783.71999999997"/>
    <x v="75"/>
    <n v="46.269999999999996"/>
    <n v="402709.8"/>
    <n v="-164502.58785888049"/>
    <n v="239473.98214111952"/>
    <n v="0.83503339081144334"/>
    <n v="2020.1000000000001"/>
    <n v="1044.5500000000002"/>
    <n v="3064.6500000000005"/>
    <n v="1.0686276055000615E-2"/>
    <n v="0"/>
    <n v="58493.060000000005"/>
    <n v="6548.0300000000007"/>
    <n v="1836.61"/>
    <n v="1.6400000000000001"/>
    <n v="66879.34"/>
    <n v="309417.97214111954"/>
    <n v="0"/>
    <n v="309417.97214111954"/>
  </r>
  <r>
    <x v="2"/>
    <d v="2014-11-30T00:00:00"/>
    <x v="1"/>
    <n v="265.91999999999996"/>
    <n v="1058"/>
    <n v="281343.35999999999"/>
    <n v="0"/>
    <n v="281343.35999999999"/>
    <x v="76"/>
    <n v="33.979999999999997"/>
    <n v="295561.24"/>
    <n v="21585.166480533833"/>
    <n v="318077.14648053382"/>
    <n v="1.1305656777559414"/>
    <n v="1739.39"/>
    <n v="790.4"/>
    <n v="2529.79"/>
    <n v="8.9918240828573311E-3"/>
    <n v="0"/>
    <n v="46312.38"/>
    <n v="3945.85"/>
    <n v="895.91"/>
    <n v="0.71"/>
    <n v="51154.85"/>
    <n v="371761.78648053383"/>
    <n v="0"/>
    <n v="371761.78648053383"/>
  </r>
  <r>
    <x v="2"/>
    <d v="2014-12-31T00:00:00"/>
    <x v="1"/>
    <n v="267.35344623200677"/>
    <n v="1181"/>
    <n v="315744.42"/>
    <n v="0"/>
    <n v="315744.42"/>
    <x v="77"/>
    <n v="37.93"/>
    <n v="330126.62"/>
    <n v="-17363.84669339416"/>
    <n v="313801.71330660582"/>
    <n v="0.99384721765346107"/>
    <n v="2117.27"/>
    <n v="1057.28"/>
    <n v="3174.55"/>
    <n v="1.005417609597028E-2"/>
    <n v="0"/>
    <n v="68943.98"/>
    <n v="4746.29"/>
    <n v="828.2600000000001"/>
    <n v="1.1299999999999999"/>
    <n v="74519.659999999989"/>
    <n v="391495.92330660578"/>
    <n v="0"/>
    <n v="391495.92330660578"/>
  </r>
  <r>
    <x v="3"/>
    <d v="2015-01-31T00:00:00"/>
    <x v="1"/>
    <n v="269.34291139240503"/>
    <n v="1817"/>
    <n v="489396.06999999995"/>
    <n v="0"/>
    <n v="489396.06999999995"/>
    <x v="78"/>
    <n v="58.289999999999992"/>
    <n v="507286.87"/>
    <n v="109856.46777344657"/>
    <n v="618740.71777344658"/>
    <n v="1.2642944144881398"/>
    <n v="3546.8100000000004"/>
    <n v="1754.7800000000002"/>
    <n v="5301.59"/>
    <n v="1.0832923116852983E-2"/>
    <n v="0"/>
    <n v="97494.62000000001"/>
    <n v="6404.5299999999988"/>
    <n v="861.55000000000007"/>
    <n v="10.8"/>
    <n v="104771.50000000001"/>
    <n v="728813.80777344655"/>
    <n v="0"/>
    <n v="728813.80777344655"/>
  </r>
  <r>
    <x v="3"/>
    <d v="2015-02-28T00:00:00"/>
    <x v="1"/>
    <n v="265.92"/>
    <n v="1145"/>
    <n v="304478.40000000002"/>
    <n v="0"/>
    <n v="304478.40000000002"/>
    <x v="79"/>
    <n v="36.74"/>
    <n v="318404.82"/>
    <n v="2458.5053681697809"/>
    <n v="321866.73536816979"/>
    <n v="1.0571086007026107"/>
    <n v="2326.6999999999998"/>
    <n v="913.58"/>
    <n v="3240.2799999999997"/>
    <n v="1.0642068534253988E-2"/>
    <n v="0"/>
    <n v="68108.95"/>
    <n v="4281.22"/>
    <n v="456.32"/>
    <n v="0.28000000000000003"/>
    <n v="72846.77"/>
    <n v="397953.78536816977"/>
    <n v="0"/>
    <n v="397953.78536816977"/>
  </r>
  <r>
    <x v="3"/>
    <d v="2015-03-31T00:00:00"/>
    <x v="1"/>
    <n v="267.75644882860661"/>
    <n v="811"/>
    <n v="217150.47999999998"/>
    <n v="0"/>
    <n v="217150.47999999998"/>
    <x v="80"/>
    <n v="26.05"/>
    <n v="225352.34"/>
    <n v="2012.4909871123598"/>
    <n v="228066.76098711236"/>
    <n v="1.0502705818891691"/>
    <n v="1654.9099999999999"/>
    <n v="635.21999999999991"/>
    <n v="2290.1299999999997"/>
    <n v="1.0546281085816619E-2"/>
    <n v="0"/>
    <n v="42980.600000000006"/>
    <n v="2743.1800000000003"/>
    <n v="248.94000000000003"/>
    <n v="1.96"/>
    <n v="45974.680000000008"/>
    <n v="276331.57098711235"/>
    <n v="0"/>
    <n v="276331.57098711235"/>
  </r>
  <r>
    <x v="3"/>
    <d v="2015-04-30T00:00:00"/>
    <x v="1"/>
    <n v="265.95827060020349"/>
    <n v="983"/>
    <n v="261436.98"/>
    <n v="0"/>
    <n v="261436.98"/>
    <x v="81"/>
    <n v="31.6"/>
    <n v="272779.62"/>
    <n v="6281.1372335018041"/>
    <n v="279904.2972335018"/>
    <n v="1.0706377392880755"/>
    <n v="1989.5500000000002"/>
    <n v="736.95999999999992"/>
    <n v="2726.51"/>
    <n v="1.0428937788372556E-2"/>
    <n v="0"/>
    <n v="57329.700000000004"/>
    <n v="3320.3100000000004"/>
    <n v="250.76"/>
    <n v="0.13"/>
    <n v="60900.9"/>
    <n v="343531.70723350183"/>
    <n v="0"/>
    <n v="343531.70723350183"/>
  </r>
  <r>
    <x v="3"/>
    <d v="2015-05-31T00:00:00"/>
    <x v="1"/>
    <n v="265.92"/>
    <n v="1040"/>
    <n v="276556.79999999999"/>
    <n v="0"/>
    <n v="276556.79999999999"/>
    <x v="82"/>
    <n v="34.06"/>
    <n v="288401.32"/>
    <n v="-106761.93823236658"/>
    <n v="182525.55176763341"/>
    <n v="0.65999299878951967"/>
    <n v="2060.61"/>
    <n v="802.68"/>
    <n v="2863.29"/>
    <n v="1.0353352367397945E-2"/>
    <n v="0"/>
    <n v="64287.16"/>
    <n v="3484.69"/>
    <n v="228.93"/>
    <n v="0.1"/>
    <n v="68000.88"/>
    <n v="253389.7217676334"/>
    <n v="0"/>
    <n v="253389.7217676334"/>
  </r>
  <r>
    <x v="3"/>
    <d v="2015-06-30T00:00:00"/>
    <x v="1"/>
    <n v="254.35790378006871"/>
    <n v="1164"/>
    <n v="296072.59999999998"/>
    <n v="0"/>
    <n v="296072.59999999998"/>
    <x v="83"/>
    <n v="38.61"/>
    <n v="322927"/>
    <n v="1065.2252963299311"/>
    <n v="324979.04529632995"/>
    <n v="1.0976329633215973"/>
    <n v="2226.65"/>
    <n v="883.21"/>
    <n v="3109.86"/>
    <n v="1.0503707536597445E-2"/>
    <n v="0"/>
    <n v="74557.09"/>
    <n v="3496.1"/>
    <n v="228.16"/>
    <n v="7.0000000000000007E-2"/>
    <n v="78281.420000000013"/>
    <n v="406370.32529632997"/>
    <n v="0"/>
    <n v="406370.32529632997"/>
  </r>
  <r>
    <x v="0"/>
    <d v="2012-01-31T00:00:00"/>
    <x v="2"/>
    <n v="3.3719999999999999"/>
    <n v="187920"/>
    <n v="633666.24"/>
    <n v="0"/>
    <n v="633666.24"/>
    <x v="84"/>
    <n v="3739.56"/>
    <n v="478832.88"/>
    <n v="-2119.3035992210753"/>
    <n v="621237.92640077893"/>
    <n v="0.98038665654774182"/>
    <n v="31182.47"/>
    <n v="60516.520000000004"/>
    <n v="91698.99"/>
    <n v="0.14471181232568112"/>
    <n v="0"/>
    <n v="117464.92000000001"/>
    <n v="45822.49"/>
    <n v="15625.949999999999"/>
    <n v="272.37"/>
    <n v="179185.73"/>
    <n v="892122.64640077902"/>
    <n v="0"/>
    <n v="892122.64640077902"/>
  </r>
  <r>
    <x v="0"/>
    <d v="2012-02-29T00:00:00"/>
    <x v="2"/>
    <n v="3.9448359844887624"/>
    <n v="202176"/>
    <n v="797551.16"/>
    <n v="0"/>
    <n v="797551.16"/>
    <x v="85"/>
    <n v="4787.5299999999897"/>
    <n v="501904.84999999899"/>
    <n v="15959.736183836818"/>
    <n v="653847.07618383481"/>
    <n v="0.81981835019064453"/>
    <n v="22579.889999999901"/>
    <n v="52813.68"/>
    <n v="75393.569999999905"/>
    <n v="9.4531327620412345E-2"/>
    <n v="0"/>
    <n v="80599.179999999906"/>
    <n v="39518.800000000003"/>
    <n v="17518.299999999901"/>
    <n v="102.989999999999"/>
    <n v="137739.26999999979"/>
    <n v="866979.91618383443"/>
    <n v="0"/>
    <n v="866979.91618383443"/>
  </r>
  <r>
    <x v="0"/>
    <d v="2012-03-31T00:00:00"/>
    <x v="2"/>
    <n v="3.2987123745819398"/>
    <n v="258336"/>
    <n v="852176.16"/>
    <n v="0"/>
    <n v="852176.16"/>
    <x v="86"/>
    <n v="5275.3599999999897"/>
    <n v="659740.42000000004"/>
    <n v="13292.283419322983"/>
    <n v="847125.3534193231"/>
    <n v="0.99407304872190172"/>
    <n v="32644.31"/>
    <n v="66418.210000000006"/>
    <n v="99062.52"/>
    <n v="0.11624652818262365"/>
    <n v="0"/>
    <n v="89646.58"/>
    <n v="43352.15"/>
    <n v="16194.42"/>
    <n v="2904.5"/>
    <n v="152097.65000000002"/>
    <n v="1098285.5234193231"/>
    <n v="0"/>
    <n v="1098285.5234193231"/>
  </r>
  <r>
    <x v="0"/>
    <d v="2012-04-30T00:00:00"/>
    <x v="2"/>
    <n v="3.2946652030735457"/>
    <n v="393552"/>
    <n v="1296622.0800000001"/>
    <n v="0"/>
    <n v="1296622.0800000001"/>
    <x v="87"/>
    <n v="7667.7299999999896"/>
    <n v="1183478.3999999899"/>
    <n v="25543.32"/>
    <n v="1522067.8299999901"/>
    <n v="1.1738715956464276"/>
    <n v="53799.23"/>
    <n v="114451.61"/>
    <n v="168250.84"/>
    <n v="0.12976089378332967"/>
    <n v="0"/>
    <n v="114843.039999999"/>
    <n v="68857.66"/>
    <n v="25082.91"/>
    <n v="9866.8999999999905"/>
    <n v="218650.50999999902"/>
    <n v="1908969.179999989"/>
    <n v="0"/>
    <n v="1908969.179999989"/>
  </r>
  <r>
    <x v="0"/>
    <d v="2012-05-31T00:00:00"/>
    <x v="2"/>
    <n v="3.2672315444366959"/>
    <n v="412992"/>
    <n v="1349340.49"/>
    <n v="0"/>
    <n v="1349340.49"/>
    <x v="88"/>
    <n v="8048.0300000000007"/>
    <n v="1158116.27"/>
    <n v="38181.665090723771"/>
    <n v="1511848.9850907237"/>
    <n v="1.1204354988937772"/>
    <n v="62018.45"/>
    <n v="129891.95"/>
    <n v="191910.39999999999"/>
    <n v="0.14222533261415729"/>
    <n v="0"/>
    <n v="128548.34"/>
    <n v="42990.18"/>
    <n v="28954.15"/>
    <n v="7037.3000000000011"/>
    <n v="207529.96999999997"/>
    <n v="1911289.3550907238"/>
    <n v="0"/>
    <n v="1911289.3550907238"/>
  </r>
  <r>
    <x v="0"/>
    <d v="2012-06-30T00:00:00"/>
    <x v="2"/>
    <n v="3.522356301939058"/>
    <n v="155952"/>
    <n v="549318.51"/>
    <n v="0"/>
    <n v="549318.51"/>
    <x v="89"/>
    <n v="3833.0699999999997"/>
    <n v="397197.38999999996"/>
    <n v="38181.665090723771"/>
    <n v="559263.82509072369"/>
    <n v="1.0181048242680257"/>
    <n v="28562.86"/>
    <n v="50481.57"/>
    <n v="79044.429999999993"/>
    <n v="0.14389544237276838"/>
    <n v="0"/>
    <n v="63207.689999999995"/>
    <n v="26628.77"/>
    <n v="21042.519999999997"/>
    <n v="1958.8"/>
    <n v="112837.77999999998"/>
    <n v="751146.03509072366"/>
    <n v="0"/>
    <n v="751146.03509072366"/>
  </r>
  <r>
    <x v="0"/>
    <d v="2012-07-31T00:00:00"/>
    <x v="2"/>
    <n v="3.6521290113151554"/>
    <n v="258768"/>
    <n v="945054.12000000011"/>
    <n v="0"/>
    <n v="945054.12000000011"/>
    <x v="90"/>
    <n v="5914.09"/>
    <n v="726866.83000000007"/>
    <n v="26274.634341155353"/>
    <n v="951379.03434115532"/>
    <n v="1.0066926477619664"/>
    <n v="48001.520000000004"/>
    <n v="97640.37"/>
    <n v="145641.89000000001"/>
    <n v="0.15410957628543009"/>
    <n v="0"/>
    <n v="51597.530000000006"/>
    <n v="134976.29"/>
    <n v="35151.89"/>
    <n v="3340.98"/>
    <n v="225066.69000000003"/>
    <n v="1322087.6143411554"/>
    <n v="0"/>
    <n v="1322087.6143411554"/>
  </r>
  <r>
    <x v="0"/>
    <d v="2012-08-31T00:00:00"/>
    <x v="2"/>
    <n v="3.2961633327799915"/>
    <n v="433728"/>
    <n v="1429638.33"/>
    <n v="0"/>
    <n v="1429638.33"/>
    <x v="91"/>
    <n v="10934.230000000003"/>
    <n v="1309939.49"/>
    <n v="23441.18"/>
    <n v="1659031.88"/>
    <n v="1.1604556517451514"/>
    <n v="80236.009999999995"/>
    <n v="161755.63"/>
    <n v="241991.64"/>
    <n v="0.16926773360924088"/>
    <n v="0"/>
    <n v="83520.05"/>
    <n v="196211.96999999997"/>
    <n v="58245.430000000008"/>
    <n v="5886.07"/>
    <n v="343863.51999999996"/>
    <n v="2244887.04"/>
    <n v="0"/>
    <n v="2244887.04"/>
  </r>
  <r>
    <x v="0"/>
    <d v="2012-09-30T00:00:00"/>
    <x v="2"/>
    <n v="3.2960094613585174"/>
    <n v="460399"/>
    <n v="1517479.46"/>
    <n v="0"/>
    <n v="1517479.46"/>
    <x v="92"/>
    <n v="10577.47"/>
    <n v="1308466.45"/>
    <n v="115235.65969890138"/>
    <n v="1746207.2196989015"/>
    <n v="1.1507287352007398"/>
    <n v="85902.12999999999"/>
    <n v="149662.87"/>
    <n v="235565"/>
    <n v="0.15523439111327411"/>
    <n v="0"/>
    <n v="77377.27"/>
    <n v="165109.94999999998"/>
    <n v="55852.58"/>
    <n v="2769.35"/>
    <n v="301109.14999999997"/>
    <n v="2282881.3696989017"/>
    <n v="0"/>
    <n v="2282881.3696989017"/>
  </r>
  <r>
    <x v="0"/>
    <d v="2012-10-31T00:00:00"/>
    <x v="2"/>
    <n v="3.3002581528708155"/>
    <n v="389924"/>
    <n v="1286849.8599999999"/>
    <n v="0"/>
    <n v="1286849.8599999999"/>
    <x v="93"/>
    <n v="9128.92"/>
    <n v="1145124.97"/>
    <n v="25568.163342560521"/>
    <n v="1441383.7433425605"/>
    <n v="1.120086956641982"/>
    <n v="71233.41"/>
    <n v="113976.29"/>
    <n v="185209.7"/>
    <n v="0.1439248709247247"/>
    <n v="0"/>
    <n v="54335.119999999995"/>
    <n v="154042.08000000002"/>
    <n v="25120.879999999997"/>
    <n v="3616.2200000000003"/>
    <n v="237114.30000000002"/>
    <n v="1863707.7433425605"/>
    <n v="0"/>
    <n v="1863707.7433425605"/>
  </r>
  <r>
    <x v="0"/>
    <d v="2012-11-30T00:00:00"/>
    <x v="2"/>
    <n v="3.5212984357171493"/>
    <n v="518832"/>
    <n v="1826962.31"/>
    <n v="0"/>
    <n v="1826962.31"/>
    <x v="94"/>
    <n v="11800.310000000001"/>
    <n v="1476473.8800000001"/>
    <n v="26536.560000000001"/>
    <n v="1840239.9700000002"/>
    <n v="1.0072676157178087"/>
    <n v="104155.25"/>
    <n v="155636.37"/>
    <n v="259791.62"/>
    <n v="0.14219867513304091"/>
    <n v="0"/>
    <n v="81252.090000000011"/>
    <n v="240584.90000000002"/>
    <n v="42360.710000000006"/>
    <n v="3407.86"/>
    <n v="367605.56000000006"/>
    <n v="2467637.1500000004"/>
    <n v="0"/>
    <n v="2467637.1500000004"/>
  </r>
  <r>
    <x v="0"/>
    <d v="2012-12-31T00:00:00"/>
    <x v="3"/>
    <n v="3.2779327705938694"/>
    <n v="501120"/>
    <n v="1642637.67"/>
    <n v="0"/>
    <n v="1642637.67"/>
    <x v="95"/>
    <n v="11050.220000000001"/>
    <n v="1424900"/>
    <n v="15654.000757962476"/>
    <n v="1760728.9907579625"/>
    <n v="1.0718912776169089"/>
    <n v="92076.800000000003"/>
    <n v="144211.06"/>
    <n v="236287.86"/>
    <n v="0.14384660982479477"/>
    <n v="0"/>
    <n v="163055.88999999998"/>
    <n v="76881.23"/>
    <n v="50806.69"/>
    <n v="13416.2"/>
    <n v="304160.01"/>
    <n v="2301176.8607579623"/>
    <n v="0"/>
    <n v="2301176.8607579623"/>
  </r>
  <r>
    <x v="1"/>
    <d v="2013-01-31T00:00:00"/>
    <x v="3"/>
    <n v="3.5469544309635306"/>
    <n v="563760"/>
    <n v="1999631.03"/>
    <n v="0"/>
    <n v="1999631.03"/>
    <x v="96"/>
    <n v="12854.04"/>
    <n v="1627291.9"/>
    <n v="31538.802801134545"/>
    <n v="2023945.4328011344"/>
    <n v="1.0121594446357107"/>
    <n v="85380.45"/>
    <n v="152217.25"/>
    <n v="237597.7"/>
    <n v="0.11882077064987334"/>
    <n v="0"/>
    <n v="205416.18"/>
    <n v="72096.789999999994"/>
    <n v="66288.639999999999"/>
    <n v="6224.09"/>
    <n v="350025.7"/>
    <n v="2611568.8328011343"/>
    <n v="0"/>
    <n v="2611568.8328011343"/>
  </r>
  <r>
    <x v="1"/>
    <d v="2013-02-28T00:00:00"/>
    <x v="3"/>
    <n v="3.2830776884340485"/>
    <n v="344736"/>
    <n v="1131795.07"/>
    <n v="0"/>
    <n v="1131795.07"/>
    <x v="97"/>
    <n v="7800.89"/>
    <n v="1019712.27"/>
    <n v="74225.960000000006"/>
    <n v="1317419.06"/>
    <n v="1.1640084807932587"/>
    <n v="60876.65"/>
    <n v="119398.45999999999"/>
    <n v="180275.11"/>
    <n v="0.15928246621537234"/>
    <n v="0"/>
    <n v="150174.57"/>
    <n v="58104.27"/>
    <n v="48696.32"/>
    <n v="11406.87"/>
    <n v="268382.03000000003"/>
    <n v="1766076.2000000002"/>
    <n v="0"/>
    <n v="1766076.2000000002"/>
  </r>
  <r>
    <x v="1"/>
    <d v="2013-03-31T00:00:00"/>
    <x v="2"/>
    <n v="3.3005333687718665"/>
    <n v="530496"/>
    <n v="1750919.75"/>
    <n v="0"/>
    <n v="1750919.75"/>
    <x v="98"/>
    <n v="12005.7"/>
    <n v="1620855.36"/>
    <n v="-69238.989999999991"/>
    <n v="1898160.62"/>
    <n v="1.0840934428890874"/>
    <n v="76929.86"/>
    <n v="140475.25"/>
    <n v="217405.11"/>
    <n v="0.12416623320400606"/>
    <n v="0"/>
    <n v="184695.32"/>
    <n v="74570.549999999988"/>
    <n v="76092.820000000007"/>
    <n v="4701.51"/>
    <n v="340060.2"/>
    <n v="2455625.9300000002"/>
    <n v="0"/>
    <n v="2455625.9300000002"/>
  </r>
  <r>
    <x v="1"/>
    <d v="2013-04-30T00:00:00"/>
    <x v="3"/>
    <n v="4.0802148911044229"/>
    <n v="382752"/>
    <n v="1561710.4100000001"/>
    <n v="0"/>
    <n v="1561710.4100000001"/>
    <x v="99"/>
    <n v="8650.4600000000009"/>
    <n v="1160485.28"/>
    <n v="28904.440000000002"/>
    <n v="1435749.68"/>
    <n v="0.91934437447977302"/>
    <n v="59088.28"/>
    <n v="66345.279999999999"/>
    <n v="125433.56"/>
    <n v="8.0318066138779204E-2"/>
    <n v="0"/>
    <n v="198421.22000000003"/>
    <n v="55848.12"/>
    <n v="64574.07"/>
    <n v="1160.0500000000002"/>
    <n v="320003.46000000002"/>
    <n v="1881186.7"/>
    <n v="0"/>
    <n v="1881186.7"/>
  </r>
  <r>
    <x v="1"/>
    <d v="2013-05-31T00:00:00"/>
    <x v="3"/>
    <n v="3.2979433583683084"/>
    <n v="434592"/>
    <n v="1433259.7999999998"/>
    <n v="0"/>
    <n v="1433259.7999999998"/>
    <x v="100"/>
    <n v="9920.7100000000009"/>
    <n v="1309285.2"/>
    <n v="44021.17"/>
    <n v="1635330.92"/>
    <n v="1.1409870841280836"/>
    <n v="69840.12"/>
    <n v="69563.539999999994"/>
    <n v="139403.65999999997"/>
    <n v="9.7263357278282683E-2"/>
    <n v="0"/>
    <n v="251289.35"/>
    <n v="70626.98"/>
    <n v="114927.05"/>
    <n v="407.57000000000005"/>
    <n v="437250.95"/>
    <n v="2211985.5299999998"/>
    <n v="0"/>
    <n v="2211985.5299999998"/>
  </r>
  <r>
    <x v="1"/>
    <d v="2013-06-30T00:00:00"/>
    <x v="3"/>
    <n v="3.3015365383911583"/>
    <n v="437184"/>
    <n v="1443378.9500000002"/>
    <n v="0"/>
    <n v="1443378.9500000002"/>
    <x v="101"/>
    <n v="9895.9599999999991"/>
    <n v="1272572.54"/>
    <n v="59886.1"/>
    <n v="1609894.7600000002"/>
    <n v="1.1153652753492076"/>
    <n v="84667.23"/>
    <n v="65582.11"/>
    <n v="150249.34"/>
    <n v="0.10409555993594058"/>
    <n v="0"/>
    <n v="326689.58999999997"/>
    <n v="84823.48"/>
    <n v="158488.62"/>
    <n v="127.64999999999999"/>
    <n v="570129.34"/>
    <n v="2330273.4400000004"/>
    <n v="0"/>
    <n v="2330273.4400000004"/>
  </r>
  <r>
    <x v="1"/>
    <d v="2013-07-31T00:00:00"/>
    <x v="3"/>
    <n v="3.305576095840324"/>
    <n v="371952"/>
    <n v="1229515.6400000001"/>
    <n v="0"/>
    <n v="1229515.6400000001"/>
    <x v="102"/>
    <n v="8484.0300000000007"/>
    <n v="1045140.95"/>
    <n v="-10342.99"/>
    <n v="1269705.3499999999"/>
    <n v="1.0326874329146392"/>
    <n v="76238.06"/>
    <n v="53647.130000000005"/>
    <n v="129885.19"/>
    <n v="0.10563931500700552"/>
    <n v="0"/>
    <n v="197451.72"/>
    <n v="65011.27"/>
    <n v="133197.6"/>
    <n v="56.839999999999996"/>
    <n v="395717.43"/>
    <n v="1795307.9699999997"/>
    <n v="0"/>
    <n v="1795307.9699999997"/>
  </r>
  <r>
    <x v="1"/>
    <d v="2013-08-31T00:00:00"/>
    <x v="3"/>
    <n v="3.2952869158425444"/>
    <n v="412560"/>
    <n v="1359503.57"/>
    <n v="0"/>
    <n v="1359503.57"/>
    <x v="103"/>
    <n v="9282.18"/>
    <n v="1146092.6599999999"/>
    <n v="26960.7"/>
    <n v="1438191.1099999999"/>
    <n v="1.0578796126294834"/>
    <n v="79941.180000000008"/>
    <n v="66189.279999999999"/>
    <n v="146130.46000000002"/>
    <n v="0.10748810317577909"/>
    <n v="0"/>
    <n v="238420.86"/>
    <n v="63465.86"/>
    <n v="211801.33000000002"/>
    <n v="112.28"/>
    <n v="513800.33"/>
    <n v="2098121.9"/>
    <n v="0"/>
    <n v="2098121.9"/>
  </r>
  <r>
    <x v="1"/>
    <d v="2013-09-30T00:00:00"/>
    <x v="3"/>
    <n v="3.304187846140533"/>
    <n v="462240"/>
    <n v="1527327.79"/>
    <n v="0"/>
    <n v="1527327.79"/>
    <x v="104"/>
    <n v="10209.780000000001"/>
    <n v="1222509.54"/>
    <n v="164301.54"/>
    <n v="1687406.32"/>
    <n v="1.1048095445182726"/>
    <n v="89402.35"/>
    <n v="71192.350000000006"/>
    <n v="160594.70000000001"/>
    <n v="0.10514750078632433"/>
    <n v="0"/>
    <n v="268890.63"/>
    <n v="64013.75"/>
    <n v="170883.29"/>
    <n v="40.739999999999995"/>
    <n v="503828.41000000003"/>
    <n v="2351829.4300000002"/>
    <n v="0"/>
    <n v="2351829.4300000002"/>
  </r>
  <r>
    <x v="1"/>
    <d v="2013-10-31T00:00:00"/>
    <x v="3"/>
    <n v="3.3029848433182951"/>
    <n v="457488"/>
    <n v="1511075.9300000002"/>
    <n v="0"/>
    <n v="1511075.9300000002"/>
    <x v="105"/>
    <n v="10155.450000000001"/>
    <n v="1260202.1900000002"/>
    <n v="47221.729999999996"/>
    <n v="1603334.6700000002"/>
    <n v="1.061054999400328"/>
    <n v="92551.26999999999"/>
    <n v="69197.61"/>
    <n v="161748.88"/>
    <n v="0.10704219211538893"/>
    <n v="0"/>
    <n v="228399.16"/>
    <n v="56837.34"/>
    <n v="108545.36000000002"/>
    <n v="10.710000000000003"/>
    <n v="393792.57"/>
    <n v="2158876.12"/>
    <n v="0"/>
    <n v="2158876.12"/>
  </r>
  <r>
    <x v="1"/>
    <d v="2013-11-30T00:00:00"/>
    <x v="3"/>
    <n v="3.4429227097672892"/>
    <n v="390528"/>
    <n v="1344557.72"/>
    <n v="0"/>
    <n v="1344557.72"/>
    <x v="106"/>
    <n v="8625.73"/>
    <n v="1049833.8400000001"/>
    <n v="-47571.43"/>
    <n v="1253316.7000000002"/>
    <n v="0.93214049598406246"/>
    <n v="72037.19"/>
    <n v="47338.33"/>
    <n v="119375.52"/>
    <n v="8.878422861608351E-2"/>
    <n v="0"/>
    <n v="166543.09"/>
    <n v="40163.42"/>
    <n v="57413.670000000006"/>
    <n v="6.2099999999999991"/>
    <n v="264126.39"/>
    <n v="1636818.6100000003"/>
    <n v="0"/>
    <n v="1636818.6100000003"/>
  </r>
  <r>
    <x v="1"/>
    <d v="2013-12-31T00:00:00"/>
    <x v="3"/>
    <n v="3.2973369683921492"/>
    <n v="512784"/>
    <n v="1690821.64"/>
    <n v="0"/>
    <n v="1690821.64"/>
    <x v="107"/>
    <n v="11594.529999999999"/>
    <n v="1380869.06"/>
    <n v="73406.339292949968"/>
    <n v="1778306.79929295"/>
    <n v="1.0517412110321407"/>
    <n v="105945.51000000001"/>
    <n v="60438.880000000005"/>
    <n v="166384.39000000001"/>
    <n v="9.8404459739467265E-2"/>
    <n v="0"/>
    <n v="246161.37"/>
    <n v="53514.71"/>
    <n v="242376.21999999997"/>
    <n v="5.3599999999999994"/>
    <n v="542057.66"/>
    <n v="2486748.8492929498"/>
    <n v="0"/>
    <n v="2486748.8492929498"/>
  </r>
  <r>
    <x v="2"/>
    <d v="2014-01-31T00:00:00"/>
    <x v="3"/>
    <n v="3.2981102184195881"/>
    <n v="517536"/>
    <n v="1706890.77"/>
    <n v="0"/>
    <n v="1706890.77"/>
    <x v="108"/>
    <n v="11872.94"/>
    <n v="1340597.6099999999"/>
    <n v="6778.63"/>
    <n v="1675061.9999999998"/>
    <n v="0.9813527786549574"/>
    <n v="116037.91"/>
    <n v="65824.47"/>
    <n v="181862.38"/>
    <n v="0.10654599766802887"/>
    <n v="0"/>
    <n v="291764.42"/>
    <n v="58810.81"/>
    <n v="328915.24"/>
    <n v="4.74"/>
    <n v="679495.21"/>
    <n v="2536419.59"/>
    <n v="0"/>
    <n v="2536419.59"/>
  </r>
  <r>
    <x v="2"/>
    <d v="2014-02-28T00:00:00"/>
    <x v="3"/>
    <n v="3.6505503665965819"/>
    <n v="296784"/>
    <n v="1083424.94"/>
    <n v="0"/>
    <n v="1083424.94"/>
    <x v="109"/>
    <n v="6950.17"/>
    <n v="757373.69"/>
    <n v="3286.24"/>
    <n v="950714.8899999999"/>
    <n v="0.8775087732427499"/>
    <n v="68166.8"/>
    <n v="45324.4"/>
    <n v="113491.20000000001"/>
    <n v="0.10475224984206107"/>
    <n v="0"/>
    <n v="158277.04"/>
    <n v="40192.74"/>
    <n v="271274.42000000004"/>
    <n v="0.7400000000000001"/>
    <n v="469744.94000000006"/>
    <n v="1533951.03"/>
    <n v="0"/>
    <n v="1533951.03"/>
  </r>
  <r>
    <x v="2"/>
    <d v="2014-03-31T00:00:00"/>
    <x v="3"/>
    <n v="3.2847752796112943"/>
    <n v="436320"/>
    <n v="1433213.15"/>
    <n v="0"/>
    <n v="1433213.15"/>
    <x v="110"/>
    <n v="10056.060000000001"/>
    <n v="1009667.1699999999"/>
    <n v="25549.49178167944"/>
    <n v="1309230.8017816795"/>
    <n v="0.91349343381455828"/>
    <n v="88091.16"/>
    <n v="52831.19"/>
    <n v="140922.35"/>
    <n v="9.8326163139097644E-2"/>
    <n v="0"/>
    <n v="247657.93"/>
    <n v="53238.21"/>
    <n v="407257.43"/>
    <n v="0.46"/>
    <n v="708154.03"/>
    <n v="2158307.1817816794"/>
    <n v="0"/>
    <n v="2158307.1817816794"/>
  </r>
  <r>
    <x v="2"/>
    <d v="2014-04-30T00:00:00"/>
    <x v="3"/>
    <n v="3.5231168389553864"/>
    <n v="397008"/>
    <n v="1398705.57"/>
    <n v="0"/>
    <n v="1398705.57"/>
    <x v="111"/>
    <n v="9263.11"/>
    <n v="891383.35"/>
    <n v="12293.650443228005"/>
    <n v="1154356.460443228"/>
    <n v="0.82530339851526291"/>
    <n v="72140.72"/>
    <n v="33649.25"/>
    <n v="105789.97"/>
    <n v="7.563419512228009E-2"/>
    <n v="0"/>
    <n v="193650.43"/>
    <n v="45821.520000000004"/>
    <n v="367095.71"/>
    <n v="0.06"/>
    <n v="606567.72000000009"/>
    <n v="1866714.150443228"/>
    <n v="0"/>
    <n v="1866714.150443228"/>
  </r>
  <r>
    <x v="2"/>
    <d v="2014-05-31T00:00:00"/>
    <x v="3"/>
    <n v="3.2951126499368688"/>
    <n v="456192"/>
    <n v="1503204.03"/>
    <n v="0"/>
    <n v="1503204.03"/>
    <x v="112"/>
    <n v="9706.83"/>
    <n v="986002.80999999994"/>
    <n v="11329.327821500257"/>
    <n v="1282833.6978215002"/>
    <n v="0.8533995866293016"/>
    <n v="85340.459999999992"/>
    <n v="36060.79"/>
    <n v="121401.25"/>
    <n v="8.0761658149625895E-2"/>
    <n v="0"/>
    <n v="214112.90999999997"/>
    <n v="54117.579999999994"/>
    <n v="433571.22"/>
    <n v="0.05"/>
    <n v="701801.76"/>
    <n v="2106036.7078215005"/>
    <n v="0"/>
    <n v="2106036.7078215005"/>
  </r>
  <r>
    <x v="2"/>
    <d v="2014-06-30T00:00:00"/>
    <x v="3"/>
    <n v="3.2966715238919972"/>
    <n v="360288"/>
    <n v="1187751.19"/>
    <n v="0"/>
    <n v="1187751.19"/>
    <x v="113"/>
    <n v="7877.19"/>
    <n v="754213.60000000009"/>
    <n v="25257.147734040645"/>
    <n v="1004038.6977340407"/>
    <n v="0.84532746099293798"/>
    <n v="67890.94"/>
    <n v="28500.870000000003"/>
    <n v="96391.81"/>
    <n v="8.1154883961850638E-2"/>
    <n v="0"/>
    <n v="156776.26"/>
    <n v="44153.649999999994"/>
    <n v="337342.5"/>
    <n v="0.11000000000000001"/>
    <n v="538272.52"/>
    <n v="1638703.0277340407"/>
    <n v="0"/>
    <n v="1638703.0277340407"/>
  </r>
  <r>
    <x v="2"/>
    <d v="2014-07-31T00:00:00"/>
    <x v="3"/>
    <n v="3.4600947184429329"/>
    <n v="508032"/>
    <n v="1757838.84"/>
    <n v="0"/>
    <n v="1757838.84"/>
    <x v="114"/>
    <n v="11130.96"/>
    <n v="1055679.05"/>
    <n v="15204.900135940077"/>
    <n v="1388437.5801359403"/>
    <n v="0.78985487664838505"/>
    <n v="97374.919999999984"/>
    <n v="41903.79"/>
    <n v="139278.71"/>
    <n v="7.9232923309397338E-2"/>
    <n v="0"/>
    <n v="303243.24"/>
    <n v="76876.800000000003"/>
    <n v="516413.75000000006"/>
    <n v="0.21"/>
    <n v="896534"/>
    <n v="2424250.2901359405"/>
    <n v="0"/>
    <n v="2424250.2901359405"/>
  </r>
  <r>
    <x v="2"/>
    <d v="2014-08-31T00:00:00"/>
    <x v="3"/>
    <n v="3.2676196274283198"/>
    <n v="290736"/>
    <n v="950014.66"/>
    <n v="0"/>
    <n v="950014.66"/>
    <x v="115"/>
    <n v="6366.47"/>
    <n v="598331.83000000007"/>
    <n v="23544.560000000001"/>
    <n v="804546.45000000019"/>
    <n v="0.84687793133634393"/>
    <n v="54253.72"/>
    <n v="24538.58"/>
    <n v="78792.3"/>
    <n v="8.2937983293857806E-2"/>
    <n v="0"/>
    <n v="189311.22"/>
    <n v="55603.960000000006"/>
    <n v="375192.4"/>
    <n v="0.01"/>
    <n v="620107.59000000008"/>
    <n v="1503446.3400000003"/>
    <n v="0"/>
    <n v="1503446.3400000003"/>
  </r>
  <r>
    <x v="2"/>
    <d v="2014-09-30T00:00:00"/>
    <x v="3"/>
    <n v="3.2732962355513902"/>
    <n v="307296"/>
    <n v="1005870.84"/>
    <n v="0"/>
    <n v="1005870.84"/>
    <x v="116"/>
    <n v="6813.53"/>
    <n v="624537.01"/>
    <n v="-7669.4917576235121"/>
    <n v="812170.86824237648"/>
    <n v="0.80743057253988648"/>
    <n v="55534.47"/>
    <n v="24130.880000000001"/>
    <n v="79665.350000000006"/>
    <n v="7.9200377257183444E-2"/>
    <n v="0"/>
    <n v="221678.55000000002"/>
    <n v="63935.360000000001"/>
    <n v="252097.46000000002"/>
    <n v="0.12"/>
    <n v="537711.49000000011"/>
    <n v="1429547.7082423766"/>
    <n v="0"/>
    <n v="1429547.7082423766"/>
  </r>
  <r>
    <x v="2"/>
    <d v="2014-10-31T00:00:00"/>
    <x v="3"/>
    <n v="3.499528829872006"/>
    <n v="321264"/>
    <n v="1124272.6300000001"/>
    <n v="0"/>
    <n v="1124272.6300000001"/>
    <x v="117"/>
    <n v="7312.49"/>
    <n v="658376.58000000007"/>
    <n v="-61240.146014436148"/>
    <n v="804343.10398556385"/>
    <n v="0.71543421277236263"/>
    <n v="63000.24"/>
    <n v="26369.620000000003"/>
    <n v="89369.86"/>
    <n v="7.9491270724966409E-2"/>
    <n v="0"/>
    <n v="165538"/>
    <n v="55417.720000000008"/>
    <n v="123731.98999999999"/>
    <n v="0.01"/>
    <n v="344687.72"/>
    <n v="1238400.6839855639"/>
    <n v="0"/>
    <n v="1238400.6839855639"/>
  </r>
  <r>
    <x v="2"/>
    <d v="2014-11-30T00:00:00"/>
    <x v="3"/>
    <n v="3.3100364619437124"/>
    <n v="360650"/>
    <n v="1193764.6499999999"/>
    <n v="0"/>
    <n v="1193764.6499999999"/>
    <x v="118"/>
    <n v="8502.02"/>
    <n v="739593.46"/>
    <n v="19961.154430575858"/>
    <n v="989582.03443057579"/>
    <n v="0.82895907030801752"/>
    <n v="76128.06"/>
    <n v="29841.7"/>
    <n v="105969.76"/>
    <n v="8.8769390180887003E-2"/>
    <n v="0"/>
    <n v="166380.07999999999"/>
    <n v="53464.65"/>
    <n v="92408.89"/>
    <n v="0"/>
    <n v="312253.62"/>
    <n v="1407805.4144305759"/>
    <n v="0"/>
    <n v="1407805.4144305759"/>
  </r>
  <r>
    <x v="2"/>
    <d v="2014-12-31T00:00:00"/>
    <x v="3"/>
    <n v="3.2867099784055487"/>
    <n v="271366"/>
    <n v="891901.34000000008"/>
    <n v="0"/>
    <n v="891901.34000000008"/>
    <x v="119"/>
    <n v="6205.19"/>
    <n v="550933.16999999993"/>
    <n v="39044.498282406224"/>
    <n v="759091.75828240626"/>
    <n v="0.85109386457744995"/>
    <n v="61809.259999999995"/>
    <n v="28291.119999999999"/>
    <n v="90100.37999999999"/>
    <n v="0.10102056803726742"/>
    <n v="0"/>
    <n v="131206.26999999999"/>
    <n v="41084.35"/>
    <n v="58679.49"/>
    <n v="0.02"/>
    <n v="230970.12999999998"/>
    <n v="1080162.2682824063"/>
    <n v="0"/>
    <n v="1080162.2682824063"/>
  </r>
  <r>
    <x v="3"/>
    <d v="2015-01-31T00:00:00"/>
    <x v="3"/>
    <n v="3.4066081893376197"/>
    <n v="477792"/>
    <n v="1627650.14"/>
    <n v="0"/>
    <n v="1627650.14"/>
    <x v="120"/>
    <n v="11088.800000000001"/>
    <n v="971803.45"/>
    <n v="10055.244457174058"/>
    <n v="1283463.2544571741"/>
    <n v="0.78853755049421992"/>
    <n v="109398.08"/>
    <n v="44207.360000000001"/>
    <n v="153605.44"/>
    <n v="9.4372516688383673E-2"/>
    <n v="0"/>
    <n v="217610.62000000002"/>
    <n v="70916.27"/>
    <n v="104043.90000000001"/>
    <n v="0"/>
    <n v="392570.79000000004"/>
    <n v="1829639.4844571741"/>
    <n v="0"/>
    <n v="1829639.4844571741"/>
  </r>
  <r>
    <x v="3"/>
    <d v="2015-02-28T00:00:00"/>
    <x v="3"/>
    <n v="3.2887496186466536"/>
    <n v="262224"/>
    <n v="862389.08000000007"/>
    <n v="0"/>
    <n v="862389.08000000007"/>
    <x v="121"/>
    <n v="6115.48"/>
    <n v="539085.17999999993"/>
    <n v="13504.112493234476"/>
    <n v="717056.89249323448"/>
    <n v="0.83147724052029326"/>
    <n v="63413.36"/>
    <n v="25883.759999999998"/>
    <n v="89297.12"/>
    <n v="0.10354620909624689"/>
    <n v="0"/>
    <n v="141100.82"/>
    <n v="46299.25"/>
    <n v="53786.130000000005"/>
    <n v="0.02"/>
    <n v="241186.22"/>
    <n v="1047540.2324932344"/>
    <n v="0"/>
    <n v="1047540.2324932344"/>
  </r>
  <r>
    <x v="3"/>
    <d v="2015-03-31T00:00:00"/>
    <x v="3"/>
    <n v="3.3381846744826364"/>
    <n v="180144"/>
    <n v="601353.94000000006"/>
    <n v="0"/>
    <n v="601353.94000000006"/>
    <x v="122"/>
    <n v="4325.0599999999995"/>
    <n v="372119.06"/>
    <n v="16262.049533491807"/>
    <n v="500946.34953349177"/>
    <n v="0.83303079303594774"/>
    <n v="42025.35"/>
    <n v="15974.460000000001"/>
    <n v="57999.81"/>
    <n v="9.644870706259942E-2"/>
    <n v="0"/>
    <n v="78689.850000000006"/>
    <n v="30183.22"/>
    <n v="40803.24"/>
    <n v="0"/>
    <n v="149676.31"/>
    <n v="708622.46953349176"/>
    <n v="0"/>
    <n v="708622.46953349176"/>
  </r>
  <r>
    <x v="3"/>
    <d v="2015-04-30T00:00:00"/>
    <x v="3"/>
    <n v="3.3018505393279876"/>
    <n v="167616"/>
    <n v="553442.98"/>
    <n v="0"/>
    <n v="553442.98"/>
    <x v="123"/>
    <n v="3972.77"/>
    <n v="347105.8"/>
    <n v="63241.879437715317"/>
    <n v="512003.59943771531"/>
    <n v="0.92512439029891635"/>
    <n v="37308.019999999997"/>
    <n v="14772.14"/>
    <n v="52080.159999999996"/>
    <n v="9.4102124124873704E-2"/>
    <n v="0"/>
    <n v="64925.200000000012"/>
    <n v="25185.510000000002"/>
    <n v="35098.86"/>
    <n v="0.04"/>
    <n v="125209.61000000002"/>
    <n v="689293.36943771527"/>
    <n v="0"/>
    <n v="689293.36943771527"/>
  </r>
  <r>
    <x v="3"/>
    <d v="2015-05-31T00:00:00"/>
    <x v="3"/>
    <n v="3.3802226828231294"/>
    <n v="338688"/>
    <n v="1144840.8600000001"/>
    <n v="0"/>
    <n v="1144840.8600000001"/>
    <x v="124"/>
    <n v="8543.36"/>
    <n v="701288.92999999993"/>
    <n v="35208.18619576894"/>
    <n v="937632.5961957688"/>
    <n v="0.81900692834790045"/>
    <n v="75077.739999999991"/>
    <n v="31632.53"/>
    <n v="106710.26999999999"/>
    <n v="9.3209697284913448E-2"/>
    <n v="0"/>
    <n v="154998.92000000001"/>
    <n v="52739.46"/>
    <n v="69223.45"/>
    <n v="0"/>
    <n v="276961.83"/>
    <n v="1321304.6961957687"/>
    <n v="0"/>
    <n v="1321304.6961957687"/>
  </r>
  <r>
    <x v="3"/>
    <d v="2015-06-30T00:00:00"/>
    <x v="3"/>
    <n v="3.281302072475853"/>
    <n v="230256"/>
    <n v="755539.49"/>
    <n v="0"/>
    <n v="755539.49"/>
    <x v="125"/>
    <n v="5918"/>
    <n v="466122.82999999996"/>
    <n v="33111.573401034322"/>
    <n v="633791.49340103427"/>
    <n v="0.83885951930988312"/>
    <n v="46296.079999999994"/>
    <n v="20174.120000000003"/>
    <n v="66470.2"/>
    <n v="8.7977135384412528E-2"/>
    <n v="0"/>
    <n v="78102.31"/>
    <n v="32862.58"/>
    <n v="42820.92"/>
    <n v="0.02"/>
    <n v="153785.82999999999"/>
    <n v="854047.5234010343"/>
    <n v="0"/>
    <n v="854047.5234010343"/>
  </r>
  <r>
    <x v="0"/>
    <d v="2012-01-31T00:00:00"/>
    <x v="4"/>
    <n v="9.7957985922194748"/>
    <n v="527497"/>
    <n v="5167254.3699999964"/>
    <n v="0"/>
    <n v="5167254.3699999964"/>
    <x v="126"/>
    <n v="31144.479999999992"/>
    <n v="2513873.1600000011"/>
    <n v="30596.599547634502"/>
    <n v="2790965.0895476355"/>
    <n v="0.5401253527891714"/>
    <n v="344108.78999999992"/>
    <n v="405862.88000000024"/>
    <n v="749971.67000000016"/>
    <n v="0.14513929764212491"/>
    <n v="142427.44999999995"/>
    <n v="576967.78999999992"/>
    <n v="206930.47999999981"/>
    <n v="41333.900000000023"/>
    <n v="3077.340000000002"/>
    <n v="970736.95999999973"/>
    <n v="4511673.7195476349"/>
    <n v="0"/>
    <n v="4511673.7195476349"/>
  </r>
  <r>
    <x v="0"/>
    <d v="2012-02-29T00:00:00"/>
    <x v="4"/>
    <n v="8.6535768778075326"/>
    <n v="740864"/>
    <n v="6411123.5800000001"/>
    <n v="0"/>
    <n v="6411123.5800000001"/>
    <x v="127"/>
    <n v="36951.94"/>
    <n v="2954096.2"/>
    <n v="63521.742941265562"/>
    <n v="3448028.3129412648"/>
    <n v="0.53781966139253001"/>
    <n v="376751.83"/>
    <n v="534632.22999999905"/>
    <n v="911384.05999999912"/>
    <n v="0.14215668262005318"/>
    <n v="190729.91"/>
    <n v="696960.32999999903"/>
    <n v="242341.25"/>
    <n v="73751.100000000006"/>
    <n v="3132.11"/>
    <n v="1206914.6999999993"/>
    <n v="5566327.0729412632"/>
    <n v="0"/>
    <n v="5566327.0729412632"/>
  </r>
  <r>
    <x v="0"/>
    <d v="2012-03-31T00:00:00"/>
    <x v="4"/>
    <n v="10.058994496928586"/>
    <n v="719053"/>
    <n v="7232950.1699999897"/>
    <n v="0"/>
    <n v="7232950.1699999897"/>
    <x v="128"/>
    <n v="48723.919999999896"/>
    <n v="3495339.83"/>
    <n v="11747.3378727579"/>
    <n v="3876265.297872758"/>
    <n v="0.53591760025532753"/>
    <n v="454916.06"/>
    <n v="699845"/>
    <n v="1154761.06"/>
    <n v="0.15965284328787263"/>
    <n v="199786.09"/>
    <n v="864437.10999999905"/>
    <n v="279166.56"/>
    <n v="65627.47"/>
    <n v="28176.79"/>
    <n v="1437194.0199999991"/>
    <n v="6468220.3778727576"/>
    <n v="0"/>
    <n v="6468220.3778727576"/>
  </r>
  <r>
    <x v="0"/>
    <d v="2012-04-30T00:00:00"/>
    <x v="4"/>
    <n v="10.167288627056486"/>
    <n v="532826"/>
    <n v="5417395.7299999995"/>
    <n v="0"/>
    <n v="5417395.7299999995"/>
    <x v="129"/>
    <n v="43060.010000000024"/>
    <n v="2596590.4199999985"/>
    <n v="30672.59"/>
    <n v="2888191.0299999984"/>
    <n v="0.53313274014781986"/>
    <n v="395629.39000000007"/>
    <n v="553191.05000000005"/>
    <n v="948820.44000000018"/>
    <n v="0.17514327682316097"/>
    <n v="133471.35999999999"/>
    <n v="619591.32999999961"/>
    <n v="242900.43999999992"/>
    <n v="43679.400000000016"/>
    <n v="38837.839999999989"/>
    <n v="1078480.3699999996"/>
    <n v="4915491.839999998"/>
    <n v="0"/>
    <n v="4915491.839999998"/>
  </r>
  <r>
    <x v="0"/>
    <d v="2012-05-31T00:00:00"/>
    <x v="4"/>
    <n v="9.4875652018219316"/>
    <n v="597606"/>
    <n v="5669825.8899999978"/>
    <n v="0"/>
    <n v="5669825.8899999978"/>
    <x v="130"/>
    <n v="50326.190000000031"/>
    <n v="2667536.0600000005"/>
    <n v="118003.73307639375"/>
    <n v="3077525.1230763942"/>
    <n v="0.54279005789301149"/>
    <n v="436438.49000000017"/>
    <n v="608360.47000000067"/>
    <n v="1044798.9600000009"/>
    <n v="0.18427355271045215"/>
    <n v="143211.07999999999"/>
    <n v="681214.65999999992"/>
    <n v="206477.77999999994"/>
    <n v="47003.75"/>
    <n v="31819.369999999988"/>
    <n v="1109726.6399999997"/>
    <n v="5232050.7230763948"/>
    <n v="0"/>
    <n v="5232050.7230763948"/>
  </r>
  <r>
    <x v="0"/>
    <d v="2012-06-30T00:00:00"/>
    <x v="4"/>
    <n v="10.823381039230409"/>
    <n v="559260"/>
    <n v="6053084.0799999982"/>
    <n v="0"/>
    <n v="6053084.0799999982"/>
    <x v="131"/>
    <n v="50412.35000000002"/>
    <n v="2968771.07"/>
    <n v="118003.73307639375"/>
    <n v="3386218.9530763933"/>
    <n v="0.55942043895686222"/>
    <n v="453685.43999999994"/>
    <n v="637814.48000000033"/>
    <n v="1091499.9200000004"/>
    <n v="0.18032128838362357"/>
    <n v="128748.55000000002"/>
    <n v="680747.14999999967"/>
    <n v="217805.7"/>
    <n v="51984.62999999999"/>
    <n v="29617.860000000004"/>
    <n v="1108903.8899999997"/>
    <n v="5586622.7630763929"/>
    <n v="0"/>
    <n v="5586622.7630763929"/>
  </r>
  <r>
    <x v="0"/>
    <d v="2012-07-31T00:00:00"/>
    <x v="4"/>
    <n v="11.343695125634838"/>
    <n v="533013"/>
    <n v="6046336.9700000016"/>
    <n v="0"/>
    <n v="6046336.9700000016"/>
    <x v="132"/>
    <n v="40687.070000000022"/>
    <n v="2905325.6700000004"/>
    <n v="309407.22263246047"/>
    <n v="3489534.0626324606"/>
    <n v="0.57713191969723443"/>
    <n v="393281.53000000009"/>
    <n v="527144.06999999995"/>
    <n v="920425.60000000009"/>
    <n v="0.15222863108140661"/>
    <n v="64097.160000000011"/>
    <n v="157205.70000000001"/>
    <n v="559030.34"/>
    <n v="39856.62000000001"/>
    <n v="17319.329999999998"/>
    <n v="837509.14999999991"/>
    <n v="5247468.8126324601"/>
    <n v="0"/>
    <n v="5247468.8126324601"/>
  </r>
  <r>
    <x v="0"/>
    <d v="2012-08-31T00:00:00"/>
    <x v="4"/>
    <n v="9.6398044233172797"/>
    <n v="642459"/>
    <n v="6193179.1099999966"/>
    <n v="0"/>
    <n v="6193179.1099999966"/>
    <x v="133"/>
    <n v="51845.70999999997"/>
    <n v="2958477.3900000011"/>
    <n v="104393.04000000007"/>
    <n v="3317162.540000001"/>
    <n v="0.53561547003280563"/>
    <n v="490951.46000000014"/>
    <n v="674944.10999999987"/>
    <n v="1165895.57"/>
    <n v="0.18825477986216366"/>
    <n v="44810.149999999994"/>
    <n v="214644.26000000018"/>
    <n v="642742.01000000024"/>
    <n v="43729.499999999956"/>
    <n v="22019.289999999997"/>
    <n v="967945.21000000043"/>
    <n v="5451003.3200000012"/>
    <n v="0"/>
    <n v="5451003.3200000012"/>
  </r>
  <r>
    <x v="0"/>
    <d v="2012-09-30T00:00:00"/>
    <x v="4"/>
    <n v="4.083938473970087"/>
    <n v="1405844"/>
    <n v="5741380.4000000032"/>
    <n v="0"/>
    <n v="5741380.4000000032"/>
    <x v="134"/>
    <n v="48912.280000000021"/>
    <n v="2790922.7499999986"/>
    <n v="156258.76363809968"/>
    <n v="3233114.4936380982"/>
    <n v="0.56312494006460478"/>
    <n v="458650.08000000013"/>
    <n v="594305.9500000003"/>
    <n v="1052956.0300000005"/>
    <n v="0.18339771215995371"/>
    <n v="29481.969999999998"/>
    <n v="207182.59999999992"/>
    <n v="591306.29"/>
    <n v="46050.160000000033"/>
    <n v="12624.289999999994"/>
    <n v="886645.31"/>
    <n v="5172715.833638099"/>
    <n v="0"/>
    <n v="5172715.833638099"/>
  </r>
  <r>
    <x v="0"/>
    <d v="2012-10-31T00:00:00"/>
    <x v="4"/>
    <n v="8.5156692378853229"/>
    <n v="584807"/>
    <n v="4980022.9800000023"/>
    <n v="0"/>
    <n v="4980022.9800000023"/>
    <x v="135"/>
    <n v="44560.26"/>
    <n v="2505585.4799999991"/>
    <n v="167918.6752622546"/>
    <n v="2877832.6552622542"/>
    <n v="0.57787537664379474"/>
    <n v="390588.34999999974"/>
    <n v="514764.44000000029"/>
    <n v="905352.79"/>
    <n v="0.18179691010180832"/>
    <n v="30590.549999999992"/>
    <n v="184690.52"/>
    <n v="490066.09"/>
    <n v="35005.12000000001"/>
    <n v="16050.97000000001"/>
    <n v="756403.25"/>
    <n v="4539588.6952622542"/>
    <n v="0"/>
    <n v="4539588.6952622542"/>
  </r>
  <r>
    <x v="0"/>
    <d v="2012-11-30T00:00:00"/>
    <x v="4"/>
    <n v="9.9543195054319167"/>
    <n v="636515"/>
    <n v="6336073.679999996"/>
    <n v="0"/>
    <n v="6336073.679999996"/>
    <x v="136"/>
    <n v="50938.599999999977"/>
    <n v="2771971.470000003"/>
    <n v="459536.64000000001"/>
    <n v="3477381.0700000031"/>
    <n v="0.54882270087490603"/>
    <n v="402750.35999999981"/>
    <n v="473682.39000000007"/>
    <n v="876432.74999999988"/>
    <n v="0.13832426740340564"/>
    <n v="25973.430000000011"/>
    <n v="181466.75999999992"/>
    <n v="542632.16999999969"/>
    <n v="28524.040000000005"/>
    <n v="11029.300000000001"/>
    <n v="789625.69999999972"/>
    <n v="5143439.5200000033"/>
    <n v="0"/>
    <n v="5143439.5200000033"/>
  </r>
  <r>
    <x v="0"/>
    <d v="2012-12-31T00:00:00"/>
    <x v="4"/>
    <n v="0.24067399348411253"/>
    <n v="25291781.600000001"/>
    <n v="6087074.0799999973"/>
    <n v="0"/>
    <n v="6087074.0799999973"/>
    <x v="137"/>
    <n v="59072.539999999986"/>
    <n v="3123315.9200000009"/>
    <n v="-282932.26797903172"/>
    <n v="3208579.0420209686"/>
    <n v="0.52711351954188312"/>
    <n v="475552.19000000018"/>
    <n v="582789.14999999991"/>
    <n v="1058341.3400000001"/>
    <n v="0.17386700508169281"/>
    <n v="33042.380000000005"/>
    <n v="489849.26"/>
    <n v="222515.31999999995"/>
    <n v="35014.250000000007"/>
    <n v="41318.430000000029"/>
    <n v="821739.64"/>
    <n v="5088660.0220209686"/>
    <n v="0"/>
    <n v="5088660.0220209686"/>
  </r>
  <r>
    <x v="1"/>
    <d v="2013-01-31T00:00:00"/>
    <x v="4"/>
    <n v="8.9542489113980821"/>
    <n v="749126"/>
    <n v="6707860.6699999999"/>
    <n v="0"/>
    <n v="6707860.6699999999"/>
    <x v="138"/>
    <n v="65404.089999999989"/>
    <n v="3420402.8000000021"/>
    <n v="114184.03938898825"/>
    <n v="4188962.5093889902"/>
    <n v="0.62448561701997762"/>
    <n v="539754.51000000024"/>
    <n v="644382.3000000004"/>
    <n v="1184136.8100000005"/>
    <n v="0.17652972657823565"/>
    <n v="27751.660000000003"/>
    <n v="641294.08999999973"/>
    <n v="238419.54000000004"/>
    <n v="33788.020000000004"/>
    <n v="26160.960000000017"/>
    <n v="967414.26999999979"/>
    <n v="6340513.5893889908"/>
    <n v="0"/>
    <n v="6340513.5893889908"/>
  </r>
  <r>
    <x v="1"/>
    <d v="2013-02-28T00:00:00"/>
    <x v="4"/>
    <n v="10.135180857312871"/>
    <n v="524336"/>
    <n v="5314240.1900000013"/>
    <n v="0"/>
    <n v="5314240.1900000013"/>
    <x v="139"/>
    <n v="45380.579999999987"/>
    <n v="2664430.41"/>
    <n v="277693.34000000008"/>
    <n v="3376726.3499999996"/>
    <n v="0.63541093915064439"/>
    <n v="494524.87999999989"/>
    <n v="581819.22000000032"/>
    <n v="1076344.1000000001"/>
    <n v="0.20253960331439214"/>
    <n v="20217.740000000002"/>
    <n v="545479.42000000004"/>
    <n v="218280.59000000008"/>
    <n v="25566.280000000002"/>
    <n v="41299.279999999977"/>
    <n v="850843.31000000017"/>
    <n v="5303913.76"/>
    <n v="0"/>
    <n v="5303913.76"/>
  </r>
  <r>
    <x v="1"/>
    <d v="2013-03-31T00:00:00"/>
    <x v="4"/>
    <n v="8.7024611742080662"/>
    <n v="771652"/>
    <n v="6715271.5700000022"/>
    <n v="0"/>
    <n v="6715271.5700000022"/>
    <x v="140"/>
    <n v="64816.160000000011"/>
    <n v="3429566.8300000005"/>
    <n v="-310990.47000000003"/>
    <n v="3556496.8900000006"/>
    <n v="0.52961326328013258"/>
    <n v="653373.05000000005"/>
    <n v="782190.74000000022"/>
    <n v="1435563.7900000003"/>
    <n v="0.21377598434191095"/>
    <n v="22038.060000000005"/>
    <n v="654946.65000000014"/>
    <n v="250526.6400000001"/>
    <n v="37079.97"/>
    <n v="28214.999999999989"/>
    <n v="992806.3200000003"/>
    <n v="5984867.0000000009"/>
    <n v="0"/>
    <n v="5984867.0000000009"/>
  </r>
  <r>
    <x v="1"/>
    <d v="2013-04-30T00:00:00"/>
    <x v="4"/>
    <n v="9.306008005612183"/>
    <n v="726990"/>
    <n v="6765374.7600000007"/>
    <n v="0"/>
    <n v="6765374.7600000007"/>
    <x v="141"/>
    <n v="61626.669999999991"/>
    <n v="3560862.2400000012"/>
    <n v="93643.810000000056"/>
    <n v="4050477.4500000011"/>
    <n v="0.5987070330454245"/>
    <n v="700094.66999999981"/>
    <n v="597185.32000000018"/>
    <n v="1297279.99"/>
    <n v="0.19175286455232524"/>
    <n v="29196.209999999995"/>
    <n v="991750.00000000047"/>
    <n v="245855.08999999982"/>
    <n v="77739.320000000007"/>
    <n v="14268.030000000006"/>
    <n v="1358808.6500000004"/>
    <n v="6706566.0900000017"/>
    <n v="0"/>
    <n v="6706566.0900000017"/>
  </r>
  <r>
    <x v="1"/>
    <d v="2013-05-31T00:00:00"/>
    <x v="4"/>
    <n v="1.0789320568272895"/>
    <n v="4435545"/>
    <n v="4785651.6900000004"/>
    <n v="0"/>
    <n v="4785651.6900000004"/>
    <x v="142"/>
    <n v="37547.710000000006"/>
    <n v="2224431.1900000004"/>
    <n v="131571.38999999998"/>
    <n v="2853136.4300000006"/>
    <n v="0.59618555942168883"/>
    <n v="424888.30000000005"/>
    <n v="309925.61999999988"/>
    <n v="734813.91999999993"/>
    <n v="0.1535452154897633"/>
    <n v="19688.760000000009"/>
    <n v="624663.43999999983"/>
    <n v="137411.09999999998"/>
    <n v="72822.070000000036"/>
    <n v="4080.84"/>
    <n v="858666.20999999985"/>
    <n v="4446616.5600000005"/>
    <n v="0"/>
    <n v="4446616.5600000005"/>
  </r>
  <r>
    <x v="1"/>
    <d v="2013-06-30T00:00:00"/>
    <x v="4"/>
    <n v="9.3187917881306799"/>
    <n v="646625"/>
    <n v="6025763.7400000012"/>
    <n v="0"/>
    <n v="6025763.7400000012"/>
    <x v="143"/>
    <n v="49701.479999999989"/>
    <n v="3138104.1599999983"/>
    <n v="275763.78000000009"/>
    <n v="3704916.8499999987"/>
    <n v="0.61484601950225115"/>
    <n v="620557.58000000031"/>
    <n v="386758.88999999961"/>
    <n v="1007316.47"/>
    <n v="0.16716826504717885"/>
    <n v="25201.349999999995"/>
    <n v="1015563.1600000003"/>
    <n v="202726.36999999997"/>
    <n v="91650.499999999956"/>
    <n v="8830.2000000000007"/>
    <n v="1343971.58"/>
    <n v="6056204.8999999985"/>
    <n v="0"/>
    <n v="6056204.8999999985"/>
  </r>
  <r>
    <x v="1"/>
    <d v="2013-07-31T00:00:00"/>
    <x v="4"/>
    <n v="11.930183369163826"/>
    <n v="449803"/>
    <n v="5366232.2699999968"/>
    <n v="0"/>
    <n v="5366232.2699999968"/>
    <x v="144"/>
    <n v="46331.62999999999"/>
    <n v="2642951.9699999997"/>
    <n v="409344.66000000015"/>
    <n v="3354469.7399999998"/>
    <n v="0.62510707163258916"/>
    <n v="464362.80999999994"/>
    <n v="274018.26999999984"/>
    <n v="738381.07999999984"/>
    <n v="0.13759767428031963"/>
    <n v="196297.86"/>
    <n v="741697.85000000009"/>
    <n v="145757.45999999996"/>
    <n v="105292.03000000004"/>
    <n v="4287.22"/>
    <n v="1193332.42"/>
    <n v="5286183.2399999993"/>
    <n v="0"/>
    <n v="5286183.2399999993"/>
  </r>
  <r>
    <x v="1"/>
    <d v="2013-08-31T00:00:00"/>
    <x v="4"/>
    <n v="11.810028679470419"/>
    <n v="643666"/>
    <n v="7601713.9200000064"/>
    <n v="0"/>
    <n v="7601713.9200000064"/>
    <x v="145"/>
    <n v="64014.51999999999"/>
    <n v="3780450.28"/>
    <n v="195737.71999999997"/>
    <n v="4262184.79"/>
    <n v="0.56068734430879452"/>
    <n v="608885.24000000022"/>
    <n v="364144.87000000029"/>
    <n v="973030.11000000057"/>
    <n v="0.12800141129225759"/>
    <n v="287877.18000000005"/>
    <n v="962070.64999999979"/>
    <n v="191130.76999999993"/>
    <n v="81256.609999999957"/>
    <n v="2898.7000000000012"/>
    <n v="1525233.9099999997"/>
    <n v="6760448.8100000005"/>
    <n v="0"/>
    <n v="6760448.8100000005"/>
  </r>
  <r>
    <x v="1"/>
    <d v="2013-09-30T00:00:00"/>
    <x v="4"/>
    <n v="15.500241561022232"/>
    <n v="795120"/>
    <n v="12324552.069999997"/>
    <n v="0"/>
    <n v="12324552.069999997"/>
    <x v="146"/>
    <n v="149120.45000000001"/>
    <n v="6228192.2900000066"/>
    <n v="473606.09000000026"/>
    <n v="7133477.1600000067"/>
    <n v="0.57880214384132245"/>
    <n v="898287.12000000046"/>
    <n v="522579.59999999963"/>
    <n v="1420866.7200000002"/>
    <n v="0.11528749377096027"/>
    <n v="602088.25999999989"/>
    <n v="1474440.4099999995"/>
    <n v="241989.05999999997"/>
    <n v="134611.32999999999"/>
    <n v="2169.7700000000004"/>
    <n v="2455298.8299999996"/>
    <n v="11009642.710000006"/>
    <n v="0"/>
    <n v="11009642.710000006"/>
  </r>
  <r>
    <x v="1"/>
    <d v="2013-10-31T00:00:00"/>
    <x v="4"/>
    <n v="14.66153083330196"/>
    <n v="770417"/>
    <n v="11295492.599999996"/>
    <n v="0"/>
    <n v="11295492.599999996"/>
    <x v="147"/>
    <n v="108277.53999999998"/>
    <n v="5268710.9399999995"/>
    <n v="223070.23999999996"/>
    <n v="5841765.2799999993"/>
    <n v="0.51717667275529011"/>
    <n v="882175.98999999987"/>
    <n v="492039.29000000015"/>
    <n v="1374215.28"/>
    <n v="0.12166050022466489"/>
    <n v="1009581.54"/>
    <n v="1379984.3700000003"/>
    <n v="242924.57000000007"/>
    <n v="110297.66"/>
    <n v="1243.94"/>
    <n v="2744032.0800000005"/>
    <n v="9960012.6400000006"/>
    <n v="0"/>
    <n v="9960012.6400000006"/>
  </r>
  <r>
    <x v="1"/>
    <d v="2013-11-30T00:00:00"/>
    <x v="4"/>
    <n v="13.595134943045677"/>
    <n v="678175"/>
    <n v="9219880.6400000025"/>
    <n v="0"/>
    <n v="9219880.6400000025"/>
    <x v="148"/>
    <n v="97000.300000000017"/>
    <n v="4370897.42"/>
    <n v="786098.08000000019"/>
    <n v="5510696.1900000004"/>
    <n v="0.59769712918973306"/>
    <n v="741869.08999999985"/>
    <n v="373856.01999999979"/>
    <n v="1115725.1099999996"/>
    <n v="0.12101296682296304"/>
    <n v="666629.96"/>
    <n v="1117021.8399999994"/>
    <n v="202980.75000000003"/>
    <n v="113306.09000000005"/>
    <n v="1200.4799999999998"/>
    <n v="2101139.1199999992"/>
    <n v="8727560.4199999981"/>
    <n v="0"/>
    <n v="8727560.4199999981"/>
  </r>
  <r>
    <x v="1"/>
    <d v="2013-12-31T00:00:00"/>
    <x v="4"/>
    <n v="13.005683447018059"/>
    <n v="717188"/>
    <n v="9327520.0999999885"/>
    <n v="0"/>
    <n v="9327520.0999999885"/>
    <x v="149"/>
    <n v="85941.969999999972"/>
    <n v="4695774.280000004"/>
    <n v="475202.80288322945"/>
    <n v="5534034.8128832337"/>
    <n v="0.59330183731078112"/>
    <n v="780138.4099999998"/>
    <n v="367848.51999999996"/>
    <n v="1147986.9299999997"/>
    <n v="0.12307525662689284"/>
    <n v="351399.47"/>
    <n v="1108568.2400000002"/>
    <n v="223222.85999999996"/>
    <n v="95851.870000000039"/>
    <n v="912.89999999999986"/>
    <n v="1779955.34"/>
    <n v="8461977.0828832332"/>
    <n v="0"/>
    <n v="8461977.0828832332"/>
  </r>
  <r>
    <x v="2"/>
    <d v="2014-01-31T00:00:00"/>
    <x v="4"/>
    <n v="16.479878907708621"/>
    <n v="698971"/>
    <n v="11518957.440000001"/>
    <n v="0"/>
    <n v="11518957.440000001"/>
    <x v="150"/>
    <n v="113837.37000000002"/>
    <n v="5797180.0399999991"/>
    <n v="138657.43"/>
    <n v="6347041.6099999985"/>
    <n v="0.55100833934498827"/>
    <n v="902827.04999999946"/>
    <n v="421780.16000000027"/>
    <n v="1324607.2099999997"/>
    <n v="0.11499367168423183"/>
    <n v="533605.57000000018"/>
    <n v="1285674.3900000006"/>
    <n v="223200.00999999998"/>
    <n v="69832.229999999938"/>
    <n v="946.68999999999937"/>
    <n v="2113258.8900000006"/>
    <n v="9784907.709999999"/>
    <n v="0"/>
    <n v="9784907.709999999"/>
  </r>
  <r>
    <x v="2"/>
    <d v="2014-02-28T00:00:00"/>
    <x v="4"/>
    <n v="15.460015052302214"/>
    <n v="827116"/>
    <n v="12787225.809999999"/>
    <n v="0"/>
    <n v="12787225.809999999"/>
    <x v="151"/>
    <n v="132237.68000000002"/>
    <n v="6606854.1599999992"/>
    <n v="314624.75999999995"/>
    <n v="7387589.4299999988"/>
    <n v="0.57773199126761954"/>
    <n v="1051539.7899999998"/>
    <n v="537077.82000000041"/>
    <n v="1588617.6100000003"/>
    <n v="0.12423473500856247"/>
    <n v="501163.79"/>
    <n v="1591198.2499999995"/>
    <n v="299532.81999999989"/>
    <n v="63619.519999999997"/>
    <n v="325.88000000000005"/>
    <n v="2455840.2599999993"/>
    <n v="11432047.299999999"/>
    <n v="0"/>
    <n v="11432047.299999999"/>
  </r>
  <r>
    <x v="2"/>
    <d v="2014-03-31T00:00:00"/>
    <x v="4"/>
    <n v="13.480773091415381"/>
    <n v="904990"/>
    <n v="12199964.840000005"/>
    <n v="0"/>
    <n v="12199964.840000005"/>
    <x v="152"/>
    <n v="125085.09000000001"/>
    <n v="6952630.6399999969"/>
    <n v="84974.684805870143"/>
    <n v="7569557.904805867"/>
    <n v="0.62045735410544545"/>
    <n v="1080306.4200000002"/>
    <n v="522199.43999999983"/>
    <n v="1602505.8599999999"/>
    <n v="0.13135331790021776"/>
    <n v="367175.74000000011"/>
    <n v="1501328.6000000003"/>
    <n v="300318.63"/>
    <n v="72267.289999999994"/>
    <n v="540.26"/>
    <n v="2241630.52"/>
    <n v="11413694.284805868"/>
    <n v="0"/>
    <n v="11413694.284805868"/>
  </r>
  <r>
    <x v="2"/>
    <d v="2014-04-30T00:00:00"/>
    <x v="4"/>
    <n v="18.236122809273692"/>
    <n v="800933"/>
    <n v="14605912.550000004"/>
    <n v="0"/>
    <n v="14605912.550000004"/>
    <x v="153"/>
    <n v="149266.85999999996"/>
    <n v="7225787.2599999998"/>
    <n v="475255.82659631537"/>
    <n v="8239489.8365963148"/>
    <n v="0.56412016766431428"/>
    <n v="1023545.3899999998"/>
    <n v="481420.60000000015"/>
    <n v="1504965.99"/>
    <n v="0.10303813505990077"/>
    <n v="690996.9700000002"/>
    <n v="1476706.9800000009"/>
    <n v="305453.36999999988"/>
    <n v="62034.049999999988"/>
    <n v="295.3900000000001"/>
    <n v="2535486.7600000012"/>
    <n v="12279942.586596316"/>
    <n v="0"/>
    <n v="12279942.586596316"/>
  </r>
  <r>
    <x v="2"/>
    <d v="2014-05-31T00:00:00"/>
    <x v="4"/>
    <n v="18.378932778134452"/>
    <n v="772576"/>
    <n v="14199122.370000003"/>
    <n v="0"/>
    <n v="14199122.370000003"/>
    <x v="154"/>
    <n v="142507.23000000004"/>
    <n v="7268619.4300000044"/>
    <n v="171984.85192547218"/>
    <n v="7901812.5019254759"/>
    <n v="0.55650006359692172"/>
    <n v="956171.3899999999"/>
    <n v="448806.62999999983"/>
    <n v="1404978.0199999998"/>
    <n v="9.8948229572867571E-2"/>
    <n v="680147.2300000001"/>
    <n v="1600897.860000001"/>
    <n v="266574.08999999997"/>
    <n v="44307.030000000006"/>
    <n v="54.519999999999989"/>
    <n v="2591980.7300000009"/>
    <n v="11898771.251925476"/>
    <n v="0"/>
    <n v="11898771.251925476"/>
  </r>
  <r>
    <x v="2"/>
    <d v="2014-06-30T00:00:00"/>
    <x v="4"/>
    <n v="17.696131023641236"/>
    <n v="853678"/>
    <n v="15106797.740000002"/>
    <n v="0"/>
    <n v="15106797.740000002"/>
    <x v="155"/>
    <n v="147109.15000000002"/>
    <n v="7638588.5099999979"/>
    <n v="240568.43648050976"/>
    <n v="8373201.0764805079"/>
    <n v="0.55426710680780633"/>
    <n v="1019680.2600000004"/>
    <n v="495081.01000000007"/>
    <n v="1514761.2700000005"/>
    <n v="0.10027017612006503"/>
    <n v="742880.73999999976"/>
    <n v="1707128.7399999986"/>
    <n v="288491.65000000008"/>
    <n v="57635.88"/>
    <n v="117.63000000000005"/>
    <n v="2796254.6399999983"/>
    <n v="12684216.986480506"/>
    <n v="0"/>
    <n v="12684216.986480506"/>
  </r>
  <r>
    <x v="2"/>
    <d v="2014-07-31T00:00:00"/>
    <x v="4"/>
    <n v="19.757431734634036"/>
    <n v="769021"/>
    <n v="15193879.91"/>
    <n v="0"/>
    <n v="15193879.91"/>
    <x v="156"/>
    <n v="149606.28999999995"/>
    <n v="7792876.79"/>
    <n v="205132.35941473098"/>
    <n v="8491597.7794147301"/>
    <n v="0.55888277580935086"/>
    <n v="1040144.8100000002"/>
    <n v="538205.03000000014"/>
    <n v="1578349.8400000003"/>
    <n v="0.10388063150092387"/>
    <n v="751178.63"/>
    <n v="1648180.33"/>
    <n v="308703.54999999987"/>
    <n v="57802.030000000013"/>
    <n v="163.43999999999997"/>
    <n v="2766027.9799999995"/>
    <n v="12835975.59941473"/>
    <n v="0"/>
    <n v="12835975.59941473"/>
  </r>
  <r>
    <x v="2"/>
    <d v="2014-08-31T00:00:00"/>
    <x v="4"/>
    <n v="19.636830608324662"/>
    <n v="763178"/>
    <n v="14986397.109999998"/>
    <n v="0"/>
    <n v="14986397.109999998"/>
    <x v="157"/>
    <n v="144577.74999999994"/>
    <n v="7776298.0600000024"/>
    <n v="180891.59999999998"/>
    <n v="8390614.8500000034"/>
    <n v="0.5598820576028366"/>
    <n v="924468.03000000049"/>
    <n v="476382.31999999977"/>
    <n v="1400850.3500000003"/>
    <n v="9.347479182072739E-2"/>
    <n v="761277.50999999989"/>
    <n v="1822099.7699999998"/>
    <n v="297274.01999999996"/>
    <n v="47951.150000000009"/>
    <n v="139.63999999999999"/>
    <n v="2928742.09"/>
    <n v="12720207.290000003"/>
    <n v="0"/>
    <n v="12720207.290000003"/>
  </r>
  <r>
    <x v="2"/>
    <d v="2014-09-30T00:00:00"/>
    <x v="4"/>
    <n v="20.898664779284378"/>
    <n v="684546"/>
    <n v="14306097.380000003"/>
    <n v="0"/>
    <n v="14306097.380000003"/>
    <x v="158"/>
    <n v="132684.94000000003"/>
    <n v="7386564.7599999961"/>
    <n v="454184.02385454258"/>
    <n v="8228717.4238545382"/>
    <n v="0.57518952970069448"/>
    <n v="808420.56000000017"/>
    <n v="459761.80000000005"/>
    <n v="1268182.3600000003"/>
    <n v="8.8646283211585422E-2"/>
    <n v="662469.3400000002"/>
    <n v="1813476.5400000005"/>
    <n v="289235.83000000007"/>
    <n v="91544.249999999913"/>
    <n v="89.719999999999985"/>
    <n v="2856815.6800000011"/>
    <n v="12353715.46385454"/>
    <n v="0"/>
    <n v="12353715.46385454"/>
  </r>
  <r>
    <x v="2"/>
    <d v="2014-10-31T00:00:00"/>
    <x v="4"/>
    <n v="19.911456768627041"/>
    <n v="769580"/>
    <n v="15323458.899999999"/>
    <n v="0"/>
    <n v="15323458.899999999"/>
    <x v="159"/>
    <n v="145623.29999999999"/>
    <n v="7971696.9500000011"/>
    <n v="287077.87434173538"/>
    <n v="8665996.0143417362"/>
    <n v="0.56553785087919917"/>
    <n v="875136.26"/>
    <n v="520676.36"/>
    <n v="1395812.62"/>
    <n v="9.1089918347351737E-2"/>
    <n v="735384.0299999998"/>
    <n v="1669563.9000000001"/>
    <n v="335881.73"/>
    <n v="96981.21"/>
    <n v="146.21"/>
    <n v="2837957.0799999996"/>
    <n v="12899765.714341735"/>
    <n v="0"/>
    <n v="12899765.714341735"/>
  </r>
  <r>
    <x v="2"/>
    <d v="2014-11-30T00:00:00"/>
    <x v="4"/>
    <n v="19.025595212710275"/>
    <n v="773799"/>
    <n v="14721986.549999999"/>
    <n v="0"/>
    <n v="14721986.549999999"/>
    <x v="160"/>
    <n v="142870.99000000008"/>
    <n v="7917513.7800000058"/>
    <n v="258144.09769434918"/>
    <n v="8537258.187694354"/>
    <n v="0.57989851836227591"/>
    <n v="848334.75000000012"/>
    <n v="493319.70000000007"/>
    <n v="1341654.4500000002"/>
    <n v="9.1132704505833162E-2"/>
    <n v="745684.03999999992"/>
    <n v="1435410.0399999993"/>
    <n v="308601.12000000017"/>
    <n v="71969.01999999999"/>
    <n v="68.54000000000002"/>
    <n v="2561732.7599999993"/>
    <n v="12440645.397694353"/>
    <n v="0"/>
    <n v="12440645.397694353"/>
  </r>
  <r>
    <x v="2"/>
    <d v="2014-12-31T00:00:00"/>
    <x v="4"/>
    <n v="18.239414064473113"/>
    <n v="890883"/>
    <n v="16249183.92"/>
    <n v="0"/>
    <n v="16249183.92"/>
    <x v="161"/>
    <n v="159035.25000000006"/>
    <n v="8834924.8699999992"/>
    <n v="437982.77461795293"/>
    <n v="9735259.8646179531"/>
    <n v="0.59912300288727072"/>
    <n v="1079759.7600000002"/>
    <n v="660037.66999999958"/>
    <n v="1739797.4299999997"/>
    <n v="0.10706983431079287"/>
    <n v="755301.77000000025"/>
    <n v="2000261.080000001"/>
    <n v="400035.25999999978"/>
    <n v="197246.66999999995"/>
    <n v="54.949999999999989"/>
    <n v="3352899.7300000014"/>
    <n v="14827957.024617955"/>
    <n v="0"/>
    <n v="14827957.024617955"/>
  </r>
  <r>
    <x v="3"/>
    <d v="2015-01-31T00:00:00"/>
    <x v="4"/>
    <n v="18.603311938838665"/>
    <n v="1013189"/>
    <n v="18848671.020000007"/>
    <n v="0"/>
    <n v="18848671.020000007"/>
    <x v="162"/>
    <n v="160582.21999999991"/>
    <n v="9942026.6800000034"/>
    <n v="237516.46615789764"/>
    <n v="10724501.906157902"/>
    <n v="0.56897920785918077"/>
    <n v="1186700.43"/>
    <n v="634809.94000000006"/>
    <n v="1821510.37"/>
    <n v="9.6638663175097395E-2"/>
    <n v="945557.63999999955"/>
    <n v="1681515.9599999995"/>
    <n v="390347.29000000015"/>
    <n v="195961.21999999997"/>
    <n v="54.530000000000044"/>
    <n v="3213436.6399999992"/>
    <n v="15759448.916157901"/>
    <n v="0"/>
    <n v="15759448.916157901"/>
  </r>
  <r>
    <x v="3"/>
    <d v="2015-02-28T00:00:00"/>
    <x v="4"/>
    <n v="21.867373751397171"/>
    <n v="705889"/>
    <n v="15435938.589999998"/>
    <n v="0"/>
    <n v="15435938.589999998"/>
    <x v="163"/>
    <n v="129169.25999999994"/>
    <n v="8739680.679999996"/>
    <n v="379646.91150284512"/>
    <n v="9493589.571502842"/>
    <n v="0.61503157168901668"/>
    <n v="1096212.8900000001"/>
    <n v="587745.73999999964"/>
    <n v="1683958.63"/>
    <n v="0.10909337454159955"/>
    <n v="759544.2"/>
    <n v="1536667.6300000011"/>
    <n v="312938.00999999995"/>
    <n v="127516.43000000002"/>
    <n v="32.860000000000007"/>
    <n v="2736699.1300000008"/>
    <n v="13914247.331502844"/>
    <n v="0"/>
    <n v="13914247.331502844"/>
  </r>
  <r>
    <x v="3"/>
    <d v="2015-03-31T00:00:00"/>
    <x v="4"/>
    <n v="20.65538518812129"/>
    <n v="830023"/>
    <n v="17144444.779999997"/>
    <n v="0"/>
    <n v="17144444.779999997"/>
    <x v="164"/>
    <n v="152022.25999999998"/>
    <n v="9684534.9199999981"/>
    <n v="557905.47762731905"/>
    <n v="10693206.637627317"/>
    <n v="0.62371262381745785"/>
    <n v="1119757.2399999995"/>
    <n v="584640.36999999988"/>
    <n v="1704397.6099999994"/>
    <n v="9.9413986971936208E-2"/>
    <n v="806217.94000000018"/>
    <n v="1574703.3200000003"/>
    <n v="349663.73999999993"/>
    <n v="213822.72000000003"/>
    <n v="31.05"/>
    <n v="2944438.7700000005"/>
    <n v="15342043.017627317"/>
    <n v="0"/>
    <n v="15342043.017627317"/>
  </r>
  <r>
    <x v="3"/>
    <d v="2015-04-30T00:00:00"/>
    <x v="4"/>
    <n v="20.058922159149052"/>
    <n v="830605"/>
    <n v="16661041.039999999"/>
    <n v="0"/>
    <n v="16661041.039999999"/>
    <x v="165"/>
    <n v="141769.91"/>
    <n v="9111448.4699999988"/>
    <n v="657166.21678084845"/>
    <n v="10182987.206780847"/>
    <n v="0.61118553050397195"/>
    <n v="1110082.9300000009"/>
    <n v="580625.99000000046"/>
    <n v="1690708.9200000013"/>
    <n v="0.10147678743128535"/>
    <n v="723303.13000000024"/>
    <n v="1752652.340000001"/>
    <n v="374920.63999999972"/>
    <n v="135178.38000000006"/>
    <n v="26.61"/>
    <n v="2986081.1000000006"/>
    <n v="14859777.226780849"/>
    <n v="0"/>
    <n v="14859777.226780849"/>
  </r>
  <r>
    <x v="3"/>
    <d v="2015-05-31T00:00:00"/>
    <x v="4"/>
    <n v="22.371397275081694"/>
    <n v="586513"/>
    <n v="13121115.329999989"/>
    <n v="0"/>
    <n v="13121115.329999989"/>
    <x v="166"/>
    <n v="108685.48000000003"/>
    <n v="6694816.3999999976"/>
    <n v="134842.83867082029"/>
    <n v="7136291.4786708178"/>
    <n v="0.54387842033172829"/>
    <n v="864216.82999999961"/>
    <n v="468113.68000000023"/>
    <n v="1332330.5099999998"/>
    <n v="0.10154094956804262"/>
    <n v="498776.7100000002"/>
    <n v="1538583.169999999"/>
    <n v="318520.51999999996"/>
    <n v="109991.74000000002"/>
    <n v="81.44"/>
    <n v="2465953.5799999991"/>
    <n v="10934575.568670817"/>
    <n v="0"/>
    <n v="10934575.568670817"/>
  </r>
  <r>
    <x v="3"/>
    <d v="2015-06-30T00:00:00"/>
    <x v="4"/>
    <n v="21.678800251052532"/>
    <n v="616604"/>
    <n v="13367234.949999996"/>
    <n v="0"/>
    <n v="13367234.949999996"/>
    <x v="167"/>
    <n v="111996.14000000009"/>
    <n v="6942224.8999999994"/>
    <n v="310555.41468988761"/>
    <n v="7606216.0246898867"/>
    <n v="0.569019401031018"/>
    <n v="898498.47"/>
    <n v="477894.33999999979"/>
    <n v="1376392.8099999998"/>
    <n v="0.10296765300740078"/>
    <n v="408184.87000000011"/>
    <n v="1660110.9200000011"/>
    <n v="398331.81000000035"/>
    <n v="158666.05000000008"/>
    <n v="13.899999999999997"/>
    <n v="2625307.5500000017"/>
    <n v="11607916.384689888"/>
    <n v="0"/>
    <n v="11607916.384689888"/>
  </r>
  <r>
    <x v="0"/>
    <d v="2012-01-31T00:00:00"/>
    <x v="5"/>
    <n v="30.805149359807221"/>
    <n v="360204"/>
    <n v="11096138.02"/>
    <n v="0"/>
    <n v="11096138.02"/>
    <x v="168"/>
    <n v="80257.00999999998"/>
    <n v="5047641.5699999994"/>
    <n v="82209.946437019767"/>
    <n v="5661498.7564370194"/>
    <n v="0.5102224527337863"/>
    <n v="476440.67999999993"/>
    <n v="736081.34999999986"/>
    <n v="1212522.0299999998"/>
    <n v="0.10927423828132951"/>
    <n v="362066.18"/>
    <n v="771224.70999999985"/>
    <n v="285374.65000000002"/>
    <n v="128238.63"/>
    <n v="4892.22"/>
    <n v="1551796.39"/>
    <n v="8425817.1764370203"/>
    <n v="0"/>
    <n v="8425817.1764370203"/>
  </r>
  <r>
    <x v="0"/>
    <d v="2012-02-29T00:00:00"/>
    <x v="5"/>
    <n v="24.223034531369724"/>
    <n v="292256"/>
    <n v="7079327.1799999904"/>
    <n v="0"/>
    <n v="7079327.1799999904"/>
    <x v="169"/>
    <n v="76152.789999999906"/>
    <n v="3540541.93"/>
    <n v="83633.378054262314"/>
    <n v="3984439.5080542611"/>
    <n v="0.56282742791021367"/>
    <n v="294759.64"/>
    <n v="538984.56000000006"/>
    <n v="833744.20000000007"/>
    <n v="0.11777167219441907"/>
    <n v="276040.25"/>
    <n v="472923.63"/>
    <n v="193894.06"/>
    <n v="108956.6"/>
    <n v="1528.3499999999899"/>
    <n v="1053342.8900000001"/>
    <n v="5871526.5980542619"/>
    <n v="0"/>
    <n v="5871526.5980542619"/>
  </r>
  <r>
    <x v="0"/>
    <d v="2012-03-31T00:00:00"/>
    <x v="5"/>
    <n v="25.395741259389748"/>
    <n v="323490"/>
    <n v="8215268.3399999896"/>
    <n v="0"/>
    <n v="8215268.3399999896"/>
    <x v="170"/>
    <n v="60937.65"/>
    <n v="3884627.50999999"/>
    <n v="-12981.492765466854"/>
    <n v="4279722.387234522"/>
    <n v="0.52094736411671827"/>
    <n v="301747.91999999899"/>
    <n v="590217.79"/>
    <n v="891965.70999999903"/>
    <n v="0.10857414183990004"/>
    <n v="316252.65999999898"/>
    <n v="477350.38"/>
    <n v="201752.47"/>
    <n v="118568.91"/>
    <n v="24926.47"/>
    <n v="1138850.889999999"/>
    <n v="6310538.9872345198"/>
    <n v="0"/>
    <n v="6310538.9872345198"/>
  </r>
  <r>
    <x v="0"/>
    <d v="2012-04-30T00:00:00"/>
    <x v="5"/>
    <n v="27.348513247433999"/>
    <n v="300662"/>
    <n v="8222658.6900000013"/>
    <n v="0"/>
    <n v="8222658.6900000013"/>
    <x v="171"/>
    <n v="69888.540000000008"/>
    <n v="3752160.36"/>
    <n v="98294.279999999897"/>
    <n v="4280090.1399999997"/>
    <n v="0.5205238720664932"/>
    <n v="282680.59000000008"/>
    <n v="564835.22999999986"/>
    <n v="847515.82"/>
    <n v="0.10307077697761037"/>
    <n v="327689.01000000007"/>
    <n v="481254.91000000009"/>
    <n v="193126.62000000002"/>
    <n v="111322.56999999999"/>
    <n v="54471.21"/>
    <n v="1167864.3200000001"/>
    <n v="6295470.2799999993"/>
    <n v="0"/>
    <n v="6295470.2799999993"/>
  </r>
  <r>
    <x v="0"/>
    <d v="2012-05-31T00:00:00"/>
    <x v="5"/>
    <n v="27.322916922238125"/>
    <n v="278787"/>
    <n v="7617274.04"/>
    <n v="0"/>
    <n v="7617274.04"/>
    <x v="172"/>
    <n v="65121.33"/>
    <n v="3530328.3"/>
    <n v="89300.252540819492"/>
    <n v="4004197.0625408194"/>
    <n v="0.52567323185615877"/>
    <n v="278492.33"/>
    <n v="548182.73000000021"/>
    <n v="826675.06000000029"/>
    <n v="0.10852636463634441"/>
    <n v="295046.56999999995"/>
    <n v="466146.76"/>
    <n v="135057.00000000003"/>
    <n v="93325.1"/>
    <n v="38104.009999999995"/>
    <n v="1027679.44"/>
    <n v="5858551.5625408199"/>
    <n v="0"/>
    <n v="5858551.5625408199"/>
  </r>
  <r>
    <x v="0"/>
    <d v="2012-06-30T00:00:00"/>
    <x v="5"/>
    <n v="28.122287709740831"/>
    <n v="298106"/>
    <n v="8383422.7000000002"/>
    <n v="0"/>
    <n v="8383422.7000000002"/>
    <x v="173"/>
    <n v="70217.849999999991"/>
    <n v="3956795.3699999992"/>
    <n v="89300.252540819492"/>
    <n v="4447819.7625408182"/>
    <n v="0.53054938557980835"/>
    <n v="322880.17"/>
    <n v="654063.38"/>
    <n v="976943.55"/>
    <n v="0.11653277962472297"/>
    <n v="247098.45999999996"/>
    <n v="547169.43999999983"/>
    <n v="158679.27000000002"/>
    <n v="117218.14000000003"/>
    <n v="41933.100000000006"/>
    <n v="1112098.4099999999"/>
    <n v="6536861.7225408182"/>
    <n v="0"/>
    <n v="6536861.7225408182"/>
  </r>
  <r>
    <x v="0"/>
    <d v="2012-07-31T00:00:00"/>
    <x v="5"/>
    <n v="28.145878740328918"/>
    <n v="266387"/>
    <n v="7497696.1999999993"/>
    <n v="0"/>
    <n v="7497696.1999999993"/>
    <x v="174"/>
    <n v="64522.759999999995"/>
    <n v="3519217.8500000006"/>
    <n v="71090.586948913726"/>
    <n v="3941870.836948914"/>
    <n v="0.52574427288063685"/>
    <n v="285666.94"/>
    <n v="548737.32999999996"/>
    <n v="834404.27"/>
    <n v="0.11128808739943345"/>
    <n v="160700.56"/>
    <n v="136913.01999999999"/>
    <n v="487334.52"/>
    <n v="124452.96999999999"/>
    <n v="25390.23"/>
    <n v="934791.29999999993"/>
    <n v="5711066.4069489138"/>
    <n v="0"/>
    <n v="5711066.4069489138"/>
  </r>
  <r>
    <x v="0"/>
    <d v="2012-08-31T00:00:00"/>
    <x v="5"/>
    <n v="26.949112280241895"/>
    <n v="267055"/>
    <n v="7196895.1799999997"/>
    <n v="0"/>
    <n v="7196895.1799999997"/>
    <x v="175"/>
    <n v="60508.779999999992"/>
    <n v="3414415.5699999994"/>
    <n v="186726.27000000002"/>
    <n v="3943057.5999999992"/>
    <n v="0.5478831498001614"/>
    <n v="286637.7"/>
    <n v="562163.62"/>
    <n v="848801.32000000007"/>
    <n v="0.11793993086891118"/>
    <n v="139911.34999999998"/>
    <n v="144560.81000000003"/>
    <n v="484724.71000000008"/>
    <n v="142310.30000000002"/>
    <n v="26177.620000000003"/>
    <n v="937684.79000000015"/>
    <n v="5729543.709999999"/>
    <n v="0"/>
    <n v="5729543.709999999"/>
  </r>
  <r>
    <x v="0"/>
    <d v="2012-09-30T00:00:00"/>
    <x v="5"/>
    <n v="13.968763207729086"/>
    <n v="606747"/>
    <n v="8475505.1699999999"/>
    <n v="0"/>
    <n v="8475505.1699999999"/>
    <x v="176"/>
    <n v="64950.970000000016"/>
    <n v="4038761.2700000005"/>
    <n v="96613.999315151232"/>
    <n v="4536313.6393151516"/>
    <n v="0.535226343247591"/>
    <n v="333548.01"/>
    <n v="652674.84"/>
    <n v="986222.85"/>
    <n v="0.11636154190441016"/>
    <n v="139039.81999999998"/>
    <n v="176957.35"/>
    <n v="559373.54999999993"/>
    <n v="164814.78"/>
    <n v="20842.830000000002"/>
    <n v="1061028.33"/>
    <n v="6583564.8193151522"/>
    <n v="0"/>
    <n v="6583564.8193151522"/>
  </r>
  <r>
    <x v="0"/>
    <d v="2012-10-31T00:00:00"/>
    <x v="5"/>
    <n v="26.58894484544247"/>
    <n v="309367"/>
    <n v="8225742.1000000006"/>
    <n v="0"/>
    <n v="8225742.1000000006"/>
    <x v="177"/>
    <n v="73900.479999999981"/>
    <n v="3974780.48"/>
    <n v="277628.44726993039"/>
    <n v="4702022.3472699309"/>
    <n v="0.57162287488565078"/>
    <n v="320808.00999999995"/>
    <n v="613137.09"/>
    <n v="933945.09999999986"/>
    <n v="0.11353931215519142"/>
    <n v="130554.40999999999"/>
    <n v="172651.29999999996"/>
    <n v="545079.85"/>
    <n v="351568.79000000004"/>
    <n v="27354.089999999997"/>
    <n v="1227208.4400000002"/>
    <n v="6863175.8872699309"/>
    <n v="0"/>
    <n v="6863175.8872699309"/>
  </r>
  <r>
    <x v="0"/>
    <d v="2012-11-30T00:00:00"/>
    <x v="5"/>
    <n v="24.710617030293282"/>
    <n v="342155"/>
    <n v="8454861.1699999981"/>
    <n v="0"/>
    <n v="8454861.1699999981"/>
    <x v="178"/>
    <n v="86964.52"/>
    <n v="3809894.75"/>
    <n v="908411.97999999975"/>
    <n v="5103516.88"/>
    <n v="0.60361924074029483"/>
    <n v="317722.59000000003"/>
    <n v="528916.0199999999"/>
    <n v="846638.60999999987"/>
    <n v="0.10013631128611424"/>
    <n v="95972.669999999969"/>
    <n v="158180.78999999992"/>
    <n v="591373.55999999982"/>
    <n v="163269.3599999999"/>
    <n v="17665.160000000003"/>
    <n v="1026461.5399999997"/>
    <n v="6976617.0299999993"/>
    <n v="0"/>
    <n v="6976617.0299999993"/>
  </r>
  <r>
    <x v="0"/>
    <d v="2012-12-31T00:00:00"/>
    <x v="5"/>
    <n v="4.5777030529763767"/>
    <n v="2045119"/>
    <n v="9361947.4899999946"/>
    <n v="0"/>
    <n v="9361947.4899999946"/>
    <x v="179"/>
    <n v="84396.9"/>
    <n v="4877372.99"/>
    <n v="-17904.271838241391"/>
    <n v="5296002.8481617589"/>
    <n v="0.5656945687656022"/>
    <n v="333229.46999999991"/>
    <n v="605722.0199999999"/>
    <n v="938951.48999999976"/>
    <n v="0.10029446234375325"/>
    <n v="89396.749999999985"/>
    <n v="651797.74"/>
    <n v="181176.58000000005"/>
    <n v="153181.32"/>
    <n v="60549.32"/>
    <n v="1136101.7100000002"/>
    <n v="7371056.048161759"/>
    <n v="0"/>
    <n v="7371056.048161759"/>
  </r>
  <r>
    <x v="1"/>
    <d v="2013-01-31T00:00:00"/>
    <x v="5"/>
    <n v="24.128786428402741"/>
    <n v="317575"/>
    <n v="7662699.3500000006"/>
    <n v="0"/>
    <n v="7662699.3500000006"/>
    <x v="180"/>
    <n v="71258.789999999979"/>
    <n v="4069678.6399999992"/>
    <n v="28034.142956094154"/>
    <n v="4472405.6629560934"/>
    <n v="0.58365929011113993"/>
    <n v="273715.37"/>
    <n v="474674.57"/>
    <n v="748389.94"/>
    <n v="9.7666619270401087E-2"/>
    <n v="76022.099999999991"/>
    <n v="517521.91999999993"/>
    <n v="143815.65000000002"/>
    <n v="122232.69999999994"/>
    <n v="32650.289999999994"/>
    <n v="892242.65999999992"/>
    <n v="6113038.2629560931"/>
    <n v="0"/>
    <n v="6113038.2629560931"/>
  </r>
  <r>
    <x v="1"/>
    <d v="2013-02-28T00:00:00"/>
    <x v="5"/>
    <n v="26.396820999543806"/>
    <n v="394580"/>
    <n v="10415657.629999995"/>
    <n v="0"/>
    <n v="10415657.629999995"/>
    <x v="181"/>
    <n v="69092.140000000014"/>
    <n v="5271989.1500000013"/>
    <n v="-631020.27999999968"/>
    <n v="5105781.1400000025"/>
    <n v="0.49020247413796808"/>
    <n v="413005.8"/>
    <n v="836157.12000000023"/>
    <n v="1249162.9200000002"/>
    <n v="0.1199312577635101"/>
    <n v="78697.239999999991"/>
    <n v="795865.28999999992"/>
    <n v="230673.99"/>
    <n v="175318.59999999998"/>
    <n v="100256.16"/>
    <n v="1380811.28"/>
    <n v="7735755.3400000026"/>
    <n v="0"/>
    <n v="7735755.3400000026"/>
  </r>
  <r>
    <x v="1"/>
    <d v="2013-03-31T00:00:00"/>
    <x v="5"/>
    <n v="26.70268811324177"/>
    <n v="413275"/>
    <n v="11035553.429999992"/>
    <n v="0"/>
    <n v="11035553.429999992"/>
    <x v="182"/>
    <n v="99954.64999999998"/>
    <n v="5742024.9200000037"/>
    <n v="664424.06999999983"/>
    <n v="6974730.7700000033"/>
    <n v="0.63202365103315061"/>
    <n v="524221.77999999997"/>
    <n v="823063.5900000002"/>
    <n v="1347285.37"/>
    <n v="0.12208589071187172"/>
    <n v="104763.99000000002"/>
    <n v="822202.62000000046"/>
    <n v="267679.40999999997"/>
    <n v="240471.43999999992"/>
    <n v="68118.880000000005"/>
    <n v="1503236.3400000003"/>
    <n v="9825252.4800000042"/>
    <n v="0"/>
    <n v="9825252.4800000042"/>
  </r>
  <r>
    <x v="1"/>
    <d v="2013-04-30T00:00:00"/>
    <x v="5"/>
    <n v="26.55062179123566"/>
    <n v="276781"/>
    <n v="7348707.6499999976"/>
    <n v="0"/>
    <n v="7348707.6499999976"/>
    <x v="183"/>
    <n v="53771.92"/>
    <n v="3911598.5500000007"/>
    <n v="-476157.55"/>
    <n v="3793973.1500000013"/>
    <n v="0.51627760018457158"/>
    <n v="367548.13000000006"/>
    <n v="412438.52999999997"/>
    <n v="779986.66"/>
    <n v="0.10613929647888501"/>
    <n v="70526.260000000009"/>
    <n v="660223.74000000022"/>
    <n v="145605.41000000009"/>
    <n v="112644.13999999998"/>
    <n v="26239.56"/>
    <n v="1015239.1100000005"/>
    <n v="5589198.9200000018"/>
    <n v="0"/>
    <n v="5589198.9200000018"/>
  </r>
  <r>
    <x v="1"/>
    <d v="2013-05-31T00:00:00"/>
    <x v="5"/>
    <n v="28.349735146627516"/>
    <n v="247873"/>
    <n v="7027133.9000000022"/>
    <n v="0"/>
    <n v="7027133.9000000022"/>
    <x v="184"/>
    <n v="46083.110000000008"/>
    <n v="3363197.8100000005"/>
    <n v="246152.80000000005"/>
    <n v="3979617.6500000004"/>
    <n v="0.56632159094051115"/>
    <n v="308163.59999999998"/>
    <n v="291078.16999999993"/>
    <n v="599241.7699999999"/>
    <n v="8.5275416482386901E-2"/>
    <n v="75843.579999999973"/>
    <n v="685268.20999999973"/>
    <n v="110150.91000000002"/>
    <n v="99790.099999999991"/>
    <n v="13629.59"/>
    <n v="984682.38999999966"/>
    <n v="5563541.8100000005"/>
    <n v="0"/>
    <n v="5563541.8100000005"/>
  </r>
  <r>
    <x v="1"/>
    <d v="2013-06-30T00:00:00"/>
    <x v="5"/>
    <n v="26.101010046336153"/>
    <n v="243870"/>
    <n v="6365253.3199999975"/>
    <n v="0"/>
    <n v="6365253.3199999975"/>
    <x v="185"/>
    <n v="36975.880000000019"/>
    <n v="3068249.3399999989"/>
    <n v="449137.93000000023"/>
    <n v="3851775.8599999989"/>
    <n v="0.6051253055235829"/>
    <n v="295969.96999999991"/>
    <n v="224097.56"/>
    <n v="520067.52999999991"/>
    <n v="8.170413711044576E-2"/>
    <n v="65773.149999999994"/>
    <n v="754845.75999999989"/>
    <n v="94071.340000000055"/>
    <n v="67108.510000000038"/>
    <n v="8213.6799999999948"/>
    <n v="990012.44000000006"/>
    <n v="5361855.8299999991"/>
    <n v="0"/>
    <n v="5361855.8299999991"/>
  </r>
  <r>
    <x v="1"/>
    <d v="2013-07-31T00:00:00"/>
    <x v="5"/>
    <n v="25.340359151438481"/>
    <n v="233996"/>
    <n v="5929542.6799999988"/>
    <n v="0"/>
    <n v="5929542.6799999988"/>
    <x v="186"/>
    <n v="39028.000000000015"/>
    <n v="2991425.38"/>
    <n v="-83736.88999999997"/>
    <n v="3231853.59"/>
    <n v="0.54504263893754457"/>
    <n v="342907.05000000005"/>
    <n v="245813.54000000018"/>
    <n v="588720.5900000002"/>
    <n v="9.928600260956387E-2"/>
    <n v="69385.180000000008"/>
    <n v="845315.78000000038"/>
    <n v="125239.2"/>
    <n v="62402.039999999979"/>
    <n v="7723.4800000000041"/>
    <n v="1110065.6800000004"/>
    <n v="4930639.8600000003"/>
    <n v="0"/>
    <n v="4930639.8600000003"/>
  </r>
  <r>
    <x v="1"/>
    <d v="2013-08-31T00:00:00"/>
    <x v="5"/>
    <n v="26.17630126198889"/>
    <n v="247625"/>
    <n v="6481906.5999999987"/>
    <n v="0"/>
    <n v="6481906.5999999987"/>
    <x v="187"/>
    <n v="34306.840000000011"/>
    <n v="3099798.0399999996"/>
    <n v="229371.67000000004"/>
    <n v="3632988.7899999996"/>
    <n v="0.56048150863512913"/>
    <n v="387397.78999999992"/>
    <n v="273107.7099999999"/>
    <n v="660505.49999999977"/>
    <n v="0.10189987927317556"/>
    <n v="66516.52"/>
    <n v="922713.61999999988"/>
    <n v="134371.44"/>
    <n v="49245.799999999996"/>
    <n v="6332.8200000000043"/>
    <n v="1179180.2"/>
    <n v="5472674.4899999993"/>
    <n v="0"/>
    <n v="5472674.4899999993"/>
  </r>
  <r>
    <x v="1"/>
    <d v="2013-09-30T00:00:00"/>
    <x v="5"/>
    <n v="26.854989868593492"/>
    <n v="231952"/>
    <n v="6229068.6099999975"/>
    <n v="0"/>
    <n v="6229068.6099999975"/>
    <x v="188"/>
    <n v="31677.909999999993"/>
    <n v="3113813.2900000005"/>
    <n v="8155.1400000000031"/>
    <n v="3448172.1700000004"/>
    <n v="0.55356143685179315"/>
    <n v="319538.20999999985"/>
    <n v="221104.48999999993"/>
    <n v="540642.69999999972"/>
    <n v="8.6793505393738146E-2"/>
    <n v="78916.080000000031"/>
    <n v="643320.25000000012"/>
    <n v="126811.61000000003"/>
    <n v="130140.19999999995"/>
    <n v="4690.0199999999995"/>
    <n v="983878.16000000015"/>
    <n v="4972693.03"/>
    <n v="0"/>
    <n v="4972693.03"/>
  </r>
  <r>
    <x v="1"/>
    <d v="2013-10-31T00:00:00"/>
    <x v="5"/>
    <n v="25.11094963739221"/>
    <n v="268334"/>
    <n v="6738121.5600000015"/>
    <n v="0"/>
    <n v="6738121.5600000015"/>
    <x v="189"/>
    <n v="40685.449999999997"/>
    <n v="3396448.8200000008"/>
    <n v="151744.82999999999"/>
    <n v="3873937.7700000009"/>
    <n v="0.57492844786255237"/>
    <n v="428764.50000000012"/>
    <n v="296665.24"/>
    <n v="725429.74000000011"/>
    <n v="0.10766053024427774"/>
    <n v="86754.23"/>
    <n v="771509.44999999984"/>
    <n v="159428.84"/>
    <n v="124766.06999999995"/>
    <n v="6928.6900000000014"/>
    <n v="1149387.2799999998"/>
    <n v="5748754.790000001"/>
    <n v="0"/>
    <n v="5748754.790000001"/>
  </r>
  <r>
    <x v="1"/>
    <d v="2013-11-30T00:00:00"/>
    <x v="5"/>
    <n v="22.110466556653883"/>
    <n v="370866"/>
    <n v="8200020.2899999991"/>
    <n v="0"/>
    <n v="8200020.2899999991"/>
    <x v="190"/>
    <n v="53301.010000000009"/>
    <n v="4056699.3200000003"/>
    <n v="-267003.84000000003"/>
    <n v="4217988.3400000008"/>
    <n v="0.51438754915568641"/>
    <n v="473180.68999999994"/>
    <n v="286234.93000000011"/>
    <n v="759415.62000000011"/>
    <n v="9.2611431818786408E-2"/>
    <n v="149981.22999999998"/>
    <n v="793499.70000000007"/>
    <n v="179056"/>
    <n v="189533.71000000002"/>
    <n v="4415.8700000000017"/>
    <n v="1316486.5100000002"/>
    <n v="6293890.4700000007"/>
    <n v="0"/>
    <n v="6293890.4700000007"/>
  </r>
  <r>
    <x v="1"/>
    <d v="2013-12-31T00:00:00"/>
    <x v="5"/>
    <n v="24.306931919738826"/>
    <n v="383797"/>
    <n v="9328927.5500000026"/>
    <n v="0"/>
    <n v="9328927.5500000026"/>
    <x v="191"/>
    <n v="60065.220000000008"/>
    <n v="4387408.2200000007"/>
    <n v="283155.93103544717"/>
    <n v="5205482.5910354471"/>
    <n v="0.5579936775300014"/>
    <n v="553475.21999999986"/>
    <n v="307609.69000000006"/>
    <n v="861084.90999999992"/>
    <n v="9.2302668809985527E-2"/>
    <n v="217730.68000000002"/>
    <n v="911069.75000000023"/>
    <n v="219736.98999999996"/>
    <n v="225722.04"/>
    <n v="4035.91"/>
    <n v="1578295.37"/>
    <n v="7644862.8710354473"/>
    <n v="0"/>
    <n v="7644862.8710354473"/>
  </r>
  <r>
    <x v="2"/>
    <d v="2014-01-31T00:00:00"/>
    <x v="5"/>
    <n v="26.670090127521846"/>
    <n v="320102"/>
    <n v="8537149.1899999976"/>
    <n v="0"/>
    <n v="8537149.1899999976"/>
    <x v="192"/>
    <n v="54782.970000000008"/>
    <n v="4168461.5499999984"/>
    <n v="245471.10000000006"/>
    <n v="4906098.9499999983"/>
    <n v="0.5746764922120331"/>
    <n v="549760.95000000007"/>
    <n v="287221.60999999975"/>
    <n v="836982.55999999982"/>
    <n v="9.8040053110516168E-2"/>
    <n v="202999.05000000002"/>
    <n v="802936.65000000037"/>
    <n v="203216.78999999995"/>
    <n v="146268.15000000005"/>
    <n v="1447.59"/>
    <n v="1356868.2300000007"/>
    <n v="7099949.7399999984"/>
    <n v="0"/>
    <n v="7099949.7399999984"/>
  </r>
  <r>
    <x v="2"/>
    <d v="2014-02-28T00:00:00"/>
    <x v="5"/>
    <n v="17.6829374517879"/>
    <n v="397981"/>
    <n v="7037473.1299999999"/>
    <n v="0"/>
    <n v="7037473.1299999999"/>
    <x v="193"/>
    <n v="45889.909999999996"/>
    <n v="3373882.8000000026"/>
    <n v="70227.590000000026"/>
    <n v="3819373.3500000024"/>
    <n v="0.5427194220775664"/>
    <n v="469310.85000000003"/>
    <n v="259579.32999999996"/>
    <n v="728890.17999999993"/>
    <n v="0.10357271232664728"/>
    <n v="173997.80999999997"/>
    <n v="698006.68999999983"/>
    <n v="169278.27000000005"/>
    <n v="79182.009999999995"/>
    <n v="298.15999999999985"/>
    <n v="1120762.9399999997"/>
    <n v="5669026.4700000025"/>
    <n v="0"/>
    <n v="5669026.4700000025"/>
  </r>
  <r>
    <x v="2"/>
    <d v="2014-03-31T00:00:00"/>
    <x v="5"/>
    <n v="26.136779328546638"/>
    <n v="349719"/>
    <n v="9140528.3300000019"/>
    <n v="0"/>
    <n v="9140528.3300000019"/>
    <x v="194"/>
    <n v="63947.869999999981"/>
    <n v="4484104.0200000014"/>
    <n v="263989.27649173053"/>
    <n v="5159354.8364917319"/>
    <n v="0.56444820804923113"/>
    <n v="554914.86000000022"/>
    <n v="294605.76000000007"/>
    <n v="849520.62000000034"/>
    <n v="9.2939990920634249E-2"/>
    <n v="200863.71"/>
    <n v="918242.7799999998"/>
    <n v="190482.79000000007"/>
    <n v="70356.410000000018"/>
    <n v="362.21000000000004"/>
    <n v="1380307.8999999997"/>
    <n v="7389183.3564917315"/>
    <n v="0"/>
    <n v="7389183.3564917315"/>
  </r>
  <r>
    <x v="2"/>
    <d v="2014-04-30T00:00:00"/>
    <x v="5"/>
    <n v="24.902606800075283"/>
    <n v="318820"/>
    <n v="7939449.1000000015"/>
    <n v="0"/>
    <n v="7939449.1000000015"/>
    <x v="195"/>
    <n v="72788.860000000015"/>
    <n v="4046261.7799999984"/>
    <n v="133005.04170375614"/>
    <n v="4581214.1617037542"/>
    <n v="0.57701914881018046"/>
    <n v="536250.5199999999"/>
    <n v="269555.19999999995"/>
    <n v="805805.71999999986"/>
    <n v="0.10149390843755138"/>
    <n v="173740.78000000003"/>
    <n v="874059.12000000011"/>
    <n v="199874.50999999995"/>
    <n v="59621.229999999996"/>
    <n v="265.52999999999997"/>
    <n v="1307561.1700000002"/>
    <n v="6694581.0517037548"/>
    <n v="0"/>
    <n v="6694581.0517037548"/>
  </r>
  <r>
    <x v="2"/>
    <d v="2014-05-31T00:00:00"/>
    <x v="5"/>
    <n v="15.973290194087093"/>
    <n v="506113"/>
    <n v="8084289.8200000012"/>
    <n v="0"/>
    <n v="8084289.8200000012"/>
    <x v="196"/>
    <n v="68122.579999999944"/>
    <n v="4025016.0200000033"/>
    <n v="187468.91325307588"/>
    <n v="4601645.4332530787"/>
    <n v="0.56920837027253901"/>
    <n v="480839.98000000016"/>
    <n v="239901.85999999996"/>
    <n v="720741.84000000008"/>
    <n v="8.9153389604728447E-2"/>
    <n v="221259.32000000012"/>
    <n v="857114.54"/>
    <n v="181466.6700000001"/>
    <n v="60652.970000000008"/>
    <n v="112.59"/>
    <n v="1320606.0900000003"/>
    <n v="6642993.3632530794"/>
    <n v="0"/>
    <n v="6642993.3632530794"/>
  </r>
  <r>
    <x v="2"/>
    <d v="2014-06-30T00:00:00"/>
    <x v="5"/>
    <n v="13.754853825819819"/>
    <n v="559880"/>
    <n v="7701067.5599999996"/>
    <n v="0"/>
    <n v="7701067.5599999996"/>
    <x v="197"/>
    <n v="65907.27999999997"/>
    <n v="3682151.0999999992"/>
    <n v="317512.2089405217"/>
    <n v="4357003.9389405204"/>
    <n v="0.56576622721389558"/>
    <n v="422917.11999999994"/>
    <n v="216134.34"/>
    <n v="639051.46"/>
    <n v="8.2982191108059822E-2"/>
    <n v="202787.01000000004"/>
    <n v="748508.13000000012"/>
    <n v="172923.63000000003"/>
    <n v="56806.409999999996"/>
    <n v="152.58000000000004"/>
    <n v="1181177.7600000002"/>
    <n v="6177233.1589405201"/>
    <n v="0"/>
    <n v="6177233.1589405201"/>
  </r>
  <r>
    <x v="2"/>
    <d v="2014-07-31T00:00:00"/>
    <x v="5"/>
    <n v="26.375968704356801"/>
    <n v="224568"/>
    <n v="5923198.5399999982"/>
    <n v="0"/>
    <n v="5923198.5399999982"/>
    <x v="198"/>
    <n v="52140.469999999994"/>
    <n v="2803604.149999998"/>
    <n v="49840.014823776517"/>
    <n v="3170935.3548237747"/>
    <n v="0.53534173021723086"/>
    <n v="337697.22999999992"/>
    <n v="181204.41000000006"/>
    <n v="518901.64"/>
    <n v="8.7604971620620392E-2"/>
    <n v="133365.02999999997"/>
    <n v="600801.0499999997"/>
    <n v="151131.50999999998"/>
    <n v="60635.129999999976"/>
    <n v="69.320000000000007"/>
    <n v="946002.03999999957"/>
    <n v="4635839.0348237744"/>
    <n v="0"/>
    <n v="4635839.0348237744"/>
  </r>
  <r>
    <x v="2"/>
    <d v="2014-08-31T00:00:00"/>
    <x v="5"/>
    <n v="17.055593523494558"/>
    <n v="362850"/>
    <n v="6188622.1100000003"/>
    <n v="0"/>
    <n v="6188622.1100000003"/>
    <x v="199"/>
    <n v="49748.809999999954"/>
    <n v="3108609.0900000008"/>
    <n v="376804.91000000003"/>
    <n v="3783985.3400000008"/>
    <n v="0.6114423005220464"/>
    <n v="347043.43999999989"/>
    <n v="187888.68000000002"/>
    <n v="534932.11999999988"/>
    <n v="8.6438000332193468E-2"/>
    <n v="156475.30000000002"/>
    <n v="636692.49000000022"/>
    <n v="158517.75000000003"/>
    <n v="67263.959999999992"/>
    <n v="89.499999999999986"/>
    <n v="1019039.0000000002"/>
    <n v="5337956.4600000009"/>
    <n v="0"/>
    <n v="5337956.4600000009"/>
  </r>
  <r>
    <x v="2"/>
    <d v="2014-09-30T00:00:00"/>
    <x v="5"/>
    <n v="16.129957593324939"/>
    <n v="363622"/>
    <n v="5865207.4400000013"/>
    <n v="0"/>
    <n v="5865207.4400000013"/>
    <x v="200"/>
    <n v="47722.040000000008"/>
    <n v="2850361.88"/>
    <n v="187096.7350745078"/>
    <n v="3288848.1250745081"/>
    <n v="0.5607385857565691"/>
    <n v="299468.20999999985"/>
    <n v="173718.4199999999"/>
    <n v="473186.62999999977"/>
    <n v="8.0676878838576882E-2"/>
    <n v="138678.21"/>
    <n v="573178.78000000026"/>
    <n v="139714.30999999997"/>
    <n v="109083.18"/>
    <n v="34.72"/>
    <n v="960689.20000000019"/>
    <n v="4722723.9550745077"/>
    <n v="0"/>
    <n v="4722723.9550745077"/>
  </r>
  <r>
    <x v="2"/>
    <d v="2014-10-31T00:00:00"/>
    <x v="5"/>
    <n v="24.335681508909794"/>
    <n v="247649"/>
    <n v="6026707.1900000013"/>
    <n v="0"/>
    <n v="6026707.1900000013"/>
    <x v="201"/>
    <n v="49100.560000000005"/>
    <n v="3012274.97"/>
    <n v="226353.21357781554"/>
    <n v="3474945.8535778155"/>
    <n v="0.57659112082692954"/>
    <n v="301289.77000000019"/>
    <n v="180969.14000000004"/>
    <n v="482258.91000000027"/>
    <n v="8.0020298779440141E-2"/>
    <n v="145737.93000000005"/>
    <n v="580003.20000000042"/>
    <n v="139370.06"/>
    <n v="120803.71999999997"/>
    <n v="43.19"/>
    <n v="985958.10000000033"/>
    <n v="4943162.8635778166"/>
    <n v="0"/>
    <n v="4943162.8635778166"/>
  </r>
  <r>
    <x v="2"/>
    <d v="2014-11-30T00:00:00"/>
    <x v="5"/>
    <n v="16.559423248242471"/>
    <n v="402981"/>
    <n v="6673132.9399999995"/>
    <n v="0"/>
    <n v="6673132.9399999995"/>
    <x v="202"/>
    <n v="53924.65"/>
    <n v="3407474.8600000008"/>
    <n v="63202.281862438846"/>
    <n v="3697915.6618624395"/>
    <n v="0.55414985661329264"/>
    <n v="333204.27999999991"/>
    <n v="196298.1700000001"/>
    <n v="529502.44999999995"/>
    <n v="7.9348404229453273E-2"/>
    <n v="179251.93"/>
    <n v="670591.77999999968"/>
    <n v="143850.29999999987"/>
    <n v="140332.68"/>
    <n v="40.549999999999997"/>
    <n v="1134067.2399999995"/>
    <n v="5361485.351862439"/>
    <n v="0"/>
    <n v="5361485.351862439"/>
  </r>
  <r>
    <x v="2"/>
    <d v="2014-12-31T00:00:00"/>
    <x v="5"/>
    <n v="23.078976973450676"/>
    <n v="295789"/>
    <n v="6826507.5200000014"/>
    <n v="0"/>
    <n v="6826507.5200000014"/>
    <x v="203"/>
    <n v="59492.540000000015"/>
    <n v="3437749.8600000003"/>
    <n v="221976.09993891892"/>
    <n v="3916492.8999389191"/>
    <n v="0.57371838944944398"/>
    <n v="369111.48"/>
    <n v="227646.76000000004"/>
    <n v="596758.24"/>
    <n v="8.7417795739863163E-2"/>
    <n v="165784.68"/>
    <n v="758018.28"/>
    <n v="157066.63999999998"/>
    <n v="176546.45"/>
    <n v="14.529999999999994"/>
    <n v="1257430.5799999998"/>
    <n v="5770681.7199389189"/>
    <n v="0"/>
    <n v="5770681.7199389189"/>
  </r>
  <r>
    <x v="3"/>
    <d v="2015-01-31T00:00:00"/>
    <x v="5"/>
    <n v="24.659151099123896"/>
    <n v="382259"/>
    <n v="9426182.4400000013"/>
    <n v="0"/>
    <n v="9426182.4400000013"/>
    <x v="204"/>
    <n v="70123.019999999975"/>
    <n v="4803015.1100000013"/>
    <n v="140699.27347947759"/>
    <n v="5225109.873479479"/>
    <n v="0.55431877186110123"/>
    <n v="434110.74"/>
    <n v="249347.13000000006"/>
    <n v="683457.87000000011"/>
    <n v="7.2506327386551203E-2"/>
    <n v="282208.69"/>
    <n v="860939.65000000026"/>
    <n v="163231.87999999992"/>
    <n v="201745.54999999996"/>
    <n v="194.46999999999994"/>
    <n v="1508320.2400000002"/>
    <n v="7416887.9834794793"/>
    <n v="0"/>
    <n v="7416887.9834794793"/>
  </r>
  <r>
    <x v="3"/>
    <d v="2015-02-28T00:00:00"/>
    <x v="5"/>
    <n v="17.008152484527415"/>
    <n v="392630"/>
    <n v="6677910.9099999992"/>
    <n v="0"/>
    <n v="6677910.9099999992"/>
    <x v="205"/>
    <n v="48263.619999999981"/>
    <n v="3575813.7200000021"/>
    <n v="103298.30441784995"/>
    <n v="3868781.0144178518"/>
    <n v="0.57934001614553621"/>
    <n v="332043.83000000025"/>
    <n v="182904.06000000006"/>
    <n v="514947.89000000031"/>
    <n v="7.7112123378118014E-2"/>
    <n v="206869.26"/>
    <n v="657416.15"/>
    <n v="116200.20999999996"/>
    <n v="155093.5199999999"/>
    <n v="4.8799999999999981"/>
    <n v="1135584.0199999998"/>
    <n v="5519312.9244178515"/>
    <n v="0"/>
    <n v="5519312.9244178515"/>
  </r>
  <r>
    <x v="3"/>
    <d v="2015-03-31T00:00:00"/>
    <x v="5"/>
    <n v="25.004962066923408"/>
    <n v="285371"/>
    <n v="7135691.0300000003"/>
    <n v="0"/>
    <n v="7135691.0300000003"/>
    <x v="206"/>
    <n v="48572.459999999977"/>
    <n v="3876324.4199999985"/>
    <n v="95202.187114157496"/>
    <n v="4141942.3171141562"/>
    <n v="0.58045426850749671"/>
    <n v="296270.03999999992"/>
    <n v="158701.68000000005"/>
    <n v="454971.72"/>
    <n v="6.3760008398233564E-2"/>
    <n v="238985.54000000004"/>
    <n v="606349.30000000005"/>
    <n v="110346.73999999998"/>
    <n v="157258.90999999997"/>
    <n v="9.69"/>
    <n v="1112950.18"/>
    <n v="5709864.2171141561"/>
    <n v="0"/>
    <n v="5709864.2171141561"/>
  </r>
  <r>
    <x v="3"/>
    <d v="2015-04-30T00:00:00"/>
    <x v="5"/>
    <n v="26.289038841226422"/>
    <n v="225894"/>
    <n v="5938536.1400000015"/>
    <n v="0"/>
    <n v="5938536.1400000015"/>
    <x v="207"/>
    <n v="28824.880000000001"/>
    <n v="3389583.5699999994"/>
    <n v="207279.19031890295"/>
    <n v="3674035.1303189024"/>
    <n v="0.61867690011547216"/>
    <n v="235428.72"/>
    <n v="121058.51999999999"/>
    <n v="356487.24"/>
    <n v="6.0029480598563792E-2"/>
    <n v="198027.44000000003"/>
    <n v="555600.32999999996"/>
    <n v="73799.12"/>
    <n v="33581.69999999999"/>
    <n v="17.41"/>
    <n v="861026"/>
    <n v="4891548.3703189027"/>
    <n v="0"/>
    <n v="4891548.3703189027"/>
  </r>
  <r>
    <x v="3"/>
    <d v="2015-05-31T00:00:00"/>
    <x v="5"/>
    <n v="12.576420914386098"/>
    <n v="469036"/>
    <n v="5898794.1599999983"/>
    <n v="0"/>
    <n v="5898794.1599999983"/>
    <x v="208"/>
    <n v="30693.220000000008"/>
    <n v="3259861.1000000006"/>
    <n v="189571.31079161799"/>
    <n v="3550675.8107916187"/>
    <n v="0.60193248221287654"/>
    <n v="237663.04000000004"/>
    <n v="127673.65999999997"/>
    <n v="365336.7"/>
    <n v="6.1934132653308271E-2"/>
    <n v="202774.16999999995"/>
    <n v="556964.64000000013"/>
    <n v="87871.220000000074"/>
    <n v="87559.08"/>
    <n v="7.3599999999999977"/>
    <n v="935176.47000000009"/>
    <n v="4851188.980791619"/>
    <n v="0"/>
    <n v="4851188.980791619"/>
  </r>
  <r>
    <x v="3"/>
    <d v="2015-06-30T00:00:00"/>
    <x v="5"/>
    <n v="14.504507949240034"/>
    <n v="486210"/>
    <n v="7052236.8099999968"/>
    <n v="0"/>
    <n v="7052236.8099999968"/>
    <x v="209"/>
    <n v="53884.990000000005"/>
    <n v="4194110.4399999981"/>
    <n v="134328.15084276936"/>
    <n v="4541860.8808427667"/>
    <n v="0.64403124897939568"/>
    <n v="378188.23000000004"/>
    <n v="201529.45000000004"/>
    <n v="579717.68000000005"/>
    <n v="8.2203376831867944E-2"/>
    <n v="226091.33000000002"/>
    <n v="744058.09999999963"/>
    <n v="165452.60999999996"/>
    <n v="180217.88"/>
    <n v="29.63000000000001"/>
    <n v="1315849.5499999993"/>
    <n v="6437428.1108427662"/>
    <n v="0"/>
    <n v="6437428.1108427662"/>
  </r>
  <r>
    <x v="0"/>
    <d v="2012-01-31T00:00:00"/>
    <x v="6"/>
    <n v="45.269999999999996"/>
    <n v="8652"/>
    <n v="391676.04"/>
    <n v="0"/>
    <n v="391676.04"/>
    <x v="210"/>
    <n v="4575.6000000000004"/>
    <n v="252143.4"/>
    <n v="2194.7153406019283"/>
    <n v="260060.42534060191"/>
    <n v="0.66396817466956093"/>
    <n v="28124.46"/>
    <n v="28477.73"/>
    <n v="56602.19"/>
    <n v="0.14451277131988979"/>
    <n v="0"/>
    <n v="22009.86"/>
    <n v="21657"/>
    <n v="1996.17"/>
    <n v="121.09"/>
    <n v="45784.119999999995"/>
    <n v="362446.73534060188"/>
    <n v="0"/>
    <n v="362446.73534060188"/>
  </r>
  <r>
    <x v="0"/>
    <d v="2012-02-29T00:00:00"/>
    <x v="6"/>
    <n v="45.684456404736281"/>
    <n v="13006"/>
    <n v="594172.04"/>
    <n v="0"/>
    <n v="594172.04"/>
    <x v="211"/>
    <n v="6788.13"/>
    <n v="380186.39"/>
    <n v="22211.56872567891"/>
    <n v="412877.0687256789"/>
    <n v="0.69487798302605908"/>
    <n v="37137.410000000003"/>
    <n v="58223.629999999903"/>
    <n v="95361.039999999906"/>
    <n v="0.1604939875662946"/>
    <n v="0"/>
    <n v="39077.410000000003"/>
    <n v="28600.959999999901"/>
    <n v="3556.9"/>
    <n v="44.52"/>
    <n v="71279.789999999906"/>
    <n v="579517.89872567868"/>
    <n v="0"/>
    <n v="579517.89872567868"/>
  </r>
  <r>
    <x v="0"/>
    <d v="2012-03-31T00:00:00"/>
    <x v="6"/>
    <n v="45.269999999999882"/>
    <n v="8368"/>
    <n v="378819.359999999"/>
    <n v="0"/>
    <n v="378819.359999999"/>
    <x v="212"/>
    <n v="4902.34"/>
    <n v="254414.64"/>
    <n v="2232.2468887355199"/>
    <n v="262657.57688873552"/>
    <n v="0.6933583776941501"/>
    <n v="26032.119999999901"/>
    <n v="46905.86"/>
    <n v="72937.979999999894"/>
    <n v="0.19254026510155153"/>
    <n v="0"/>
    <n v="28379.33"/>
    <n v="26827.040000000001"/>
    <n v="2194.77"/>
    <n v="1913.22"/>
    <n v="59314.36"/>
    <n v="394909.91688873543"/>
    <n v="0"/>
    <n v="394909.91688873543"/>
  </r>
  <r>
    <x v="0"/>
    <d v="2012-04-30T00:00:00"/>
    <x v="6"/>
    <n v="44.465111374407527"/>
    <n v="16880"/>
    <n v="750571.07999999903"/>
    <n v="0"/>
    <n v="750571.07999999903"/>
    <x v="213"/>
    <n v="8768.09"/>
    <n v="387463.34999999899"/>
    <n v="3452.26"/>
    <n v="429506.25999999902"/>
    <n v="0.57223928745029662"/>
    <n v="53419.629999999903"/>
    <n v="82548.559999999896"/>
    <n v="135968.1899999998"/>
    <n v="0.18115298287272136"/>
    <n v="0"/>
    <n v="74808.979999999894"/>
    <n v="43050.879999999903"/>
    <n v="2664.04"/>
    <n v="6760"/>
    <n v="127283.89999999979"/>
    <n v="692758.3499999987"/>
    <n v="0"/>
    <n v="692758.3499999987"/>
  </r>
  <r>
    <x v="0"/>
    <d v="2012-05-31T00:00:00"/>
    <x v="6"/>
    <n v="45.166241427525136"/>
    <n v="15019"/>
    <n v="678351.78"/>
    <n v="0"/>
    <n v="678351.78"/>
    <x v="214"/>
    <n v="7790.08"/>
    <n v="344375.32"/>
    <n v="4959.373665782261"/>
    <n v="380767.14366578229"/>
    <n v="0.56131222013714221"/>
    <n v="52924.119999999995"/>
    <n v="79219.98000000001"/>
    <n v="132144.1"/>
    <n v="0.19480172956869074"/>
    <n v="0"/>
    <n v="75436.989999999991"/>
    <n v="-11477.720000000001"/>
    <n v="2490.31"/>
    <n v="3143.08"/>
    <n v="69592.659999999989"/>
    <n v="582503.9036657823"/>
    <n v="0"/>
    <n v="582503.9036657823"/>
  </r>
  <r>
    <x v="0"/>
    <d v="2012-06-30T00:00:00"/>
    <x v="6"/>
    <n v="51.615589353612165"/>
    <n v="15780"/>
    <n v="814494"/>
    <n v="0"/>
    <n v="814494"/>
    <x v="215"/>
    <n v="9192.3700000000008"/>
    <n v="413232"/>
    <n v="4959.373665782261"/>
    <n v="444830.18366578227"/>
    <n v="0.54614298406836914"/>
    <n v="63724.31"/>
    <n v="100046.26000000001"/>
    <n v="163770.57"/>
    <n v="0.20107032096000707"/>
    <n v="0"/>
    <n v="104204.52"/>
    <n v="16464.22"/>
    <n v="3460.3900000000003"/>
    <n v="3977.4900000000002"/>
    <n v="128106.62000000001"/>
    <n v="736707.37366578227"/>
    <n v="0"/>
    <n v="736707.37366578227"/>
  </r>
  <r>
    <x v="0"/>
    <d v="2012-07-31T00:00:00"/>
    <x v="6"/>
    <n v="51.301375095492745"/>
    <n v="11781"/>
    <n v="604381.5"/>
    <n v="0"/>
    <n v="604381.5"/>
    <x v="216"/>
    <n v="7072.9"/>
    <n v="303750.93"/>
    <n v="3011.0973183431884"/>
    <n v="328426.81731834315"/>
    <n v="0.54340977895310028"/>
    <n v="39976.14"/>
    <n v="51398.350000000006"/>
    <n v="91374.49"/>
    <n v="0.15118677524047311"/>
    <n v="0"/>
    <n v="15573.6"/>
    <n v="45442.95"/>
    <n v="1616.48"/>
    <n v="754.26"/>
    <n v="63387.29"/>
    <n v="483188.59731834312"/>
    <n v="0"/>
    <n v="483188.59731834312"/>
  </r>
  <r>
    <x v="0"/>
    <d v="2012-08-31T00:00:00"/>
    <x v="6"/>
    <n v="53.053889943074005"/>
    <n v="10540"/>
    <n v="559188"/>
    <n v="0"/>
    <n v="559188"/>
    <x v="217"/>
    <n v="6218.4800000000005"/>
    <n v="280319.22000000003"/>
    <n v="3399.69"/>
    <n v="302643.28000000003"/>
    <n v="0.54121919640621763"/>
    <n v="38283.810000000005"/>
    <n v="57238.37"/>
    <n v="95522.180000000008"/>
    <n v="0.17082301480003148"/>
    <n v="0"/>
    <n v="21589"/>
    <n v="60852.000000000007"/>
    <n v="1032.5"/>
    <n v="1320.7600000000002"/>
    <n v="84794.26"/>
    <n v="482959.72000000003"/>
    <n v="0"/>
    <n v="482959.72000000003"/>
  </r>
  <r>
    <x v="0"/>
    <d v="2012-09-30T00:00:00"/>
    <x v="6"/>
    <n v="50.593538692712244"/>
    <n v="10648"/>
    <n v="538720"/>
    <n v="0"/>
    <n v="538720"/>
    <x v="218"/>
    <n v="6218.5700000000006"/>
    <n v="251121.41"/>
    <n v="2188.751064681579"/>
    <n v="278712.06106468156"/>
    <n v="0.5173597807110959"/>
    <n v="39427.47"/>
    <n v="55029.54"/>
    <n v="94457.010000000009"/>
    <n v="0.17533600014850018"/>
    <n v="0"/>
    <n v="20369.55"/>
    <n v="52170.92"/>
    <n v="1779.38"/>
    <n v="831.74"/>
    <n v="75151.590000000011"/>
    <n v="448320.6610646816"/>
    <n v="0"/>
    <n v="448320.6610646816"/>
  </r>
  <r>
    <x v="0"/>
    <d v="2012-10-31T00:00:00"/>
    <x v="6"/>
    <n v="50.886161927187104"/>
    <n v="11042"/>
    <n v="561885"/>
    <n v="0"/>
    <n v="561885"/>
    <x v="219"/>
    <n v="7653.17"/>
    <n v="279143.07"/>
    <n v="6145.7370077466685"/>
    <n v="308224.69700774667"/>
    <n v="0.5485547701179897"/>
    <n v="42110.11"/>
    <n v="52934.94"/>
    <n v="95045.05"/>
    <n v="0.16915391939631777"/>
    <n v="0"/>
    <n v="19274.14"/>
    <n v="48962.119999999995"/>
    <n v="1252.3899999999999"/>
    <n v="1237.9000000000001"/>
    <n v="70726.549999999988"/>
    <n v="473996.29700774665"/>
    <n v="0"/>
    <n v="473996.29700774665"/>
  </r>
  <r>
    <x v="0"/>
    <d v="2012-11-30T00:00:00"/>
    <x v="6"/>
    <n v="77.845109065691602"/>
    <n v="31724"/>
    <n v="2469558.2400000002"/>
    <n v="0"/>
    <n v="2469558.2400000002"/>
    <x v="220"/>
    <n v="19608.14"/>
    <n v="617774.52"/>
    <n v="17014.809999999998"/>
    <n v="706926.94"/>
    <n v="0.28625643588790189"/>
    <n v="118714.62"/>
    <n v="195134.5"/>
    <n v="313849.12"/>
    <n v="0.12708715061524525"/>
    <n v="0"/>
    <n v="82869.649999999994"/>
    <n v="243327.16"/>
    <n v="7138.4699999999993"/>
    <n v="3791.3199999999997"/>
    <n v="337126.6"/>
    <n v="1357902.66"/>
    <n v="0"/>
    <n v="1357902.66"/>
  </r>
  <r>
    <x v="0"/>
    <d v="2012-12-31T00:00:00"/>
    <x v="6"/>
    <n v="80.455781894668704"/>
    <n v="24722"/>
    <n v="1989027.8399999999"/>
    <n v="0"/>
    <n v="1989027.8399999999"/>
    <x v="221"/>
    <n v="16655.73"/>
    <n v="557557.19000000006"/>
    <n v="4285.5456121262405"/>
    <n v="608099.93561212625"/>
    <n v="0.30572721174788903"/>
    <n v="87456.29"/>
    <n v="173795.08000000002"/>
    <n v="261251.37"/>
    <n v="0.13134626109607395"/>
    <n v="0"/>
    <n v="204655.12"/>
    <n v="48338.479999999996"/>
    <n v="3439.2200000000003"/>
    <n v="20300.45"/>
    <n v="276733.26999999996"/>
    <n v="1146084.5756121262"/>
    <n v="0"/>
    <n v="1146084.5756121262"/>
  </r>
  <r>
    <x v="1"/>
    <d v="2013-01-31T00:00:00"/>
    <x v="6"/>
    <n v="60.322535211267606"/>
    <n v="17892"/>
    <n v="1079290.8"/>
    <n v="0"/>
    <n v="1079290.8"/>
    <x v="222"/>
    <n v="12965.750000000002"/>
    <n v="431408.02000000008"/>
    <n v="18480.169511798696"/>
    <n v="489859.56951179879"/>
    <n v="0.45387171790197672"/>
    <n v="67856.69"/>
    <n v="104512.29"/>
    <n v="172368.97999999998"/>
    <n v="0.15970578087017881"/>
    <n v="0"/>
    <n v="131797.12"/>
    <n v="29533.56"/>
    <n v="2304.5099999999998"/>
    <n v="4036.6899999999996"/>
    <n v="167671.88"/>
    <n v="829900.42951179878"/>
    <n v="0"/>
    <n v="829900.42951179878"/>
  </r>
  <r>
    <x v="1"/>
    <d v="2013-02-28T00:00:00"/>
    <x v="6"/>
    <n v="64.198039983511947"/>
    <n v="9704"/>
    <n v="622977.77999999991"/>
    <n v="0"/>
    <n v="622977.77999999991"/>
    <x v="223"/>
    <n v="4943.1499999999996"/>
    <n v="393499.72"/>
    <n v="33528.89"/>
    <n v="439800.89999999997"/>
    <n v="0.70596562850122846"/>
    <n v="32236.78"/>
    <n v="46958.039999999994"/>
    <n v="79194.819999999992"/>
    <n v="0.12712302515829699"/>
    <n v="0"/>
    <n v="48148.119999999995"/>
    <n v="15957.76"/>
    <n v="716.88"/>
    <n v="4088.2000000000003"/>
    <n v="68910.959999999992"/>
    <n v="587906.67999999993"/>
    <n v="0"/>
    <n v="587906.67999999993"/>
  </r>
  <r>
    <x v="1"/>
    <d v="2013-03-31T00:00:00"/>
    <x v="6"/>
    <n v="58.539271838576262"/>
    <n v="15958"/>
    <n v="934169.7"/>
    <n v="0"/>
    <n v="934169.7"/>
    <x v="224"/>
    <n v="11501.4"/>
    <n v="388172.4200000001"/>
    <n v="-41360.759999999995"/>
    <n v="374377.94000000006"/>
    <n v="0.40076009744268098"/>
    <n v="67521.09"/>
    <n v="100621.28000000001"/>
    <n v="168142.37"/>
    <n v="0.17999124784287052"/>
    <n v="0"/>
    <n v="106915.81999999999"/>
    <n v="33396.600000000006"/>
    <n v="1421.36"/>
    <n v="3698.3300000000004"/>
    <n v="145432.10999999996"/>
    <n v="687952.42"/>
    <n v="0"/>
    <n v="687952.42"/>
  </r>
  <r>
    <x v="1"/>
    <d v="2013-04-30T00:00:00"/>
    <x v="6"/>
    <n v="61.265044109366201"/>
    <n v="15983"/>
    <n v="979199.2"/>
    <n v="0"/>
    <n v="979199.2"/>
    <x v="225"/>
    <n v="12816.02"/>
    <n v="452707.47"/>
    <n v="-9337.880000000001"/>
    <n v="458076.3"/>
    <n v="0.46780706111688003"/>
    <n v="59310.17"/>
    <n v="50715.53"/>
    <n v="110025.7"/>
    <n v="0.112362939022009"/>
    <n v="0"/>
    <n v="144660.59"/>
    <n v="25388.98"/>
    <n v="935.60000000000014"/>
    <n v="516.20000000000005"/>
    <n v="171501.37000000002"/>
    <n v="739603.37"/>
    <n v="0"/>
    <n v="739603.37"/>
  </r>
  <r>
    <x v="1"/>
    <d v="2013-05-31T00:00:00"/>
    <x v="6"/>
    <n v="61.873783834942266"/>
    <n v="15849"/>
    <n v="980637.6"/>
    <n v="0"/>
    <n v="980637.6"/>
    <x v="226"/>
    <n v="12872.29"/>
    <n v="453923.18"/>
    <n v="18442.95"/>
    <n v="487123.42"/>
    <n v="0.49674152816494083"/>
    <n v="56951.68"/>
    <n v="43574.759999999995"/>
    <n v="100526.44"/>
    <n v="0.10251130488979823"/>
    <n v="0"/>
    <n v="131841.88"/>
    <n v="24875.98"/>
    <n v="852.15"/>
    <n v="97.22"/>
    <n v="157667.23000000001"/>
    <n v="745317.09"/>
    <n v="0"/>
    <n v="745317.09"/>
  </r>
  <r>
    <x v="1"/>
    <d v="2013-06-30T00:00:00"/>
    <x v="6"/>
    <n v="64.634792440639643"/>
    <n v="24764"/>
    <n v="1600616"/>
    <n v="0"/>
    <n v="1600616"/>
    <x v="227"/>
    <n v="19618.68"/>
    <n v="552951.54"/>
    <n v="17931.23"/>
    <n v="628297.41"/>
    <n v="0.39253475536918286"/>
    <n v="110253.08000000002"/>
    <n v="72216.679999999993"/>
    <n v="182469.76000000001"/>
    <n v="0.11399971011160703"/>
    <n v="0"/>
    <n v="250097.34999999998"/>
    <n v="40296.800000000003"/>
    <n v="12242.650000000001"/>
    <n v="859.68000000000006"/>
    <n v="303496.48"/>
    <n v="1114263.6499999999"/>
    <n v="0"/>
    <n v="1114263.6499999999"/>
  </r>
  <r>
    <x v="1"/>
    <d v="2013-07-31T00:00:00"/>
    <x v="6"/>
    <n v="70.071264474293656"/>
    <n v="17272"/>
    <n v="1210270.8800000001"/>
    <n v="0"/>
    <n v="1210270.8800000001"/>
    <x v="228"/>
    <n v="14967.570000000002"/>
    <n v="445795.99999999994"/>
    <n v="-6809.5300000000007"/>
    <n v="462522.2099999999"/>
    <n v="0.38216420608252583"/>
    <n v="102430.31"/>
    <n v="59328.29"/>
    <n v="161758.6"/>
    <n v="0.13365487237039034"/>
    <n v="0"/>
    <n v="174295.28"/>
    <n v="29527.7"/>
    <n v="4660.8999999999996"/>
    <n v="183.8"/>
    <n v="208667.68"/>
    <n v="832948.49"/>
    <n v="0"/>
    <n v="832948.49"/>
  </r>
  <r>
    <x v="1"/>
    <d v="2013-08-31T00:00:00"/>
    <x v="6"/>
    <n v="71.888289938505821"/>
    <n v="15286"/>
    <n v="1098884.3999999999"/>
    <n v="0"/>
    <n v="1098884.3999999999"/>
    <x v="229"/>
    <n v="12321.97"/>
    <n v="424633.23"/>
    <n v="6319.46"/>
    <n v="444996.41"/>
    <n v="0.40495288676406727"/>
    <n v="57467.850000000006"/>
    <n v="38664.49"/>
    <n v="96132.34"/>
    <n v="8.7481758772806312E-2"/>
    <n v="0"/>
    <n v="103801.26000000001"/>
    <n v="19452.150000000001"/>
    <n v="2766.13"/>
    <n v="1.38"/>
    <n v="126020.92000000001"/>
    <n v="667149.66999999993"/>
    <n v="0"/>
    <n v="667149.66999999993"/>
  </r>
  <r>
    <x v="1"/>
    <d v="2013-09-30T00:00:00"/>
    <x v="6"/>
    <n v="47.268747077214087"/>
    <n v="38063"/>
    <n v="1799190.3199999998"/>
    <n v="0"/>
    <n v="1799190.3199999998"/>
    <x v="230"/>
    <n v="25543.45"/>
    <n v="735641.57000000007"/>
    <n v="9002.7199999999993"/>
    <n v="841218.45000000007"/>
    <n v="0.4675538994674005"/>
    <n v="150030.86000000002"/>
    <n v="114279.5"/>
    <n v="264310.36"/>
    <n v="0.14690517009895873"/>
    <n v="0"/>
    <n v="296881.87"/>
    <n v="58304.79"/>
    <n v="22202.83"/>
    <n v="524.5"/>
    <n v="377913.99"/>
    <n v="1483442.8"/>
    <n v="0"/>
    <n v="1483442.8"/>
  </r>
  <r>
    <x v="1"/>
    <d v="2013-10-31T00:00:00"/>
    <x v="6"/>
    <n v="53.869427981220667"/>
    <n v="26625"/>
    <n v="1434273.5200000003"/>
    <n v="0"/>
    <n v="1434273.5200000003"/>
    <x v="231"/>
    <n v="19953.690000000002"/>
    <n v="574597.64"/>
    <n v="18347.52"/>
    <n v="643110.99"/>
    <n v="0.44838796856543783"/>
    <n v="96113.39"/>
    <n v="74213.279999999999"/>
    <n v="170326.66999999998"/>
    <n v="0.11875466403367745"/>
    <n v="0"/>
    <n v="220954.85999999996"/>
    <n v="40027.54"/>
    <n v="18913.95"/>
    <n v="-0.48"/>
    <n v="279895.87"/>
    <n v="1093333.53"/>
    <n v="0"/>
    <n v="1093333.53"/>
  </r>
  <r>
    <x v="1"/>
    <d v="2013-11-30T00:00:00"/>
    <x v="6"/>
    <n v="55.141822860238349"/>
    <n v="22152"/>
    <n v="1221501.6599999999"/>
    <n v="0"/>
    <n v="1221501.6599999999"/>
    <x v="232"/>
    <n v="17081.509999999998"/>
    <n v="463318.31999999995"/>
    <n v="-360.36"/>
    <n v="509764.79"/>
    <n v="0.41732631783734131"/>
    <n v="75670.45"/>
    <n v="50282.520000000004"/>
    <n v="125952.97"/>
    <n v="0.10311322049288088"/>
    <n v="0"/>
    <n v="157552.16"/>
    <n v="33574.339999999997"/>
    <n v="17557.329999999998"/>
    <n v="17.579999999999998"/>
    <n v="208701.40999999997"/>
    <n v="844419.16999999993"/>
    <n v="0"/>
    <n v="844419.16999999993"/>
  </r>
  <r>
    <x v="1"/>
    <d v="2013-12-31T00:00:00"/>
    <x v="6"/>
    <n v="60.689388262989745"/>
    <n v="29735"/>
    <n v="1804598.96"/>
    <n v="0"/>
    <n v="1804598.96"/>
    <x v="233"/>
    <n v="25641.69"/>
    <n v="715314.36"/>
    <n v="27119.860666293967"/>
    <n v="797156.21066629398"/>
    <n v="0.44173593598119659"/>
    <n v="102755.36"/>
    <n v="60913.970000000008"/>
    <n v="163669.33000000002"/>
    <n v="9.0695680108338325E-2"/>
    <n v="0"/>
    <n v="222708.58"/>
    <n v="38137.89"/>
    <n v="15054.99"/>
    <n v="17.150000000000002"/>
    <n v="275918.61"/>
    <n v="1236744.1506662939"/>
    <n v="0"/>
    <n v="1236744.1506662939"/>
  </r>
  <r>
    <x v="2"/>
    <d v="2014-01-31T00:00:00"/>
    <x v="6"/>
    <n v="57.759641999717559"/>
    <n v="28324"/>
    <n v="1635984.1"/>
    <n v="0"/>
    <n v="1635984.1"/>
    <x v="234"/>
    <n v="23717.25"/>
    <n v="642261.78999999992"/>
    <n v="9673.31"/>
    <n v="704295.47"/>
    <n v="0.43050263752563361"/>
    <n v="104585.97"/>
    <n v="66758.83"/>
    <n v="171344.8"/>
    <n v="0.10473500323138836"/>
    <n v="0"/>
    <n v="264753.03000000003"/>
    <n v="43142.92"/>
    <n v="12283.44"/>
    <n v="29.06"/>
    <n v="320208.45"/>
    <n v="1195848.72"/>
    <n v="0"/>
    <n v="1195848.72"/>
  </r>
  <r>
    <x v="2"/>
    <d v="2014-02-28T00:00:00"/>
    <x v="6"/>
    <n v="52.562518742900409"/>
    <n v="13205"/>
    <n v="694088.05999999994"/>
    <n v="0"/>
    <n v="694088.05999999994"/>
    <x v="235"/>
    <n v="11432.5"/>
    <n v="277482.64"/>
    <n v="3665.0699999999997"/>
    <n v="307691.98000000004"/>
    <n v="0.44330395195099603"/>
    <n v="50860.590000000004"/>
    <n v="37418.199999999997"/>
    <n v="88278.790000000008"/>
    <n v="0.12718672901533562"/>
    <n v="0"/>
    <n v="122599.94"/>
    <n v="25395.599999999999"/>
    <n v="7562.9600000000009"/>
    <n v="0.28000000000000003"/>
    <n v="155558.78"/>
    <n v="551529.55000000005"/>
    <n v="0"/>
    <n v="551529.55000000005"/>
  </r>
  <r>
    <x v="2"/>
    <d v="2014-03-31T00:00:00"/>
    <x v="6"/>
    <n v="65.075709954936499"/>
    <n v="24410"/>
    <n v="1588498.08"/>
    <n v="0"/>
    <n v="1588498.08"/>
    <x v="236"/>
    <n v="22138.65"/>
    <n v="687928.84000000008"/>
    <n v="34956.864344823523"/>
    <n v="761504.13434482366"/>
    <n v="0.47938624788569062"/>
    <n v="72605.34"/>
    <n v="47646.1"/>
    <n v="120251.44"/>
    <n v="7.5701344253434666E-2"/>
    <n v="0"/>
    <n v="216244.13"/>
    <n v="42248.55"/>
    <n v="6091.2100000000009"/>
    <n v="1.05"/>
    <n v="264584.94"/>
    <n v="1146340.5143448235"/>
    <n v="0"/>
    <n v="1146340.5143448235"/>
  </r>
  <r>
    <x v="2"/>
    <d v="2014-04-30T00:00:00"/>
    <x v="6"/>
    <n v="49.154188150394809"/>
    <n v="19123"/>
    <n v="939975.53999999992"/>
    <n v="0"/>
    <n v="939975.53999999992"/>
    <x v="237"/>
    <n v="12982.64"/>
    <n v="362498.15"/>
    <n v="5386.713759673381"/>
    <n v="391159.74375967344"/>
    <n v="0.41613821542598167"/>
    <n v="43619.94"/>
    <n v="21223.329999999998"/>
    <n v="64843.270000000004"/>
    <n v="6.8983997179330875E-2"/>
    <n v="0"/>
    <n v="153776.37"/>
    <n v="28147.370000000006"/>
    <n v="4511.63"/>
    <n v="0.09"/>
    <n v="186435.46"/>
    <n v="642438.47375967342"/>
    <n v="0"/>
    <n v="642438.47375967342"/>
  </r>
  <r>
    <x v="2"/>
    <d v="2014-05-31T00:00:00"/>
    <x v="6"/>
    <n v="60.094546740668193"/>
    <n v="9189"/>
    <n v="552208.79"/>
    <n v="0"/>
    <n v="552208.79"/>
    <x v="238"/>
    <n v="8197.0999999999985"/>
    <n v="204453.61000000002"/>
    <n v="6439.1671945969483"/>
    <n v="230040.15719459698"/>
    <n v="0.41658184614300864"/>
    <n v="31015.31"/>
    <n v="14312.62"/>
    <n v="45327.93"/>
    <n v="8.2084767248996521E-2"/>
    <n v="0"/>
    <n v="141538.47"/>
    <n v="27673.829999999998"/>
    <n v="4033.1400000000003"/>
    <n v="0.02"/>
    <n v="173245.46"/>
    <n v="448613.54719459696"/>
    <n v="0"/>
    <n v="448613.54719459696"/>
  </r>
  <r>
    <x v="2"/>
    <d v="2014-06-30T00:00:00"/>
    <x v="6"/>
    <n v="53.008967042689669"/>
    <n v="9042"/>
    <n v="479307.08"/>
    <n v="0"/>
    <n v="479307.08"/>
    <x v="239"/>
    <n v="7443.72"/>
    <n v="184548.83000000002"/>
    <n v="7174.253200781679"/>
    <n v="214192.23320078169"/>
    <n v="0.446878926138086"/>
    <n v="30611.579999999998"/>
    <n v="14865.029999999999"/>
    <n v="45476.61"/>
    <n v="9.4879904548875016E-2"/>
    <n v="0"/>
    <n v="150196.64000000001"/>
    <n v="32518.560000000001"/>
    <n v="4875.57"/>
    <n v="0.01"/>
    <n v="187590.78000000003"/>
    <n v="447259.6232007817"/>
    <n v="0"/>
    <n v="447259.6232007817"/>
  </r>
  <r>
    <x v="2"/>
    <d v="2014-07-31T00:00:00"/>
    <x v="6"/>
    <n v="63.316164154103852"/>
    <n v="4776"/>
    <n v="302398"/>
    <n v="0"/>
    <n v="302398"/>
    <x v="240"/>
    <n v="4550.5200000000004"/>
    <n v="119607.31"/>
    <n v="2586.276987653177"/>
    <n v="127377.47698765318"/>
    <n v="0.42122460131235384"/>
    <n v="16046.98"/>
    <n v="8053.37"/>
    <n v="24100.35"/>
    <n v="7.9697451702722896E-2"/>
    <n v="0"/>
    <n v="60627.259999999995"/>
    <n v="13039.380000000001"/>
    <n v="716.96"/>
    <n v="0"/>
    <n v="74383.600000000006"/>
    <n v="225861.42698765319"/>
    <n v="0"/>
    <n v="225861.42698765319"/>
  </r>
  <r>
    <x v="2"/>
    <d v="2014-08-31T00:00:00"/>
    <x v="6"/>
    <n v="60.634133806900543"/>
    <n v="13796"/>
    <n v="836508.50999999989"/>
    <n v="0"/>
    <n v="836508.50999999989"/>
    <x v="241"/>
    <n v="10532.8"/>
    <n v="255315.73000000004"/>
    <n v="-48967.119999999995"/>
    <n v="235871.86000000004"/>
    <n v="0.28197185943750896"/>
    <n v="39279.429999999993"/>
    <n v="19964.059999999998"/>
    <n v="59243.489999999991"/>
    <n v="7.0822339870756368E-2"/>
    <n v="0"/>
    <n v="143750.63"/>
    <n v="34801.08"/>
    <n v="7754.2499999999982"/>
    <n v="0.01"/>
    <n v="186305.97000000003"/>
    <n v="481421.32000000007"/>
    <n v="0"/>
    <n v="481421.32000000007"/>
  </r>
  <r>
    <x v="2"/>
    <d v="2014-09-30T00:00:00"/>
    <x v="6"/>
    <n v="45.075308813892526"/>
    <n v="24416"/>
    <n v="1100558.74"/>
    <n v="0"/>
    <n v="1100558.74"/>
    <x v="242"/>
    <n v="19794.62"/>
    <n v="486118.99000000005"/>
    <n v="32054.418322333"/>
    <n v="560848.61832233309"/>
    <n v="0.50960352949660193"/>
    <n v="68714.58"/>
    <n v="34832.22"/>
    <n v="103546.8"/>
    <n v="9.4085664160006577E-2"/>
    <n v="0"/>
    <n v="184151.91999999998"/>
    <n v="46904.46"/>
    <n v="21219.03"/>
    <n v="0.2"/>
    <n v="252275.61"/>
    <n v="916671.028322333"/>
    <n v="0"/>
    <n v="916671.028322333"/>
  </r>
  <r>
    <x v="2"/>
    <d v="2014-10-31T00:00:00"/>
    <x v="6"/>
    <n v="25.653881319738936"/>
    <n v="33249"/>
    <n v="852965.89999999991"/>
    <n v="0"/>
    <n v="852965.89999999991"/>
    <x v="243"/>
    <n v="14914.270000000002"/>
    <n v="373999.51999999996"/>
    <n v="-19994.385242292603"/>
    <n v="388805.15475770738"/>
    <n v="0.45582731356283696"/>
    <n v="52334.34"/>
    <n v="29424.97"/>
    <n v="81759.31"/>
    <n v="9.5852964344764549E-2"/>
    <n v="0"/>
    <n v="116430.21999999999"/>
    <n v="34252.700000000004"/>
    <n v="22608.42"/>
    <n v="0.11"/>
    <n v="173291.44999999995"/>
    <n v="643855.91475770739"/>
    <n v="0"/>
    <n v="643855.91475770739"/>
  </r>
  <r>
    <x v="2"/>
    <d v="2014-11-30T00:00:00"/>
    <x v="6"/>
    <n v="34.494384330675409"/>
    <n v="40257"/>
    <n v="1388640.43"/>
    <n v="0"/>
    <n v="1388640.43"/>
    <x v="244"/>
    <n v="22360.39"/>
    <n v="560781.18000000005"/>
    <n v="15372.33845448713"/>
    <n v="611002.02845448721"/>
    <n v="0.44000017229405258"/>
    <n v="76033.84"/>
    <n v="41929.72"/>
    <n v="117963.56"/>
    <n v="8.4948959753389869E-2"/>
    <n v="0"/>
    <n v="221257.77000000002"/>
    <n v="47740.749999999993"/>
    <n v="19012.439999999999"/>
    <n v="0.11"/>
    <n v="288011.07"/>
    <n v="1016976.6584544872"/>
    <n v="0"/>
    <n v="1016976.6584544872"/>
  </r>
  <r>
    <x v="2"/>
    <d v="2014-12-31T00:00:00"/>
    <x v="6"/>
    <n v="44.789420120471092"/>
    <n v="22246"/>
    <n v="996385.44"/>
    <n v="0"/>
    <n v="996385.44"/>
    <x v="245"/>
    <n v="22882.52"/>
    <n v="540182.39"/>
    <n v="17011.288834845644"/>
    <n v="592005.15883484564"/>
    <n v="0.59415275963370728"/>
    <n v="86839.57"/>
    <n v="51998.91"/>
    <n v="138838.48000000001"/>
    <n v="0.13934214052746496"/>
    <n v="0"/>
    <n v="232632.05000000002"/>
    <n v="44984.68"/>
    <n v="17339.510000000002"/>
    <n v="36.81"/>
    <n v="294993.05000000005"/>
    <n v="1025836.6888348457"/>
    <n v="0"/>
    <n v="1025836.6888348457"/>
  </r>
  <r>
    <x v="3"/>
    <d v="2015-01-31T00:00:00"/>
    <x v="6"/>
    <n v="44.121987846134573"/>
    <n v="31924"/>
    <n v="1408550.34"/>
    <n v="0"/>
    <n v="1408550.34"/>
    <x v="246"/>
    <n v="29629.43"/>
    <n v="718672.79"/>
    <n v="8254.5398837252305"/>
    <n v="775903.58988372528"/>
    <n v="0.55085258073469012"/>
    <n v="105091.06000000001"/>
    <n v="53582.070000000007"/>
    <n v="158673.13"/>
    <n v="0.11264995328459471"/>
    <n v="0"/>
    <n v="185733.27000000002"/>
    <n v="44264.560000000005"/>
    <n v="30850.39"/>
    <n v="19.440000000000001"/>
    <n v="260867.66000000003"/>
    <n v="1195444.3798837252"/>
    <n v="0"/>
    <n v="1195444.3798837252"/>
  </r>
  <r>
    <x v="3"/>
    <d v="2015-02-28T00:00:00"/>
    <x v="6"/>
    <n v="36.02200373086324"/>
    <n v="15546"/>
    <n v="559998.06999999995"/>
    <n v="0"/>
    <n v="559998.06999999995"/>
    <x v="247"/>
    <n v="12045.310000000001"/>
    <n v="301944.64999999997"/>
    <n v="9086.4202781206313"/>
    <n v="325159.17027812055"/>
    <n v="0.58064337664256693"/>
    <n v="46425.34"/>
    <n v="23071.879999999997"/>
    <n v="69497.22"/>
    <n v="0.12410260628219666"/>
    <n v="0"/>
    <n v="80683.490000000005"/>
    <n v="19953.68"/>
    <n v="8409.2799999999988"/>
    <n v="0"/>
    <n v="109046.45000000001"/>
    <n v="503702.8402781206"/>
    <n v="0"/>
    <n v="503702.8402781206"/>
  </r>
  <r>
    <x v="3"/>
    <d v="2015-03-31T00:00:00"/>
    <x v="6"/>
    <n v="25.40197254861183"/>
    <n v="48085"/>
    <n v="1221453.8499999999"/>
    <n v="0"/>
    <n v="1221453.8499999999"/>
    <x v="248"/>
    <n v="25139.279999999999"/>
    <n v="603325.36999999988"/>
    <n v="17287.686806398899"/>
    <n v="667148.00680639874"/>
    <n v="0.54619174257496406"/>
    <n v="93842.99"/>
    <n v="46227.680000000015"/>
    <n v="140070.67000000001"/>
    <n v="0.11467536820977725"/>
    <n v="0"/>
    <n v="189704.45"/>
    <n v="46482.01999999999"/>
    <n v="35456.350000000006"/>
    <n v="0.03"/>
    <n v="271642.85000000003"/>
    <n v="1078861.5268063988"/>
    <n v="0"/>
    <n v="1078861.5268063988"/>
  </r>
  <r>
    <x v="3"/>
    <d v="2015-04-30T00:00:00"/>
    <x v="6"/>
    <n v="23.260550803387606"/>
    <n v="47113"/>
    <n v="1095874.3300000003"/>
    <n v="0"/>
    <n v="1095874.3300000003"/>
    <x v="249"/>
    <n v="22130.49"/>
    <n v="485275.89"/>
    <n v="-21647.468790947605"/>
    <n v="524640.51120905241"/>
    <n v="0.47874149147106332"/>
    <n v="88811.180000000022"/>
    <n v="44856.4"/>
    <n v="133667.58000000002"/>
    <n v="0.12197345657325505"/>
    <n v="0"/>
    <n v="162643.65000000002"/>
    <n v="42607.960000000006"/>
    <n v="45135.31"/>
    <n v="0.02"/>
    <n v="250386.94000000003"/>
    <n v="908695.03120905242"/>
    <n v="0"/>
    <n v="908695.03120905242"/>
  </r>
  <r>
    <x v="3"/>
    <d v="2015-05-31T00:00:00"/>
    <x v="6"/>
    <n v="29.931679235507453"/>
    <n v="34742"/>
    <n v="1039886.3999999999"/>
    <n v="0"/>
    <n v="1039886.3999999999"/>
    <x v="250"/>
    <n v="21349.040000000001"/>
    <n v="450341.50000000006"/>
    <n v="42929.723100486801"/>
    <n v="555823.16310048685"/>
    <n v="0.53450373338903834"/>
    <n v="86721.760000000024"/>
    <n v="44848.009999999995"/>
    <n v="131569.77000000002"/>
    <n v="0.12652321445881015"/>
    <n v="0"/>
    <n v="213325.32000000004"/>
    <n v="48532.67"/>
    <n v="43122.2"/>
    <n v="0.02"/>
    <n v="304980.21000000008"/>
    <n v="992373.14310048695"/>
    <n v="0"/>
    <n v="992373.14310048695"/>
  </r>
  <r>
    <x v="3"/>
    <d v="2015-06-30T00:00:00"/>
    <x v="6"/>
    <n v="13.842186950115163"/>
    <n v="69901"/>
    <n v="967582.71000000008"/>
    <n v="0"/>
    <n v="967582.71000000008"/>
    <x v="251"/>
    <n v="19590.48"/>
    <n v="408278.12"/>
    <n v="-18221.894272969628"/>
    <n v="457930.58572703035"/>
    <n v="0.47327280757944745"/>
    <n v="80200.189999999988"/>
    <n v="41549.800000000017"/>
    <n v="121749.99"/>
    <n v="0.12582902602713933"/>
    <n v="0"/>
    <n v="163352.54999999999"/>
    <n v="49857.42"/>
    <n v="48591.740000000013"/>
    <n v="0.01"/>
    <n v="261801.72"/>
    <n v="841482.29572703037"/>
    <n v="0"/>
    <n v="841482.29572703037"/>
  </r>
  <r>
    <x v="0"/>
    <d v="2012-01-31T00:00:00"/>
    <x v="7"/>
    <n v="10.476256070850395"/>
    <n v="42004"/>
    <n v="436316.33"/>
    <n v="0"/>
    <n v="440044.66000000003"/>
    <x v="252"/>
    <n v="3648.66"/>
    <n v="309096.81"/>
    <n v="11862.169961897422"/>
    <n v="324607.6399618974"/>
    <n v="0.74397316268657054"/>
    <n v="12825.439999999999"/>
    <n v="33702.68"/>
    <n v="46528.119999999995"/>
    <n v="0.10663850239114359"/>
    <n v="0.05"/>
    <n v="46083.35"/>
    <n v="17954.22"/>
    <n v="0"/>
    <n v="168.71999999999997"/>
    <n v="64206.340000000004"/>
    <n v="435342.09996189736"/>
    <n v="0"/>
    <n v="435342.09996189736"/>
  </r>
  <r>
    <x v="0"/>
    <d v="2012-02-29T00:00:00"/>
    <x v="7"/>
    <n v="10.368969565392193"/>
    <n v="24873"/>
    <n v="257907.38"/>
    <n v="0"/>
    <n v="257907.38"/>
    <x v="252"/>
    <n v="2153.6199999999899"/>
    <n v="181256.92"/>
    <n v="1895.7677423383648"/>
    <n v="185306.30774233837"/>
    <n v="0.71849943860597698"/>
    <n v="5099.3599999999897"/>
    <n v="14553.99"/>
    <n v="19653.349999999991"/>
    <n v="7.6203131527294757E-2"/>
    <n v="0"/>
    <n v="2818.4099999999899"/>
    <n v="9554.94"/>
    <n v="0"/>
    <n v="22.649999999999899"/>
    <n v="12395.999999999991"/>
    <n v="217355.65774233834"/>
    <n v="0"/>
    <n v="217355.65774233834"/>
  </r>
  <r>
    <x v="0"/>
    <d v="2012-03-31T00:00:00"/>
    <x v="7"/>
    <n v="10.09340857135347"/>
    <n v="38057"/>
    <n v="384124.84999999899"/>
    <n v="0"/>
    <n v="384124.84999999899"/>
    <x v="252"/>
    <n v="3297.63"/>
    <n v="276295.37"/>
    <n v="2783.2866914819092"/>
    <n v="282376.28669148189"/>
    <n v="0.73511590487176925"/>
    <n v="8544.42"/>
    <n v="26801.58"/>
    <n v="35346"/>
    <n v="9.2016957507435646E-2"/>
    <n v="0"/>
    <n v="9586.68"/>
    <n v="18475.580000000002"/>
    <n v="0"/>
    <n v="1506.27"/>
    <n v="29568.530000000002"/>
    <n v="347290.81669148186"/>
    <n v="0"/>
    <n v="347290.81669148186"/>
  </r>
  <r>
    <x v="0"/>
    <d v="2012-04-30T00:00:00"/>
    <x v="7"/>
    <n v="9.8129582147586714"/>
    <n v="35491"/>
    <n v="348271.7"/>
    <n v="0"/>
    <n v="348271.7"/>
    <x v="252"/>
    <n v="3193.72"/>
    <n v="259533.33"/>
    <n v="3386.5"/>
    <n v="266113.55"/>
    <n v="0.76409754223498483"/>
    <n v="6837.3"/>
    <n v="17736.28"/>
    <n v="24573.579999999998"/>
    <n v="7.0558647171159755E-2"/>
    <n v="0"/>
    <n v="22306.28"/>
    <n v="13151.58"/>
    <n v="0"/>
    <n v="2534.3000000000002"/>
    <n v="37992.160000000003"/>
    <n v="328679.28999999998"/>
    <n v="0"/>
    <n v="328679.28999999998"/>
  </r>
  <r>
    <x v="0"/>
    <d v="2012-05-31T00:00:00"/>
    <x v="7"/>
    <n v="10.170492338831382"/>
    <n v="56323"/>
    <n v="572832.6399999999"/>
    <n v="0"/>
    <n v="572832.6399999999"/>
    <x v="252"/>
    <n v="4880.8300000000008"/>
    <n v="408152.09"/>
    <n v="-35797.425801869889"/>
    <n v="377235.49419813015"/>
    <n v="0.65854399323008239"/>
    <n v="12986.210000000001"/>
    <n v="33802.36"/>
    <n v="46788.57"/>
    <n v="8.167930165431915E-2"/>
    <n v="0"/>
    <n v="35847.89"/>
    <n v="14261.93"/>
    <n v="0"/>
    <n v="2232.4299999999998"/>
    <n v="52342.25"/>
    <n v="476366.31419813016"/>
    <n v="0"/>
    <n v="476366.31419813016"/>
  </r>
  <r>
    <x v="0"/>
    <d v="2012-06-30T00:00:00"/>
    <x v="7"/>
    <n v="10.557335830479452"/>
    <n v="46720"/>
    <n v="493238.73"/>
    <n v="0"/>
    <n v="493238.73"/>
    <x v="252"/>
    <n v="4404.1499999999996"/>
    <n v="344290.51"/>
    <n v="-35797.425801869889"/>
    <n v="312897.23419813014"/>
    <n v="0.63437279995861262"/>
    <n v="12014.969999999998"/>
    <n v="30346.190000000002"/>
    <n v="42361.16"/>
    <n v="8.5883685573515292E-2"/>
    <n v="7.0000000000000007E-2"/>
    <n v="38537.85"/>
    <n v="14670.6"/>
    <n v="0"/>
    <n v="1914.9599999999998"/>
    <n v="55123.479999999996"/>
    <n v="410381.87419813016"/>
    <n v="0"/>
    <n v="410381.87419813016"/>
  </r>
  <r>
    <x v="0"/>
    <d v="2012-07-31T00:00:00"/>
    <x v="7"/>
    <n v="13.847724459749463"/>
    <n v="40074"/>
    <n v="554933.71"/>
    <n v="0"/>
    <n v="554933.71"/>
    <x v="253"/>
    <n v="9069.77"/>
    <n v="393492.49"/>
    <n v="7915.4328577051683"/>
    <n v="410821.54285770515"/>
    <n v="0.74030741952530721"/>
    <n v="9117.25"/>
    <n v="25905.68"/>
    <n v="35022.93"/>
    <n v="6.3111916556664038E-2"/>
    <n v="0.04"/>
    <n v="12323.550000000001"/>
    <n v="34557.53"/>
    <n v="2.04"/>
    <n v="1117.0300000000002"/>
    <n v="48000.19"/>
    <n v="493844.66285770515"/>
    <n v="0"/>
    <n v="493844.66285770515"/>
  </r>
  <r>
    <x v="0"/>
    <d v="2012-08-31T00:00:00"/>
    <x v="7"/>
    <n v="10.561839547227731"/>
    <n v="31274"/>
    <n v="330310.97000000003"/>
    <n v="0"/>
    <n v="330310.97000000003"/>
    <x v="252"/>
    <n v="3075.33"/>
    <n v="234752.80000000002"/>
    <n v="2825.5099999999998"/>
    <n v="240653.64"/>
    <n v="0.72856690166844895"/>
    <n v="7511.7600000000011"/>
    <n v="21644.189999999995"/>
    <n v="29155.949999999997"/>
    <n v="8.8268185582816072E-2"/>
    <n v="0.01"/>
    <n v="12234.649999999998"/>
    <n v="33644.19"/>
    <n v="0"/>
    <n v="1002.2"/>
    <n v="46881.049999999996"/>
    <n v="316690.64"/>
    <n v="0"/>
    <n v="316690.64"/>
  </r>
  <r>
    <x v="0"/>
    <d v="2012-09-30T00:00:00"/>
    <x v="7"/>
    <n v="10.945020752706265"/>
    <n v="35658"/>
    <n v="390277.55"/>
    <n v="0"/>
    <n v="390277.55"/>
    <x v="254"/>
    <n v="4587.41"/>
    <n v="278604.48"/>
    <n v="1285.2591506077911"/>
    <n v="284477.15915060777"/>
    <n v="0.72890987234753257"/>
    <n v="8603.06"/>
    <n v="29449.31"/>
    <n v="38052.370000000003"/>
    <n v="9.7500791423949448E-2"/>
    <n v="278.39999999999998"/>
    <n v="18136.57"/>
    <n v="41823.53"/>
    <n v="0"/>
    <n v="1010.4499999999999"/>
    <n v="61248.95"/>
    <n v="383778.47915060777"/>
    <n v="0"/>
    <n v="383778.47915060777"/>
  </r>
  <r>
    <x v="0"/>
    <d v="2012-10-31T00:00:00"/>
    <x v="7"/>
    <n v="15.485376372455505"/>
    <n v="49273"/>
    <n v="763010.95000000007"/>
    <n v="0"/>
    <n v="763010.95000000007"/>
    <x v="255"/>
    <n v="8028.05"/>
    <n v="476704.74"/>
    <n v="31786.405398210383"/>
    <n v="519155.9753982104"/>
    <n v="0.6804043577594926"/>
    <n v="11599.170000000002"/>
    <n v="37331.869999999988"/>
    <n v="48931.039999999994"/>
    <n v="6.4128883078283461E-2"/>
    <n v="0.03"/>
    <n v="18324.239999999998"/>
    <n v="47001.450000000004"/>
    <n v="5.62"/>
    <n v="2167.31"/>
    <n v="67498.650000000009"/>
    <n v="635585.6653982104"/>
    <n v="0"/>
    <n v="635585.6653982104"/>
  </r>
  <r>
    <x v="0"/>
    <d v="2012-11-30T00:00:00"/>
    <x v="7"/>
    <n v="14.192721649924286"/>
    <n v="46887"/>
    <n v="665454.14"/>
    <n v="0"/>
    <n v="665454.14"/>
    <x v="256"/>
    <n v="7123.3599999999988"/>
    <n v="407563.11"/>
    <n v="21810.23"/>
    <n v="437528.38999999996"/>
    <n v="0.6574884183604297"/>
    <n v="12155.14"/>
    <n v="34857.78"/>
    <n v="47012.92"/>
    <n v="7.0647873646108805E-2"/>
    <n v="0"/>
    <n v="18712.629999999997"/>
    <n v="53913.869999999995"/>
    <n v="1.23"/>
    <n v="1310.5899999999999"/>
    <n v="73938.319999999992"/>
    <n v="558479.62999999989"/>
    <n v="0"/>
    <n v="558479.62999999989"/>
  </r>
  <r>
    <x v="0"/>
    <d v="2012-12-31T00:00:00"/>
    <x v="7"/>
    <n v="31.116156273805643"/>
    <n v="9189"/>
    <n v="285926.36000000004"/>
    <n v="0"/>
    <n v="285926.36000000004"/>
    <x v="257"/>
    <n v="2211.65"/>
    <n v="113329.64000000001"/>
    <n v="4356.6527110872548"/>
    <n v="121508.95271108727"/>
    <n v="0.42496589930039069"/>
    <n v="2020.2899999999997"/>
    <n v="5423.0899999999983"/>
    <n v="7443.3799999999983"/>
    <n v="2.6032507111271579E-2"/>
    <n v="3326.73"/>
    <n v="7992.07"/>
    <n v="3477.3599999999997"/>
    <n v="1.5"/>
    <n v="395.05"/>
    <n v="15192.71"/>
    <n v="144145.04271108727"/>
    <n v="0"/>
    <n v="144145.04271108727"/>
  </r>
  <r>
    <x v="1"/>
    <d v="2013-01-31T00:00:00"/>
    <x v="7"/>
    <n v="11.293776965623811"/>
    <n v="81539"/>
    <n v="920883.28"/>
    <n v="0"/>
    <n v="920883.28"/>
    <x v="258"/>
    <n v="7826.38"/>
    <n v="626691.17000000004"/>
    <n v="8636.1076017126652"/>
    <n v="644297.91760171275"/>
    <n v="0.69965209662804684"/>
    <n v="20777.920000000006"/>
    <n v="57590.380000000005"/>
    <n v="78368.300000000017"/>
    <n v="8.5101230201508296E-2"/>
    <n v="3973.48"/>
    <n v="86052.969999999987"/>
    <n v="28162.63"/>
    <n v="0.6"/>
    <n v="3019.5000000000005"/>
    <n v="121209.18"/>
    <n v="843875.39760171273"/>
    <n v="0"/>
    <n v="843875.39760171273"/>
  </r>
  <r>
    <x v="1"/>
    <d v="2013-02-28T00:00:00"/>
    <x v="7"/>
    <n v="13.943851819300406"/>
    <n v="56890"/>
    <n v="793265.7300000001"/>
    <n v="0"/>
    <n v="793265.7300000001"/>
    <x v="259"/>
    <n v="7499.09"/>
    <n v="489589.22000000009"/>
    <n v="62551.9"/>
    <n v="562806.10000000009"/>
    <n v="0.70947991160540869"/>
    <n v="18596.949999999997"/>
    <n v="47929.42"/>
    <n v="66526.37"/>
    <n v="8.3863915311203463E-2"/>
    <n v="15729.97"/>
    <n v="56017.460000000006"/>
    <n v="15213.039999999999"/>
    <n v="0"/>
    <n v="6036.8600000000006"/>
    <n v="92997.33"/>
    <n v="722329.8"/>
    <n v="0"/>
    <n v="722329.8"/>
  </r>
  <r>
    <x v="1"/>
    <d v="2013-03-31T00:00:00"/>
    <x v="7"/>
    <n v="12.647191289037625"/>
    <n v="80083"/>
    <n v="1012825.0200000001"/>
    <n v="0"/>
    <n v="1012825.0200000001"/>
    <x v="260"/>
    <n v="8245.2199999999993"/>
    <n v="647714.8600000001"/>
    <n v="-46440.939999999995"/>
    <n v="612522.7100000002"/>
    <n v="0.6047665666869092"/>
    <n v="25337.03"/>
    <n v="47500.479999999996"/>
    <n v="72837.509999999995"/>
    <n v="7.1915196170805482E-2"/>
    <n v="12438.63"/>
    <n v="63246.9"/>
    <n v="14654.610000000002"/>
    <n v="0.04"/>
    <n v="3329.2900000000004"/>
    <n v="93669.469999999987"/>
    <n v="779029.69000000018"/>
    <n v="0"/>
    <n v="779029.69000000018"/>
  </r>
  <r>
    <x v="1"/>
    <d v="2013-04-30T00:00:00"/>
    <x v="7"/>
    <n v="12.753137197471867"/>
    <n v="64870"/>
    <n v="827296.01"/>
    <n v="0"/>
    <n v="827296.01"/>
    <x v="261"/>
    <n v="7321.89"/>
    <n v="483395.43000000005"/>
    <n v="11973.009999999998"/>
    <n v="507623.06000000006"/>
    <n v="0.61359302337261368"/>
    <n v="21115.750000000004"/>
    <n v="27224.250000000007"/>
    <n v="48340.000000000015"/>
    <n v="5.8431322544393767E-2"/>
    <n v="66761.39"/>
    <n v="80484.740000000005"/>
    <n v="10546.83"/>
    <n v="0"/>
    <n v="1525.0199999999998"/>
    <n v="159317.97999999998"/>
    <n v="715281.04"/>
    <n v="0"/>
    <n v="715281.04"/>
  </r>
  <r>
    <x v="1"/>
    <d v="2013-05-31T00:00:00"/>
    <x v="7"/>
    <n v="13.501960660299792"/>
    <n v="63244"/>
    <n v="853918"/>
    <n v="0"/>
    <n v="853918"/>
    <x v="262"/>
    <n v="6785.09"/>
    <n v="507835.02999999997"/>
    <n v="16245.18"/>
    <n v="536740.29"/>
    <n v="0.62856186425394478"/>
    <n v="20686.440000000002"/>
    <n v="20964.54"/>
    <n v="41650.980000000003"/>
    <n v="4.877632278509178E-2"/>
    <n v="68516.759999999995"/>
    <n v="86179.290000000008"/>
    <n v="8750.11"/>
    <n v="-0.01"/>
    <n v="839.00000000000011"/>
    <n v="164285.14999999997"/>
    <n v="742676.42"/>
    <n v="0"/>
    <n v="742676.42"/>
  </r>
  <r>
    <x v="1"/>
    <d v="2013-06-30T00:00:00"/>
    <x v="7"/>
    <n v="13.944322032335972"/>
    <n v="54243"/>
    <n v="756381.8600000001"/>
    <n v="0"/>
    <n v="756381.8600000001"/>
    <x v="263"/>
    <n v="6530.1"/>
    <n v="421228.37"/>
    <n v="8323.880000000001"/>
    <n v="442422.41"/>
    <n v="0.58491938185825865"/>
    <n v="19313.129999999997"/>
    <n v="16451.89"/>
    <n v="35765.019999999997"/>
    <n v="4.728434391591569E-2"/>
    <n v="98248.63"/>
    <n v="87153.66"/>
    <n v="8010.4600000000009"/>
    <n v="0"/>
    <n v="613.3900000000001"/>
    <n v="194026.14"/>
    <n v="672213.57"/>
    <n v="0"/>
    <n v="672213.57"/>
  </r>
  <r>
    <x v="1"/>
    <d v="2013-07-31T00:00:00"/>
    <x v="7"/>
    <n v="12.888000096319008"/>
    <n v="62293"/>
    <n v="802832.19"/>
    <n v="0"/>
    <n v="802832.19"/>
    <x v="264"/>
    <n v="7134.16"/>
    <n v="494119.99999999994"/>
    <n v="-1052.4499999999998"/>
    <n v="503066.62999999995"/>
    <n v="0.6266149218555872"/>
    <n v="23004.799999999999"/>
    <n v="16780.32"/>
    <n v="39785.119999999995"/>
    <n v="4.9555960131593628E-2"/>
    <n v="28878.94"/>
    <n v="105422.44"/>
    <n v="8657.58"/>
    <n v="0.75"/>
    <n v="423.77"/>
    <n v="143383.47999999998"/>
    <n v="686235.23"/>
    <n v="0"/>
    <n v="686235.23"/>
  </r>
  <r>
    <x v="1"/>
    <d v="2013-08-31T00:00:00"/>
    <x v="7"/>
    <n v="14.966858010748499"/>
    <n v="51356"/>
    <n v="768637.96"/>
    <n v="0"/>
    <n v="768637.96"/>
    <x v="265"/>
    <n v="7283.76"/>
    <n v="446969.69"/>
    <n v="1554.34"/>
    <n v="460105.30000000005"/>
    <n v="0.59859820090072058"/>
    <n v="17708.280000000002"/>
    <n v="13289.36"/>
    <n v="30997.640000000003"/>
    <n v="4.0328010862227003E-2"/>
    <n v="37169.72"/>
    <n v="87107.44"/>
    <n v="7151.9400000000005"/>
    <n v="78.22"/>
    <n v="257.14"/>
    <n v="131764.46000000002"/>
    <n v="622867.40000000014"/>
    <n v="0"/>
    <n v="622867.40000000014"/>
  </r>
  <r>
    <x v="1"/>
    <d v="2013-09-30T00:00:00"/>
    <x v="7"/>
    <n v="14.680117895435998"/>
    <n v="42156"/>
    <n v="618855.04999999993"/>
    <n v="0"/>
    <n v="618855.04999999993"/>
    <x v="266"/>
    <n v="5966.5700000000006"/>
    <n v="357198.23000000004"/>
    <n v="3550.1899999999996"/>
    <n v="370749.92000000004"/>
    <n v="0.59909007771690659"/>
    <n v="14168.070000000002"/>
    <n v="10560.05"/>
    <n v="24728.120000000003"/>
    <n v="3.995785442810882E-2"/>
    <n v="46438.020000000004"/>
    <n v="75349.8"/>
    <n v="6250.5800000000017"/>
    <n v="29.34"/>
    <n v="156.26"/>
    <n v="128224"/>
    <n v="523702.04000000004"/>
    <n v="0"/>
    <n v="523702.04000000004"/>
  </r>
  <r>
    <x v="1"/>
    <d v="2013-10-31T00:00:00"/>
    <x v="7"/>
    <n v="12.416251481212491"/>
    <n v="52322"/>
    <n v="649643.11"/>
    <n v="0"/>
    <n v="649643.11"/>
    <x v="267"/>
    <n v="6139.5600000000013"/>
    <n v="408621.11000000004"/>
    <n v="402.59000000000003"/>
    <n v="418129.01000000007"/>
    <n v="0.64362879181463195"/>
    <n v="16659.77"/>
    <n v="11915.41"/>
    <n v="28575.18"/>
    <n v="4.3985966386990545E-2"/>
    <n v="40103.839999999997"/>
    <n v="83318.649999999994"/>
    <n v="7218.4299999999994"/>
    <n v="0"/>
    <n v="104.93000000000002"/>
    <n v="130745.84999999998"/>
    <n v="577450.04"/>
    <n v="0"/>
    <n v="577450.04"/>
  </r>
  <r>
    <x v="1"/>
    <d v="2013-11-30T00:00:00"/>
    <x v="7"/>
    <n v="12.299370835632136"/>
    <n v="47126"/>
    <n v="579620.15"/>
    <n v="0"/>
    <n v="579620.15"/>
    <x v="268"/>
    <n v="5596.07"/>
    <n v="366038.99"/>
    <n v="95763.73000000001"/>
    <n v="469498.22"/>
    <n v="0.81001017649231133"/>
    <n v="14493.020000000002"/>
    <n v="10160.120000000001"/>
    <n v="24653.140000000003"/>
    <n v="4.2533269417911024E-2"/>
    <n v="28246.16"/>
    <n v="78621.449999999983"/>
    <n v="6561.45"/>
    <n v="0"/>
    <n v="75.17"/>
    <n v="113504.22999999998"/>
    <n v="607655.59"/>
    <n v="0"/>
    <n v="607655.59"/>
  </r>
  <r>
    <x v="1"/>
    <d v="2013-12-31T00:00:00"/>
    <x v="7"/>
    <n v="12.302205978362245"/>
    <n v="42888"/>
    <n v="527617.01"/>
    <n v="0"/>
    <n v="527617.01"/>
    <x v="269"/>
    <n v="4748.2299999999996"/>
    <n v="331517.66000000003"/>
    <n v="11819.781923032211"/>
    <n v="349720.39192303224"/>
    <n v="0.66283001740795322"/>
    <n v="12861.709999999997"/>
    <n v="8796.11"/>
    <n v="21657.82"/>
    <n v="4.1048373326705294E-2"/>
    <n v="21967.67"/>
    <n v="69307.959999999992"/>
    <n v="6134.97"/>
    <n v="0"/>
    <n v="54.31"/>
    <n v="97464.909999999989"/>
    <n v="468843.12192303222"/>
    <n v="0"/>
    <n v="468843.12192303222"/>
  </r>
  <r>
    <x v="2"/>
    <d v="2014-01-31T00:00:00"/>
    <x v="7"/>
    <n v="11.554136897371315"/>
    <n v="56378"/>
    <n v="651399.13"/>
    <n v="0"/>
    <n v="651399.13"/>
    <x v="270"/>
    <n v="5406.91"/>
    <n v="426254.73999999993"/>
    <n v="-22406.93"/>
    <n v="410538.36999999994"/>
    <n v="0.63024089393548921"/>
    <n v="16688.72"/>
    <n v="11226.220000000001"/>
    <n v="27914.940000000002"/>
    <n v="4.2853818364786585E-2"/>
    <n v="17265.989999999998"/>
    <n v="94711.72"/>
    <n v="7921.4499999999989"/>
    <n v="0"/>
    <n v="47.54999999999999"/>
    <n v="119946.70999999999"/>
    <n v="558400.0199999999"/>
    <n v="0"/>
    <n v="558400.0199999999"/>
  </r>
  <r>
    <x v="2"/>
    <d v="2014-02-28T00:00:00"/>
    <x v="7"/>
    <n v="12.217184286844185"/>
    <n v="53102"/>
    <n v="648756.91999999993"/>
    <n v="0"/>
    <n v="648756.91999999993"/>
    <x v="271"/>
    <n v="5929.39"/>
    <n v="410703.11"/>
    <n v="18969.419999999998"/>
    <n v="437535.94999999995"/>
    <n v="0.67442201618442854"/>
    <n v="15627.46"/>
    <n v="10884.94"/>
    <n v="26512.400000000001"/>
    <n v="4.0866461971611812E-2"/>
    <n v="25971.100000000002"/>
    <n v="79662.62"/>
    <n v="7330.54"/>
    <n v="0"/>
    <n v="34.480000000000004"/>
    <n v="112998.73999999999"/>
    <n v="577047.09"/>
    <n v="0"/>
    <n v="577047.09"/>
  </r>
  <r>
    <x v="2"/>
    <d v="2014-03-31T00:00:00"/>
    <x v="7"/>
    <n v="12.795824937562653"/>
    <n v="58859"/>
    <n v="753149.4600000002"/>
    <n v="0"/>
    <n v="753149.4600000002"/>
    <x v="272"/>
    <n v="6256.55"/>
    <n v="471400.14999999997"/>
    <n v="36926.267611224102"/>
    <n v="516467.61761122406"/>
    <n v="0.68574385967324991"/>
    <n v="17419.73"/>
    <n v="11618.519999999999"/>
    <n v="29038.25"/>
    <n v="3.8555760233831927E-2"/>
    <n v="1264.24"/>
    <n v="90848.98"/>
    <n v="8377.8900000000012"/>
    <n v="758.21"/>
    <n v="157.13"/>
    <n v="101406.45000000001"/>
    <n v="646912.31761122402"/>
    <n v="0"/>
    <n v="646912.31761122402"/>
  </r>
  <r>
    <x v="2"/>
    <d v="2014-04-30T00:00:00"/>
    <x v="7"/>
    <n v="18.298159816588978"/>
    <n v="65863"/>
    <n v="1205171.7"/>
    <n v="0"/>
    <n v="1205171.7"/>
    <x v="273"/>
    <n v="9578.35"/>
    <n v="669904.42000000004"/>
    <n v="16179.986717154941"/>
    <n v="701892.16671715502"/>
    <n v="0.58240013992790829"/>
    <n v="25156.26"/>
    <n v="13241.189999999999"/>
    <n v="38397.449999999997"/>
    <n v="3.1860563934582933E-2"/>
    <n v="0"/>
    <n v="104307.56999999999"/>
    <n v="12421.400000000001"/>
    <n v="2187.37"/>
    <n v="5.27"/>
    <n v="118921.61"/>
    <n v="859211.22671715496"/>
    <n v="0"/>
    <n v="859211.22671715496"/>
  </r>
  <r>
    <x v="2"/>
    <d v="2014-05-31T00:00:00"/>
    <x v="7"/>
    <n v="20.411139515562088"/>
    <n v="62588"/>
    <n v="1277492.3999999999"/>
    <n v="0"/>
    <n v="1277492.3999999999"/>
    <x v="274"/>
    <n v="9405.4"/>
    <n v="669738.24000000011"/>
    <n v="30005.219183419627"/>
    <n v="720627.21918341971"/>
    <n v="0.56409511256851297"/>
    <n v="29234.47"/>
    <n v="15320.4"/>
    <n v="44554.87"/>
    <n v="3.4876818053868663E-2"/>
    <n v="0"/>
    <n v="118063.99"/>
    <n v="13968.119999999999"/>
    <n v="2502.9899999999998"/>
    <n v="32.89"/>
    <n v="134567.99000000002"/>
    <n v="899750.0791834197"/>
    <n v="0"/>
    <n v="899750.0791834197"/>
  </r>
  <r>
    <x v="2"/>
    <d v="2014-06-30T00:00:00"/>
    <x v="7"/>
    <n v="20.560040871542469"/>
    <n v="69486"/>
    <n v="1428635"/>
    <n v="0"/>
    <n v="1428635"/>
    <x v="275"/>
    <n v="10971.75"/>
    <n v="781165.61"/>
    <n v="19793.799759008114"/>
    <n v="824290.59975900804"/>
    <n v="0.57697774432168336"/>
    <n v="31587.519999999997"/>
    <n v="16868.23"/>
    <n v="48455.75"/>
    <n v="3.3917515670552657E-2"/>
    <n v="0"/>
    <n v="132883.4"/>
    <n v="16109.73"/>
    <n v="2400.71"/>
    <n v="6.9600000000000009"/>
    <n v="151400.79999999999"/>
    <n v="1024147.1497590081"/>
    <n v="0"/>
    <n v="1024147.1497590081"/>
  </r>
  <r>
    <x v="2"/>
    <d v="2014-07-31T00:00:00"/>
    <x v="7"/>
    <n v="23.89652128080116"/>
    <n v="68301"/>
    <n v="1632156.3"/>
    <n v="0"/>
    <n v="1632156.3"/>
    <x v="276"/>
    <n v="12343.869999999999"/>
    <n v="850715.10999999987"/>
    <n v="28243.410545568866"/>
    <n v="906324.68054556882"/>
    <n v="0.55529282369927979"/>
    <n v="36996.54"/>
    <n v="20919.090000000004"/>
    <n v="57915.630000000005"/>
    <n v="3.548411999512547E-2"/>
    <n v="0"/>
    <n v="139190.85999999999"/>
    <n v="20468.330000000002"/>
    <n v="4400.33"/>
    <n v="23.78"/>
    <n v="164083.29999999999"/>
    <n v="1128323.6105455689"/>
    <n v="0"/>
    <n v="1128323.6105455689"/>
  </r>
  <r>
    <x v="2"/>
    <d v="2014-08-31T00:00:00"/>
    <x v="7"/>
    <n v="19.491294849521985"/>
    <n v="96127"/>
    <n v="1873639.7"/>
    <n v="0"/>
    <n v="1873639.7"/>
    <x v="277"/>
    <n v="15003.08"/>
    <n v="1049040.0899999999"/>
    <n v="116764.34000000003"/>
    <n v="1194571.95"/>
    <n v="0.63756759103684657"/>
    <n v="45721.760000000009"/>
    <n v="25430.73"/>
    <n v="71152.490000000005"/>
    <n v="3.7975545671881314E-2"/>
    <n v="0"/>
    <n v="184391.74"/>
    <n v="23610.21"/>
    <n v="5718.48"/>
    <n v="13.77"/>
    <n v="213734.19999999998"/>
    <n v="1479458.64"/>
    <n v="0"/>
    <n v="1479458.64"/>
  </r>
  <r>
    <x v="2"/>
    <d v="2014-09-30T00:00:00"/>
    <x v="7"/>
    <n v="25.259680110069649"/>
    <n v="81403"/>
    <n v="2056213.7399999998"/>
    <n v="0"/>
    <n v="2056213.7399999998"/>
    <x v="278"/>
    <n v="16518.07"/>
    <n v="1074289.9200000002"/>
    <n v="55491.347596466752"/>
    <n v="1165128.6475964671"/>
    <n v="0.56663790584166951"/>
    <n v="43722.099999999991"/>
    <n v="29191.200000000001"/>
    <n v="72913.299999999988"/>
    <n v="3.5459980925912883E-2"/>
    <n v="0"/>
    <n v="170530.62"/>
    <n v="26582.510000000002"/>
    <n v="16456.16"/>
    <n v="4.43"/>
    <n v="213573.72"/>
    <n v="1451615.6675964671"/>
    <n v="0"/>
    <n v="1451615.6675964671"/>
  </r>
  <r>
    <x v="2"/>
    <d v="2014-10-31T00:00:00"/>
    <x v="7"/>
    <n v="23.33598861701174"/>
    <n v="89256"/>
    <n v="2082877"/>
    <n v="0"/>
    <n v="2082877"/>
    <x v="279"/>
    <n v="16790.93"/>
    <n v="1121431.97"/>
    <n v="17198.859033979861"/>
    <n v="1172932.3590339799"/>
    <n v="0.56313088052438043"/>
    <n v="49516.869999999995"/>
    <n v="32166.480000000003"/>
    <n v="81683.350000000006"/>
    <n v="3.9216598003626715E-2"/>
    <n v="0"/>
    <n v="200264.98"/>
    <n v="27366.269999999997"/>
    <n v="18244.13"/>
    <n v="3.48"/>
    <n v="245878.86000000002"/>
    <n v="1500494.5690339799"/>
    <n v="0"/>
    <n v="1500494.5690339799"/>
  </r>
  <r>
    <x v="2"/>
    <d v="2014-11-30T00:00:00"/>
    <x v="7"/>
    <n v="30.485571140447377"/>
    <n v="43632"/>
    <n v="1330146.44"/>
    <n v="0"/>
    <n v="1330146.44"/>
    <x v="280"/>
    <n v="10593.880000000001"/>
    <n v="668998.75999999989"/>
    <n v="14932.04040546203"/>
    <n v="707434.99040546198"/>
    <n v="0.53184744862036548"/>
    <n v="28212.06"/>
    <n v="18451.560000000001"/>
    <n v="46663.62"/>
    <n v="3.5081565906382464E-2"/>
    <n v="0"/>
    <n v="100926.16"/>
    <n v="17768.07"/>
    <n v="15102.259999999998"/>
    <n v="1.36"/>
    <n v="133797.85"/>
    <n v="887896.46040546196"/>
    <n v="0"/>
    <n v="887896.46040546196"/>
  </r>
  <r>
    <x v="2"/>
    <d v="2014-12-31T00:00:00"/>
    <x v="7"/>
    <n v="34.673196582542623"/>
    <n v="50798"/>
    <n v="1761329.04"/>
    <n v="0"/>
    <n v="1761329.04"/>
    <x v="281"/>
    <n v="14923.71"/>
    <n v="871066.06"/>
    <n v="77330.366658066196"/>
    <n v="981769.91665806621"/>
    <n v="0.5574029010831878"/>
    <n v="50572.98"/>
    <n v="34184.719999999994"/>
    <n v="84757.7"/>
    <n v="4.8121445837286593E-2"/>
    <n v="0"/>
    <n v="216220.96999999997"/>
    <n v="30535.79"/>
    <n v="26527.45"/>
    <n v="1.29"/>
    <n v="273285.49999999994"/>
    <n v="1339813.1166580662"/>
    <n v="0"/>
    <n v="1339813.1166580662"/>
  </r>
  <r>
    <x v="3"/>
    <d v="2015-01-31T00:00:00"/>
    <x v="7"/>
    <n v="20.401404772624943"/>
    <n v="88840"/>
    <n v="1812460.8"/>
    <n v="0"/>
    <n v="1812460.8"/>
    <x v="282"/>
    <n v="14791.830000000002"/>
    <n v="1025687.1300000001"/>
    <n v="7219.0482304839888"/>
    <n v="1060743.5482304841"/>
    <n v="0.58525047726852031"/>
    <n v="47967.37000000001"/>
    <n v="25996.2"/>
    <n v="73963.570000000007"/>
    <n v="4.0808369483080684E-2"/>
    <n v="0"/>
    <n v="187781.25"/>
    <n v="22586.36"/>
    <n v="11984.07"/>
    <n v="1.7"/>
    <n v="222353.38"/>
    <n v="1357060.4982304841"/>
    <n v="0"/>
    <n v="1357060.4982304841"/>
  </r>
  <r>
    <x v="3"/>
    <d v="2015-02-28T00:00:00"/>
    <x v="7"/>
    <n v="19.021793751545626"/>
    <n v="60655"/>
    <n v="1153766.8999999999"/>
    <n v="0"/>
    <n v="1153766.8999999999"/>
    <x v="283"/>
    <n v="9566.0499999999993"/>
    <n v="649235.20000000007"/>
    <n v="12648.72004197887"/>
    <n v="678628.83004197897"/>
    <n v="0.58818538652996466"/>
    <n v="38331.1"/>
    <n v="21044.73"/>
    <n v="59375.83"/>
    <n v="5.1462587460257357E-2"/>
    <n v="0"/>
    <n v="98347.66"/>
    <n v="17535.080000000002"/>
    <n v="16586.3"/>
    <n v="0.5"/>
    <n v="132469.54"/>
    <n v="870474.20004197897"/>
    <n v="0"/>
    <n v="870474.20004197897"/>
  </r>
  <r>
    <x v="3"/>
    <d v="2015-03-31T00:00:00"/>
    <x v="7"/>
    <n v="28.759445372190282"/>
    <n v="67667"/>
    <n v="1946065.39"/>
    <n v="0"/>
    <n v="1946065.39"/>
    <x v="284"/>
    <n v="15179.59"/>
    <n v="940444.97"/>
    <n v="9909.0302784317391"/>
    <n v="981439.69027843163"/>
    <n v="0.50431999629695468"/>
    <n v="52287.130000000005"/>
    <n v="27682.22"/>
    <n v="79969.350000000006"/>
    <n v="4.109283809831283E-2"/>
    <n v="0"/>
    <n v="164694.5"/>
    <n v="26953.360000000001"/>
    <n v="31342.33"/>
    <n v="0.84"/>
    <n v="222991.03"/>
    <n v="1284400.0702784318"/>
    <n v="0"/>
    <n v="1284400.0702784318"/>
  </r>
  <r>
    <x v="3"/>
    <d v="2015-04-30T00:00:00"/>
    <x v="7"/>
    <n v="25.83198502450886"/>
    <n v="51818"/>
    <n v="1338561.8"/>
    <n v="0"/>
    <n v="1338561.8"/>
    <x v="285"/>
    <n v="10836.89"/>
    <n v="692973.91999999993"/>
    <n v="1722.9636901562105"/>
    <n v="716233.34369015612"/>
    <n v="0.5350767844190355"/>
    <n v="44983.83"/>
    <n v="21276.12"/>
    <n v="66259.95"/>
    <n v="4.9500852332705146E-2"/>
    <n v="0"/>
    <n v="105877.61"/>
    <n v="20756.37"/>
    <n v="21890.800000000003"/>
    <n v="0.41"/>
    <n v="148525.19"/>
    <n v="931018.48369015614"/>
    <n v="0"/>
    <n v="931018.48369015614"/>
  </r>
  <r>
    <x v="3"/>
    <d v="2015-05-31T00:00:00"/>
    <x v="7"/>
    <n v="19.680264372376637"/>
    <n v="47887"/>
    <n v="942428.82000000007"/>
    <n v="0"/>
    <n v="942428.82000000007"/>
    <x v="286"/>
    <n v="7505"/>
    <n v="534257.80999999994"/>
    <n v="29029.638626392523"/>
    <n v="576452.71862639254"/>
    <n v="0.61166711627769665"/>
    <n v="29052.54"/>
    <n v="14642.58"/>
    <n v="43695.12"/>
    <n v="4.6364371581930186E-2"/>
    <n v="0"/>
    <n v="85298.200000000012"/>
    <n v="16478.72"/>
    <n v="11473.69"/>
    <n v="0.57999999999999996"/>
    <n v="113251.19000000002"/>
    <n v="733399.0286263926"/>
    <n v="0"/>
    <n v="733399.0286263926"/>
  </r>
  <r>
    <x v="3"/>
    <d v="2015-06-30T00:00:00"/>
    <x v="7"/>
    <n v="33.047033689723747"/>
    <n v="50787"/>
    <n v="1678359.7"/>
    <n v="0"/>
    <n v="1678359.7"/>
    <x v="287"/>
    <n v="13852.619999999999"/>
    <n v="810700.64999999991"/>
    <n v="-8659.9777643507987"/>
    <n v="832058.05223564908"/>
    <n v="0.495756691629124"/>
    <n v="57287.979999999996"/>
    <n v="28794.02"/>
    <n v="86082"/>
    <n v="5.1289363060850426E-2"/>
    <n v="0"/>
    <n v="181174.02"/>
    <n v="41443.89"/>
    <n v="30948.260000000002"/>
    <n v="0.42000000000000004"/>
    <n v="253566.59"/>
    <n v="1171706.6422356491"/>
    <n v="0"/>
    <n v="1171706.6422356491"/>
  </r>
  <r>
    <x v="0"/>
    <d v="2012-01-31T00:00:00"/>
    <x v="8"/>
    <n v="155.45239761092151"/>
    <n v="14064"/>
    <n v="0"/>
    <n v="2186282.52"/>
    <n v="2186282.52"/>
    <x v="252"/>
    <n v="0"/>
    <n v="0"/>
    <n v="7246.72"/>
    <n v="7246.72"/>
    <n v="0"/>
    <n v="0"/>
    <n v="0"/>
    <n v="0"/>
    <n v="0"/>
    <n v="0"/>
    <n v="0"/>
    <n v="0"/>
    <n v="0"/>
    <n v="0"/>
    <n v="0"/>
    <n v="0"/>
    <n v="2140879.56"/>
    <n v="2140879.56"/>
  </r>
  <r>
    <x v="0"/>
    <d v="2012-02-29T00:00:00"/>
    <x v="8"/>
    <n v="154.24711691259932"/>
    <n v="10572"/>
    <n v="0"/>
    <n v="1630700.52"/>
    <n v="1630700.52"/>
    <x v="252"/>
    <n v="0"/>
    <n v="0"/>
    <n v="3666.03"/>
    <n v="3666.03"/>
    <n v="0"/>
    <n v="0"/>
    <n v="0"/>
    <n v="0"/>
    <n v="0"/>
    <n v="0"/>
    <n v="0"/>
    <n v="0"/>
    <n v="0"/>
    <n v="0"/>
    <n v="0"/>
    <n v="3666.03"/>
    <n v="1597872.8899999899"/>
    <n v="1601538.9199999899"/>
  </r>
  <r>
    <x v="0"/>
    <d v="2012-03-31T00:00:00"/>
    <x v="8"/>
    <n v="142.40314920848772"/>
    <n v="11876"/>
    <n v="0"/>
    <n v="1691179.8"/>
    <n v="1691179.8"/>
    <x v="252"/>
    <n v="0"/>
    <n v="0"/>
    <n v="9152.70999999999"/>
    <n v="9152.70999999999"/>
    <n v="5.4120265627581347E-3"/>
    <n v="0"/>
    <n v="0"/>
    <n v="0"/>
    <n v="0"/>
    <n v="0"/>
    <n v="0"/>
    <n v="0"/>
    <n v="0"/>
    <n v="0"/>
    <n v="0"/>
    <n v="9152.70999999999"/>
    <n v="1626318.1799999899"/>
    <n v="1635470.8899999899"/>
  </r>
  <r>
    <x v="0"/>
    <d v="2012-04-30T00:00:00"/>
    <x v="8"/>
    <n v="152.09213646532345"/>
    <n v="10728"/>
    <n v="0"/>
    <n v="1631644.4399999899"/>
    <n v="1631644.4399999899"/>
    <x v="252"/>
    <n v="0"/>
    <n v="0"/>
    <n v="0"/>
    <n v="0"/>
    <n v="0"/>
    <n v="0"/>
    <n v="0"/>
    <n v="0"/>
    <n v="0"/>
    <n v="0"/>
    <n v="0"/>
    <n v="0"/>
    <n v="0"/>
    <n v="0"/>
    <n v="0"/>
    <n v="0"/>
    <n v="1598245.79"/>
    <n v="1598245.79"/>
  </r>
  <r>
    <x v="0"/>
    <d v="2012-05-31T00:00:00"/>
    <x v="8"/>
    <n v="142.27383951406651"/>
    <n v="12512"/>
    <n v="0"/>
    <n v="1780130.28"/>
    <n v="1780130.28"/>
    <x v="252"/>
    <n v="0"/>
    <n v="0"/>
    <n v="0"/>
    <n v="0"/>
    <n v="0"/>
    <n v="0"/>
    <n v="0"/>
    <n v="0"/>
    <n v="0"/>
    <n v="0"/>
    <n v="0"/>
    <n v="0"/>
    <n v="0"/>
    <n v="0"/>
    <n v="0"/>
    <n v="0"/>
    <n v="1741165.6500000001"/>
    <n v="1741165.6500000001"/>
  </r>
  <r>
    <x v="0"/>
    <d v="2012-06-30T00:00:00"/>
    <x v="8"/>
    <n v="142.33830419795581"/>
    <n v="16246"/>
    <n v="0"/>
    <n v="2312428.0899999901"/>
    <n v="2312428.0899999901"/>
    <x v="252"/>
    <n v="0"/>
    <n v="0"/>
    <n v="0"/>
    <n v="0"/>
    <n v="0"/>
    <n v="0"/>
    <n v="0"/>
    <n v="0"/>
    <n v="0"/>
    <n v="0"/>
    <n v="0"/>
    <n v="0"/>
    <n v="0"/>
    <n v="0"/>
    <n v="0"/>
    <n v="0"/>
    <n v="2291267.25"/>
    <n v="2291267.25"/>
  </r>
  <r>
    <x v="0"/>
    <d v="2012-07-31T00:00:00"/>
    <x v="8"/>
    <n v="145.56386731534718"/>
    <n v="11305"/>
    <n v="0"/>
    <n v="1645599.5199999998"/>
    <n v="1645599.5199999998"/>
    <x v="252"/>
    <n v="0"/>
    <n v="0"/>
    <n v="0"/>
    <n v="0"/>
    <n v="0"/>
    <n v="0"/>
    <n v="0"/>
    <n v="0"/>
    <n v="0"/>
    <n v="0"/>
    <n v="0"/>
    <n v="0"/>
    <n v="0"/>
    <n v="0"/>
    <n v="0"/>
    <n v="0"/>
    <n v="1616299.1300000004"/>
    <n v="1616299.1300000004"/>
  </r>
  <r>
    <x v="0"/>
    <d v="2012-08-31T00:00:00"/>
    <x v="8"/>
    <n v="139.08739417475726"/>
    <n v="10300"/>
    <n v="0"/>
    <n v="1432600.16"/>
    <n v="1432600.16"/>
    <x v="252"/>
    <n v="0"/>
    <n v="0"/>
    <n v="0"/>
    <n v="0"/>
    <n v="0"/>
    <n v="0"/>
    <n v="0"/>
    <n v="0"/>
    <n v="0"/>
    <n v="0"/>
    <n v="0"/>
    <n v="0"/>
    <n v="0"/>
    <n v="0"/>
    <n v="0"/>
    <n v="0"/>
    <n v="1408203.85"/>
    <n v="1408203.85"/>
  </r>
  <r>
    <x v="0"/>
    <d v="2012-09-30T00:00:00"/>
    <x v="8"/>
    <n v="146.61806350705308"/>
    <n v="16943"/>
    <n v="0"/>
    <n v="2484149.85"/>
    <n v="2484149.85"/>
    <x v="252"/>
    <n v="0"/>
    <n v="0"/>
    <n v="0"/>
    <n v="0"/>
    <n v="0"/>
    <n v="0"/>
    <n v="0"/>
    <n v="0"/>
    <n v="0"/>
    <n v="0"/>
    <n v="0"/>
    <n v="0"/>
    <n v="0"/>
    <n v="0"/>
    <n v="0"/>
    <n v="0"/>
    <n v="2439999.7300000004"/>
    <n v="2439999.7300000004"/>
  </r>
  <r>
    <x v="0"/>
    <d v="2012-10-31T00:00:00"/>
    <x v="8"/>
    <n v="127.38368385542168"/>
    <n v="10375"/>
    <n v="0"/>
    <n v="1321605.72"/>
    <n v="1321605.72"/>
    <x v="252"/>
    <n v="0"/>
    <n v="0"/>
    <n v="0"/>
    <n v="0"/>
    <n v="0"/>
    <n v="0"/>
    <n v="0"/>
    <n v="0"/>
    <n v="0"/>
    <n v="0"/>
    <n v="0"/>
    <n v="0"/>
    <n v="0"/>
    <n v="0"/>
    <n v="0"/>
    <n v="0"/>
    <n v="1310637.3800000001"/>
    <n v="1310637.3800000001"/>
  </r>
  <r>
    <x v="0"/>
    <d v="2012-11-30T00:00:00"/>
    <x v="8"/>
    <n v="137.858195207481"/>
    <n v="17110"/>
    <n v="0"/>
    <n v="2358753.7199999997"/>
    <n v="2358753.7199999997"/>
    <x v="252"/>
    <n v="0"/>
    <n v="0"/>
    <n v="0"/>
    <n v="0"/>
    <n v="0"/>
    <n v="0"/>
    <n v="0"/>
    <n v="0"/>
    <n v="0"/>
    <n v="0"/>
    <n v="0"/>
    <n v="0"/>
    <n v="0"/>
    <n v="0"/>
    <n v="0"/>
    <n v="0"/>
    <n v="2300193.56"/>
    <n v="2300193.56"/>
  </r>
  <r>
    <x v="0"/>
    <d v="2012-12-31T00:00:00"/>
    <x v="8"/>
    <n v="137.91906879606879"/>
    <n v="16280"/>
    <n v="0"/>
    <n v="2245322.44"/>
    <n v="2245322.44"/>
    <x v="252"/>
    <n v="0"/>
    <n v="0"/>
    <n v="0"/>
    <n v="0"/>
    <n v="0"/>
    <n v="0"/>
    <n v="0"/>
    <n v="0"/>
    <n v="0"/>
    <n v="0"/>
    <n v="0"/>
    <n v="0"/>
    <n v="0"/>
    <n v="0"/>
    <n v="0"/>
    <n v="0"/>
    <n v="2208538.1800000002"/>
    <n v="2208538.1800000002"/>
  </r>
  <r>
    <x v="1"/>
    <d v="2013-01-31T00:00:00"/>
    <x v="8"/>
    <n v="138.01092125984252"/>
    <n v="15240"/>
    <n v="0"/>
    <n v="2103286.44"/>
    <n v="2103286.44"/>
    <x v="252"/>
    <n v="0"/>
    <n v="0"/>
    <n v="0"/>
    <n v="0"/>
    <n v="0"/>
    <n v="0"/>
    <n v="0"/>
    <n v="0"/>
    <n v="0"/>
    <n v="0"/>
    <n v="0"/>
    <n v="0"/>
    <n v="0"/>
    <n v="0"/>
    <n v="0"/>
    <n v="0"/>
    <n v="2069542.6600000001"/>
    <n v="2069542.6600000001"/>
  </r>
  <r>
    <x v="1"/>
    <d v="2013-02-28T00:00:00"/>
    <x v="8"/>
    <n v="132.60516998468606"/>
    <n v="13060"/>
    <n v="0"/>
    <n v="1731823.52"/>
    <n v="1731823.52"/>
    <x v="252"/>
    <n v="0"/>
    <n v="0"/>
    <n v="0"/>
    <n v="0"/>
    <n v="0"/>
    <n v="0"/>
    <n v="0"/>
    <n v="0"/>
    <n v="0"/>
    <n v="0"/>
    <n v="0"/>
    <n v="0"/>
    <n v="0"/>
    <n v="0"/>
    <n v="0"/>
    <n v="0"/>
    <n v="1705131.76"/>
    <n v="1705131.76"/>
  </r>
  <r>
    <x v="1"/>
    <d v="2013-03-31T00:00:00"/>
    <x v="8"/>
    <n v="89.843627960716347"/>
    <n v="27696"/>
    <n v="0"/>
    <n v="2488309.12"/>
    <n v="2488309.12"/>
    <x v="252"/>
    <n v="0"/>
    <n v="0"/>
    <n v="0"/>
    <n v="0"/>
    <n v="0"/>
    <n v="0"/>
    <n v="0"/>
    <n v="0"/>
    <n v="0"/>
    <n v="0"/>
    <n v="0"/>
    <n v="0"/>
    <n v="0"/>
    <n v="0"/>
    <n v="0"/>
    <n v="0"/>
    <n v="2423977.9899999998"/>
    <n v="2423977.9899999998"/>
  </r>
  <r>
    <x v="1"/>
    <d v="2013-04-30T00:00:00"/>
    <x v="8"/>
    <n v="93.350710611212833"/>
    <n v="22938"/>
    <n v="0"/>
    <n v="2141278.6"/>
    <n v="2141278.6"/>
    <x v="252"/>
    <n v="0"/>
    <n v="0"/>
    <n v="0"/>
    <n v="0"/>
    <n v="0"/>
    <n v="-0.01"/>
    <n v="0.01"/>
    <n v="0"/>
    <n v="0"/>
    <n v="0"/>
    <n v="0"/>
    <n v="0"/>
    <n v="0"/>
    <n v="0"/>
    <n v="0"/>
    <n v="0"/>
    <n v="2107549.8800000004"/>
    <n v="2107549.8800000004"/>
  </r>
  <r>
    <x v="1"/>
    <d v="2013-05-31T00:00:00"/>
    <x v="8"/>
    <n v="102.01211493090665"/>
    <n v="23736"/>
    <n v="0"/>
    <n v="2421359.56"/>
    <n v="2421359.56"/>
    <x v="252"/>
    <n v="0"/>
    <n v="0"/>
    <n v="0"/>
    <n v="0"/>
    <n v="0"/>
    <n v="-0.1"/>
    <n v="-0.25"/>
    <n v="-0.35"/>
    <n v="-1.4454689249043209E-7"/>
    <n v="0"/>
    <n v="-0.19"/>
    <n v="-0.04"/>
    <n v="0"/>
    <n v="-0.01"/>
    <n v="-0.24000000000000002"/>
    <n v="-0.59"/>
    <n v="2374556.19"/>
    <n v="2374555.6"/>
  </r>
  <r>
    <x v="1"/>
    <d v="2013-06-30T00:00:00"/>
    <x v="8"/>
    <n v="112.54462522220028"/>
    <n v="20252"/>
    <n v="0"/>
    <n v="2279253.75"/>
    <n v="2279253.75"/>
    <x v="252"/>
    <n v="0"/>
    <n v="0"/>
    <n v="0"/>
    <n v="0"/>
    <n v="0"/>
    <n v="0"/>
    <n v="0"/>
    <n v="0"/>
    <n v="0"/>
    <n v="0"/>
    <n v="0"/>
    <n v="0"/>
    <n v="0"/>
    <n v="0"/>
    <n v="0"/>
    <n v="0"/>
    <n v="2223825.25"/>
    <n v="2223825.25"/>
  </r>
  <r>
    <x v="1"/>
    <d v="2013-07-31T00:00:00"/>
    <x v="8"/>
    <n v="123.70258242805413"/>
    <n v="15741"/>
    <n v="0"/>
    <n v="1947202.35"/>
    <n v="1947202.35"/>
    <x v="252"/>
    <n v="0"/>
    <n v="0"/>
    <n v="0"/>
    <n v="0"/>
    <n v="0"/>
    <n v="0"/>
    <n v="0"/>
    <n v="0"/>
    <n v="0"/>
    <n v="0"/>
    <n v="0"/>
    <n v="0"/>
    <n v="0"/>
    <n v="0"/>
    <n v="0"/>
    <n v="0"/>
    <n v="2043500.26"/>
    <n v="2043500.26"/>
  </r>
  <r>
    <x v="1"/>
    <d v="2013-08-31T00:00:00"/>
    <x v="8"/>
    <n v="119.95926805465193"/>
    <n v="18444"/>
    <n v="0"/>
    <n v="2212528.7400000002"/>
    <n v="2212528.7400000002"/>
    <x v="252"/>
    <n v="0"/>
    <n v="0"/>
    <n v="0"/>
    <n v="0"/>
    <n v="0"/>
    <n v="0"/>
    <n v="0"/>
    <n v="0"/>
    <n v="0"/>
    <n v="0"/>
    <n v="0"/>
    <n v="0"/>
    <n v="0"/>
    <n v="0"/>
    <n v="0"/>
    <n v="0"/>
    <n v="2014288.09"/>
    <n v="2014288.09"/>
  </r>
  <r>
    <x v="1"/>
    <d v="2013-09-30T00:00:00"/>
    <x v="8"/>
    <n v="75.386327335332652"/>
    <n v="36012"/>
    <n v="0"/>
    <n v="2714812.4199999995"/>
    <n v="2714812.4199999995"/>
    <x v="252"/>
    <n v="0"/>
    <n v="0"/>
    <n v="0"/>
    <n v="0"/>
    <n v="0"/>
    <n v="0"/>
    <n v="0"/>
    <n v="0"/>
    <n v="0"/>
    <n v="0"/>
    <n v="0"/>
    <n v="0"/>
    <n v="0"/>
    <n v="0"/>
    <n v="0"/>
    <n v="0"/>
    <n v="2589136"/>
    <n v="2589136"/>
  </r>
  <r>
    <x v="1"/>
    <d v="2013-10-31T00:00:00"/>
    <x v="8"/>
    <n v="95.823999999999998"/>
    <n v="13260"/>
    <n v="0"/>
    <n v="1270626.24"/>
    <n v="1270626.24"/>
    <x v="252"/>
    <n v="0"/>
    <n v="0"/>
    <n v="0"/>
    <n v="0"/>
    <n v="0"/>
    <n v="0"/>
    <n v="0"/>
    <n v="0"/>
    <n v="0"/>
    <n v="0"/>
    <n v="0"/>
    <n v="0"/>
    <n v="0"/>
    <n v="0"/>
    <n v="0"/>
    <n v="0"/>
    <n v="1152656.8699999999"/>
    <n v="1152656.8699999999"/>
  </r>
  <r>
    <x v="1"/>
    <d v="2013-11-30T00:00:00"/>
    <x v="8"/>
    <n v="96.567783103026059"/>
    <n v="28585"/>
    <n v="0"/>
    <n v="2760390.08"/>
    <n v="2760390.08"/>
    <x v="252"/>
    <n v="0"/>
    <n v="0"/>
    <n v="0"/>
    <n v="0"/>
    <n v="0"/>
    <n v="0"/>
    <n v="0"/>
    <n v="0"/>
    <n v="0"/>
    <n v="0"/>
    <n v="0"/>
    <n v="0"/>
    <n v="0"/>
    <n v="0"/>
    <n v="0"/>
    <n v="0"/>
    <n v="2591669.66"/>
    <n v="2591669.66"/>
  </r>
  <r>
    <x v="1"/>
    <d v="2013-12-31T00:00:00"/>
    <x v="8"/>
    <n v="93.257418405564465"/>
    <n v="26166"/>
    <n v="0"/>
    <n v="2440173.61"/>
    <n v="2440173.61"/>
    <x v="252"/>
    <n v="0"/>
    <n v="0"/>
    <n v="0"/>
    <n v="0"/>
    <n v="0"/>
    <n v="0"/>
    <n v="0"/>
    <n v="0"/>
    <n v="0"/>
    <n v="0"/>
    <n v="0"/>
    <n v="0"/>
    <n v="0"/>
    <n v="0"/>
    <n v="0"/>
    <n v="0"/>
    <n v="2033658.4100000001"/>
    <n v="2033658.4100000001"/>
  </r>
  <r>
    <x v="2"/>
    <d v="2014-01-31T00:00:00"/>
    <x v="8"/>
    <n v="102.70319419660176"/>
    <n v="25778"/>
    <n v="0"/>
    <n v="2647482.94"/>
    <n v="2647482.94"/>
    <x v="252"/>
    <n v="0"/>
    <n v="0"/>
    <n v="0"/>
    <n v="0"/>
    <n v="0"/>
    <n v="0"/>
    <n v="0"/>
    <n v="0"/>
    <n v="0"/>
    <n v="0"/>
    <n v="0"/>
    <n v="0"/>
    <n v="0"/>
    <n v="0"/>
    <n v="0"/>
    <n v="0"/>
    <n v="2456299.2399999998"/>
    <n v="2456299.2399999998"/>
  </r>
  <r>
    <x v="2"/>
    <d v="2014-02-28T00:00:00"/>
    <x v="8"/>
    <n v="90.641379381125873"/>
    <n v="19487"/>
    <n v="0"/>
    <n v="1766328.5599999998"/>
    <n v="1766328.5599999998"/>
    <x v="252"/>
    <n v="0"/>
    <n v="0"/>
    <n v="0"/>
    <n v="0"/>
    <n v="0"/>
    <n v="0"/>
    <n v="0"/>
    <n v="0"/>
    <n v="0"/>
    <n v="0"/>
    <n v="0"/>
    <n v="0"/>
    <n v="0"/>
    <n v="0"/>
    <n v="0"/>
    <n v="0"/>
    <n v="1582160.66"/>
    <n v="1582160.66"/>
  </r>
  <r>
    <x v="2"/>
    <d v="2014-03-31T00:00:00"/>
    <x v="8"/>
    <n v="87.441633865185921"/>
    <n v="28454"/>
    <n v="0"/>
    <n v="2488064.25"/>
    <n v="2488064.25"/>
    <x v="252"/>
    <n v="0"/>
    <n v="0"/>
    <n v="0"/>
    <n v="0"/>
    <n v="0"/>
    <n v="0"/>
    <n v="0"/>
    <n v="0"/>
    <n v="0"/>
    <n v="0"/>
    <n v="0"/>
    <n v="0"/>
    <n v="0"/>
    <n v="0"/>
    <n v="0"/>
    <n v="0"/>
    <n v="2249803.89"/>
    <n v="2249803.89"/>
  </r>
  <r>
    <x v="2"/>
    <d v="2014-04-30T00:00:00"/>
    <x v="8"/>
    <n v="98.499098957806325"/>
    <n v="19766"/>
    <n v="0"/>
    <n v="1946933.19"/>
    <n v="1946933.19"/>
    <x v="252"/>
    <n v="0"/>
    <n v="0"/>
    <n v="0"/>
    <n v="0"/>
    <n v="0"/>
    <n v="0"/>
    <n v="0"/>
    <n v="0"/>
    <n v="0"/>
    <n v="0"/>
    <n v="0"/>
    <n v="0"/>
    <n v="0"/>
    <n v="0"/>
    <n v="0"/>
    <n v="0"/>
    <n v="1819063.0699999998"/>
    <n v="1819063.0699999998"/>
  </r>
  <r>
    <x v="2"/>
    <d v="2014-05-31T00:00:00"/>
    <x v="8"/>
    <n v="97.19163771137363"/>
    <n v="17268"/>
    <n v="0"/>
    <n v="1678305.2"/>
    <n v="1678305.2"/>
    <x v="252"/>
    <n v="0"/>
    <n v="0"/>
    <n v="0"/>
    <n v="0"/>
    <n v="0"/>
    <n v="0"/>
    <n v="0"/>
    <n v="0"/>
    <n v="0"/>
    <n v="0"/>
    <n v="0"/>
    <n v="0"/>
    <n v="0"/>
    <n v="0"/>
    <n v="0"/>
    <n v="0"/>
    <n v="1579900.2000000002"/>
    <n v="1579900.2000000002"/>
  </r>
  <r>
    <x v="2"/>
    <d v="2014-06-30T00:00:00"/>
    <x v="8"/>
    <n v="97.639387608069157"/>
    <n v="18044"/>
    <n v="0"/>
    <n v="1761805.1099999999"/>
    <n v="1761805.1099999999"/>
    <x v="252"/>
    <n v="0"/>
    <n v="0"/>
    <n v="0"/>
    <n v="0"/>
    <n v="0"/>
    <n v="0"/>
    <n v="0"/>
    <n v="0"/>
    <n v="0"/>
    <n v="0"/>
    <n v="0"/>
    <n v="0"/>
    <n v="0"/>
    <n v="0"/>
    <n v="0"/>
    <n v="0"/>
    <n v="1647310.74"/>
    <n v="1647310.74"/>
  </r>
  <r>
    <x v="2"/>
    <d v="2014-07-31T00:00:00"/>
    <x v="8"/>
    <n v="102.81302067946821"/>
    <n v="17602"/>
    <n v="0"/>
    <n v="1809714.7899999993"/>
    <n v="1809714.7899999993"/>
    <x v="252"/>
    <n v="0"/>
    <n v="0"/>
    <n v="0"/>
    <n v="0"/>
    <n v="0"/>
    <n v="0"/>
    <n v="0"/>
    <n v="0"/>
    <n v="0"/>
    <n v="0"/>
    <n v="0"/>
    <n v="0"/>
    <n v="0"/>
    <n v="0"/>
    <n v="0"/>
    <n v="0"/>
    <n v="1698051.13"/>
    <n v="1698051.13"/>
  </r>
  <r>
    <x v="2"/>
    <d v="2014-08-31T00:00:00"/>
    <x v="8"/>
    <n v="95.862906777153"/>
    <n v="16895"/>
    <n v="0"/>
    <n v="1619603.81"/>
    <n v="1619603.81"/>
    <x v="252"/>
    <n v="0"/>
    <n v="0"/>
    <n v="0"/>
    <n v="0"/>
    <n v="0"/>
    <n v="0"/>
    <n v="0"/>
    <n v="0"/>
    <n v="0"/>
    <n v="0"/>
    <n v="0"/>
    <n v="0"/>
    <n v="0"/>
    <n v="0"/>
    <n v="0"/>
    <n v="0"/>
    <n v="1564961.2700000003"/>
    <n v="1564961.2700000003"/>
  </r>
  <r>
    <x v="2"/>
    <d v="2014-09-30T00:00:00"/>
    <x v="8"/>
    <n v="94.923901966938686"/>
    <n v="19116"/>
    <n v="0"/>
    <n v="1814565.3099999998"/>
    <n v="1814565.3099999998"/>
    <x v="252"/>
    <n v="0"/>
    <n v="0"/>
    <n v="0"/>
    <n v="0"/>
    <n v="0"/>
    <n v="0"/>
    <n v="0"/>
    <n v="0"/>
    <n v="0"/>
    <n v="0"/>
    <n v="0"/>
    <n v="0"/>
    <n v="0"/>
    <n v="0"/>
    <n v="0"/>
    <n v="0"/>
    <n v="1670865.0999999999"/>
    <n v="1670865.0999999999"/>
  </r>
  <r>
    <x v="2"/>
    <d v="2014-10-31T00:00:00"/>
    <x v="8"/>
    <n v="97.255139033354141"/>
    <n v="14421"/>
    <n v="0"/>
    <n v="1402516.36"/>
    <n v="1402516.36"/>
    <x v="252"/>
    <n v="0"/>
    <n v="0"/>
    <n v="0"/>
    <n v="0"/>
    <n v="0"/>
    <n v="0"/>
    <n v="0"/>
    <n v="0"/>
    <n v="0"/>
    <n v="0"/>
    <n v="0"/>
    <n v="0"/>
    <n v="0"/>
    <n v="0"/>
    <n v="0"/>
    <n v="0"/>
    <n v="1339340.0299999998"/>
    <n v="1339340.0299999998"/>
  </r>
  <r>
    <x v="2"/>
    <d v="2014-11-30T00:00:00"/>
    <x v="8"/>
    <n v="94.568287958891247"/>
    <n v="20239"/>
    <n v="0"/>
    <n v="1913967.5799999998"/>
    <n v="1913967.5799999998"/>
    <x v="252"/>
    <n v="0"/>
    <n v="0"/>
    <n v="0"/>
    <n v="0"/>
    <n v="0"/>
    <n v="0"/>
    <n v="0"/>
    <n v="0"/>
    <n v="0"/>
    <n v="0"/>
    <n v="0"/>
    <n v="0"/>
    <n v="0"/>
    <n v="0"/>
    <n v="0"/>
    <n v="0"/>
    <n v="1828939.7199999997"/>
    <n v="1828939.7199999997"/>
  </r>
  <r>
    <x v="2"/>
    <d v="2014-12-31T00:00:00"/>
    <x v="8"/>
    <n v="102.58431267575168"/>
    <n v="18492"/>
    <n v="0"/>
    <n v="1896989.11"/>
    <n v="1896989.11"/>
    <x v="252"/>
    <n v="0"/>
    <n v="0"/>
    <n v="0"/>
    <n v="0"/>
    <n v="0"/>
    <n v="0"/>
    <n v="0"/>
    <n v="0"/>
    <n v="0"/>
    <n v="0"/>
    <n v="0"/>
    <n v="0"/>
    <n v="0"/>
    <n v="0"/>
    <n v="0"/>
    <n v="0"/>
    <n v="1824873.0099999998"/>
    <n v="1824873.0099999998"/>
  </r>
  <r>
    <x v="3"/>
    <d v="2015-01-31T00:00:00"/>
    <x v="8"/>
    <n v="96.587386395709842"/>
    <n v="21258"/>
    <n v="0"/>
    <n v="2053254.66"/>
    <n v="2053254.66"/>
    <x v="252"/>
    <n v="0"/>
    <n v="0"/>
    <n v="0"/>
    <n v="0"/>
    <n v="0"/>
    <n v="0"/>
    <n v="0"/>
    <n v="0"/>
    <n v="0"/>
    <n v="0"/>
    <n v="0"/>
    <n v="0"/>
    <n v="0"/>
    <n v="0"/>
    <n v="0"/>
    <n v="0"/>
    <n v="1913444.85"/>
    <n v="1913444.85"/>
  </r>
  <r>
    <x v="3"/>
    <d v="2015-02-28T00:00:00"/>
    <x v="8"/>
    <n v="105.06621510610786"/>
    <n v="13147"/>
    <n v="0"/>
    <n v="1381305.53"/>
    <n v="1381305.53"/>
    <x v="252"/>
    <n v="0"/>
    <n v="0"/>
    <n v="0"/>
    <n v="0"/>
    <n v="0"/>
    <n v="0"/>
    <n v="0"/>
    <n v="0"/>
    <n v="0"/>
    <n v="0"/>
    <n v="0"/>
    <n v="0"/>
    <n v="0"/>
    <n v="0"/>
    <n v="0"/>
    <n v="0"/>
    <n v="1310710.3099999998"/>
    <n v="1310710.3099999998"/>
  </r>
  <r>
    <x v="3"/>
    <d v="2015-03-31T00:00:00"/>
    <x v="8"/>
    <n v="68.536833393961459"/>
    <n v="10996"/>
    <n v="0"/>
    <n v="753631.02000000014"/>
    <n v="753631.02000000014"/>
    <x v="252"/>
    <n v="0"/>
    <n v="0"/>
    <n v="0"/>
    <n v="0"/>
    <n v="0"/>
    <n v="0"/>
    <n v="0"/>
    <n v="0"/>
    <n v="0"/>
    <n v="0"/>
    <n v="0"/>
    <n v="0"/>
    <n v="0"/>
    <n v="0"/>
    <n v="0"/>
    <n v="0"/>
    <n v="652923.41"/>
    <n v="652923.41"/>
  </r>
  <r>
    <x v="3"/>
    <d v="2015-04-30T00:00:00"/>
    <x v="8"/>
    <n v="80.501739083206601"/>
    <n v="18412"/>
    <n v="0"/>
    <n v="1482198.02"/>
    <n v="1482198.02"/>
    <x v="252"/>
    <n v="0"/>
    <n v="0"/>
    <n v="0"/>
    <n v="0"/>
    <n v="0"/>
    <n v="0"/>
    <n v="0"/>
    <n v="0"/>
    <n v="0"/>
    <n v="0"/>
    <n v="0"/>
    <n v="0"/>
    <n v="0"/>
    <n v="0"/>
    <n v="0"/>
    <n v="0"/>
    <n v="1246665.68"/>
    <n v="1246665.68"/>
  </r>
  <r>
    <x v="3"/>
    <d v="2015-05-31T00:00:00"/>
    <x v="8"/>
    <n v="73.508253628233291"/>
    <n v="18673"/>
    <n v="0"/>
    <n v="1372619.62"/>
    <n v="1372619.62"/>
    <x v="252"/>
    <n v="0"/>
    <n v="0"/>
    <n v="0"/>
    <n v="0"/>
    <n v="0"/>
    <n v="0"/>
    <n v="0"/>
    <n v="0"/>
    <n v="0"/>
    <n v="0"/>
    <n v="0"/>
    <n v="0"/>
    <n v="0"/>
    <n v="0"/>
    <n v="0"/>
    <n v="0"/>
    <n v="1342487.7799999998"/>
    <n v="1342487.7799999998"/>
  </r>
  <r>
    <x v="3"/>
    <d v="2015-06-30T00:00:00"/>
    <x v="8"/>
    <n v="82.985892318552274"/>
    <n v="15583"/>
    <n v="0"/>
    <n v="1293169.1600000001"/>
    <n v="1293169.1600000001"/>
    <x v="252"/>
    <n v="0"/>
    <n v="0"/>
    <n v="0"/>
    <n v="0"/>
    <n v="0"/>
    <n v="0"/>
    <n v="0"/>
    <n v="0"/>
    <n v="0"/>
    <n v="0"/>
    <n v="0"/>
    <n v="0"/>
    <n v="0"/>
    <n v="0"/>
    <n v="0"/>
    <n v="0"/>
    <n v="1384629.64"/>
    <n v="1384629.64"/>
  </r>
  <r>
    <x v="0"/>
    <d v="2012-01-31T00:00:00"/>
    <x v="9"/>
    <m/>
    <m/>
    <m/>
    <m/>
    <m/>
    <x v="288"/>
    <m/>
    <m/>
    <m/>
    <m/>
    <m/>
    <m/>
    <m/>
    <m/>
    <m/>
    <m/>
    <m/>
    <m/>
    <m/>
    <m/>
    <m/>
    <m/>
    <m/>
    <m/>
  </r>
  <r>
    <x v="0"/>
    <d v="2012-02-29T00:00:00"/>
    <x v="9"/>
    <m/>
    <m/>
    <m/>
    <m/>
    <m/>
    <x v="288"/>
    <m/>
    <m/>
    <m/>
    <m/>
    <m/>
    <m/>
    <m/>
    <m/>
    <m/>
    <m/>
    <m/>
    <m/>
    <m/>
    <m/>
    <m/>
    <m/>
    <m/>
    <m/>
  </r>
  <r>
    <x v="0"/>
    <d v="2012-03-31T00:00:00"/>
    <x v="9"/>
    <m/>
    <m/>
    <m/>
    <m/>
    <m/>
    <x v="288"/>
    <m/>
    <m/>
    <m/>
    <m/>
    <m/>
    <m/>
    <m/>
    <m/>
    <m/>
    <m/>
    <m/>
    <m/>
    <m/>
    <m/>
    <m/>
    <m/>
    <m/>
    <m/>
  </r>
  <r>
    <x v="0"/>
    <d v="2012-04-30T00:00:00"/>
    <x v="9"/>
    <m/>
    <m/>
    <m/>
    <m/>
    <m/>
    <x v="288"/>
    <m/>
    <m/>
    <m/>
    <m/>
    <m/>
    <m/>
    <m/>
    <m/>
    <m/>
    <m/>
    <m/>
    <m/>
    <m/>
    <m/>
    <m/>
    <m/>
    <m/>
    <m/>
  </r>
  <r>
    <x v="0"/>
    <d v="2012-05-31T00:00:00"/>
    <x v="9"/>
    <m/>
    <m/>
    <m/>
    <m/>
    <m/>
    <x v="288"/>
    <m/>
    <m/>
    <m/>
    <m/>
    <m/>
    <m/>
    <m/>
    <m/>
    <m/>
    <m/>
    <m/>
    <m/>
    <m/>
    <m/>
    <m/>
    <m/>
    <m/>
    <m/>
  </r>
  <r>
    <x v="0"/>
    <d v="2012-06-30T00:00:00"/>
    <x v="9"/>
    <m/>
    <m/>
    <m/>
    <m/>
    <m/>
    <x v="288"/>
    <m/>
    <m/>
    <m/>
    <m/>
    <m/>
    <m/>
    <m/>
    <m/>
    <m/>
    <m/>
    <m/>
    <m/>
    <m/>
    <m/>
    <m/>
    <m/>
    <m/>
    <m/>
  </r>
  <r>
    <x v="0"/>
    <d v="2012-07-31T00:00:00"/>
    <x v="9"/>
    <m/>
    <m/>
    <m/>
    <m/>
    <m/>
    <x v="288"/>
    <m/>
    <m/>
    <m/>
    <m/>
    <m/>
    <m/>
    <m/>
    <m/>
    <m/>
    <m/>
    <m/>
    <m/>
    <m/>
    <m/>
    <m/>
    <m/>
    <m/>
    <m/>
  </r>
  <r>
    <x v="0"/>
    <d v="2012-08-31T00:00:00"/>
    <x v="9"/>
    <m/>
    <m/>
    <m/>
    <m/>
    <m/>
    <x v="288"/>
    <m/>
    <m/>
    <m/>
    <m/>
    <m/>
    <m/>
    <m/>
    <m/>
    <m/>
    <m/>
    <m/>
    <m/>
    <m/>
    <m/>
    <m/>
    <m/>
    <m/>
    <m/>
  </r>
  <r>
    <x v="0"/>
    <d v="2012-09-30T00:00:00"/>
    <x v="9"/>
    <m/>
    <m/>
    <m/>
    <m/>
    <m/>
    <x v="288"/>
    <m/>
    <m/>
    <m/>
    <m/>
    <m/>
    <m/>
    <m/>
    <m/>
    <m/>
    <m/>
    <m/>
    <m/>
    <m/>
    <m/>
    <m/>
    <m/>
    <m/>
    <m/>
  </r>
  <r>
    <x v="0"/>
    <d v="2012-10-31T00:00:00"/>
    <x v="9"/>
    <m/>
    <m/>
    <m/>
    <m/>
    <m/>
    <x v="288"/>
    <m/>
    <m/>
    <m/>
    <m/>
    <m/>
    <m/>
    <m/>
    <m/>
    <m/>
    <m/>
    <m/>
    <m/>
    <m/>
    <m/>
    <m/>
    <m/>
    <m/>
    <m/>
  </r>
  <r>
    <x v="0"/>
    <d v="2012-11-30T00:00:00"/>
    <x v="9"/>
    <m/>
    <m/>
    <m/>
    <m/>
    <m/>
    <x v="288"/>
    <m/>
    <m/>
    <m/>
    <m/>
    <m/>
    <m/>
    <m/>
    <m/>
    <m/>
    <m/>
    <m/>
    <m/>
    <m/>
    <m/>
    <m/>
    <m/>
    <m/>
    <m/>
  </r>
  <r>
    <x v="0"/>
    <d v="2012-12-31T00:00:00"/>
    <x v="9"/>
    <m/>
    <m/>
    <m/>
    <m/>
    <m/>
    <x v="288"/>
    <m/>
    <m/>
    <m/>
    <m/>
    <m/>
    <m/>
    <m/>
    <m/>
    <m/>
    <m/>
    <m/>
    <m/>
    <m/>
    <m/>
    <m/>
    <m/>
    <m/>
    <m/>
  </r>
  <r>
    <x v="1"/>
    <d v="2013-01-31T00:00:00"/>
    <x v="9"/>
    <m/>
    <m/>
    <m/>
    <m/>
    <m/>
    <x v="288"/>
    <m/>
    <m/>
    <m/>
    <m/>
    <m/>
    <m/>
    <m/>
    <m/>
    <m/>
    <m/>
    <m/>
    <m/>
    <m/>
    <m/>
    <m/>
    <m/>
    <m/>
    <m/>
  </r>
  <r>
    <x v="1"/>
    <d v="2013-02-28T00:00:00"/>
    <x v="9"/>
    <m/>
    <m/>
    <m/>
    <m/>
    <m/>
    <x v="288"/>
    <m/>
    <m/>
    <m/>
    <m/>
    <m/>
    <m/>
    <m/>
    <m/>
    <m/>
    <m/>
    <m/>
    <m/>
    <m/>
    <m/>
    <m/>
    <m/>
    <m/>
    <m/>
  </r>
  <r>
    <x v="1"/>
    <d v="2013-03-31T00:00:00"/>
    <x v="9"/>
    <m/>
    <m/>
    <m/>
    <m/>
    <m/>
    <x v="288"/>
    <m/>
    <m/>
    <m/>
    <m/>
    <m/>
    <m/>
    <m/>
    <m/>
    <m/>
    <m/>
    <m/>
    <m/>
    <m/>
    <m/>
    <m/>
    <m/>
    <m/>
    <m/>
  </r>
  <r>
    <x v="1"/>
    <d v="2013-04-30T00:00:00"/>
    <x v="9"/>
    <m/>
    <m/>
    <m/>
    <m/>
    <m/>
    <x v="288"/>
    <m/>
    <m/>
    <m/>
    <m/>
    <m/>
    <m/>
    <m/>
    <m/>
    <m/>
    <m/>
    <m/>
    <m/>
    <m/>
    <m/>
    <m/>
    <m/>
    <m/>
    <m/>
  </r>
  <r>
    <x v="1"/>
    <d v="2013-05-31T00:00:00"/>
    <x v="9"/>
    <m/>
    <m/>
    <m/>
    <m/>
    <m/>
    <x v="288"/>
    <m/>
    <m/>
    <m/>
    <m/>
    <m/>
    <m/>
    <m/>
    <m/>
    <m/>
    <m/>
    <m/>
    <m/>
    <m/>
    <m/>
    <m/>
    <m/>
    <m/>
    <m/>
  </r>
  <r>
    <x v="1"/>
    <d v="2013-06-30T00:00:00"/>
    <x v="9"/>
    <m/>
    <m/>
    <m/>
    <m/>
    <m/>
    <x v="288"/>
    <m/>
    <m/>
    <m/>
    <m/>
    <m/>
    <m/>
    <m/>
    <m/>
    <m/>
    <m/>
    <m/>
    <m/>
    <m/>
    <m/>
    <m/>
    <m/>
    <m/>
    <m/>
  </r>
  <r>
    <x v="1"/>
    <d v="2013-07-31T00:00:00"/>
    <x v="9"/>
    <m/>
    <m/>
    <m/>
    <m/>
    <m/>
    <x v="288"/>
    <m/>
    <m/>
    <m/>
    <m/>
    <m/>
    <m/>
    <m/>
    <m/>
    <m/>
    <m/>
    <m/>
    <m/>
    <m/>
    <m/>
    <m/>
    <m/>
    <m/>
    <m/>
  </r>
  <r>
    <x v="1"/>
    <d v="2013-08-31T00:00:00"/>
    <x v="9"/>
    <m/>
    <m/>
    <m/>
    <m/>
    <m/>
    <x v="288"/>
    <m/>
    <m/>
    <m/>
    <m/>
    <m/>
    <m/>
    <m/>
    <m/>
    <m/>
    <m/>
    <m/>
    <m/>
    <m/>
    <m/>
    <m/>
    <m/>
    <m/>
    <m/>
  </r>
  <r>
    <x v="1"/>
    <d v="2013-09-30T00:00:00"/>
    <x v="9"/>
    <m/>
    <m/>
    <m/>
    <m/>
    <m/>
    <x v="288"/>
    <m/>
    <m/>
    <m/>
    <m/>
    <m/>
    <m/>
    <m/>
    <m/>
    <m/>
    <m/>
    <m/>
    <m/>
    <m/>
    <m/>
    <m/>
    <m/>
    <m/>
    <m/>
  </r>
  <r>
    <x v="1"/>
    <d v="2013-10-31T00:00:00"/>
    <x v="9"/>
    <m/>
    <m/>
    <m/>
    <m/>
    <m/>
    <x v="288"/>
    <m/>
    <m/>
    <m/>
    <m/>
    <m/>
    <m/>
    <m/>
    <m/>
    <m/>
    <m/>
    <m/>
    <m/>
    <m/>
    <m/>
    <m/>
    <m/>
    <m/>
    <m/>
  </r>
  <r>
    <x v="1"/>
    <d v="2013-11-30T00:00:00"/>
    <x v="9"/>
    <m/>
    <m/>
    <m/>
    <m/>
    <m/>
    <x v="288"/>
    <m/>
    <m/>
    <m/>
    <m/>
    <m/>
    <m/>
    <m/>
    <m/>
    <m/>
    <m/>
    <m/>
    <m/>
    <m/>
    <m/>
    <m/>
    <m/>
    <m/>
    <m/>
  </r>
  <r>
    <x v="1"/>
    <d v="2013-12-31T00:00:00"/>
    <x v="9"/>
    <m/>
    <m/>
    <m/>
    <m/>
    <m/>
    <x v="288"/>
    <m/>
    <m/>
    <m/>
    <m/>
    <m/>
    <m/>
    <m/>
    <m/>
    <m/>
    <m/>
    <m/>
    <m/>
    <m/>
    <m/>
    <m/>
    <m/>
    <m/>
    <m/>
  </r>
  <r>
    <x v="2"/>
    <d v="2014-01-31T00:00:00"/>
    <x v="9"/>
    <m/>
    <m/>
    <m/>
    <m/>
    <m/>
    <x v="288"/>
    <m/>
    <m/>
    <m/>
    <m/>
    <m/>
    <m/>
    <m/>
    <m/>
    <m/>
    <m/>
    <m/>
    <m/>
    <m/>
    <m/>
    <m/>
    <m/>
    <m/>
    <m/>
  </r>
  <r>
    <x v="2"/>
    <d v="2014-02-28T00:00:00"/>
    <x v="9"/>
    <m/>
    <m/>
    <m/>
    <m/>
    <m/>
    <x v="288"/>
    <m/>
    <m/>
    <m/>
    <m/>
    <m/>
    <m/>
    <m/>
    <m/>
    <m/>
    <m/>
    <m/>
    <m/>
    <m/>
    <m/>
    <m/>
    <m/>
    <m/>
    <m/>
  </r>
  <r>
    <x v="2"/>
    <d v="2014-03-31T00:00:00"/>
    <x v="9"/>
    <m/>
    <m/>
    <m/>
    <m/>
    <m/>
    <x v="288"/>
    <m/>
    <m/>
    <m/>
    <m/>
    <m/>
    <m/>
    <m/>
    <m/>
    <m/>
    <m/>
    <m/>
    <m/>
    <m/>
    <m/>
    <m/>
    <m/>
    <m/>
    <m/>
  </r>
  <r>
    <x v="2"/>
    <d v="2014-04-30T00:00:00"/>
    <x v="10"/>
    <n v="113.55947802197802"/>
    <n v="364"/>
    <n v="41335.65"/>
    <n v="0"/>
    <n v="41335.65"/>
    <x v="289"/>
    <n v="800.37"/>
    <n v="18798.419999999998"/>
    <n v="208.09043291068585"/>
    <n v="20602.430432910682"/>
    <n v="0.49841796204754685"/>
    <n v="798.12999999999988"/>
    <n v="436.21000000000004"/>
    <n v="1234.3399999999999"/>
    <n v="2.9861390833336353E-2"/>
    <n v="11750.29"/>
    <n v="11088.89"/>
    <n v="205.12"/>
    <n v="0"/>
    <n v="0"/>
    <n v="23044.3"/>
    <n v="44881.070432910681"/>
    <n v="0"/>
    <n v="44881.070432910681"/>
  </r>
  <r>
    <x v="2"/>
    <d v="2014-05-31T00:00:00"/>
    <x v="10"/>
    <n v="120.78666240409208"/>
    <n v="782"/>
    <n v="94455.170000000013"/>
    <n v="0"/>
    <n v="94455.170000000013"/>
    <x v="290"/>
    <n v="1070.4800000000002"/>
    <n v="45267.119999999995"/>
    <n v="268.96280533140788"/>
    <n v="48563.542805331403"/>
    <n v="0.51414382934604208"/>
    <n v="1566.74"/>
    <n v="844.83999999999992"/>
    <n v="2411.58"/>
    <n v="2.5531476995912447E-2"/>
    <n v="28454.33"/>
    <n v="13730.439999999999"/>
    <n v="523.41"/>
    <n v="0"/>
    <n v="0.13"/>
    <n v="42708.310000000005"/>
    <n v="93683.432805331409"/>
    <n v="0"/>
    <n v="93683.432805331409"/>
  </r>
  <r>
    <x v="2"/>
    <d v="2014-06-30T00:00:00"/>
    <x v="10"/>
    <n v="164.85311728395061"/>
    <n v="324"/>
    <n v="53412.409999999996"/>
    <n v="0"/>
    <n v="53412.409999999996"/>
    <x v="291"/>
    <n v="1280.1200000000001"/>
    <n v="19984.330000000002"/>
    <n v="551.09521558470635"/>
    <n v="23264.115215584708"/>
    <n v="0.43555636631233657"/>
    <n v="784.61999999999989"/>
    <n v="484.78"/>
    <n v="1269.3999999999999"/>
    <n v="2.3766012430444534E-2"/>
    <n v="20066.949999999997"/>
    <n v="10136.470000000001"/>
    <n v="494.52000000000004"/>
    <n v="0"/>
    <n v="0.26"/>
    <n v="30698.199999999997"/>
    <n v="55231.715215584707"/>
    <n v="0"/>
    <n v="55231.715215584707"/>
  </r>
  <r>
    <x v="2"/>
    <d v="2014-07-31T00:00:00"/>
    <x v="10"/>
    <n v="173.31941406249999"/>
    <n v="256"/>
    <n v="44369.77"/>
    <n v="0"/>
    <n v="44369.77"/>
    <x v="292"/>
    <n v="522.76"/>
    <n v="16118.76"/>
    <n v="172.38106444781019"/>
    <n v="18045.441064447812"/>
    <n v="0.40670576080173088"/>
    <n v="489.99"/>
    <n v="303.83999999999997"/>
    <n v="793.82999999999993"/>
    <n v="1.7891235406449029E-2"/>
    <n v="16619.16"/>
    <n v="7417.4"/>
    <n v="477.47"/>
    <n v="0"/>
    <n v="6.0000000000000005E-2"/>
    <n v="24514.09"/>
    <n v="43353.36106444781"/>
    <n v="0"/>
    <n v="43353.36106444781"/>
  </r>
  <r>
    <x v="2"/>
    <d v="2014-08-31T00:00:00"/>
    <x v="10"/>
    <n v="250.43520833333332"/>
    <n v="48"/>
    <n v="12020.89"/>
    <n v="0"/>
    <n v="12020.89"/>
    <x v="293"/>
    <n v="431.15"/>
    <n v="3303.12"/>
    <n v="314.74"/>
    <n v="4434"/>
    <n v="0.36885787990739455"/>
    <n v="173.24"/>
    <n v="102.69"/>
    <n v="275.93"/>
    <n v="2.2954207217602027E-2"/>
    <n v="4895.68"/>
    <n v="1398.9"/>
    <n v="126.4"/>
    <n v="0"/>
    <n v="0.04"/>
    <n v="6421.0199999999995"/>
    <n v="11130.95"/>
    <n v="0"/>
    <n v="11130.95"/>
  </r>
  <r>
    <x v="2"/>
    <d v="2014-09-30T00:00:00"/>
    <x v="10"/>
    <n v="240.05476190476188"/>
    <n v="168"/>
    <n v="40329.199999999997"/>
    <n v="0"/>
    <n v="40329.199999999997"/>
    <x v="294"/>
    <n v="516.67000000000007"/>
    <n v="11577.32"/>
    <n v="1064.4582480470012"/>
    <n v="14481.628248047002"/>
    <n v="0.35908543308687013"/>
    <n v="345.88"/>
    <n v="239.31"/>
    <n v="585.19000000000005"/>
    <n v="1.4510329984229792E-2"/>
    <n v="17275.38"/>
    <n v="2407.6"/>
    <n v="313.14"/>
    <n v="0"/>
    <n v="0.03"/>
    <n v="19996.149999999998"/>
    <n v="35062.968248047"/>
    <n v="0"/>
    <n v="35062.968248047"/>
  </r>
  <r>
    <x v="2"/>
    <d v="2014-10-31T00:00:00"/>
    <x v="10"/>
    <n v="206.27890928725705"/>
    <n v="926"/>
    <n v="191014.27000000002"/>
    <n v="0"/>
    <n v="191014.27000000002"/>
    <x v="295"/>
    <n v="1075.1300000000001"/>
    <n v="163522.53"/>
    <n v="1459.1635505921804"/>
    <n v="166425.34355059217"/>
    <n v="0.8712717827343065"/>
    <n v="2040.05"/>
    <n v="1754.3900000000003"/>
    <n v="3794.4400000000005"/>
    <n v="1.9864693878630116E-2"/>
    <n v="7414.9699999999993"/>
    <n v="5157.6999999999989"/>
    <n v="2115.91"/>
    <n v="0"/>
    <n v="0.01"/>
    <n v="14688.589999999998"/>
    <n v="184908.37355059216"/>
    <n v="0"/>
    <n v="184908.37355059216"/>
  </r>
  <r>
    <x v="2"/>
    <d v="2014-11-30T00:00:00"/>
    <x v="10"/>
    <n v="251.31397376543208"/>
    <n v="1296"/>
    <n v="325702.90999999997"/>
    <n v="0"/>
    <n v="325702.90999999997"/>
    <x v="296"/>
    <n v="1886.2800000000002"/>
    <n v="252372.59"/>
    <n v="2755.6345996350797"/>
    <n v="258049.48459963509"/>
    <n v="0.79228486045652802"/>
    <n v="3854.92"/>
    <n v="3107.7999999999997"/>
    <n v="6962.7199999999993"/>
    <n v="2.1377518549035992E-2"/>
    <n v="15603.77"/>
    <n v="7792.01"/>
    <n v="3810.09"/>
    <n v="0"/>
    <n v="0.02"/>
    <n v="27205.89"/>
    <n v="292218.09459963511"/>
    <n v="0"/>
    <n v="292218.09459963511"/>
  </r>
  <r>
    <x v="2"/>
    <d v="2014-12-31T00:00:00"/>
    <x v="10"/>
    <n v="143.37445170229614"/>
    <n v="5052"/>
    <n v="724327.7300000001"/>
    <n v="0"/>
    <n v="724327.7300000001"/>
    <x v="297"/>
    <n v="5188.9299999999994"/>
    <n v="629979.33000000007"/>
    <n v="13867.954461140418"/>
    <n v="649224.40446114051"/>
    <n v="0.89631306047214354"/>
    <n v="11736.739999999998"/>
    <n v="9206.2899999999991"/>
    <n v="20943.03"/>
    <n v="2.8913748752929833E-2"/>
    <n v="6399.54"/>
    <n v="22401.659999999996"/>
    <n v="12295.920000000002"/>
    <n v="0"/>
    <n v="0"/>
    <n v="41097.119999999995"/>
    <n v="711264.55446114053"/>
    <n v="0"/>
    <n v="711264.55446114053"/>
  </r>
  <r>
    <x v="3"/>
    <d v="2015-01-31T00:00:00"/>
    <x v="10"/>
    <n v="244.74600712709994"/>
    <n v="5893"/>
    <n v="1442288.22"/>
    <n v="0"/>
    <n v="1442288.22"/>
    <x v="298"/>
    <n v="9785.82"/>
    <n v="1223371.9300000002"/>
    <n v="4106.1246810917328"/>
    <n v="1238781.7146810917"/>
    <n v="0.85890025135273707"/>
    <n v="15789.57"/>
    <n v="11463.030000000002"/>
    <n v="27252.600000000002"/>
    <n v="1.8895391102896203E-2"/>
    <n v="22905.52"/>
    <n v="29521.19"/>
    <n v="13058.869999999999"/>
    <n v="0"/>
    <n v="0.01"/>
    <n v="65485.590000000004"/>
    <n v="1331519.9046810917"/>
    <n v="0"/>
    <n v="1331519.9046810917"/>
  </r>
  <r>
    <x v="3"/>
    <d v="2015-02-28T00:00:00"/>
    <x v="10"/>
    <n v="228.42844537815125"/>
    <n v="238"/>
    <n v="54365.97"/>
    <n v="0"/>
    <n v="54365.97"/>
    <x v="299"/>
    <n v="68.37"/>
    <n v="14986.08"/>
    <n v="437.59572693442544"/>
    <n v="17295.145726934425"/>
    <n v="0.31812447615547784"/>
    <n v="1157.3"/>
    <n v="540.19999999999993"/>
    <n v="1697.5"/>
    <n v="3.1223576071575655E-2"/>
    <n v="22687.57"/>
    <n v="4015.7299999999996"/>
    <n v="312.94"/>
    <n v="0"/>
    <n v="0"/>
    <n v="27016.239999999998"/>
    <n v="46008.885726934423"/>
    <n v="0"/>
    <n v="46008.885726934423"/>
  </r>
  <r>
    <x v="3"/>
    <d v="2015-03-31T00:00:00"/>
    <x v="10"/>
    <n v="131.23235483870968"/>
    <n v="310"/>
    <n v="40682.03"/>
    <n v="0"/>
    <n v="40682.03"/>
    <x v="300"/>
    <n v="136.19999999999999"/>
    <n v="16766.920000000002"/>
    <n v="298.90772958488907"/>
    <n v="18151.447729584888"/>
    <n v="0.44617851492624355"/>
    <n v="1065.75"/>
    <n v="485.53"/>
    <n v="1551.28"/>
    <n v="3.8131823805252589E-2"/>
    <n v="12801.03"/>
    <n v="4573.92"/>
    <n v="1018.75"/>
    <n v="0"/>
    <n v="0"/>
    <n v="18393.7"/>
    <n v="38096.427729584888"/>
    <n v="0"/>
    <n v="38096.427729584888"/>
  </r>
  <r>
    <x v="3"/>
    <d v="2015-04-30T00:00:00"/>
    <x v="10"/>
    <n v="235.5319186046512"/>
    <n v="172"/>
    <n v="40511.490000000005"/>
    <n v="0"/>
    <n v="40511.490000000005"/>
    <x v="301"/>
    <n v="274.52"/>
    <n v="10072.73"/>
    <n v="435.64118943556775"/>
    <n v="12144.361189435567"/>
    <n v="0.29977572262673047"/>
    <n v="570.06999999999994"/>
    <n v="292.74"/>
    <n v="862.81"/>
    <n v="2.1297908321811908E-2"/>
    <n v="17065.120000000003"/>
    <n v="3446.84"/>
    <n v="293.08"/>
    <n v="0"/>
    <n v="0"/>
    <n v="20805.040000000005"/>
    <n v="33812.211189435577"/>
    <n v="0"/>
    <n v="33812.211189435577"/>
  </r>
  <r>
    <x v="3"/>
    <d v="2015-05-31T00:00:00"/>
    <x v="10"/>
    <n v="197.32630733944956"/>
    <n v="436"/>
    <n v="86034.27"/>
    <n v="0"/>
    <n v="86034.27"/>
    <x v="302"/>
    <n v="643.94999999999993"/>
    <n v="25559.079999999998"/>
    <n v="924.19035253581148"/>
    <n v="29818.910352535808"/>
    <n v="0.3465934022865052"/>
    <n v="1240.5899999999999"/>
    <n v="634.15"/>
    <n v="1874.7399999999998"/>
    <n v="2.1790619017282294E-2"/>
    <n v="34048.51"/>
    <n v="11384.59"/>
    <n v="1019.0699999999999"/>
    <n v="0"/>
    <n v="0"/>
    <n v="46452.170000000006"/>
    <n v="78145.820352535811"/>
    <n v="0"/>
    <n v="78145.820352535811"/>
  </r>
  <r>
    <x v="3"/>
    <d v="2015-06-30T00:00:00"/>
    <x v="10"/>
    <n v="118.20311403508772"/>
    <n v="228"/>
    <n v="26950.31"/>
    <n v="0"/>
    <n v="26950.31"/>
    <x v="303"/>
    <n v="150.30000000000001"/>
    <n v="12438.86"/>
    <n v="74.437156085027766"/>
    <n v="13233.65715608503"/>
    <n v="0.4910391441168962"/>
    <n v="464.66999999999996"/>
    <n v="220.91"/>
    <n v="685.57999999999993"/>
    <n v="2.5438668423480096E-2"/>
    <n v="7797.55"/>
    <n v="8323.7000000000007"/>
    <n v="954.6"/>
    <n v="0"/>
    <n v="0.01"/>
    <n v="17075.859999999997"/>
    <n v="30995.097156085023"/>
    <n v="0"/>
    <n v="30995.097156085023"/>
  </r>
  <r>
    <x v="0"/>
    <d v="2012-01-31T00:00:00"/>
    <x v="9"/>
    <m/>
    <m/>
    <m/>
    <m/>
    <m/>
    <x v="288"/>
    <m/>
    <m/>
    <m/>
    <m/>
    <m/>
    <m/>
    <m/>
    <m/>
    <m/>
    <m/>
    <m/>
    <m/>
    <m/>
    <m/>
    <m/>
    <m/>
    <m/>
    <m/>
  </r>
  <r>
    <x v="0"/>
    <d v="2012-02-29T00:00:00"/>
    <x v="9"/>
    <m/>
    <m/>
    <m/>
    <m/>
    <m/>
    <x v="288"/>
    <m/>
    <m/>
    <m/>
    <m/>
    <m/>
    <m/>
    <m/>
    <m/>
    <m/>
    <m/>
    <m/>
    <m/>
    <m/>
    <m/>
    <m/>
    <m/>
    <m/>
    <m/>
  </r>
  <r>
    <x v="0"/>
    <d v="2012-03-31T00:00:00"/>
    <x v="9"/>
    <m/>
    <m/>
    <m/>
    <m/>
    <m/>
    <x v="288"/>
    <m/>
    <m/>
    <m/>
    <m/>
    <m/>
    <m/>
    <m/>
    <m/>
    <m/>
    <m/>
    <m/>
    <m/>
    <m/>
    <m/>
    <m/>
    <m/>
    <m/>
    <m/>
  </r>
  <r>
    <x v="0"/>
    <d v="2012-04-30T00:00:00"/>
    <x v="9"/>
    <m/>
    <m/>
    <m/>
    <m/>
    <m/>
    <x v="288"/>
    <m/>
    <m/>
    <m/>
    <m/>
    <m/>
    <m/>
    <m/>
    <m/>
    <m/>
    <m/>
    <m/>
    <m/>
    <m/>
    <m/>
    <m/>
    <m/>
    <m/>
    <m/>
  </r>
  <r>
    <x v="0"/>
    <d v="2012-05-31T00:00:00"/>
    <x v="9"/>
    <m/>
    <m/>
    <m/>
    <m/>
    <m/>
    <x v="288"/>
    <m/>
    <m/>
    <m/>
    <m/>
    <m/>
    <m/>
    <m/>
    <m/>
    <m/>
    <m/>
    <m/>
    <m/>
    <m/>
    <m/>
    <m/>
    <m/>
    <m/>
    <m/>
  </r>
  <r>
    <x v="0"/>
    <d v="2012-06-30T00:00:00"/>
    <x v="9"/>
    <m/>
    <m/>
    <m/>
    <m/>
    <m/>
    <x v="288"/>
    <m/>
    <m/>
    <m/>
    <m/>
    <m/>
    <m/>
    <m/>
    <m/>
    <m/>
    <m/>
    <m/>
    <m/>
    <m/>
    <m/>
    <m/>
    <m/>
    <m/>
    <m/>
  </r>
  <r>
    <x v="0"/>
    <d v="2012-07-31T00:00:00"/>
    <x v="9"/>
    <m/>
    <m/>
    <m/>
    <m/>
    <m/>
    <x v="288"/>
    <m/>
    <m/>
    <m/>
    <m/>
    <m/>
    <m/>
    <m/>
    <m/>
    <m/>
    <m/>
    <m/>
    <m/>
    <m/>
    <m/>
    <m/>
    <m/>
    <m/>
    <m/>
  </r>
  <r>
    <x v="0"/>
    <d v="2012-08-31T00:00:00"/>
    <x v="9"/>
    <m/>
    <m/>
    <m/>
    <m/>
    <m/>
    <x v="288"/>
    <m/>
    <m/>
    <m/>
    <m/>
    <m/>
    <m/>
    <m/>
    <m/>
    <m/>
    <m/>
    <m/>
    <m/>
    <m/>
    <m/>
    <m/>
    <m/>
    <m/>
    <m/>
  </r>
  <r>
    <x v="0"/>
    <d v="2012-09-30T00:00:00"/>
    <x v="9"/>
    <m/>
    <m/>
    <m/>
    <m/>
    <m/>
    <x v="288"/>
    <m/>
    <m/>
    <m/>
    <m/>
    <m/>
    <m/>
    <m/>
    <m/>
    <m/>
    <m/>
    <m/>
    <m/>
    <m/>
    <m/>
    <m/>
    <m/>
    <m/>
    <m/>
  </r>
  <r>
    <x v="0"/>
    <d v="2012-10-31T00:00:00"/>
    <x v="9"/>
    <m/>
    <m/>
    <m/>
    <m/>
    <m/>
    <x v="288"/>
    <m/>
    <m/>
    <m/>
    <m/>
    <m/>
    <m/>
    <m/>
    <m/>
    <m/>
    <m/>
    <m/>
    <m/>
    <m/>
    <m/>
    <m/>
    <m/>
    <m/>
    <m/>
  </r>
  <r>
    <x v="0"/>
    <d v="2012-11-30T00:00:00"/>
    <x v="9"/>
    <m/>
    <m/>
    <m/>
    <m/>
    <m/>
    <x v="288"/>
    <m/>
    <m/>
    <m/>
    <m/>
    <m/>
    <m/>
    <m/>
    <m/>
    <m/>
    <m/>
    <m/>
    <m/>
    <m/>
    <m/>
    <m/>
    <m/>
    <m/>
    <m/>
  </r>
  <r>
    <x v="0"/>
    <d v="2012-12-31T00:00:00"/>
    <x v="9"/>
    <m/>
    <m/>
    <m/>
    <m/>
    <m/>
    <x v="288"/>
    <m/>
    <m/>
    <m/>
    <m/>
    <m/>
    <m/>
    <m/>
    <m/>
    <m/>
    <m/>
    <m/>
    <m/>
    <m/>
    <m/>
    <m/>
    <m/>
    <m/>
    <m/>
  </r>
  <r>
    <x v="1"/>
    <d v="2013-01-31T00:00:00"/>
    <x v="9"/>
    <m/>
    <m/>
    <m/>
    <m/>
    <m/>
    <x v="288"/>
    <m/>
    <m/>
    <m/>
    <m/>
    <m/>
    <m/>
    <m/>
    <m/>
    <m/>
    <m/>
    <m/>
    <m/>
    <m/>
    <m/>
    <m/>
    <m/>
    <m/>
    <m/>
  </r>
  <r>
    <x v="1"/>
    <d v="2013-02-28T00:00:00"/>
    <x v="9"/>
    <m/>
    <m/>
    <m/>
    <m/>
    <m/>
    <x v="288"/>
    <m/>
    <m/>
    <m/>
    <m/>
    <m/>
    <m/>
    <m/>
    <m/>
    <m/>
    <m/>
    <m/>
    <m/>
    <m/>
    <m/>
    <m/>
    <m/>
    <m/>
    <m/>
  </r>
  <r>
    <x v="1"/>
    <d v="2013-03-31T00:00:00"/>
    <x v="9"/>
    <m/>
    <m/>
    <m/>
    <m/>
    <m/>
    <x v="288"/>
    <m/>
    <m/>
    <m/>
    <m/>
    <m/>
    <m/>
    <m/>
    <m/>
    <m/>
    <m/>
    <m/>
    <m/>
    <m/>
    <m/>
    <m/>
    <m/>
    <m/>
    <m/>
  </r>
  <r>
    <x v="1"/>
    <d v="2013-04-30T00:00:00"/>
    <x v="9"/>
    <m/>
    <m/>
    <m/>
    <m/>
    <m/>
    <x v="288"/>
    <m/>
    <m/>
    <m/>
    <m/>
    <m/>
    <m/>
    <m/>
    <m/>
    <m/>
    <m/>
    <m/>
    <m/>
    <m/>
    <m/>
    <m/>
    <m/>
    <m/>
    <m/>
  </r>
  <r>
    <x v="1"/>
    <d v="2013-05-31T00:00:00"/>
    <x v="9"/>
    <m/>
    <m/>
    <m/>
    <m/>
    <m/>
    <x v="288"/>
    <m/>
    <m/>
    <m/>
    <m/>
    <m/>
    <m/>
    <m/>
    <m/>
    <m/>
    <m/>
    <m/>
    <m/>
    <m/>
    <m/>
    <m/>
    <m/>
    <m/>
    <m/>
  </r>
  <r>
    <x v="1"/>
    <d v="2013-06-30T00:00:00"/>
    <x v="9"/>
    <m/>
    <m/>
    <m/>
    <m/>
    <m/>
    <x v="288"/>
    <m/>
    <m/>
    <m/>
    <m/>
    <m/>
    <m/>
    <m/>
    <m/>
    <m/>
    <m/>
    <m/>
    <m/>
    <m/>
    <m/>
    <m/>
    <m/>
    <m/>
    <m/>
  </r>
  <r>
    <x v="1"/>
    <d v="2013-07-31T00:00:00"/>
    <x v="9"/>
    <m/>
    <m/>
    <m/>
    <m/>
    <m/>
    <x v="288"/>
    <m/>
    <m/>
    <m/>
    <m/>
    <m/>
    <m/>
    <m/>
    <m/>
    <m/>
    <m/>
    <m/>
    <m/>
    <m/>
    <m/>
    <m/>
    <m/>
    <m/>
    <m/>
  </r>
  <r>
    <x v="1"/>
    <d v="2013-08-31T00:00:00"/>
    <x v="9"/>
    <m/>
    <m/>
    <m/>
    <m/>
    <m/>
    <x v="288"/>
    <m/>
    <m/>
    <m/>
    <m/>
    <m/>
    <m/>
    <m/>
    <m/>
    <m/>
    <m/>
    <m/>
    <m/>
    <m/>
    <m/>
    <m/>
    <m/>
    <m/>
    <m/>
  </r>
  <r>
    <x v="1"/>
    <d v="2013-09-30T00:00:00"/>
    <x v="9"/>
    <m/>
    <m/>
    <m/>
    <m/>
    <m/>
    <x v="288"/>
    <m/>
    <m/>
    <m/>
    <m/>
    <m/>
    <m/>
    <m/>
    <m/>
    <m/>
    <m/>
    <m/>
    <m/>
    <m/>
    <m/>
    <m/>
    <m/>
    <m/>
    <m/>
  </r>
  <r>
    <x v="1"/>
    <d v="2013-10-31T00:00:00"/>
    <x v="9"/>
    <m/>
    <m/>
    <m/>
    <m/>
    <m/>
    <x v="288"/>
    <m/>
    <m/>
    <m/>
    <m/>
    <m/>
    <m/>
    <m/>
    <m/>
    <m/>
    <m/>
    <m/>
    <m/>
    <m/>
    <m/>
    <m/>
    <m/>
    <m/>
    <m/>
  </r>
  <r>
    <x v="1"/>
    <d v="2013-11-30T00:00:00"/>
    <x v="9"/>
    <m/>
    <m/>
    <m/>
    <m/>
    <m/>
    <x v="288"/>
    <m/>
    <m/>
    <m/>
    <m/>
    <m/>
    <m/>
    <m/>
    <m/>
    <m/>
    <m/>
    <m/>
    <m/>
    <m/>
    <m/>
    <m/>
    <m/>
    <m/>
    <m/>
  </r>
  <r>
    <x v="1"/>
    <d v="2013-12-31T00:00:00"/>
    <x v="9"/>
    <m/>
    <m/>
    <m/>
    <m/>
    <m/>
    <x v="288"/>
    <m/>
    <m/>
    <m/>
    <m/>
    <m/>
    <m/>
    <m/>
    <m/>
    <m/>
    <m/>
    <m/>
    <m/>
    <m/>
    <m/>
    <m/>
    <m/>
    <m/>
    <m/>
  </r>
  <r>
    <x v="2"/>
    <d v="2014-01-31T00:00:00"/>
    <x v="9"/>
    <m/>
    <m/>
    <m/>
    <m/>
    <m/>
    <x v="288"/>
    <m/>
    <m/>
    <m/>
    <m/>
    <m/>
    <m/>
    <m/>
    <m/>
    <m/>
    <m/>
    <m/>
    <m/>
    <m/>
    <m/>
    <m/>
    <m/>
    <m/>
    <m/>
  </r>
  <r>
    <x v="2"/>
    <d v="2014-02-28T00:00:00"/>
    <x v="9"/>
    <m/>
    <m/>
    <m/>
    <m/>
    <m/>
    <x v="288"/>
    <m/>
    <m/>
    <m/>
    <m/>
    <m/>
    <m/>
    <m/>
    <m/>
    <m/>
    <m/>
    <m/>
    <m/>
    <m/>
    <m/>
    <m/>
    <m/>
    <m/>
    <m/>
  </r>
  <r>
    <x v="2"/>
    <d v="2014-03-31T00:00:00"/>
    <x v="9"/>
    <m/>
    <m/>
    <m/>
    <m/>
    <m/>
    <x v="288"/>
    <m/>
    <m/>
    <m/>
    <m/>
    <m/>
    <m/>
    <m/>
    <m/>
    <m/>
    <m/>
    <m/>
    <m/>
    <m/>
    <m/>
    <m/>
    <m/>
    <m/>
    <m/>
  </r>
  <r>
    <x v="2"/>
    <d v="2014-04-30T00:00:00"/>
    <x v="9"/>
    <m/>
    <m/>
    <m/>
    <m/>
    <m/>
    <x v="288"/>
    <m/>
    <m/>
    <m/>
    <m/>
    <m/>
    <m/>
    <m/>
    <m/>
    <m/>
    <m/>
    <m/>
    <m/>
    <m/>
    <m/>
    <m/>
    <m/>
    <m/>
    <m/>
  </r>
  <r>
    <x v="2"/>
    <d v="2014-05-31T00:00:00"/>
    <x v="9"/>
    <m/>
    <m/>
    <m/>
    <m/>
    <m/>
    <x v="288"/>
    <m/>
    <m/>
    <m/>
    <m/>
    <m/>
    <m/>
    <m/>
    <m/>
    <m/>
    <m/>
    <m/>
    <m/>
    <m/>
    <m/>
    <m/>
    <m/>
    <m/>
    <m/>
  </r>
  <r>
    <x v="2"/>
    <d v="2014-06-30T00:00:00"/>
    <x v="9"/>
    <m/>
    <m/>
    <m/>
    <m/>
    <m/>
    <x v="288"/>
    <m/>
    <m/>
    <m/>
    <m/>
    <m/>
    <m/>
    <m/>
    <m/>
    <m/>
    <m/>
    <m/>
    <m/>
    <m/>
    <m/>
    <m/>
    <m/>
    <m/>
    <m/>
  </r>
  <r>
    <x v="2"/>
    <d v="2014-07-31T00:00:00"/>
    <x v="9"/>
    <m/>
    <m/>
    <m/>
    <m/>
    <m/>
    <x v="288"/>
    <m/>
    <m/>
    <m/>
    <m/>
    <m/>
    <m/>
    <m/>
    <m/>
    <m/>
    <m/>
    <m/>
    <m/>
    <m/>
    <m/>
    <m/>
    <m/>
    <m/>
    <m/>
  </r>
  <r>
    <x v="2"/>
    <d v="2014-08-31T00:00:00"/>
    <x v="9"/>
    <m/>
    <m/>
    <m/>
    <m/>
    <m/>
    <x v="288"/>
    <m/>
    <m/>
    <m/>
    <m/>
    <m/>
    <m/>
    <m/>
    <m/>
    <m/>
    <m/>
    <m/>
    <m/>
    <m/>
    <m/>
    <m/>
    <m/>
    <m/>
    <m/>
  </r>
  <r>
    <x v="2"/>
    <d v="2014-09-30T00:00:00"/>
    <x v="9"/>
    <m/>
    <m/>
    <m/>
    <m/>
    <m/>
    <x v="288"/>
    <m/>
    <m/>
    <m/>
    <m/>
    <m/>
    <m/>
    <m/>
    <m/>
    <m/>
    <m/>
    <m/>
    <m/>
    <m/>
    <m/>
    <m/>
    <m/>
    <m/>
    <m/>
  </r>
  <r>
    <x v="2"/>
    <d v="2014-10-31T00:00:00"/>
    <x v="9"/>
    <m/>
    <m/>
    <m/>
    <m/>
    <m/>
    <x v="288"/>
    <m/>
    <m/>
    <m/>
    <m/>
    <m/>
    <m/>
    <m/>
    <m/>
    <m/>
    <m/>
    <m/>
    <m/>
    <m/>
    <m/>
    <m/>
    <m/>
    <m/>
    <m/>
  </r>
  <r>
    <x v="2"/>
    <d v="2014-11-30T00:00:00"/>
    <x v="9"/>
    <m/>
    <m/>
    <m/>
    <m/>
    <m/>
    <x v="288"/>
    <m/>
    <m/>
    <m/>
    <m/>
    <m/>
    <m/>
    <m/>
    <m/>
    <m/>
    <m/>
    <m/>
    <m/>
    <m/>
    <m/>
    <m/>
    <m/>
    <m/>
    <m/>
  </r>
  <r>
    <x v="2"/>
    <d v="2014-12-31T00:00:00"/>
    <x v="9"/>
    <m/>
    <m/>
    <m/>
    <m/>
    <m/>
    <x v="288"/>
    <m/>
    <m/>
    <m/>
    <m/>
    <m/>
    <m/>
    <m/>
    <m/>
    <m/>
    <m/>
    <m/>
    <m/>
    <m/>
    <m/>
    <m/>
    <m/>
    <m/>
    <m/>
  </r>
  <r>
    <x v="3"/>
    <d v="2015-01-31T00:00:00"/>
    <x v="11"/>
    <n v="13.180000000000001"/>
    <n v="960"/>
    <n v="12652.800000000001"/>
    <n v="0"/>
    <n v="12652.800000000001"/>
    <x v="304"/>
    <n v="137.29"/>
    <n v="6673.7300000000005"/>
    <n v="-7491.8906230188959"/>
    <n v="3554.8393769811037"/>
    <n v="0.28095278333500123"/>
    <n v="599.47"/>
    <n v="340.68"/>
    <n v="940.15000000000009"/>
    <n v="7.4303711431461805E-2"/>
    <n v="12.94"/>
    <n v="1587.55"/>
    <n v="815.94"/>
    <n v="0"/>
    <n v="0"/>
    <n v="2416.4300000000003"/>
    <n v="6911.4193769811045"/>
    <n v="0"/>
    <n v="6911.4193769811045"/>
  </r>
  <r>
    <x v="3"/>
    <d v="2015-02-28T00:00:00"/>
    <x v="11"/>
    <n v="123.97017651989546"/>
    <n v="20281"/>
    <n v="2514239.15"/>
    <n v="0"/>
    <n v="2514239.15"/>
    <x v="305"/>
    <n v="19698.439999999999"/>
    <n v="2371321.17"/>
    <n v="3506.6597956710139"/>
    <n v="2434209.5397956711"/>
    <n v="0.96816945189787185"/>
    <n v="36422.6"/>
    <n v="25288.12"/>
    <n v="61710.720000000001"/>
    <n v="2.4544490924819147E-2"/>
    <n v="9008.41"/>
    <n v="71763.570000000007"/>
    <n v="30876.780000000002"/>
    <n v="0"/>
    <n v="0"/>
    <n v="111648.76000000001"/>
    <n v="2607569.0197956711"/>
    <n v="0"/>
    <n v="2607569.0197956711"/>
  </r>
  <r>
    <x v="3"/>
    <d v="2015-03-31T00:00:00"/>
    <x v="11"/>
    <n v="232.80932807167233"/>
    <n v="4688"/>
    <n v="1091410.1299999999"/>
    <n v="0"/>
    <n v="1091410.1299999999"/>
    <x v="252"/>
    <n v="8273.31"/>
    <n v="1043875.2000000001"/>
    <n v="5131.6055198900285"/>
    <n v="1057280.1155198901"/>
    <n v="0.96872851594284748"/>
    <n v="12076.66"/>
    <n v="8166.96"/>
    <n v="20243.62"/>
    <n v="1.854813277204968E-2"/>
    <n v="1450.65"/>
    <n v="22059.43"/>
    <n v="8983.25"/>
    <n v="0"/>
    <n v="0"/>
    <n v="32493.33"/>
    <n v="1110017.06551989"/>
    <n v="0"/>
    <n v="1110017.06551989"/>
  </r>
  <r>
    <x v="3"/>
    <d v="2015-04-30T00:00:00"/>
    <x v="11"/>
    <n v="128.39899848917241"/>
    <n v="29785"/>
    <n v="3824364.1700000004"/>
    <n v="0"/>
    <n v="3824364.1700000004"/>
    <x v="252"/>
    <n v="20328.91"/>
    <n v="3286703"/>
    <n v="8484.6355227120093"/>
    <n v="3315516.5455227122"/>
    <n v="0.86694582370870599"/>
    <n v="79953.159999999989"/>
    <n v="43963.94"/>
    <n v="123917.09999999999"/>
    <n v="3.2402013639825512E-2"/>
    <n v="22465.940000000002"/>
    <n v="146750.43000000002"/>
    <n v="51606"/>
    <n v="0"/>
    <n v="0"/>
    <n v="220822.37000000002"/>
    <n v="3660256.0155227124"/>
    <n v="0"/>
    <n v="3660256.0155227124"/>
  </r>
  <r>
    <x v="3"/>
    <d v="2015-05-31T00:00:00"/>
    <x v="11"/>
    <n v="136.89142141036533"/>
    <n v="23540"/>
    <n v="3222424.0599999996"/>
    <n v="0"/>
    <n v="3222424.0599999996"/>
    <x v="252"/>
    <n v="18800.3"/>
    <n v="2844204.2800000007"/>
    <n v="60073.63595698127"/>
    <n v="2923078.2159569818"/>
    <n v="0.90710538449647193"/>
    <n v="68224.48000000001"/>
    <n v="37518.060000000005"/>
    <n v="105742.54000000001"/>
    <n v="3.2814594861236238E-2"/>
    <n v="19427.41"/>
    <n v="161297.35999999996"/>
    <n v="48440.039999999994"/>
    <n v="0"/>
    <n v="0"/>
    <n v="229164.80999999994"/>
    <n v="3257985.5659569819"/>
    <n v="0"/>
    <n v="3257985.5659569819"/>
  </r>
  <r>
    <x v="3"/>
    <d v="2015-06-30T00:00:00"/>
    <x v="11"/>
    <n v="-102.03248481439817"/>
    <n v="-17780"/>
    <n v="1814137.5799999996"/>
    <n v="0"/>
    <n v="1814137.5799999996"/>
    <x v="252"/>
    <n v="13756.619999999999"/>
    <n v="1217620.9099999997"/>
    <n v="109214.61653559421"/>
    <n v="1340592.146535594"/>
    <n v="0.7389693931237532"/>
    <n v="-26570.170000000002"/>
    <n v="-11734.300000000001"/>
    <n v="-38304.47"/>
    <n v="-2.1114423967778677E-2"/>
    <n v="-33839.83"/>
    <n v="-49844.100000000006"/>
    <n v="-6159.8500000000022"/>
    <n v="0"/>
    <n v="0"/>
    <n v="-89843.780000000013"/>
    <n v="1212443.896535594"/>
    <n v="0"/>
    <n v="1212443.896535594"/>
  </r>
</pivotCacheRecords>
</file>

<file path=xl/pivotCache/pivotCacheRecords6.xml><?xml version="1.0" encoding="utf-8"?>
<pivotCacheRecords xmlns="http://schemas.openxmlformats.org/spreadsheetml/2006/main" xmlns:r="http://schemas.openxmlformats.org/officeDocument/2006/relationships" count="33">
  <r>
    <x v="0"/>
    <x v="0"/>
    <n v="1390237"/>
    <n v="19732131.499999996"/>
    <n v="14.193358038953068"/>
    <n v="307758.24"/>
    <n v="95955.17"/>
    <n v="8689165.089999998"/>
    <n v="373995.85437207716"/>
    <n v="9466874.3543720748"/>
    <n v="0.52373114008496502"/>
    <n v="1499097.2499999998"/>
    <n v="2304682.84"/>
    <n v="3803780.0900000003"/>
    <n v="0.2104346174456361"/>
    <n v="0.3299999999999999"/>
    <n v="2023928.4099999988"/>
    <n v="2273408.5299999979"/>
    <n v="424350.53999999975"/>
    <n v="83486.41"/>
    <n v="4805174.2199999969"/>
    <n v="0.26583424246939896"/>
    <n v="18075828.664372072"/>
  </r>
  <r>
    <x v="0"/>
    <x v="1"/>
    <n v="959855"/>
    <n v="26065793.940000005"/>
    <n v="27.15597037052472"/>
    <n v="407941.22999999992"/>
    <n v="156406.64999999997"/>
    <n v="11002064.580000002"/>
    <n v="343152.04726593045"/>
    <n v="11909564.507265933"/>
    <n v="0.51434283018597171"/>
    <n v="2306778.1899999995"/>
    <n v="2109321.1599999997"/>
    <n v="4416099.3500000015"/>
    <n v="0.19071973930496569"/>
    <n v="0"/>
    <n v="5533954.1399999997"/>
    <n v="1246890.2600000002"/>
    <n v="20263.54"/>
    <n v="28143.190000000002"/>
    <n v="6829251.1300000008"/>
    <n v="0.29493743050906268"/>
    <n v="23154914.987265933"/>
  </r>
  <r>
    <x v="0"/>
    <x v="2"/>
    <n v="1401432"/>
    <n v="37900500.980000004"/>
    <n v="27.044124138738095"/>
    <n v="893639.62"/>
    <n v="374451.35"/>
    <n v="15395002.060000001"/>
    <n v="264913.31454824016"/>
    <n v="16928006.34454824"/>
    <n v="0.59547259498726068"/>
    <n v="2658420.0999999996"/>
    <n v="1424408.8599999999"/>
    <n v="4082828.9600000004"/>
    <n v="0.1436207375054136"/>
    <n v="36231.81"/>
    <n v="5151016.01"/>
    <n v="2027288.7800000003"/>
    <n v="202433.78"/>
    <n v="45.55"/>
    <n v="7417015.9300000016"/>
    <n v="0.26090666750732594"/>
    <n v="28427851.234548237"/>
  </r>
  <r>
    <x v="0"/>
    <x v="3"/>
    <n v="992124"/>
    <n v="29195022.940000001"/>
    <n v="29.426788324846491"/>
    <n v="1007566.8099999999"/>
    <n v="371734.45"/>
    <n v="11101176.609999998"/>
    <n v="725458.31404413609"/>
    <n v="13205936.184044136"/>
    <n v="0.58618990463774745"/>
    <n v="2303277.3000000003"/>
    <n v="1137582.26"/>
    <n v="3440859.56"/>
    <n v="0.15273412723175861"/>
    <n v="39079.15"/>
    <n v="4027379.5"/>
    <n v="1311149.74"/>
    <n v="504022.37"/>
    <n v="0"/>
    <n v="5881630.7599999998"/>
    <n v="0.26107596813049383"/>
    <n v="22528426.504044138"/>
  </r>
  <r>
    <x v="1"/>
    <x v="3"/>
    <n v="61474"/>
    <n v="12479227.889999999"/>
    <n v="203.00009581286395"/>
    <n v="43918.979999999996"/>
    <n v="80994.87"/>
    <n v="10770398.290000001"/>
    <n v="178919.26270782965"/>
    <n v="11074231.40270783"/>
    <n v="0.93412572533556759"/>
    <n v="170706.19999999998"/>
    <n v="103543.46"/>
    <n v="274249.66000000003"/>
    <n v="2.3133313117142538E-2"/>
    <n v="18525.520000000004"/>
    <n v="353614.24"/>
    <n v="134562.16"/>
    <n v="0"/>
    <n v="0"/>
    <n v="506701.91999999993"/>
    <n v="4.2740961547289812E-2"/>
    <n v="11855182.98270783"/>
  </r>
  <r>
    <x v="2"/>
    <x v="0"/>
    <n v="40058"/>
    <n v="12502030.979999989"/>
    <n v="312.09823206350762"/>
    <n v="39448.049999999988"/>
    <n v="1183.48"/>
    <n v="12389487.799999999"/>
    <n v="266318.02333985257"/>
    <n v="12696437.353339853"/>
    <n v="0.83371701319176483"/>
    <n v="148595.90999999997"/>
    <n v="814897.73999999964"/>
    <n v="963493.64999999967"/>
    <n v="6.3268224443759E-2"/>
    <n v="0"/>
    <n v="989910.0699999989"/>
    <n v="535389.33000000007"/>
    <n v="3761.88"/>
    <n v="39720.999999999891"/>
    <n v="1568782.2799999986"/>
    <n v="0.10301476236447633"/>
    <n v="15228713.283339849"/>
  </r>
  <r>
    <x v="2"/>
    <x v="1"/>
    <n v="25844"/>
    <n v="7361527.4400000004"/>
    <n v="284.84473920445754"/>
    <n v="22596.76"/>
    <n v="786.23"/>
    <n v="7276687.8699999992"/>
    <n v="52971.554673388979"/>
    <n v="7353042.4146733899"/>
    <n v="0.83123176768988394"/>
    <n v="42711.13"/>
    <n v="176361.16999999998"/>
    <n v="219072.30000000002"/>
    <n v="2.4765239326989135E-2"/>
    <n v="0"/>
    <n v="1072481.77"/>
    <n v="179378.52000000002"/>
    <n v="6736.13"/>
    <n v="15248.199999999997"/>
    <n v="1273844.6199999999"/>
    <n v="0.14400299298312713"/>
    <n v="8845959.3346733879"/>
  </r>
  <r>
    <x v="2"/>
    <x v="2"/>
    <n v="16754"/>
    <n v="4623043.04"/>
    <n v="275.93667422705028"/>
    <n v="14353.8"/>
    <n v="535.14"/>
    <n v="4730182.24"/>
    <n v="13544.123451486539"/>
    <n v="4758615.3034514859"/>
    <n v="0.81554950357000622"/>
    <n v="30546.359999999997"/>
    <n v="31651.719999999994"/>
    <n v="62198.080000000009"/>
    <n v="1.0659742389811504E-2"/>
    <n v="0"/>
    <n v="863294.45000000007"/>
    <n v="129638.87"/>
    <n v="20838.539999999997"/>
    <n v="272.45999999999992"/>
    <n v="1014044.3199999998"/>
    <n v="0.17379075404018224"/>
    <n v="5834857.7034514863"/>
  </r>
  <r>
    <x v="2"/>
    <x v="3"/>
    <n v="6960"/>
    <n v="1845091.33"/>
    <n v="265.09932902298851"/>
    <n v="5793.9"/>
    <n v="225.35000000000002"/>
    <n v="1935151.97"/>
    <n v="14911.888426193857"/>
    <n v="1956083.1084261937"/>
    <n v="0.81287005093316"/>
    <n v="13805.230000000001"/>
    <n v="5726.43"/>
    <n v="19531.66"/>
    <n v="8.1165781712532071E-3"/>
    <n v="0"/>
    <n v="404758.12"/>
    <n v="23730.03"/>
    <n v="2274.6600000000003"/>
    <n v="13.34"/>
    <n v="430776.15"/>
    <n v="0.1790133708955868"/>
    <n v="2406390.9184261938"/>
  </r>
  <r>
    <x v="3"/>
    <x v="0"/>
    <n v="3672579"/>
    <n v="12484658.720000001"/>
    <n v="3.3994255045296509"/>
    <n v="2579689.1499999985"/>
    <n v="81706.299999999974"/>
    <n v="10346141.829999991"/>
    <n v="346095.56356800353"/>
    <n v="13353632.843567992"/>
    <n v="0.75829856426588083"/>
    <n v="620315.52999999991"/>
    <n v="1153245.07"/>
    <n v="1773560.6"/>
    <n v="0.10071330194362225"/>
    <n v="0"/>
    <n v="942391.80999999889"/>
    <n v="1158095.2399999998"/>
    <n v="341149.73999999993"/>
    <n v="41163.339999999989"/>
    <n v="2482800.1299999985"/>
    <n v="0.14098813379049716"/>
    <n v="17609993.573567986"/>
  </r>
  <r>
    <x v="3"/>
    <x v="1"/>
    <n v="530496"/>
    <n v="1750919.75"/>
    <n v="3.3005333687718665"/>
    <n v="334538.55000000005"/>
    <n v="12005.7"/>
    <n v="1620855.36"/>
    <n v="-69238.989999999991"/>
    <n v="1898160.62"/>
    <n v="0.77298443415606055"/>
    <n v="76929.86"/>
    <n v="140475.25"/>
    <n v="217405.11"/>
    <n v="8.8533480341608864E-2"/>
    <n v="0"/>
    <n v="184695.32"/>
    <n v="74570.549999999988"/>
    <n v="76092.820000000007"/>
    <n v="4701.51"/>
    <n v="340060.2"/>
    <n v="0.13848208550233054"/>
    <n v="2455625.9300000002"/>
  </r>
  <r>
    <x v="4"/>
    <x v="0"/>
    <n v="501120"/>
    <n v="1642637.67"/>
    <n v="3.2779327705938694"/>
    <n v="309124.76999999996"/>
    <n v="11050.220000000001"/>
    <n v="1424900"/>
    <n v="15654.000757962476"/>
    <n v="1760728.9907579625"/>
    <n v="0.76514283659970972"/>
    <n v="92076.800000000003"/>
    <n v="144211.06"/>
    <n v="236287.86"/>
    <n v="0.10268131234475017"/>
    <n v="0"/>
    <n v="163055.88999999998"/>
    <n v="76881.23"/>
    <n v="50806.69"/>
    <n v="13416.2"/>
    <n v="304160.01"/>
    <n v="0.13217585105554019"/>
    <n v="2301176.8607579623"/>
  </r>
  <r>
    <x v="4"/>
    <x v="1"/>
    <n v="4770576"/>
    <n v="16232577.550000003"/>
    <n v="3.402645204688072"/>
    <n v="2958579.2499999995"/>
    <n v="107473.75999999998"/>
    <n v="13493995.43"/>
    <n v="492552.3620940845"/>
    <n v="17052600.802094087"/>
    <n v="0.73096796634965033"/>
    <n v="875968.29"/>
    <n v="841110.22"/>
    <n v="1717078.5100000002"/>
    <n v="7.3603399333857386E-2"/>
    <n v="0"/>
    <n v="2477857.7399999998"/>
    <n v="684505.99"/>
    <n v="1377192.1700000002"/>
    <n v="19558.37"/>
    <n v="4559114.2700000005"/>
    <n v="0.19542863431649243"/>
    <n v="23328793.582094084"/>
  </r>
  <r>
    <x v="4"/>
    <x v="2"/>
    <n v="4523472"/>
    <n v="15236852.610000001"/>
    <n v="3.3683976843451227"/>
    <n v="2752322.09"/>
    <n v="102056.96000000002"/>
    <n v="9966689.3300000001"/>
    <n v="113339.96285731083"/>
    <n v="12934408.342857309"/>
    <n v="0.61816891374723038"/>
    <n v="905768.65999999992"/>
    <n v="437266.66000000003"/>
    <n v="1343035.32"/>
    <n v="6.4187140445974317E-2"/>
    <n v="0"/>
    <n v="2439596.35"/>
    <n v="642717.35"/>
    <n v="3563980.5000000005"/>
    <n v="6.5299999999999994"/>
    <n v="6646300.7299999995"/>
    <n v="0.317643945806795"/>
    <n v="20923744.392857313"/>
  </r>
  <r>
    <x v="4"/>
    <x v="3"/>
    <n v="1656720"/>
    <n v="5545216.4900000002"/>
    <n v="3.3471054191414362"/>
    <n v="976022.42"/>
    <n v="39963.47"/>
    <n v="3397525.25"/>
    <n v="171383.04551841892"/>
    <n v="4584894.1855184194"/>
    <n v="0.71078696318100709"/>
    <n v="373518.63"/>
    <n v="152644.37"/>
    <n v="526162.99999999988"/>
    <n v="8.1569996116697879E-2"/>
    <n v="0"/>
    <n v="735427.72"/>
    <n v="258186.28999999998"/>
    <n v="345776.5"/>
    <n v="0.08"/>
    <n v="1339390.5900000001"/>
    <n v="0.20764304070229514"/>
    <n v="6450447.7755184183"/>
  </r>
  <r>
    <x v="5"/>
    <x v="0"/>
    <n v="455823"/>
    <n v="5482605.3099999987"/>
    <n v="12.0279259932035"/>
    <n v="5623.34"/>
    <n v="55674.179999999986"/>
    <n v="3683072.29"/>
    <n v="18312.362909588519"/>
    <n v="3762682.172909589"/>
    <n v="0.79248727571977329"/>
    <n v="109314.36999999997"/>
    <n v="311555.00000000006"/>
    <n v="420869.36999999994"/>
    <n v="8.864251752820354E-2"/>
    <n v="3605.33"/>
    <n v="242904.16999999998"/>
    <n v="302486.78000000003"/>
    <n v="10.39"/>
    <n v="15381.960000000001"/>
    <n v="564388.63"/>
    <n v="0.1188702067520233"/>
    <n v="4747940.1729095886"/>
  </r>
  <r>
    <x v="5"/>
    <x v="1"/>
    <n v="699010"/>
    <n v="9111775.3699999992"/>
    <n v="13.035257535657571"/>
    <n v="42358.760000000009"/>
    <n v="81076.119999999981"/>
    <n v="5580919.7600000007"/>
    <n v="173327.3195247449"/>
    <n v="5877681.9595247451"/>
    <n v="0.73820200135250991"/>
    <n v="224722.86999999997"/>
    <n v="289162.32999999996"/>
    <n v="513885.2"/>
    <n v="6.4540933946025933E-2"/>
    <n v="468473.20999999996"/>
    <n v="958262.75999999989"/>
    <n v="127312.63"/>
    <n v="108.94"/>
    <n v="16434.640000000003"/>
    <n v="1570592.18"/>
    <n v="0.19725706470146417"/>
    <n v="7962159.339524745"/>
  </r>
  <r>
    <x v="5"/>
    <x v="2"/>
    <n v="795793"/>
    <n v="16700966.829999998"/>
    <n v="20.986571671276323"/>
    <n v="131656.26999999999"/>
    <n v="133721.88999999998"/>
    <n v="9064708.1799999997"/>
    <n v="409428.12751035055"/>
    <n v="9739514.4675103519"/>
    <n v="0.78842866663061861"/>
    <n v="390456.47"/>
    <n v="239503.28"/>
    <n v="629959.75"/>
    <n v="5.0996210065738574E-2"/>
    <n v="44501.329999999994"/>
    <n v="1632003.6099999999"/>
    <n v="212460.31"/>
    <n v="94298.09"/>
    <n v="332.39"/>
    <n v="1983595.7300000002"/>
    <n v="0.1605751233036429"/>
    <n v="12353069.94751035"/>
  </r>
  <r>
    <x v="5"/>
    <x v="3"/>
    <n v="367654"/>
    <n v="8871643.4100000001"/>
    <n v="24.130414492974374"/>
    <n v="68655.099999999991"/>
    <n v="71731.98"/>
    <n v="4653299.68"/>
    <n v="51869.423103092529"/>
    <n v="4845556.1831030929"/>
    <n v="0.76331304447540671"/>
    <n v="269909.95"/>
    <n v="139435.87"/>
    <n v="409345.82"/>
    <n v="6.4483620104758166E-2"/>
    <n v="0"/>
    <n v="823173.24"/>
    <n v="145753.78"/>
    <n v="124225.45000000001"/>
    <n v="4.45"/>
    <n v="1093156.9200000002"/>
    <n v="0.17220333541983529"/>
    <n v="6348058.9231030922"/>
  </r>
  <r>
    <x v="6"/>
    <x v="0"/>
    <n v="32771525.600000001"/>
    <n v="71335701.039999977"/>
    <n v="2.1767586260921576"/>
    <n v="2975229.0899999989"/>
    <n v="556635.35"/>
    <n v="34251805.420000002"/>
    <n v="1287127.8100682285"/>
    <n v="39070797.670068227"/>
    <n v="0.62092771406823211"/>
    <n v="5073303.97"/>
    <n v="6807336.2200000007"/>
    <n v="11880640.190000001"/>
    <n v="0.18881157270293802"/>
    <n v="1166370.08"/>
    <n v="5554957.469999996"/>
    <n v="4443914.43"/>
    <n v="551559.94000000006"/>
    <n v="255022.91999999998"/>
    <n v="11971824.839999998"/>
    <n v="0.19026071322882968"/>
    <n v="62923262.700068235"/>
  </r>
  <r>
    <x v="6"/>
    <x v="1"/>
    <n v="11908643"/>
    <n v="91449554.219999999"/>
    <n v="7.6792590238871048"/>
    <n v="3922481.0600000005"/>
    <n v="875163.10000000009"/>
    <n v="45424774.81000001"/>
    <n v="3144925.4822722189"/>
    <n v="53367344.452272229"/>
    <n v="0.6275225344812787"/>
    <n v="7808911.6500000013"/>
    <n v="5696748.6599999992"/>
    <n v="13505660.310000001"/>
    <n v="0.15880696846652947"/>
    <n v="3257968.05"/>
    <n v="11257480.120000001"/>
    <n v="2541224.7999999998"/>
    <n v="979261.75000000012"/>
    <n v="135567.31999999998"/>
    <n v="18171502.039999999"/>
    <n v="0.2136704970521916"/>
    <n v="85044506.802272245"/>
  </r>
  <r>
    <x v="6"/>
    <x v="2"/>
    <n v="9509271"/>
    <n v="171198984.52000001"/>
    <n v="18.003376338733013"/>
    <n v="3764680.61"/>
    <n v="1684441.9"/>
    <n v="89169535.25"/>
    <n v="3249478.719731478"/>
    <n v="97868136.479731485"/>
    <n v="0.6631897528432612"/>
    <n v="11610334.470000001"/>
    <n v="6054748.540000001"/>
    <n v="17665083.010000002"/>
    <n v="0.11970496687431906"/>
    <n v="7927265.3599999994"/>
    <n v="19551926.480000004"/>
    <n v="3623302.0799999991"/>
    <n v="933190.32999999984"/>
    <n v="2942.869999999999"/>
    <n v="32038627.119999997"/>
    <n v="0.21710528028241965"/>
    <n v="147571846.6097315"/>
  </r>
  <r>
    <x v="6"/>
    <x v="3"/>
    <n v="4582823"/>
    <n v="94578445.709999979"/>
    <n v="20.63759514823068"/>
    <n v="1640202.1800000002"/>
    <n v="804225.27"/>
    <n v="51114732.049999997"/>
    <n v="2277633.3254296179"/>
    <n v="55836792.825429618"/>
    <n v="0.67748291761260071"/>
    <n v="6275468.79"/>
    <n v="3333830.06"/>
    <n v="9609298.8500000015"/>
    <n v="0.11659222336538846"/>
    <n v="4141584.49"/>
    <n v="9744233.3400000017"/>
    <n v="2144722.0100000002"/>
    <n v="941136.54000000027"/>
    <n v="240.39000000000004"/>
    <n v="16971916.77"/>
    <n v="0.20592485902201094"/>
    <n v="82418008.445429608"/>
  </r>
  <r>
    <x v="7"/>
    <x v="0"/>
    <n v="178162"/>
    <n v="10330844.879999999"/>
    <n v="57.985680897161004"/>
    <n v="220752.18"/>
    <n v="105443.6"/>
    <n v="4321481.4399999995"/>
    <n v="76055.169289478552"/>
    <n v="4723732.3892894778"/>
    <n v="0.61019911506880098"/>
    <n v="627330.48999999987"/>
    <n v="980952.79999999981"/>
    <n v="1608283.2899999996"/>
    <n v="0.20775373358640947"/>
    <n v="0"/>
    <n v="708248.14999999991"/>
    <n v="624216.00999999978"/>
    <n v="32621.020000000004"/>
    <n v="44195.83"/>
    <n v="1409281.0099999998"/>
    <n v="0.18204715134478958"/>
    <n v="7741296.6892894767"/>
  </r>
  <r>
    <x v="7"/>
    <x v="1"/>
    <n v="249283"/>
    <n v="14765610.82"/>
    <n v="59.23232157828653"/>
    <n v="262809.69"/>
    <n v="190227.17000000004"/>
    <n v="6031963.4700000007"/>
    <n v="91304.270178092673"/>
    <n v="6576304.6001780936"/>
    <n v="0.60538670993222388"/>
    <n v="978597.71"/>
    <n v="816280.63"/>
    <n v="1794878.34"/>
    <n v="0.16522888750496523"/>
    <n v="0"/>
    <n v="1989654.89"/>
    <n v="388474.08999999997"/>
    <n v="99629.280000000013"/>
    <n v="14040.249999999998"/>
    <n v="2491798.5099999998"/>
    <n v="0.22938440256281098"/>
    <n v="10862981.450178092"/>
  </r>
  <r>
    <x v="7"/>
    <x v="2"/>
    <n v="242033"/>
    <n v="11367518.67"/>
    <n v="46.966813079208208"/>
    <n v="183309.85999999996"/>
    <n v="180946.98"/>
    <n v="4695178.9800000004"/>
    <n v="65358.19585690189"/>
    <n v="5124794.0158569021"/>
    <n v="0.58618290612466828"/>
    <n v="672547.47"/>
    <n v="388427.36"/>
    <n v="1060974.83"/>
    <n v="0.12135615738899812"/>
    <n v="0"/>
    <n v="2007958.4300000002"/>
    <n v="420849.88"/>
    <n v="128008.56"/>
    <n v="67.75"/>
    <n v="2556884.62"/>
    <n v="0.29246093648633364"/>
    <n v="8742653.4658569023"/>
  </r>
  <r>
    <x v="7"/>
    <x v="3"/>
    <n v="247311"/>
    <n v="6293345.7000000002"/>
    <n v="25.447091718524451"/>
    <n v="171193.66999999998"/>
    <n v="129884.03000000001"/>
    <n v="2967838.32"/>
    <n v="37689.007004814332"/>
    <n v="3306605.0270048147"/>
    <n v="0.59896197052276479"/>
    <n v="501092.52000000008"/>
    <n v="254135.84000000005"/>
    <n v="755228.3600000001"/>
    <n v="0.13680287273682215"/>
    <n v="0"/>
    <n v="995442.73000000021"/>
    <n v="251698.31"/>
    <n v="211565.27000000002"/>
    <n v="19.520000000000003"/>
    <n v="1458725.8300000003"/>
    <n v="0.26423515674041326"/>
    <n v="5520559.2170048142"/>
  </r>
  <r>
    <x v="8"/>
    <x v="0"/>
    <n v="5690335"/>
    <n v="99826736.279999956"/>
    <n v="17.54320901669233"/>
    <n v="4023870.609999998"/>
    <n v="857819.57999999984"/>
    <n v="47346537.949999996"/>
    <n v="1952323.6285032076"/>
    <n v="54180551.768503189"/>
    <n v="0.68990114460105101"/>
    <n v="3834614.0499999989"/>
    <n v="7143715.959999999"/>
    <n v="10978330.009999998"/>
    <n v="0.13979116477196973"/>
    <n v="2579768.689999999"/>
    <n v="4657130.84"/>
    <n v="4016946.84"/>
    <n v="1777227.47"/>
    <n v="343834.61000000004"/>
    <n v="13374908.449999999"/>
    <n v="0.17030769062697912"/>
    <n v="78533790.228503197"/>
  </r>
  <r>
    <x v="8"/>
    <x v="1"/>
    <n v="3630524"/>
    <n v="92762592.569999978"/>
    <n v="25.550744897981662"/>
    <n v="4077917.1300000008"/>
    <n v="636200.91999999993"/>
    <n v="46472331.480000004"/>
    <n v="602257.95399154187"/>
    <n v="51788707.483991563"/>
    <n v="0.6882022888700976"/>
    <n v="4687888.1100000003"/>
    <n v="4692045.1399999997"/>
    <n v="9379933.25"/>
    <n v="0.12464670090664325"/>
    <n v="1140910.24"/>
    <n v="9123356.0900000017"/>
    <n v="1936640.7900000005"/>
    <n v="1599375.3499999996"/>
    <n v="283234.95"/>
    <n v="14083517.420000002"/>
    <n v="0.18715101022325933"/>
    <n v="75252158.15399155"/>
  </r>
  <r>
    <x v="8"/>
    <x v="2"/>
    <n v="4350074"/>
    <n v="85943332.86999999"/>
    <n v="19.756751924220136"/>
    <n v="3331345.9"/>
    <n v="683568.53999999992"/>
    <n v="42399952.079999998"/>
    <n v="2342947.3856665418"/>
    <n v="48757813.905666545"/>
    <n v="0.69214196743491641"/>
    <n v="5001808.6900000013"/>
    <n v="2714723.6799999997"/>
    <n v="7716532.3700000001"/>
    <n v="0.10954010175026128"/>
    <n v="2094940.7600000002"/>
    <n v="8718153.4900000002"/>
    <n v="2006893.2300000002"/>
    <n v="1147552.2999999998"/>
    <n v="2930.4700000000003"/>
    <n v="13970470.249999998"/>
    <n v="0.19831793081482246"/>
    <n v="70444816.525666535"/>
  </r>
  <r>
    <x v="8"/>
    <x v="3"/>
    <n v="2241400"/>
    <n v="42129351.489999995"/>
    <n v="18.795998701704288"/>
    <n v="752956.06"/>
    <n v="280362.18999999994"/>
    <n v="23098708.359999999"/>
    <n v="870378.41696477518"/>
    <n v="25002405.026964776"/>
    <n v="0.71791878149233312"/>
    <n v="1913704.6000000003"/>
    <n v="1041214.5000000001"/>
    <n v="2954919.1000000006"/>
    <n v="8.4847514364819215E-2"/>
    <n v="1354956.4300000002"/>
    <n v="3981328.1700000004"/>
    <n v="716901.77999999991"/>
    <n v="815456.63999999978"/>
    <n v="263.43999999999994"/>
    <n v="6868906.459999999"/>
    <n v="0.19723370414284755"/>
    <n v="34826230.586964779"/>
  </r>
  <r>
    <x v="9"/>
    <x v="2"/>
    <n v="9216"/>
    <n v="1526968"/>
    <n v="165.68663194444446"/>
    <n v="8732.5"/>
    <n v="12771.89"/>
    <n v="1160923.52"/>
    <n v="20662.480377689288"/>
    <n v="1203090.3903776894"/>
    <n v="0.81746427342680095"/>
    <n v="21790.309999999998"/>
    <n v="16480.150000000001"/>
    <n v="38270.46"/>
    <n v="2.6003643639600636E-2"/>
    <n v="128480.07"/>
    <n v="81531.070000000007"/>
    <n v="20361.980000000003"/>
    <n v="0"/>
    <n v="0.55000000000000004"/>
    <n v="230373.66999999998"/>
    <n v="0.15653208293359827"/>
    <n v="1471734.5203776895"/>
  </r>
  <r>
    <x v="9"/>
    <x v="3"/>
    <n v="7277"/>
    <n v="1690832.29"/>
    <n v="232.3529325271403"/>
    <n v="8893.58"/>
    <n v="11059.160000000002"/>
    <n v="1303195.6000000003"/>
    <n v="6276.8968356674541"/>
    <n v="1329425.2368356676"/>
    <n v="0.8529729926857752"/>
    <n v="20287.949999999997"/>
    <n v="13636.560000000003"/>
    <n v="33924.51"/>
    <n v="2.1766316764810612E-2"/>
    <n v="117305.3"/>
    <n v="61265.969999999987"/>
    <n v="16657.309999999998"/>
    <n v="0"/>
    <n v="0.02"/>
    <n v="195228.6"/>
    <n v="0.12526069054941411"/>
    <n v="1558578.34683566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피벗 테이블6" cacheId="1260" applyNumberFormats="0" applyBorderFormats="0" applyFontFormats="0" applyPatternFormats="0" applyAlignmentFormats="0" applyWidthHeightFormats="1" dataCaption="값" updatedVersion="5" minRefreshableVersion="3" useAutoFormatting="1" itemPrintTitles="1" createdVersion="5" indent="0" outline="1" outlineData="1" multipleFieldFilters="0">
  <location ref="B4:I9" firstHeaderRow="0" firstDataRow="1" firstDataCol="1" rowPageCount="1" colPageCount="1"/>
  <pivotFields count="23">
    <pivotField axis="axisPage" showAll="0">
      <items count="11">
        <item x="0"/>
        <item x="1"/>
        <item x="2"/>
        <item x="3"/>
        <item x="4"/>
        <item x="5"/>
        <item x="6"/>
        <item x="7"/>
        <item x="8"/>
        <item x="9"/>
        <item t="default"/>
      </items>
    </pivotField>
    <pivotField axis="axisRow" showAll="0">
      <items count="5">
        <item x="0"/>
        <item x="1"/>
        <item x="2"/>
        <item x="3"/>
        <item t="default"/>
      </items>
    </pivotField>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177" showAll="0"/>
    <pivotField numFmtId="41" showAll="0"/>
    <pivotField numFmtId="41" showAll="0"/>
    <pivotField dataField="1" numFmtId="41" showAll="0"/>
    <pivotField dataField="1" numFmtId="177" showAll="0"/>
    <pivotField dataField="1" numFmtId="41" showAll="0"/>
    <pivotField numFmtId="41" showAll="0"/>
    <pivotField numFmtId="41" showAll="0"/>
    <pivotField numFmtId="41" showAll="0"/>
    <pivotField numFmtId="41" showAll="0"/>
    <pivotField dataField="1" numFmtId="41" showAll="0"/>
    <pivotField dataField="1" numFmtId="177" showAll="0"/>
    <pivotField numFmtId="41" showAll="0"/>
  </pivotFields>
  <rowFields count="1">
    <field x="1"/>
  </rowFields>
  <rowItems count="5">
    <i>
      <x/>
    </i>
    <i>
      <x v="1"/>
    </i>
    <i>
      <x v="2"/>
    </i>
    <i>
      <x v="3"/>
    </i>
    <i t="grand">
      <x/>
    </i>
  </rowItems>
  <colFields count="1">
    <field x="-2"/>
  </colFields>
  <colItems count="7">
    <i>
      <x/>
    </i>
    <i i="1">
      <x v="1"/>
    </i>
    <i i="2">
      <x v="2"/>
    </i>
    <i i="3">
      <x v="3"/>
    </i>
    <i i="4">
      <x v="4"/>
    </i>
    <i i="5">
      <x v="5"/>
    </i>
    <i i="6">
      <x v="6"/>
    </i>
  </colItems>
  <pageFields count="1">
    <pageField fld="0" item="6" hier="-1"/>
  </pageFields>
  <dataFields count="7">
    <dataField name="재료비" fld="9" baseField="0" baseItem="0" numFmtId="41"/>
    <dataField name="재료비 %" fld="10" subtotal="average" baseField="1" baseItem="0" numFmtId="177"/>
    <dataField name="인건비" fld="13" baseField="0" baseItem="0" numFmtId="41"/>
    <dataField name="인건비 %" fld="14" subtotal="average" baseField="1" baseItem="0" numFmtId="177"/>
    <dataField name="외주가공비" fld="15" baseField="1" baseItem="0"/>
    <dataField name="제조원가" fld="20" baseField="0" baseItem="0" numFmtId="41"/>
    <dataField name="제조원가 %" fld="21" subtotal="average" baseField="1" baseItem="0" numFmtId="177"/>
  </dataFields>
  <formats count="27">
    <format dxfId="45">
      <pivotArea type="all" dataOnly="0" outline="0" fieldPosition="0"/>
    </format>
    <format dxfId="46">
      <pivotArea outline="0" collapsedLevelsAreSubtotals="1" fieldPosition="0"/>
    </format>
    <format dxfId="47">
      <pivotArea field="1" type="button" dataOnly="0" labelOnly="1" outline="0" axis="axisRow" fieldPosition="0"/>
    </format>
    <format dxfId="48">
      <pivotArea dataOnly="0" labelOnly="1" fieldPosition="0">
        <references count="1">
          <reference field="1" count="0"/>
        </references>
      </pivotArea>
    </format>
    <format dxfId="49">
      <pivotArea dataOnly="0" labelOnly="1" grandRow="1" outline="0" fieldPosition="0"/>
    </format>
    <format dxfId="50">
      <pivotArea dataOnly="0" labelOnly="1" outline="0" fieldPosition="0">
        <references count="1">
          <reference field="4294967294" count="6">
            <x v="0"/>
            <x v="1"/>
            <x v="2"/>
            <x v="3"/>
            <x v="5"/>
            <x v="6"/>
          </reference>
        </references>
      </pivotArea>
    </format>
    <format dxfId="51">
      <pivotArea type="all" dataOnly="0" outline="0" fieldPosition="0"/>
    </format>
    <format dxfId="52">
      <pivotArea outline="0" collapsedLevelsAreSubtotals="1" fieldPosition="0"/>
    </format>
    <format dxfId="53">
      <pivotArea field="1" type="button" dataOnly="0" labelOnly="1" outline="0" axis="axisRow" fieldPosition="0"/>
    </format>
    <format dxfId="54">
      <pivotArea dataOnly="0" labelOnly="1" fieldPosition="0">
        <references count="1">
          <reference field="1" count="0"/>
        </references>
      </pivotArea>
    </format>
    <format dxfId="55">
      <pivotArea dataOnly="0" labelOnly="1" grandRow="1" outline="0" fieldPosition="0"/>
    </format>
    <format dxfId="56">
      <pivotArea dataOnly="0" labelOnly="1" outline="0" fieldPosition="0">
        <references count="1">
          <reference field="4294967294" count="6">
            <x v="0"/>
            <x v="1"/>
            <x v="2"/>
            <x v="3"/>
            <x v="5"/>
            <x v="6"/>
          </reference>
        </references>
      </pivotArea>
    </format>
    <format dxfId="57">
      <pivotArea dataOnly="0" labelOnly="1" outline="0" fieldPosition="0">
        <references count="1">
          <reference field="4294967294" count="6">
            <x v="0"/>
            <x v="1"/>
            <x v="2"/>
            <x v="3"/>
            <x v="5"/>
            <x v="6"/>
          </reference>
        </references>
      </pivotArea>
    </format>
    <format dxfId="58">
      <pivotArea outline="0" collapsedLevelsAreSubtotals="1" fieldPosition="0">
        <references count="1">
          <reference field="4294967294" count="1" selected="0">
            <x v="6"/>
          </reference>
        </references>
      </pivotArea>
    </format>
    <format dxfId="59">
      <pivotArea outline="0" collapsedLevelsAreSubtotals="1" fieldPosition="0">
        <references count="1">
          <reference field="4294967294" count="1" selected="0">
            <x v="3"/>
          </reference>
        </references>
      </pivotArea>
    </format>
    <format dxfId="60">
      <pivotArea outline="0" collapsedLevelsAreSubtotals="1" fieldPosition="0">
        <references count="1">
          <reference field="4294967294" count="1" selected="0">
            <x v="1"/>
          </reference>
        </references>
      </pivotArea>
    </format>
    <format dxfId="61">
      <pivotArea outline="0" collapsedLevelsAreSubtotals="1" fieldPosition="0">
        <references count="1">
          <reference field="4294967294" count="1" selected="0">
            <x v="1"/>
          </reference>
        </references>
      </pivotArea>
    </format>
    <format dxfId="62">
      <pivotArea outline="0" collapsedLevelsAreSubtotals="1" fieldPosition="0">
        <references count="1">
          <reference field="4294967294" count="1" selected="0">
            <x v="3"/>
          </reference>
        </references>
      </pivotArea>
    </format>
    <format dxfId="63">
      <pivotArea outline="0" collapsedLevelsAreSubtotals="1" fieldPosition="0">
        <references count="1">
          <reference field="4294967294" count="1" selected="0">
            <x v="6"/>
          </reference>
        </references>
      </pivotArea>
    </format>
    <format dxfId="64">
      <pivotArea outline="0" collapsedLevelsAreSubtotals="1" fieldPosition="0"/>
    </format>
    <format dxfId="65">
      <pivotArea dataOnly="0" labelOnly="1" fieldPosition="0">
        <references count="1">
          <reference field="1" count="2">
            <x v="0"/>
            <x v="1"/>
          </reference>
        </references>
      </pivotArea>
    </format>
    <format dxfId="66">
      <pivotArea outline="0" collapsedLevelsAreSubtotals="1" fieldPosition="0">
        <references count="1">
          <reference field="4294967294" count="1" selected="0">
            <x v="0"/>
          </reference>
        </references>
      </pivotArea>
    </format>
    <format dxfId="67">
      <pivotArea outline="0" collapsedLevelsAreSubtotals="1" fieldPosition="0">
        <references count="1">
          <reference field="4294967294" count="1" selected="0">
            <x v="2"/>
          </reference>
        </references>
      </pivotArea>
    </format>
    <format dxfId="68">
      <pivotArea outline="0" collapsedLevelsAreSubtotals="1" fieldPosition="0">
        <references count="1">
          <reference field="4294967294" count="1" selected="0">
            <x v="5"/>
          </reference>
        </references>
      </pivotArea>
    </format>
    <format dxfId="69">
      <pivotArea dataOnly="0" labelOnly="1" outline="0" fieldPosition="0">
        <references count="1">
          <reference field="4294967294" count="1">
            <x v="4"/>
          </reference>
        </references>
      </pivotArea>
    </format>
    <format dxfId="70">
      <pivotArea grandRow="1" outline="0" collapsedLevelsAreSubtotals="1" fieldPosition="0"/>
    </format>
    <format dxfId="7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200-000001000000}" name="피벗 테이블7" cacheId="1259" applyNumberFormats="0" applyBorderFormats="0" applyFontFormats="0" applyPatternFormats="0" applyAlignmentFormats="0" applyWidthHeightFormats="1" dataCaption="값" updatedVersion="5" minRefreshableVersion="3" useAutoFormatting="1" itemPrintTitles="1" createdVersion="5" indent="0" outline="1" outlineData="1" multipleFieldFilters="0">
  <location ref="A72:Q77" firstHeaderRow="0" firstDataRow="1" firstDataCol="1"/>
  <pivotFields count="27">
    <pivotField axis="axisRow" showAll="0">
      <items count="5">
        <item x="0"/>
        <item x="1"/>
        <item x="2"/>
        <item x="3"/>
        <item t="default"/>
      </items>
    </pivotField>
    <pivotField numFmtId="287" showAll="0"/>
    <pivotField showAll="0"/>
    <pivotField showAll="0"/>
    <pivotField showAll="0"/>
    <pivotField showAll="0"/>
    <pivotField showAll="0"/>
    <pivotField showAll="0"/>
    <pivotField dataField="1" showAll="0">
      <items count="307">
        <item x="252"/>
        <item x="254"/>
        <item x="297"/>
        <item x="253"/>
        <item x="295"/>
        <item x="293"/>
        <item x="303"/>
        <item x="240"/>
        <item x="80"/>
        <item x="289"/>
        <item x="81"/>
        <item x="74"/>
        <item x="82"/>
        <item x="76"/>
        <item x="83"/>
        <item x="300"/>
        <item x="79"/>
        <item x="68"/>
        <item x="77"/>
        <item x="256"/>
        <item x="296"/>
        <item x="73"/>
        <item x="212"/>
        <item x="258"/>
        <item x="210"/>
        <item x="67"/>
        <item x="75"/>
        <item x="69"/>
        <item x="61"/>
        <item x="292"/>
        <item x="270"/>
        <item x="70"/>
        <item x="294"/>
        <item x="72"/>
        <item x="64"/>
        <item x="301"/>
        <item x="71"/>
        <item x="65"/>
        <item x="291"/>
        <item x="55"/>
        <item x="298"/>
        <item x="78"/>
        <item x="59"/>
        <item x="257"/>
        <item x="269"/>
        <item x="229"/>
        <item x="299"/>
        <item x="272"/>
        <item x="226"/>
        <item x="225"/>
        <item x="66"/>
        <item x="271"/>
        <item x="49"/>
        <item x="62"/>
        <item x="290"/>
        <item x="63"/>
        <item x="247"/>
        <item x="268"/>
        <item x="56"/>
        <item x="58"/>
        <item x="60"/>
        <item x="51"/>
        <item x="54"/>
        <item x="44"/>
        <item x="57"/>
        <item x="255"/>
        <item x="302"/>
        <item x="46"/>
        <item x="52"/>
        <item x="48"/>
        <item x="53"/>
        <item x="264"/>
        <item x="267"/>
        <item x="260"/>
        <item x="259"/>
        <item x="45"/>
        <item x="50"/>
        <item x="43"/>
        <item x="211"/>
        <item x="47"/>
        <item x="266"/>
        <item x="304"/>
        <item x="265"/>
        <item x="261"/>
        <item x="286"/>
        <item x="262"/>
        <item x="273"/>
        <item x="263"/>
        <item x="283"/>
        <item x="223"/>
        <item x="42"/>
        <item x="228"/>
        <item x="237"/>
        <item x="285"/>
        <item x="238"/>
        <item x="274"/>
        <item x="245"/>
        <item x="275"/>
        <item x="244"/>
        <item x="217"/>
        <item x="280"/>
        <item x="282"/>
        <item x="277"/>
        <item x="216"/>
        <item x="276"/>
        <item x="239"/>
        <item x="235"/>
        <item x="219"/>
        <item x="284"/>
        <item x="224"/>
        <item x="287"/>
        <item x="236"/>
        <item x="19"/>
        <item x="215"/>
        <item x="279"/>
        <item x="281"/>
        <item x="278"/>
        <item x="10"/>
        <item x="241"/>
        <item x="218"/>
        <item x="246"/>
        <item x="243"/>
        <item x="248"/>
        <item x="0"/>
        <item x="1"/>
        <item x="242"/>
        <item x="2"/>
        <item x="5"/>
        <item x="214"/>
        <item x="3"/>
        <item x="13"/>
        <item x="16"/>
        <item x="9"/>
        <item x="7"/>
        <item x="4"/>
        <item x="17"/>
        <item x="222"/>
        <item x="8"/>
        <item x="18"/>
        <item x="234"/>
        <item x="233"/>
        <item x="221"/>
        <item x="232"/>
        <item x="213"/>
        <item x="231"/>
        <item x="25"/>
        <item x="6"/>
        <item x="15"/>
        <item x="20"/>
        <item x="12"/>
        <item x="11"/>
        <item x="227"/>
        <item x="249"/>
        <item x="21"/>
        <item x="305"/>
        <item x="250"/>
        <item x="14"/>
        <item x="24"/>
        <item x="23"/>
        <item x="251"/>
        <item x="207"/>
        <item x="220"/>
        <item x="28"/>
        <item x="22"/>
        <item x="30"/>
        <item x="27"/>
        <item x="26"/>
        <item x="208"/>
        <item x="230"/>
        <item x="29"/>
        <item x="35"/>
        <item x="31"/>
        <item x="37"/>
        <item x="34"/>
        <item x="32"/>
        <item x="123"/>
        <item x="122"/>
        <item x="89"/>
        <item x="206"/>
        <item x="125"/>
        <item x="85"/>
        <item x="38"/>
        <item x="84"/>
        <item x="205"/>
        <item x="33"/>
        <item x="36"/>
        <item x="121"/>
        <item x="209"/>
        <item x="135"/>
        <item x="119"/>
        <item x="39"/>
        <item x="86"/>
        <item x="202"/>
        <item x="115"/>
        <item x="109"/>
        <item x="201"/>
        <item x="116"/>
        <item x="90"/>
        <item x="124"/>
        <item x="136"/>
        <item x="203"/>
        <item x="166"/>
        <item x="117"/>
        <item x="133"/>
        <item x="200"/>
        <item x="40"/>
        <item x="204"/>
        <item x="126"/>
        <item x="97"/>
        <item x="113"/>
        <item x="129"/>
        <item x="160"/>
        <item x="118"/>
        <item x="145"/>
        <item x="102"/>
        <item x="132"/>
        <item x="134"/>
        <item x="99"/>
        <item x="143"/>
        <item x="111"/>
        <item x="167"/>
        <item x="130"/>
        <item x="147"/>
        <item x="106"/>
        <item x="163"/>
        <item x="199"/>
        <item x="131"/>
        <item x="158"/>
        <item x="144"/>
        <item x="103"/>
        <item x="41"/>
        <item x="148"/>
        <item x="93"/>
        <item x="159"/>
        <item x="110"/>
        <item x="198"/>
        <item x="101"/>
        <item x="187"/>
        <item x="100"/>
        <item x="165"/>
        <item x="112"/>
        <item x="149"/>
        <item x="175"/>
        <item x="146"/>
        <item x="169"/>
        <item x="189"/>
        <item x="186"/>
        <item x="105"/>
        <item x="174"/>
        <item x="157"/>
        <item x="104"/>
        <item x="120"/>
        <item x="197"/>
        <item x="188"/>
        <item x="150"/>
        <item x="185"/>
        <item x="178"/>
        <item x="164"/>
        <item x="161"/>
        <item x="180"/>
        <item x="183"/>
        <item x="87"/>
        <item x="114"/>
        <item x="88"/>
        <item x="137"/>
        <item x="95"/>
        <item x="92"/>
        <item x="107"/>
        <item x="91"/>
        <item x="108"/>
        <item x="154"/>
        <item x="172"/>
        <item x="128"/>
        <item x="196"/>
        <item x="184"/>
        <item x="94"/>
        <item x="195"/>
        <item x="193"/>
        <item x="173"/>
        <item x="151"/>
        <item x="141"/>
        <item x="98"/>
        <item x="176"/>
        <item x="156"/>
        <item x="155"/>
        <item x="170"/>
        <item x="194"/>
        <item x="179"/>
        <item x="96"/>
        <item x="171"/>
        <item x="140"/>
        <item x="190"/>
        <item x="177"/>
        <item x="162"/>
        <item x="153"/>
        <item x="139"/>
        <item x="127"/>
        <item x="181"/>
        <item x="152"/>
        <item x="192"/>
        <item x="168"/>
        <item x="142"/>
        <item x="182"/>
        <item x="191"/>
        <item x="138"/>
        <item x="288"/>
        <item t="default"/>
      </items>
    </pivotField>
    <pivotField dataField="1" showAll="0"/>
    <pivotField dataField="1" showAll="0"/>
    <pivotField dataField="1" showAll="0"/>
    <pivotField dataField="1" showAll="0"/>
    <pivotField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0"/>
  </rowFields>
  <rowItems count="5">
    <i>
      <x/>
    </i>
    <i>
      <x v="1"/>
    </i>
    <i>
      <x v="2"/>
    </i>
    <i>
      <x v="3"/>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합계 : 원자재" fld="8" baseField="0" baseItem="0"/>
    <dataField name="합계 : 부자재" fld="9" baseField="0" baseItem="0"/>
    <dataField name="합계 : 부품" fld="10" baseField="0" baseItem="0"/>
    <dataField name="합계 : 기타원가차이" fld="11" baseField="0" baseItem="0"/>
    <dataField name="합계 : 재료비 합계" fld="12" baseField="0" baseItem="0"/>
    <dataField name="합계 : 직접인건비" fld="14" baseField="0" baseItem="0"/>
    <dataField name="합계 : 간접인건비" fld="15" baseField="0" baseItem="0"/>
    <dataField name="합계 : 인건비 합계" fld="16" baseField="0" baseItem="0"/>
    <dataField name="합계 : 외주가공비" fld="18" baseField="0" baseItem="0"/>
    <dataField name="합계 : 기타제조원가" fld="19" baseField="0" baseItem="0"/>
    <dataField name="합계 : 설비상각비" fld="20" baseField="0" baseItem="0"/>
    <dataField name="합계 : 금형상각비" fld="21" baseField="0" baseItem="0"/>
    <dataField name="합계 : 연구개발비" fld="22" baseField="0" baseItem="0"/>
    <dataField name="합계 : 제품매출원가" fld="24" baseField="0" baseItem="0"/>
    <dataField name="합계 : 제조원가 합계" fld="23" baseField="0" baseItem="1"/>
    <dataField name="합계 : 상품매출원가" fld="25" baseField="0" baseItem="0"/>
  </dataFields>
  <formats count="12">
    <format dxfId="33">
      <pivotArea type="all" dataOnly="0" outline="0" fieldPosition="0"/>
    </format>
    <format dxfId="34">
      <pivotArea outline="0" collapsedLevelsAreSubtotals="1" fieldPosition="0"/>
    </format>
    <format dxfId="35">
      <pivotArea field="0" type="button" dataOnly="0" labelOnly="1" outline="0" axis="axisRow" fieldPosition="0"/>
    </format>
    <format dxfId="36">
      <pivotArea dataOnly="0" labelOnly="1" fieldPosition="0">
        <references count="1">
          <reference field="0" count="0"/>
        </references>
      </pivotArea>
    </format>
    <format dxfId="37">
      <pivotArea dataOnly="0" labelOnly="1" grandRow="1" outline="0" fieldPosition="0"/>
    </format>
    <format dxfId="38">
      <pivotArea dataOnly="0" labelOnly="1" outline="0" fieldPosition="0">
        <references count="1">
          <reference field="4294967294" count="15">
            <x v="0"/>
            <x v="1"/>
            <x v="2"/>
            <x v="3"/>
            <x v="4"/>
            <x v="5"/>
            <x v="6"/>
            <x v="7"/>
            <x v="8"/>
            <x v="9"/>
            <x v="10"/>
            <x v="11"/>
            <x v="12"/>
            <x v="13"/>
            <x v="15"/>
          </reference>
        </references>
      </pivotArea>
    </format>
    <format dxfId="39">
      <pivotArea type="all" dataOnly="0" outline="0" fieldPosition="0"/>
    </format>
    <format dxfId="40">
      <pivotArea outline="0" collapsedLevelsAreSubtotals="1" fieldPosition="0"/>
    </format>
    <format dxfId="41">
      <pivotArea field="0" type="button" dataOnly="0" labelOnly="1" outline="0" axis="axisRow" fieldPosition="0"/>
    </format>
    <format dxfId="42">
      <pivotArea dataOnly="0" labelOnly="1" fieldPosition="0">
        <references count="1">
          <reference field="0" count="0"/>
        </references>
      </pivotArea>
    </format>
    <format dxfId="43">
      <pivotArea dataOnly="0" labelOnly="1" grandRow="1" outline="0" fieldPosition="0"/>
    </format>
    <format dxfId="44">
      <pivotArea dataOnly="0" labelOnly="1" outline="0" fieldPosition="0">
        <references count="1">
          <reference field="4294967294" count="15">
            <x v="0"/>
            <x v="1"/>
            <x v="2"/>
            <x v="3"/>
            <x v="4"/>
            <x v="5"/>
            <x v="6"/>
            <x v="7"/>
            <x v="8"/>
            <x v="9"/>
            <x v="10"/>
            <x v="11"/>
            <x v="12"/>
            <x v="13"/>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700-000002000000}" name="피벗 테이블3" cacheId="1255" applyNumberFormats="0" applyBorderFormats="0" applyFontFormats="0" applyPatternFormats="0" applyAlignmentFormats="0" applyWidthHeightFormats="1" dataCaption="값" updatedVersion="5" minRefreshableVersion="3" useAutoFormatting="1" itemPrintTitles="1" createdVersion="5" indent="0" outline="1" outlineData="1" multipleFieldFilters="0">
  <location ref="B49:J171" firstHeaderRow="0" firstDataRow="1" firstDataCol="1"/>
  <pivotFields count="14">
    <pivotField axis="axisRow" showAll="0">
      <items count="122">
        <item x="90"/>
        <item x="118"/>
        <item x="91"/>
        <item x="68"/>
        <item x="111"/>
        <item x="87"/>
        <item x="44"/>
        <item x="7"/>
        <item x="40"/>
        <item x="19"/>
        <item x="41"/>
        <item x="100"/>
        <item x="95"/>
        <item x="14"/>
        <item x="20"/>
        <item x="33"/>
        <item x="2"/>
        <item x="120"/>
        <item x="104"/>
        <item x="93"/>
        <item x="39"/>
        <item x="61"/>
        <item x="58"/>
        <item x="76"/>
        <item x="1"/>
        <item x="79"/>
        <item x="105"/>
        <item x="62"/>
        <item x="94"/>
        <item x="69"/>
        <item x="29"/>
        <item x="107"/>
        <item x="63"/>
        <item x="75"/>
        <item x="10"/>
        <item x="82"/>
        <item x="57"/>
        <item x="96"/>
        <item x="50"/>
        <item x="74"/>
        <item x="106"/>
        <item x="17"/>
        <item x="83"/>
        <item x="64"/>
        <item x="101"/>
        <item x="108"/>
        <item x="55"/>
        <item x="42"/>
        <item x="51"/>
        <item x="18"/>
        <item x="23"/>
        <item x="78"/>
        <item x="16"/>
        <item x="27"/>
        <item x="53"/>
        <item x="89"/>
        <item x="97"/>
        <item x="77"/>
        <item x="48"/>
        <item x="37"/>
        <item x="21"/>
        <item x="30"/>
        <item x="81"/>
        <item x="0"/>
        <item x="65"/>
        <item x="85"/>
        <item x="15"/>
        <item x="102"/>
        <item x="5"/>
        <item x="49"/>
        <item x="9"/>
        <item x="13"/>
        <item x="110"/>
        <item x="54"/>
        <item x="114"/>
        <item x="52"/>
        <item x="70"/>
        <item x="47"/>
        <item x="32"/>
        <item x="73"/>
        <item x="36"/>
        <item x="56"/>
        <item x="11"/>
        <item x="22"/>
        <item x="26"/>
        <item x="24"/>
        <item x="34"/>
        <item x="86"/>
        <item x="31"/>
        <item x="12"/>
        <item x="84"/>
        <item x="99"/>
        <item x="80"/>
        <item x="92"/>
        <item x="35"/>
        <item x="67"/>
        <item x="8"/>
        <item x="117"/>
        <item x="109"/>
        <item x="66"/>
        <item x="112"/>
        <item x="38"/>
        <item x="4"/>
        <item x="119"/>
        <item x="103"/>
        <item x="88"/>
        <item x="45"/>
        <item x="72"/>
        <item x="71"/>
        <item x="115"/>
        <item x="43"/>
        <item x="59"/>
        <item x="113"/>
        <item x="25"/>
        <item x="6"/>
        <item x="46"/>
        <item x="98"/>
        <item x="3"/>
        <item x="28"/>
        <item x="116"/>
        <item x="60"/>
        <item t="default"/>
      </items>
    </pivotField>
    <pivotField showAll="0">
      <items count="11">
        <item x="6"/>
        <item x="8"/>
        <item x="3"/>
        <item x="2"/>
        <item x="9"/>
        <item x="4"/>
        <item x="5"/>
        <item x="0"/>
        <item x="1"/>
        <item x="7"/>
        <item t="default"/>
      </items>
    </pivotField>
    <pivotField dataField="1" numFmtId="184" showAll="0"/>
    <pivotField dataField="1" numFmtId="184" showAll="0"/>
    <pivotField numFmtId="184" showAll="0"/>
    <pivotField dataField="1" numFmtId="184" showAll="0"/>
    <pivotField dataField="1" numFmtId="184" showAll="0"/>
    <pivotField numFmtId="184" showAll="0"/>
    <pivotField dataField="1" numFmtId="184" showAll="0"/>
    <pivotField dataField="1" numFmtId="184" showAll="0"/>
    <pivotField numFmtId="184" showAll="0"/>
    <pivotField dataField="1" numFmtId="184" showAll="0"/>
    <pivotField dataField="1" numFmtId="184" showAll="0"/>
    <pivotField numFmtId="184" showAll="0"/>
  </pivotFields>
  <rowFields count="1">
    <field x="0"/>
  </rowFields>
  <rowItems count="12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t="grand">
      <x/>
    </i>
  </rowItems>
  <colFields count="1">
    <field x="-2"/>
  </colFields>
  <colItems count="8">
    <i>
      <x/>
    </i>
    <i i="1">
      <x v="1"/>
    </i>
    <i i="2">
      <x v="2"/>
    </i>
    <i i="3">
      <x v="3"/>
    </i>
    <i i="4">
      <x v="4"/>
    </i>
    <i i="5">
      <x v="5"/>
    </i>
    <i i="6">
      <x v="6"/>
    </i>
    <i i="7">
      <x v="7"/>
    </i>
  </colItems>
  <dataFields count="8">
    <dataField name="합계 : Spend(2012)" fld="2" baseField="0" baseItem="0"/>
    <dataField name="합계 : Qty(2012)" fld="3" baseField="0" baseItem="0"/>
    <dataField name="합계 : Spend(2013)" fld="5" baseField="0" baseItem="0"/>
    <dataField name="합계 : Qty(2013)" fld="6" baseField="0" baseItem="0"/>
    <dataField name="합계 : Spend(2014)" fld="8" baseField="0" baseItem="0"/>
    <dataField name="합계 : Qty(2014)" fld="9" baseField="0" baseItem="0"/>
    <dataField name="합계 : Spend(2015)" fld="11" baseField="0" baseItem="0"/>
    <dataField name="합계 : Qty(2015)" fld="12" baseField="0" baseItem="0"/>
  </dataFields>
  <formats count="5">
    <format dxfId="28">
      <pivotArea type="all" dataOnly="0" outline="0" fieldPosition="0"/>
    </format>
    <format dxfId="29">
      <pivotArea outline="0" collapsedLevelsAreSubtotals="1" fieldPosition="0"/>
    </format>
    <format dxfId="30">
      <pivotArea field="1" type="button" dataOnly="0" labelOnly="1" outline="0"/>
    </format>
    <format dxfId="31">
      <pivotArea dataOnly="0" labelOnly="1" grandRow="1" outline="0" fieldPosition="0"/>
    </format>
    <format dxfId="32">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D00-000003000000}" name="피벗 테이블4" cacheId="1259" applyNumberFormats="0" applyBorderFormats="0" applyFontFormats="0" applyPatternFormats="0" applyAlignmentFormats="0" applyWidthHeightFormats="1" dataCaption="값" updatedVersion="5" minRefreshableVersion="3" useAutoFormatting="1" itemPrintTitles="1" createdVersion="5" indent="0" outline="1" outlineData="1" multipleFieldFilters="0">
  <location ref="A3:R56" firstHeaderRow="0" firstDataRow="1" firstDataCol="1"/>
  <pivotFields count="27">
    <pivotField axis="axisRow" showAll="0">
      <items count="5">
        <item x="0"/>
        <item x="1"/>
        <item x="2"/>
        <item x="3"/>
        <item t="default"/>
      </items>
    </pivotField>
    <pivotField numFmtId="287" showAll="0"/>
    <pivotField axis="axisRow" showAll="0">
      <items count="13">
        <item x="0"/>
        <item x="11"/>
        <item x="1"/>
        <item x="2"/>
        <item x="3"/>
        <item x="7"/>
        <item x="4"/>
        <item x="6"/>
        <item x="5"/>
        <item x="8"/>
        <item x="10"/>
        <item x="9"/>
        <item t="default"/>
      </items>
    </pivotField>
    <pivotField showAll="0"/>
    <pivotField dataField="1" showAll="0"/>
    <pivotField dataField="1" showAll="0"/>
    <pivotField showAll="0"/>
    <pivotField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s>
  <rowFields count="2">
    <field x="2"/>
    <field x="0"/>
  </rowFields>
  <rowItems count="53">
    <i>
      <x/>
    </i>
    <i r="1">
      <x/>
    </i>
    <i r="1">
      <x v="1"/>
    </i>
    <i r="1">
      <x v="2"/>
    </i>
    <i r="1">
      <x v="3"/>
    </i>
    <i>
      <x v="1"/>
    </i>
    <i r="1">
      <x v="3"/>
    </i>
    <i>
      <x v="2"/>
    </i>
    <i r="1">
      <x/>
    </i>
    <i r="1">
      <x v="1"/>
    </i>
    <i r="1">
      <x v="2"/>
    </i>
    <i r="1">
      <x v="3"/>
    </i>
    <i>
      <x v="3"/>
    </i>
    <i r="1">
      <x/>
    </i>
    <i r="1">
      <x v="1"/>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v="2"/>
    </i>
    <i r="1">
      <x v="3"/>
    </i>
    <i>
      <x v="11"/>
    </i>
    <i r="1">
      <x/>
    </i>
    <i r="1">
      <x v="1"/>
    </i>
    <i r="1">
      <x v="2"/>
    </i>
    <i t="grand">
      <x/>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dataFields count="17">
    <dataField name="합계 : 매출수량" fld="4" baseField="0" baseItem="1"/>
    <dataField name="합계 : 제품매출액" fld="5" baseField="0" baseItem="1"/>
    <dataField name="합계 : 원자재" fld="8" baseField="2" baseItem="0"/>
    <dataField name="합계 : 부자재" fld="9" baseField="2" baseItem="0"/>
    <dataField name="합계 : 부품" fld="10" baseField="2" baseItem="0"/>
    <dataField name="합계 : 기타원가차이" fld="11" baseField="2" baseItem="0"/>
    <dataField name="합계 : 재료비 합계" fld="12" baseField="2" baseItem="0"/>
    <dataField name="합계 : 직접인건비" fld="14" baseField="2" baseItem="0"/>
    <dataField name="합계 : 간접인건비" fld="15" baseField="2" baseItem="0"/>
    <dataField name="합계 : 인건비 합계" fld="16" baseField="2" baseItem="0"/>
    <dataField name="합계 : 외주가공비" fld="18" baseField="2" baseItem="0"/>
    <dataField name="합계 : 기타제조원가" fld="19" baseField="2" baseItem="0"/>
    <dataField name="합계 : 설비상각비" fld="20" baseField="2" baseItem="0"/>
    <dataField name="합계 : 금형상각비" fld="21" baseField="2" baseItem="0"/>
    <dataField name="합계 : 연구개발비" fld="22" baseField="2" baseItem="0"/>
    <dataField name="합계 : 제조원가 합계" fld="23" baseField="2" baseItem="0"/>
    <dataField name="합계 : 제품매출원가" fld="24" baseField="2" baseItem="0"/>
  </dataFields>
  <formats count="7">
    <format dxfId="21">
      <pivotArea type="all" dataOnly="0" outline="0" fieldPosition="0"/>
    </format>
    <format dxfId="22">
      <pivotArea outline="0" collapsedLevelsAreSubtotals="1" fieldPosition="0"/>
    </format>
    <format dxfId="23">
      <pivotArea field="2" type="button" dataOnly="0" labelOnly="1" outline="0" axis="axisRow" fieldPosition="0"/>
    </format>
    <format dxfId="24">
      <pivotArea dataOnly="0" labelOnly="1" fieldPosition="0">
        <references count="1">
          <reference field="2" count="0"/>
        </references>
      </pivotArea>
    </format>
    <format dxfId="25">
      <pivotArea dataOnly="0" labelOnly="1" grandRow="1" outline="0" fieldPosition="0"/>
    </format>
    <format dxfId="26">
      <pivotArea dataOnly="0" labelOnly="1" fieldPosition="0">
        <references count="2">
          <reference field="0" count="0"/>
          <reference field="2" count="1" selected="0">
            <x v="0"/>
          </reference>
        </references>
      </pivotArea>
    </format>
    <format dxfId="27">
      <pivotArea dataOnly="0" labelOnly="1" outline="0" fieldPosition="0">
        <references count="1">
          <reference field="4294967294" count="15">
            <x v="2"/>
            <x v="3"/>
            <x v="4"/>
            <x v="5"/>
            <x v="6"/>
            <x v="7"/>
            <x v="8"/>
            <x v="9"/>
            <x v="10"/>
            <x v="11"/>
            <x v="12"/>
            <x v="13"/>
            <x v="14"/>
            <x v="15"/>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F00-000004000000}" name="피벗 테이블1" cacheId="1256" applyNumberFormats="0" applyBorderFormats="0" applyFontFormats="0" applyPatternFormats="0" applyAlignmentFormats="0" applyWidthHeightFormats="1" dataCaption="값" updatedVersion="5" minRefreshableVersion="3" useAutoFormatting="1" itemPrintTitles="1" createdVersion="5" indent="0" outline="1" outlineData="1" multipleFieldFilters="0" chartFormat="1">
  <location ref="A3:B46" firstHeaderRow="1" firstDataRow="1" firstDataCol="1"/>
  <pivotFields count="8">
    <pivotField showAll="0"/>
    <pivotField axis="axisRow" numFmtId="287"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showAll="0"/>
    <pivotField showAll="0"/>
    <pivotField showAll="0"/>
    <pivotField showAll="0"/>
    <pivotField dataField="1" showAll="0"/>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합계 : 매출액 합계" fld="7"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2300-000005000000}" name="피벗 테이블1" cacheId="1257" applyNumberFormats="0" applyBorderFormats="0" applyFontFormats="0" applyPatternFormats="0" applyAlignmentFormats="0" applyWidthHeightFormats="1" dataCaption="값" updatedVersion="5" minRefreshableVersion="3" useAutoFormatting="1" itemPrintTitles="1" createdVersion="5" indent="0" outline="1" outlineData="1" multipleFieldFilters="0">
  <location ref="A3:B100" firstHeaderRow="1" firstDataRow="1" firstDataCol="1"/>
  <pivotFields count="7">
    <pivotField showAll="0"/>
    <pivotField showAll="0"/>
    <pivotField showAll="0"/>
    <pivotField axis="axisRow" showAll="0">
      <items count="97">
        <item x="66"/>
        <item x="77"/>
        <item x="39"/>
        <item x="61"/>
        <item x="52"/>
        <item x="8"/>
        <item x="40"/>
        <item x="24"/>
        <item x="28"/>
        <item x="88"/>
        <item x="13"/>
        <item x="23"/>
        <item x="25"/>
        <item x="1"/>
        <item x="32"/>
        <item x="78"/>
        <item x="35"/>
        <item x="59"/>
        <item x="70"/>
        <item x="5"/>
        <item x="71"/>
        <item x="63"/>
        <item x="34"/>
        <item x="91"/>
        <item x="72"/>
        <item x="84"/>
        <item x="9"/>
        <item x="44"/>
        <item x="81"/>
        <item x="53"/>
        <item x="73"/>
        <item x="93"/>
        <item x="22"/>
        <item x="69"/>
        <item x="57"/>
        <item x="86"/>
        <item x="65"/>
        <item x="31"/>
        <item x="49"/>
        <item x="16"/>
        <item x="21"/>
        <item x="17"/>
        <item x="30"/>
        <item x="46"/>
        <item x="89"/>
        <item x="92"/>
        <item x="64"/>
        <item x="50"/>
        <item x="19"/>
        <item x="33"/>
        <item x="79"/>
        <item x="0"/>
        <item x="51"/>
        <item x="90"/>
        <item x="12"/>
        <item x="7"/>
        <item x="42"/>
        <item x="11"/>
        <item x="18"/>
        <item x="85"/>
        <item x="67"/>
        <item x="47"/>
        <item x="75"/>
        <item x="45"/>
        <item x="37"/>
        <item x="54"/>
        <item x="60"/>
        <item x="6"/>
        <item x="29"/>
        <item x="20"/>
        <item x="10"/>
        <item x="26"/>
        <item x="87"/>
        <item x="41"/>
        <item x="43"/>
        <item x="14"/>
        <item x="82"/>
        <item x="76"/>
        <item x="83"/>
        <item x="56"/>
        <item x="3"/>
        <item x="74"/>
        <item x="36"/>
        <item x="94"/>
        <item x="80"/>
        <item x="58"/>
        <item x="55"/>
        <item x="68"/>
        <item x="95"/>
        <item x="38"/>
        <item x="48"/>
        <item x="15"/>
        <item x="4"/>
        <item x="2"/>
        <item x="27"/>
        <item x="62"/>
        <item t="default"/>
      </items>
    </pivotField>
    <pivotField showAll="0"/>
    <pivotField showAll="0"/>
    <pivotField dataField="1" numFmtId="184" showAll="0"/>
  </pivotFields>
  <rowFields count="1">
    <field x="3"/>
  </rowFields>
  <rowItems count="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Items count="1">
    <i/>
  </colItems>
  <dataFields count="1">
    <dataField name="합계 : RMB" fld="6" baseField="0" baseItem="0"/>
  </dataFields>
  <formats count="7">
    <format dxfId="14">
      <pivotArea type="all" dataOnly="0" outline="0" fieldPosition="0"/>
    </format>
    <format dxfId="15">
      <pivotArea outline="0" collapsedLevelsAreSubtotals="1" fieldPosition="0"/>
    </format>
    <format dxfId="16">
      <pivotArea field="3" type="button" dataOnly="0" labelOnly="1" outline="0" axis="axisRow" fieldPosition="0"/>
    </format>
    <format dxfId="17">
      <pivotArea dataOnly="0" labelOnly="1" outline="0" axis="axisValues" fieldPosition="0"/>
    </format>
    <format dxfId="18">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
      <pivotArea dataOnly="0" labelOnly="1" fieldPosition="0">
        <references count="1">
          <reference field="3" count="46">
            <x v="50"/>
            <x v="51"/>
            <x v="52"/>
            <x v="53"/>
            <x v="54"/>
            <x v="55"/>
            <x v="56"/>
            <x v="57"/>
            <x v="58"/>
            <x v="59"/>
            <x v="60"/>
            <x v="61"/>
            <x v="62"/>
            <x v="63"/>
            <x v="64"/>
            <x v="65"/>
            <x v="66"/>
            <x v="67"/>
            <x v="68"/>
            <x v="69"/>
            <x v="70"/>
            <x v="71"/>
            <x v="72"/>
            <x v="73"/>
            <x v="74"/>
            <x v="75"/>
            <x v="76"/>
            <x v="77"/>
            <x v="78"/>
            <x v="79"/>
            <x v="80"/>
            <x v="81"/>
            <x v="82"/>
            <x v="83"/>
            <x v="84"/>
            <x v="85"/>
            <x v="86"/>
            <x v="87"/>
            <x v="88"/>
            <x v="89"/>
            <x v="90"/>
            <x v="91"/>
            <x v="92"/>
            <x v="93"/>
            <x v="94"/>
            <x v="95"/>
          </reference>
        </references>
      </pivotArea>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2400-000006000000}" name="피벗 테이블3" cacheId="1258" applyNumberFormats="0" applyBorderFormats="0" applyFontFormats="0" applyPatternFormats="0" applyAlignmentFormats="0" applyWidthHeightFormats="1" dataCaption="값" updatedVersion="5" minRefreshableVersion="3" useAutoFormatting="1" itemPrintTitles="1" createdVersion="5" indent="0" outline="1" outlineData="1" multipleFieldFilters="0">
  <location ref="H2:L403" firstHeaderRow="0" firstDataRow="1" firstDataCol="1"/>
  <pivotFields count="5">
    <pivotField axis="axisRow" showAll="0">
      <items count="401">
        <item x="0"/>
        <item x="3"/>
        <item x="4"/>
        <item x="5"/>
        <item x="6"/>
        <item x="7"/>
        <item x="8"/>
        <item x="9"/>
        <item x="10"/>
        <item x="13"/>
        <item x="14"/>
        <item x="15"/>
        <item x="16"/>
        <item x="17"/>
        <item x="18"/>
        <item x="19"/>
        <item x="20"/>
        <item x="11"/>
        <item x="12"/>
        <item x="43"/>
        <item x="52"/>
        <item x="53"/>
        <item x="54"/>
        <item x="55"/>
        <item x="56"/>
        <item x="57"/>
        <item x="58"/>
        <item x="59"/>
        <item x="61"/>
        <item x="62"/>
        <item x="63"/>
        <item x="1"/>
        <item x="2"/>
        <item x="21"/>
        <item x="22"/>
        <item x="23"/>
        <item x="24"/>
        <item x="25"/>
        <item x="26"/>
        <item x="27"/>
        <item x="28"/>
        <item x="29"/>
        <item x="30"/>
        <item x="31"/>
        <item x="32"/>
        <item x="33"/>
        <item x="34"/>
        <item x="35"/>
        <item x="36"/>
        <item x="37"/>
        <item x="38"/>
        <item x="44"/>
        <item x="45"/>
        <item x="46"/>
        <item x="47"/>
        <item x="48"/>
        <item x="49"/>
        <item x="50"/>
        <item x="51"/>
        <item x="39"/>
        <item x="40"/>
        <item x="64"/>
        <item x="65"/>
        <item x="66"/>
        <item x="67"/>
        <item x="68"/>
        <item x="69"/>
        <item x="70"/>
        <item x="71"/>
        <item x="72"/>
        <item x="41"/>
        <item x="42"/>
        <item x="84"/>
        <item x="73"/>
        <item x="85"/>
        <item x="86"/>
        <item x="87"/>
        <item x="88"/>
        <item x="89"/>
        <item x="90"/>
        <item x="91"/>
        <item x="92"/>
        <item x="74"/>
        <item x="75"/>
        <item x="76"/>
        <item x="77"/>
        <item x="78"/>
        <item x="79"/>
        <item x="80"/>
        <item x="81"/>
        <item x="82"/>
        <item x="83"/>
        <item x="93"/>
        <item x="94"/>
        <item x="95"/>
        <item x="96"/>
        <item x="97"/>
        <item x="98"/>
        <item x="99"/>
        <item x="100"/>
        <item x="117"/>
        <item x="118"/>
        <item x="119"/>
        <item x="120"/>
        <item x="121"/>
        <item x="122"/>
        <item x="111"/>
        <item x="112"/>
        <item x="113"/>
        <item x="101"/>
        <item x="102"/>
        <item x="103"/>
        <item x="104"/>
        <item x="105"/>
        <item x="106"/>
        <item x="107"/>
        <item x="108"/>
        <item x="114"/>
        <item x="115"/>
        <item x="116"/>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09"/>
        <item x="123"/>
        <item x="154"/>
        <item x="155"/>
        <item x="156"/>
        <item x="157"/>
        <item x="60"/>
        <item x="158"/>
        <item x="159"/>
        <item x="160"/>
        <item x="161"/>
        <item x="162"/>
        <item x="163"/>
        <item x="164"/>
        <item x="165"/>
        <item x="166"/>
        <item x="167"/>
        <item x="168"/>
        <item x="169"/>
        <item x="170"/>
        <item x="110"/>
        <item x="171"/>
        <item x="172"/>
        <item x="173"/>
        <item x="174"/>
        <item x="181"/>
        <item x="182"/>
        <item x="178"/>
        <item x="179"/>
        <item x="180"/>
        <item x="185"/>
        <item x="186"/>
        <item x="187"/>
        <item x="188"/>
        <item x="189"/>
        <item x="190"/>
        <item x="191"/>
        <item x="192"/>
        <item x="193"/>
        <item x="194"/>
        <item x="195"/>
        <item x="183"/>
        <item x="184"/>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6"/>
        <item x="227"/>
        <item x="228"/>
        <item x="229"/>
        <item x="230"/>
        <item x="224"/>
        <item x="225"/>
        <item x="175"/>
        <item x="176"/>
        <item x="177"/>
        <item x="298"/>
        <item x="231"/>
        <item x="232"/>
        <item x="233"/>
        <item x="234"/>
        <item x="235"/>
        <item x="236"/>
        <item x="337"/>
        <item x="237"/>
        <item x="238"/>
        <item x="239"/>
        <item x="299"/>
        <item x="300"/>
        <item x="301"/>
        <item x="302"/>
        <item x="303"/>
        <item x="304"/>
        <item x="305"/>
        <item x="306"/>
        <item x="307"/>
        <item x="308"/>
        <item x="309"/>
        <item x="310"/>
        <item x="311"/>
        <item x="338"/>
        <item x="339"/>
        <item x="340"/>
        <item x="331"/>
        <item x="332"/>
        <item x="333"/>
        <item x="334"/>
        <item x="335"/>
        <item x="336"/>
        <item x="341"/>
        <item x="342"/>
        <item x="343"/>
        <item x="315"/>
        <item x="316"/>
        <item x="317"/>
        <item x="344"/>
        <item x="345"/>
        <item x="346"/>
        <item x="347"/>
        <item x="348"/>
        <item x="349"/>
        <item x="350"/>
        <item x="351"/>
        <item x="352"/>
        <item x="353"/>
        <item x="318"/>
        <item x="319"/>
        <item x="320"/>
        <item x="354"/>
        <item x="355"/>
        <item x="312"/>
        <item x="321"/>
        <item x="322"/>
        <item x="323"/>
        <item x="324"/>
        <item x="313"/>
        <item x="314"/>
        <item x="325"/>
        <item x="326"/>
        <item x="327"/>
        <item x="328"/>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357"/>
        <item x="358"/>
        <item x="359"/>
        <item x="240"/>
        <item x="241"/>
        <item x="242"/>
        <item x="356"/>
        <item x="329"/>
        <item x="330"/>
        <item x="378"/>
        <item x="379"/>
        <item x="380"/>
        <item x="381"/>
        <item x="372"/>
        <item x="373"/>
        <item x="374"/>
        <item x="375"/>
        <item x="376"/>
        <item x="377"/>
        <item x="386"/>
        <item x="387"/>
        <item x="388"/>
        <item x="389"/>
        <item x="390"/>
        <item x="363"/>
        <item x="391"/>
        <item x="392"/>
        <item x="393"/>
        <item x="394"/>
        <item x="395"/>
        <item x="396"/>
        <item x="397"/>
        <item x="370"/>
        <item x="364"/>
        <item x="382"/>
        <item x="383"/>
        <item x="384"/>
        <item x="385"/>
        <item x="360"/>
        <item x="361"/>
        <item x="362"/>
        <item x="371"/>
        <item x="399"/>
        <item x="398"/>
        <item x="365"/>
        <item x="366"/>
        <item x="367"/>
        <item x="368"/>
        <item x="369"/>
        <item t="default"/>
      </items>
    </pivotField>
    <pivotField dataField="1" showAll="0"/>
    <pivotField dataField="1" showAll="0"/>
    <pivotField dataField="1" showAll="0"/>
    <pivotField dataField="1" showAll="0"/>
  </pivotFields>
  <rowFields count="1">
    <field x="0"/>
  </rowFields>
  <rowItems count="4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t="grand">
      <x/>
    </i>
  </rowItems>
  <colFields count="1">
    <field x="-2"/>
  </colFields>
  <colItems count="4">
    <i>
      <x/>
    </i>
    <i i="1">
      <x v="1"/>
    </i>
    <i i="2">
      <x v="2"/>
    </i>
    <i i="3">
      <x v="3"/>
    </i>
  </colItems>
  <dataFields count="4">
    <dataField name="합계 : 2012" fld="1" baseField="0" baseItem="0"/>
    <dataField name="합계 : 2013" fld="2" baseField="0" baseItem="0"/>
    <dataField name="합계 : 2014" fld="3" baseField="0" baseItem="0"/>
    <dataField name="합계 : 2015" fld="4" baseField="0" baseItem="0"/>
  </dataFields>
  <formats count="14">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9">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0">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1">
      <pivotArea dataOnly="0" labelOnly="1" grandRow="1" outline="0" fieldPosition="0"/>
    </format>
    <format dxfId="12">
      <pivotArea dataOnly="0" labelOnly="1" outline="0" fieldPosition="0">
        <references count="1">
          <reference field="4294967294" count="4">
            <x v="0"/>
            <x v="1"/>
            <x v="2"/>
            <x v="3"/>
          </reference>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1" Type="http://schemas.openxmlformats.org/officeDocument/2006/relationships/hyperlink" Target="http://www.yf.sh.cn/default.aspx"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5.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9.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60"/>
  <sheetViews>
    <sheetView topLeftCell="A10" zoomScaleNormal="100" workbookViewId="0">
      <selection activeCell="B3" sqref="B3:F36"/>
    </sheetView>
  </sheetViews>
  <sheetFormatPr defaultRowHeight="11.25"/>
  <cols>
    <col min="1" max="1" width="2.75" style="10" customWidth="1"/>
    <col min="2" max="2" width="13.625" style="10" customWidth="1"/>
    <col min="3" max="9" width="8.375" style="10" customWidth="1"/>
    <col min="10" max="10" width="9.875" style="51" customWidth="1"/>
    <col min="11" max="11" width="14.625" style="10" customWidth="1"/>
    <col min="12" max="12" width="13.5" style="10" bestFit="1" customWidth="1"/>
    <col min="13" max="15" width="14.125" style="10" bestFit="1" customWidth="1"/>
    <col min="16" max="16384" width="9" style="10"/>
  </cols>
  <sheetData>
    <row r="2" spans="1:15">
      <c r="C2" s="32"/>
      <c r="D2" s="32"/>
      <c r="E2" s="32"/>
    </row>
    <row r="3" spans="1:15" ht="19.5" customHeight="1">
      <c r="B3" s="1" t="s">
        <v>0</v>
      </c>
      <c r="C3" s="2"/>
      <c r="D3" s="3"/>
      <c r="E3" s="3"/>
      <c r="F3" s="3"/>
    </row>
    <row r="4" spans="1:15" ht="12" customHeight="1">
      <c r="B4" s="4"/>
      <c r="C4" s="5" t="s">
        <v>1</v>
      </c>
      <c r="D4" s="5" t="s">
        <v>2</v>
      </c>
      <c r="E4" s="5" t="s">
        <v>3</v>
      </c>
      <c r="F4" s="6" t="s">
        <v>4</v>
      </c>
      <c r="K4" s="16" t="s">
        <v>5</v>
      </c>
      <c r="L4" s="69" t="s">
        <v>6</v>
      </c>
      <c r="M4" s="63" t="s">
        <v>7</v>
      </c>
      <c r="N4" s="62" t="s">
        <v>8</v>
      </c>
      <c r="O4" s="62" t="s">
        <v>9</v>
      </c>
    </row>
    <row r="5" spans="1:15" ht="12" customHeight="1">
      <c r="B5" s="7" t="s">
        <v>10</v>
      </c>
      <c r="C5" s="8" t="s">
        <v>11</v>
      </c>
      <c r="D5" s="8" t="s">
        <v>11</v>
      </c>
      <c r="E5" s="8" t="s">
        <v>11</v>
      </c>
      <c r="F5" s="9" t="s">
        <v>12</v>
      </c>
      <c r="K5" s="42" t="s">
        <v>13</v>
      </c>
      <c r="L5" s="70"/>
      <c r="M5" s="41"/>
      <c r="N5" s="40"/>
      <c r="O5" s="40"/>
    </row>
    <row r="6" spans="1:15" ht="12" customHeight="1">
      <c r="B6" s="86" t="s">
        <v>14</v>
      </c>
      <c r="C6" s="99">
        <f>SUM(C7:C11)</f>
        <v>261377254740</v>
      </c>
      <c r="D6" s="99">
        <f t="shared" ref="D6:F6" si="0">SUM(D7:D11)</f>
        <v>264091049999</v>
      </c>
      <c r="E6" s="99">
        <f t="shared" si="0"/>
        <v>286167352689</v>
      </c>
      <c r="F6" s="100">
        <f t="shared" si="0"/>
        <v>296318785179</v>
      </c>
      <c r="K6" s="42" t="s">
        <v>15</v>
      </c>
      <c r="L6" s="70"/>
      <c r="M6" s="41"/>
      <c r="N6" s="40"/>
      <c r="O6" s="40"/>
    </row>
    <row r="7" spans="1:15" ht="12" customHeight="1">
      <c r="B7" s="74" t="s">
        <v>16</v>
      </c>
      <c r="C7" s="75">
        <f t="shared" ref="C7:F11" si="1">SUMIF($J$7:$J$52,$B7,L$7:L$52)</f>
        <v>5544530351</v>
      </c>
      <c r="D7" s="75">
        <f t="shared" si="1"/>
        <v>4242192463</v>
      </c>
      <c r="E7" s="75">
        <f t="shared" si="1"/>
        <v>4845599991</v>
      </c>
      <c r="F7" s="76">
        <f t="shared" si="1"/>
        <v>4244334407</v>
      </c>
      <c r="J7" s="88" t="s">
        <v>17</v>
      </c>
      <c r="K7" s="42" t="s">
        <v>18</v>
      </c>
      <c r="L7" s="71">
        <v>5544530351</v>
      </c>
      <c r="M7" s="44">
        <v>4242192463</v>
      </c>
      <c r="N7" s="43">
        <v>4845599991</v>
      </c>
      <c r="O7" s="43">
        <v>4244334407</v>
      </c>
    </row>
    <row r="8" spans="1:15" ht="12" customHeight="1">
      <c r="B8" s="74" t="s">
        <v>19</v>
      </c>
      <c r="C8" s="75">
        <f t="shared" si="1"/>
        <v>134027043446</v>
      </c>
      <c r="D8" s="75">
        <f t="shared" si="1"/>
        <v>121963019140</v>
      </c>
      <c r="E8" s="75">
        <f t="shared" si="1"/>
        <v>141439063302</v>
      </c>
      <c r="F8" s="76">
        <f t="shared" si="1"/>
        <v>147684814458</v>
      </c>
      <c r="J8" s="89" t="s">
        <v>20</v>
      </c>
      <c r="K8" s="42" t="s">
        <v>21</v>
      </c>
      <c r="L8" s="71">
        <v>134027043446</v>
      </c>
      <c r="M8" s="44">
        <v>121963019140</v>
      </c>
      <c r="N8" s="43">
        <v>141439063302</v>
      </c>
      <c r="O8" s="43">
        <v>147684814458</v>
      </c>
    </row>
    <row r="9" spans="1:15" ht="12" customHeight="1">
      <c r="B9" s="74" t="s">
        <v>22</v>
      </c>
      <c r="C9" s="75">
        <f t="shared" si="1"/>
        <v>10499566621</v>
      </c>
      <c r="D9" s="75">
        <f t="shared" si="1"/>
        <v>11618278163</v>
      </c>
      <c r="E9" s="75">
        <f t="shared" si="1"/>
        <v>14635562527</v>
      </c>
      <c r="F9" s="76">
        <f t="shared" si="1"/>
        <v>11204996806</v>
      </c>
      <c r="J9" s="90" t="s">
        <v>23</v>
      </c>
      <c r="K9" s="42" t="s">
        <v>24</v>
      </c>
      <c r="L9" s="71">
        <v>10499566621</v>
      </c>
      <c r="M9" s="44">
        <v>11618278163</v>
      </c>
      <c r="N9" s="43">
        <v>14635562527</v>
      </c>
      <c r="O9" s="43">
        <v>11204996806</v>
      </c>
    </row>
    <row r="10" spans="1:15" ht="12" customHeight="1">
      <c r="B10" s="74" t="s">
        <v>25</v>
      </c>
      <c r="C10" s="75">
        <f t="shared" si="1"/>
        <v>85484663552</v>
      </c>
      <c r="D10" s="75">
        <f t="shared" si="1"/>
        <v>83641773916</v>
      </c>
      <c r="E10" s="75">
        <f t="shared" si="1"/>
        <v>95167542674</v>
      </c>
      <c r="F10" s="76">
        <f t="shared" si="1"/>
        <v>96860821055</v>
      </c>
      <c r="J10" s="91" t="s">
        <v>26</v>
      </c>
      <c r="K10" s="42" t="s">
        <v>27</v>
      </c>
      <c r="L10" s="71">
        <v>2740918526</v>
      </c>
      <c r="M10" s="44">
        <v>11862329380</v>
      </c>
      <c r="N10" s="43">
        <v>2051673356</v>
      </c>
      <c r="O10" s="43">
        <v>1697906040</v>
      </c>
    </row>
    <row r="11" spans="1:15" ht="12" customHeight="1">
      <c r="B11" s="95" t="s">
        <v>28</v>
      </c>
      <c r="C11" s="96">
        <f t="shared" si="1"/>
        <v>25821450770</v>
      </c>
      <c r="D11" s="96">
        <f t="shared" si="1"/>
        <v>42625786317</v>
      </c>
      <c r="E11" s="96">
        <f t="shared" si="1"/>
        <v>30079584195</v>
      </c>
      <c r="F11" s="97">
        <f t="shared" si="1"/>
        <v>36323818453</v>
      </c>
      <c r="J11" s="90" t="s">
        <v>29</v>
      </c>
      <c r="K11" s="42" t="s">
        <v>30</v>
      </c>
      <c r="L11" s="71">
        <v>23080532244</v>
      </c>
      <c r="M11" s="44">
        <v>30763456937</v>
      </c>
      <c r="N11" s="43">
        <v>28027910839</v>
      </c>
      <c r="O11" s="43">
        <v>34625912413</v>
      </c>
    </row>
    <row r="12" spans="1:15" ht="12" customHeight="1">
      <c r="A12" s="38"/>
      <c r="B12" s="92" t="s">
        <v>31</v>
      </c>
      <c r="C12" s="93">
        <f>SUM(C13:C17)</f>
        <v>234184304425</v>
      </c>
      <c r="D12" s="93">
        <f t="shared" ref="D12:F12" si="2">SUM(D13:D17)</f>
        <v>234439865763</v>
      </c>
      <c r="E12" s="93">
        <f t="shared" si="2"/>
        <v>270204201617</v>
      </c>
      <c r="F12" s="94">
        <f t="shared" si="2"/>
        <v>291084772593</v>
      </c>
      <c r="J12" s="90" t="s">
        <v>32</v>
      </c>
      <c r="K12" s="42" t="s">
        <v>33</v>
      </c>
      <c r="L12" s="71">
        <v>85484663552</v>
      </c>
      <c r="M12" s="44">
        <v>83641773916</v>
      </c>
      <c r="N12" s="43">
        <v>95167542674</v>
      </c>
      <c r="O12" s="43">
        <v>96860821055</v>
      </c>
    </row>
    <row r="13" spans="1:15" ht="12" customHeight="1">
      <c r="A13" s="37"/>
      <c r="B13" s="74" t="s">
        <v>34</v>
      </c>
      <c r="C13" s="75">
        <f t="shared" ref="C13:F17" si="3">SUMIF($J$7:$J$52,$B13,L$7:L$52)</f>
        <v>177579210031</v>
      </c>
      <c r="D13" s="75">
        <f t="shared" si="3"/>
        <v>186123687777</v>
      </c>
      <c r="E13" s="75">
        <f t="shared" si="3"/>
        <v>208778336913</v>
      </c>
      <c r="F13" s="76">
        <f t="shared" si="3"/>
        <v>226445724446</v>
      </c>
      <c r="J13" s="91"/>
      <c r="K13" s="42" t="s">
        <v>35</v>
      </c>
      <c r="L13" s="71">
        <v>261377254740</v>
      </c>
      <c r="M13" s="44">
        <v>264091049999</v>
      </c>
      <c r="N13" s="43">
        <v>286167352689</v>
      </c>
      <c r="O13" s="43">
        <v>296318785179</v>
      </c>
    </row>
    <row r="14" spans="1:15" ht="12" customHeight="1">
      <c r="A14" s="37"/>
      <c r="B14" s="74" t="s">
        <v>36</v>
      </c>
      <c r="C14" s="75">
        <f t="shared" si="3"/>
        <v>28650256306</v>
      </c>
      <c r="D14" s="75">
        <f t="shared" si="3"/>
        <v>25716603900</v>
      </c>
      <c r="E14" s="75">
        <f t="shared" si="3"/>
        <v>27925711452</v>
      </c>
      <c r="F14" s="76">
        <f t="shared" si="3"/>
        <v>29882456335</v>
      </c>
      <c r="J14" s="91"/>
      <c r="K14" s="42" t="s">
        <v>37</v>
      </c>
      <c r="L14" s="70"/>
      <c r="M14" s="41"/>
      <c r="N14" s="40"/>
      <c r="O14" s="40"/>
    </row>
    <row r="15" spans="1:15" ht="12" customHeight="1">
      <c r="B15" s="74" t="s">
        <v>38</v>
      </c>
      <c r="C15" s="75">
        <f t="shared" si="3"/>
        <v>1461979493</v>
      </c>
      <c r="D15" s="75">
        <f t="shared" si="3"/>
        <v>2549448756</v>
      </c>
      <c r="E15" s="75">
        <f t="shared" si="3"/>
        <v>1892003938</v>
      </c>
      <c r="F15" s="76">
        <f t="shared" si="3"/>
        <v>2035011461</v>
      </c>
      <c r="J15" s="91" t="s">
        <v>39</v>
      </c>
      <c r="K15" s="42" t="s">
        <v>24</v>
      </c>
      <c r="L15" s="71">
        <v>1461979493</v>
      </c>
      <c r="M15" s="44">
        <v>2549448756</v>
      </c>
      <c r="N15" s="43">
        <v>1892003938</v>
      </c>
      <c r="O15" s="43">
        <v>2035011461</v>
      </c>
    </row>
    <row r="16" spans="1:15" ht="12" customHeight="1">
      <c r="A16" s="35"/>
      <c r="B16" s="74" t="s">
        <v>40</v>
      </c>
      <c r="C16" s="75">
        <f t="shared" si="3"/>
        <v>1041203397</v>
      </c>
      <c r="D16" s="75">
        <f t="shared" si="3"/>
        <v>450392393</v>
      </c>
      <c r="E16" s="75">
        <f t="shared" si="3"/>
        <v>555691371</v>
      </c>
      <c r="F16" s="76">
        <f t="shared" si="3"/>
        <v>572767736</v>
      </c>
      <c r="J16" s="91" t="s">
        <v>41</v>
      </c>
      <c r="K16" s="42" t="s">
        <v>42</v>
      </c>
      <c r="L16" s="71">
        <v>1041203397</v>
      </c>
      <c r="M16" s="44">
        <v>450392393</v>
      </c>
      <c r="N16" s="43">
        <v>555691371</v>
      </c>
      <c r="O16" s="43">
        <v>572767736</v>
      </c>
    </row>
    <row r="17" spans="1:15" ht="12" customHeight="1">
      <c r="A17" s="35"/>
      <c r="B17" s="74" t="s">
        <v>43</v>
      </c>
      <c r="C17" s="75">
        <f t="shared" si="3"/>
        <v>25451655198</v>
      </c>
      <c r="D17" s="75">
        <f t="shared" si="3"/>
        <v>19599732937</v>
      </c>
      <c r="E17" s="75">
        <f t="shared" si="3"/>
        <v>31052457943</v>
      </c>
      <c r="F17" s="76">
        <f t="shared" si="3"/>
        <v>32148812615</v>
      </c>
      <c r="J17" s="91" t="s">
        <v>44</v>
      </c>
      <c r="K17" s="42" t="s">
        <v>27</v>
      </c>
      <c r="L17" s="71">
        <v>10000684407</v>
      </c>
      <c r="M17" s="44">
        <v>2305467574</v>
      </c>
      <c r="N17" s="43">
        <v>9648881832</v>
      </c>
      <c r="O17" s="43">
        <v>9831951621</v>
      </c>
    </row>
    <row r="18" spans="1:15" ht="12" customHeight="1">
      <c r="A18" s="35"/>
      <c r="B18" s="77" t="s">
        <v>45</v>
      </c>
      <c r="C18" s="78">
        <f>SUM(C6,C12)</f>
        <v>495561559165</v>
      </c>
      <c r="D18" s="78">
        <f t="shared" ref="D18:F18" si="4">SUM(D6,D12)</f>
        <v>498530915762</v>
      </c>
      <c r="E18" s="78">
        <f t="shared" si="4"/>
        <v>556371554306</v>
      </c>
      <c r="F18" s="79">
        <f t="shared" si="4"/>
        <v>587403557772</v>
      </c>
      <c r="J18" s="91" t="s">
        <v>44</v>
      </c>
      <c r="K18" s="42" t="s">
        <v>46</v>
      </c>
      <c r="L18" s="71">
        <v>4250190497</v>
      </c>
      <c r="M18" s="44">
        <v>3749916418</v>
      </c>
      <c r="N18" s="43">
        <v>4001965247</v>
      </c>
      <c r="O18" s="43">
        <v>4417134793</v>
      </c>
    </row>
    <row r="19" spans="1:15" ht="12" customHeight="1">
      <c r="A19" s="35"/>
      <c r="B19" s="92" t="s">
        <v>47</v>
      </c>
      <c r="C19" s="93">
        <f>SUM(C20:C24)</f>
        <v>299019546178</v>
      </c>
      <c r="D19" s="93">
        <f>SUM(D20:D24)</f>
        <v>305664657223</v>
      </c>
      <c r="E19" s="93">
        <f>SUM(E20:E24)</f>
        <v>318270087163</v>
      </c>
      <c r="F19" s="94">
        <f>SUM(F20:F24)</f>
        <v>291619447443</v>
      </c>
      <c r="J19" s="91" t="s">
        <v>48</v>
      </c>
      <c r="K19" s="42" t="s">
        <v>49</v>
      </c>
      <c r="L19" s="71">
        <v>177579210031</v>
      </c>
      <c r="M19" s="44">
        <v>186123687777</v>
      </c>
      <c r="N19" s="43">
        <v>208778336913</v>
      </c>
      <c r="O19" s="43">
        <v>226445724446</v>
      </c>
    </row>
    <row r="20" spans="1:15" ht="12" customHeight="1">
      <c r="A20" s="35"/>
      <c r="B20" s="74" t="s">
        <v>50</v>
      </c>
      <c r="C20" s="75">
        <f t="shared" ref="C20:F24" si="5">SUMIF($J$7:$J$52,$B20,L$7:L$52)</f>
        <v>102894859202</v>
      </c>
      <c r="D20" s="75">
        <f t="shared" si="5"/>
        <v>102471380257</v>
      </c>
      <c r="E20" s="75">
        <f t="shared" si="5"/>
        <v>124685230949</v>
      </c>
      <c r="F20" s="76">
        <f t="shared" si="5"/>
        <v>116247704145</v>
      </c>
      <c r="J20" s="72" t="s">
        <v>51</v>
      </c>
      <c r="K20" s="42" t="s">
        <v>52</v>
      </c>
      <c r="L20" s="71">
        <v>28650256306</v>
      </c>
      <c r="M20" s="44">
        <v>25716603900</v>
      </c>
      <c r="N20" s="43">
        <v>27925711452</v>
      </c>
      <c r="O20" s="43">
        <v>29882456335</v>
      </c>
    </row>
    <row r="21" spans="1:15" ht="12" customHeight="1">
      <c r="A21" s="35"/>
      <c r="B21" s="74" t="s">
        <v>53</v>
      </c>
      <c r="C21" s="75">
        <f t="shared" si="5"/>
        <v>149311842286</v>
      </c>
      <c r="D21" s="75">
        <f t="shared" si="5"/>
        <v>154506362734</v>
      </c>
      <c r="E21" s="75">
        <f t="shared" si="5"/>
        <v>133507577291</v>
      </c>
      <c r="F21" s="76">
        <f t="shared" si="5"/>
        <v>102543566496</v>
      </c>
      <c r="J21" s="72" t="s">
        <v>54</v>
      </c>
      <c r="K21" s="42" t="s">
        <v>55</v>
      </c>
      <c r="L21" s="71">
        <v>11200780294</v>
      </c>
      <c r="M21" s="44">
        <v>13544348945</v>
      </c>
      <c r="N21" s="43">
        <v>17401610864</v>
      </c>
      <c r="O21" s="43">
        <v>17899726201</v>
      </c>
    </row>
    <row r="22" spans="1:15" ht="12" customHeight="1">
      <c r="A22" s="35"/>
      <c r="B22" s="74" t="s">
        <v>56</v>
      </c>
      <c r="C22" s="75">
        <f t="shared" si="5"/>
        <v>32469137975</v>
      </c>
      <c r="D22" s="75">
        <f t="shared" si="5"/>
        <v>36508298384</v>
      </c>
      <c r="E22" s="75">
        <f t="shared" si="5"/>
        <v>48955326168</v>
      </c>
      <c r="F22" s="76">
        <f t="shared" si="5"/>
        <v>60211618620</v>
      </c>
      <c r="J22" s="72"/>
      <c r="K22" s="42" t="s">
        <v>57</v>
      </c>
      <c r="L22" s="71">
        <v>234184304425</v>
      </c>
      <c r="M22" s="44">
        <v>234439865763</v>
      </c>
      <c r="N22" s="43">
        <v>270204201617</v>
      </c>
      <c r="O22" s="43">
        <v>291084772593</v>
      </c>
    </row>
    <row r="23" spans="1:15" ht="12" customHeight="1">
      <c r="B23" s="74" t="s">
        <v>58</v>
      </c>
      <c r="C23" s="75">
        <f t="shared" si="5"/>
        <v>6242519371</v>
      </c>
      <c r="D23" s="75">
        <f t="shared" si="5"/>
        <v>9107419707</v>
      </c>
      <c r="E23" s="75">
        <f t="shared" si="5"/>
        <v>8294545054</v>
      </c>
      <c r="F23" s="76">
        <f t="shared" si="5"/>
        <v>9853687570</v>
      </c>
      <c r="J23" s="91"/>
      <c r="K23" s="42" t="s">
        <v>59</v>
      </c>
      <c r="L23" s="71">
        <v>495561559165</v>
      </c>
      <c r="M23" s="44">
        <v>498530915762</v>
      </c>
      <c r="N23" s="43">
        <v>556371554306</v>
      </c>
      <c r="O23" s="43">
        <v>587403557772</v>
      </c>
    </row>
    <row r="24" spans="1:15" ht="12" customHeight="1">
      <c r="B24" s="95" t="s">
        <v>60</v>
      </c>
      <c r="C24" s="96">
        <f t="shared" si="5"/>
        <v>8101187344</v>
      </c>
      <c r="D24" s="96">
        <f t="shared" si="5"/>
        <v>3071196141</v>
      </c>
      <c r="E24" s="96">
        <f t="shared" si="5"/>
        <v>2827407701</v>
      </c>
      <c r="F24" s="97">
        <f t="shared" si="5"/>
        <v>2762870612</v>
      </c>
      <c r="J24" s="91"/>
      <c r="K24" s="42" t="s">
        <v>61</v>
      </c>
      <c r="L24" s="70"/>
      <c r="M24" s="41"/>
      <c r="N24" s="40"/>
      <c r="O24" s="40"/>
    </row>
    <row r="25" spans="1:15" ht="12" customHeight="1">
      <c r="B25" s="92" t="s">
        <v>62</v>
      </c>
      <c r="C25" s="93">
        <f>SUM(C26:C30)</f>
        <v>95886027877</v>
      </c>
      <c r="D25" s="93">
        <f t="shared" ref="D25:F25" si="6">SUM(D26:D30)</f>
        <v>81528111339</v>
      </c>
      <c r="E25" s="93">
        <f t="shared" si="6"/>
        <v>111898977025</v>
      </c>
      <c r="F25" s="94">
        <f t="shared" si="6"/>
        <v>161787435048</v>
      </c>
      <c r="J25" s="91"/>
      <c r="K25" s="42" t="s">
        <v>63</v>
      </c>
      <c r="L25" s="70"/>
      <c r="M25" s="41"/>
      <c r="N25" s="40"/>
      <c r="O25" s="40"/>
    </row>
    <row r="26" spans="1:15" ht="12" customHeight="1">
      <c r="B26" s="74" t="s">
        <v>64</v>
      </c>
      <c r="C26" s="75">
        <f t="shared" ref="C26:F30" si="7">SUMIF($J$7:$J$52,$B26,L$7:L$52)</f>
        <v>87812640000</v>
      </c>
      <c r="D26" s="75">
        <f t="shared" si="7"/>
        <v>73327683244</v>
      </c>
      <c r="E26" s="75">
        <f t="shared" si="7"/>
        <v>104368114158</v>
      </c>
      <c r="F26" s="76">
        <f t="shared" si="7"/>
        <v>151924564710</v>
      </c>
      <c r="K26" s="42" t="s">
        <v>65</v>
      </c>
      <c r="L26" s="70"/>
      <c r="M26" s="41"/>
      <c r="N26" s="40"/>
      <c r="O26" s="40"/>
    </row>
    <row r="27" spans="1:15" ht="12" customHeight="1">
      <c r="B27" s="74" t="s">
        <v>66</v>
      </c>
      <c r="C27" s="75">
        <f t="shared" si="7"/>
        <v>3694774530</v>
      </c>
      <c r="D27" s="75">
        <f t="shared" si="7"/>
        <v>5648636272</v>
      </c>
      <c r="E27" s="75">
        <f t="shared" si="7"/>
        <v>3807153549</v>
      </c>
      <c r="F27" s="76">
        <f t="shared" si="7"/>
        <v>4184526164</v>
      </c>
      <c r="J27" s="51" t="s">
        <v>67</v>
      </c>
      <c r="K27" s="42" t="s">
        <v>68</v>
      </c>
      <c r="L27" s="71">
        <v>102894859202</v>
      </c>
      <c r="M27" s="44">
        <v>102471380257</v>
      </c>
      <c r="N27" s="43">
        <v>124685230949</v>
      </c>
      <c r="O27" s="43">
        <v>116247704145</v>
      </c>
    </row>
    <row r="28" spans="1:15" ht="12" customHeight="1">
      <c r="B28" s="74" t="s">
        <v>69</v>
      </c>
      <c r="C28" s="75">
        <f t="shared" si="7"/>
        <v>2489595196</v>
      </c>
      <c r="D28" s="75">
        <f t="shared" si="7"/>
        <v>1499045866</v>
      </c>
      <c r="E28" s="75">
        <f t="shared" si="7"/>
        <v>1631293702</v>
      </c>
      <c r="F28" s="76">
        <f t="shared" si="7"/>
        <v>3220547296</v>
      </c>
      <c r="J28" s="51" t="s">
        <v>70</v>
      </c>
      <c r="K28" s="42" t="s">
        <v>71</v>
      </c>
      <c r="L28" s="71">
        <v>32469137975</v>
      </c>
      <c r="M28" s="44">
        <v>36508298384</v>
      </c>
      <c r="N28" s="43">
        <v>48955326168</v>
      </c>
      <c r="O28" s="43">
        <v>60211618620</v>
      </c>
    </row>
    <row r="29" spans="1:15" ht="12" customHeight="1">
      <c r="B29" s="74" t="s">
        <v>72</v>
      </c>
      <c r="C29" s="75">
        <f t="shared" si="7"/>
        <v>153000000</v>
      </c>
      <c r="D29" s="75">
        <f t="shared" si="7"/>
        <v>153500000</v>
      </c>
      <c r="E29" s="75">
        <f t="shared" si="7"/>
        <v>203500000</v>
      </c>
      <c r="F29" s="76">
        <f t="shared" si="7"/>
        <v>188000000</v>
      </c>
      <c r="J29" s="51" t="s">
        <v>73</v>
      </c>
      <c r="K29" s="42" t="s">
        <v>74</v>
      </c>
      <c r="L29" s="71">
        <v>248156907</v>
      </c>
      <c r="M29" s="44">
        <v>279060337</v>
      </c>
      <c r="N29" s="43">
        <v>851520002</v>
      </c>
      <c r="O29" s="43">
        <v>1461268342</v>
      </c>
    </row>
    <row r="30" spans="1:15" ht="12" customHeight="1">
      <c r="B30" s="74" t="s">
        <v>75</v>
      </c>
      <c r="C30" s="75">
        <f t="shared" si="7"/>
        <v>1736018151</v>
      </c>
      <c r="D30" s="75">
        <f t="shared" si="7"/>
        <v>899245957</v>
      </c>
      <c r="E30" s="75">
        <f t="shared" si="7"/>
        <v>1888915616</v>
      </c>
      <c r="F30" s="76">
        <f t="shared" si="7"/>
        <v>2269796878</v>
      </c>
      <c r="J30" s="51" t="s">
        <v>76</v>
      </c>
      <c r="K30" s="64" t="s">
        <v>77</v>
      </c>
      <c r="L30" s="71">
        <v>149311842286</v>
      </c>
      <c r="M30" s="66">
        <v>154506362734</v>
      </c>
      <c r="N30" s="65">
        <v>133507577291</v>
      </c>
      <c r="O30" s="65">
        <v>102543566496</v>
      </c>
    </row>
    <row r="31" spans="1:15" ht="12" customHeight="1">
      <c r="B31" s="77" t="s">
        <v>78</v>
      </c>
      <c r="C31" s="78">
        <f>SUM(C25,C19)</f>
        <v>394905574055</v>
      </c>
      <c r="D31" s="78">
        <f>SUM(D25,D19)</f>
        <v>387192768562</v>
      </c>
      <c r="E31" s="78">
        <f>SUM(E25,E19)</f>
        <v>430169064188</v>
      </c>
      <c r="F31" s="79">
        <f>SUM(F25,F19)</f>
        <v>453406882491</v>
      </c>
      <c r="I31" s="36"/>
      <c r="J31" s="51" t="s">
        <v>79</v>
      </c>
      <c r="K31" s="42" t="s">
        <v>80</v>
      </c>
      <c r="L31" s="71">
        <v>5173904274</v>
      </c>
      <c r="M31" s="44">
        <v>7912481143</v>
      </c>
      <c r="N31" s="43">
        <v>5986319276</v>
      </c>
      <c r="O31" s="43">
        <v>6662345190</v>
      </c>
    </row>
    <row r="32" spans="1:15">
      <c r="B32" s="87" t="s">
        <v>81</v>
      </c>
      <c r="C32" s="75">
        <f t="shared" ref="C32:F34" si="8">SUMIF($J$7:$J$52,$B32,L$7:L$52)</f>
        <v>49333300000</v>
      </c>
      <c r="D32" s="75">
        <f t="shared" si="8"/>
        <v>49333300000</v>
      </c>
      <c r="E32" s="75">
        <f t="shared" si="8"/>
        <v>49333300000</v>
      </c>
      <c r="F32" s="76">
        <f t="shared" si="8"/>
        <v>49333300000</v>
      </c>
      <c r="I32" s="36"/>
      <c r="J32" s="51" t="s">
        <v>73</v>
      </c>
      <c r="K32" s="42" t="s">
        <v>82</v>
      </c>
      <c r="L32" s="71">
        <v>820458190</v>
      </c>
      <c r="M32" s="44">
        <v>915878227</v>
      </c>
      <c r="N32" s="43">
        <v>1456705776</v>
      </c>
      <c r="O32" s="43">
        <v>1730074038</v>
      </c>
    </row>
    <row r="33" spans="2:15">
      <c r="B33" s="87" t="s">
        <v>83</v>
      </c>
      <c r="C33" s="75">
        <f t="shared" si="8"/>
        <v>48816890244</v>
      </c>
      <c r="D33" s="75">
        <f t="shared" si="8"/>
        <v>60378173983</v>
      </c>
      <c r="E33" s="75">
        <f t="shared" si="8"/>
        <v>77164223212</v>
      </c>
      <c r="F33" s="76">
        <f t="shared" si="8"/>
        <v>84292873023</v>
      </c>
      <c r="I33" s="36"/>
      <c r="J33" s="51" t="s">
        <v>84</v>
      </c>
      <c r="K33" s="42" t="s">
        <v>85</v>
      </c>
      <c r="L33" s="71">
        <v>8101187344</v>
      </c>
      <c r="M33" s="44">
        <v>3071196141</v>
      </c>
      <c r="N33" s="43">
        <v>2827407701</v>
      </c>
      <c r="O33" s="43">
        <v>2762870612</v>
      </c>
    </row>
    <row r="34" spans="2:15">
      <c r="B34" s="98" t="s">
        <v>86</v>
      </c>
      <c r="C34" s="96">
        <f t="shared" si="8"/>
        <v>2505794866</v>
      </c>
      <c r="D34" s="96">
        <f t="shared" si="8"/>
        <v>1626673217</v>
      </c>
      <c r="E34" s="96">
        <f t="shared" si="8"/>
        <v>-295033094</v>
      </c>
      <c r="F34" s="97">
        <f t="shared" si="8"/>
        <v>370502258</v>
      </c>
      <c r="I34" s="48"/>
      <c r="K34" s="42" t="s">
        <v>87</v>
      </c>
      <c r="L34" s="71">
        <v>299019546178</v>
      </c>
      <c r="M34" s="44">
        <v>305664657223</v>
      </c>
      <c r="N34" s="43">
        <v>318270087163</v>
      </c>
      <c r="O34" s="43">
        <v>291619447443</v>
      </c>
    </row>
    <row r="35" spans="2:15">
      <c r="B35" s="80" t="s">
        <v>88</v>
      </c>
      <c r="C35" s="81">
        <f>SUM(C32:C34)</f>
        <v>100655985110</v>
      </c>
      <c r="D35" s="81">
        <f>SUM(D32:D34)</f>
        <v>111338147200</v>
      </c>
      <c r="E35" s="81">
        <f>SUM(E32:E34)</f>
        <v>126202490118</v>
      </c>
      <c r="F35" s="82">
        <f>SUM(F32:F34)</f>
        <v>133996675281</v>
      </c>
      <c r="I35" s="49"/>
      <c r="K35" s="42" t="s">
        <v>89</v>
      </c>
      <c r="L35" s="70"/>
      <c r="M35" s="41"/>
      <c r="N35" s="40"/>
      <c r="O35" s="40"/>
    </row>
    <row r="36" spans="2:15" ht="12" thickBot="1">
      <c r="B36" s="83" t="s">
        <v>90</v>
      </c>
      <c r="C36" s="84">
        <f>C31+C35</f>
        <v>495561559165</v>
      </c>
      <c r="D36" s="84">
        <f>D31+D35</f>
        <v>498530915762</v>
      </c>
      <c r="E36" s="84">
        <f>E31+E35</f>
        <v>556371554306</v>
      </c>
      <c r="F36" s="85">
        <f>F31+F35</f>
        <v>587403557772</v>
      </c>
      <c r="J36" s="51" t="s">
        <v>91</v>
      </c>
      <c r="K36" s="42" t="s">
        <v>71</v>
      </c>
      <c r="L36" s="71">
        <v>153000000</v>
      </c>
      <c r="M36" s="44">
        <v>153500000</v>
      </c>
      <c r="N36" s="43">
        <v>203500000</v>
      </c>
      <c r="O36" s="43">
        <v>188000000</v>
      </c>
    </row>
    <row r="37" spans="2:15">
      <c r="B37" s="12" t="s">
        <v>92</v>
      </c>
      <c r="J37" s="51" t="s">
        <v>75</v>
      </c>
      <c r="K37" s="42" t="s">
        <v>74</v>
      </c>
      <c r="L37" s="71">
        <v>21799188</v>
      </c>
      <c r="M37" s="44">
        <v>2512273</v>
      </c>
      <c r="N37" s="43">
        <v>980424849</v>
      </c>
      <c r="O37" s="43">
        <v>1467995424</v>
      </c>
    </row>
    <row r="38" spans="2:15">
      <c r="B38" s="10" t="s">
        <v>93</v>
      </c>
      <c r="C38" s="32">
        <f>C21+C26</f>
        <v>237124482286</v>
      </c>
      <c r="D38" s="32">
        <f>D21+D26</f>
        <v>227834045978</v>
      </c>
      <c r="E38" s="32">
        <f>E21+E26</f>
        <v>237875691449</v>
      </c>
      <c r="F38" s="32">
        <f>F21+F26</f>
        <v>254468131206</v>
      </c>
      <c r="J38" s="51" t="s">
        <v>64</v>
      </c>
      <c r="K38" s="64" t="s">
        <v>77</v>
      </c>
      <c r="L38" s="71">
        <v>87812640000</v>
      </c>
      <c r="M38" s="66">
        <v>73327683244</v>
      </c>
      <c r="N38" s="65">
        <v>104368114158</v>
      </c>
      <c r="O38" s="65">
        <v>151924564710</v>
      </c>
    </row>
    <row r="39" spans="2:15">
      <c r="B39" s="10" t="s">
        <v>94</v>
      </c>
      <c r="C39" s="32">
        <f>C38-C7</f>
        <v>231579951935</v>
      </c>
      <c r="D39" s="32">
        <f>D38-D7</f>
        <v>223591853515</v>
      </c>
      <c r="E39" s="32">
        <f>E38-E7</f>
        <v>233030091458</v>
      </c>
      <c r="F39" s="32">
        <f>F38-F7</f>
        <v>250223796799</v>
      </c>
      <c r="J39" s="51" t="s">
        <v>95</v>
      </c>
      <c r="K39" s="42" t="s">
        <v>96</v>
      </c>
      <c r="L39" s="71">
        <v>1250836455</v>
      </c>
      <c r="M39" s="44">
        <v>491273989</v>
      </c>
      <c r="N39" s="43">
        <v>908490767</v>
      </c>
      <c r="O39" s="43">
        <v>801801454</v>
      </c>
    </row>
    <row r="40" spans="2:15">
      <c r="B40" s="50"/>
      <c r="C40" s="32">
        <f>C6-L13</f>
        <v>0</v>
      </c>
      <c r="D40" s="32">
        <f>D6-M13</f>
        <v>0</v>
      </c>
      <c r="E40" s="32">
        <f>E6-N13</f>
        <v>0</v>
      </c>
      <c r="F40" s="32">
        <f>F6-O13</f>
        <v>0</v>
      </c>
      <c r="J40" s="51" t="s">
        <v>97</v>
      </c>
      <c r="K40" s="42" t="s">
        <v>98</v>
      </c>
      <c r="L40" s="71">
        <v>2489595196</v>
      </c>
      <c r="M40" s="44">
        <v>1499045866</v>
      </c>
      <c r="N40" s="43">
        <v>1631293702</v>
      </c>
      <c r="O40" s="43">
        <v>3220547296</v>
      </c>
    </row>
    <row r="41" spans="2:15">
      <c r="C41" s="32">
        <f>C12-L22</f>
        <v>0</v>
      </c>
      <c r="D41" s="32">
        <f>D12-M22</f>
        <v>0</v>
      </c>
      <c r="E41" s="32">
        <f>E12-N22</f>
        <v>0</v>
      </c>
      <c r="F41" s="32">
        <f>F12-O22</f>
        <v>0</v>
      </c>
      <c r="J41" s="51" t="s">
        <v>75</v>
      </c>
      <c r="K41" s="42" t="s">
        <v>99</v>
      </c>
      <c r="L41" s="71">
        <v>463382508</v>
      </c>
      <c r="M41" s="44">
        <v>405459695</v>
      </c>
      <c r="N41" s="40">
        <v>0</v>
      </c>
      <c r="O41" s="40">
        <v>0</v>
      </c>
    </row>
    <row r="42" spans="2:15">
      <c r="C42" s="32">
        <f>C18-L23</f>
        <v>0</v>
      </c>
      <c r="D42" s="32">
        <f>D18-M23</f>
        <v>0</v>
      </c>
      <c r="E42" s="32">
        <f>E18-N23</f>
        <v>0</v>
      </c>
      <c r="F42" s="32">
        <f>F18-O23</f>
        <v>0</v>
      </c>
      <c r="J42" s="51" t="s">
        <v>100</v>
      </c>
      <c r="K42" s="42" t="s">
        <v>85</v>
      </c>
      <c r="L42" s="71">
        <v>3694774530</v>
      </c>
      <c r="M42" s="44">
        <v>5648636272</v>
      </c>
      <c r="N42" s="43">
        <v>3807153549</v>
      </c>
      <c r="O42" s="43">
        <v>4184526164</v>
      </c>
    </row>
    <row r="43" spans="2:15">
      <c r="C43" s="32">
        <f>C19-L34</f>
        <v>0</v>
      </c>
      <c r="D43" s="32">
        <f>D19-M34</f>
        <v>0</v>
      </c>
      <c r="E43" s="32">
        <f>E19-N34</f>
        <v>0</v>
      </c>
      <c r="F43" s="32">
        <f>F19-O34</f>
        <v>0</v>
      </c>
      <c r="K43" s="42" t="s">
        <v>101</v>
      </c>
      <c r="L43" s="71">
        <v>95886027877</v>
      </c>
      <c r="M43" s="44">
        <v>81528111339</v>
      </c>
      <c r="N43" s="43">
        <v>111898977025</v>
      </c>
      <c r="O43" s="43">
        <v>161787435048</v>
      </c>
    </row>
    <row r="44" spans="2:15">
      <c r="C44" s="32">
        <f>C25-L43</f>
        <v>0</v>
      </c>
      <c r="D44" s="32">
        <f>D25-M43</f>
        <v>0</v>
      </c>
      <c r="E44" s="32">
        <f>E25-N43</f>
        <v>0</v>
      </c>
      <c r="F44" s="32">
        <f>F25-O43</f>
        <v>0</v>
      </c>
      <c r="K44" s="42" t="s">
        <v>102</v>
      </c>
      <c r="L44" s="71">
        <v>394905574055</v>
      </c>
      <c r="M44" s="44">
        <v>387192768562</v>
      </c>
      <c r="N44" s="43">
        <v>430169064188</v>
      </c>
      <c r="O44" s="43">
        <v>453406882491</v>
      </c>
    </row>
    <row r="45" spans="2:15">
      <c r="C45" s="32">
        <f>C31-L44</f>
        <v>0</v>
      </c>
      <c r="D45" s="32">
        <f>D31-M44</f>
        <v>0</v>
      </c>
      <c r="E45" s="32">
        <f>E31-N44</f>
        <v>0</v>
      </c>
      <c r="F45" s="32">
        <f>F31-O44</f>
        <v>0</v>
      </c>
      <c r="K45" s="42" t="s">
        <v>103</v>
      </c>
      <c r="L45" s="70"/>
      <c r="M45" s="41"/>
      <c r="N45" s="40"/>
      <c r="O45" s="40"/>
    </row>
    <row r="46" spans="2:15">
      <c r="C46" s="32">
        <f>C35-L50</f>
        <v>0</v>
      </c>
      <c r="D46" s="32">
        <f>D35-M50</f>
        <v>0</v>
      </c>
      <c r="E46" s="32">
        <f>E35-N50</f>
        <v>0</v>
      </c>
      <c r="F46" s="32">
        <f>F35-O50</f>
        <v>0</v>
      </c>
      <c r="J46" s="51" t="s">
        <v>81</v>
      </c>
      <c r="K46" s="42" t="s">
        <v>81</v>
      </c>
      <c r="L46" s="71">
        <v>49333300000</v>
      </c>
      <c r="M46" s="44">
        <v>49333300000</v>
      </c>
      <c r="N46" s="43">
        <v>49333300000</v>
      </c>
      <c r="O46" s="43">
        <v>49333300000</v>
      </c>
    </row>
    <row r="47" spans="2:15">
      <c r="C47" s="32">
        <f>C36-L52</f>
        <v>0</v>
      </c>
      <c r="D47" s="32">
        <f>D36-M52</f>
        <v>0</v>
      </c>
      <c r="E47" s="32">
        <f>E36-N52</f>
        <v>0</v>
      </c>
      <c r="F47" s="32">
        <f>F36-O52</f>
        <v>0</v>
      </c>
      <c r="J47" s="51" t="s">
        <v>104</v>
      </c>
      <c r="K47" s="42" t="s">
        <v>105</v>
      </c>
      <c r="L47" s="71">
        <v>-147000000</v>
      </c>
      <c r="M47" s="44">
        <v>-147000000</v>
      </c>
      <c r="N47" s="43">
        <v>-147000000</v>
      </c>
      <c r="O47" s="40">
        <v>0</v>
      </c>
    </row>
    <row r="48" spans="2:15">
      <c r="J48" s="51" t="s">
        <v>86</v>
      </c>
      <c r="K48" s="42" t="s">
        <v>106</v>
      </c>
      <c r="L48" s="71">
        <v>2652794866</v>
      </c>
      <c r="M48" s="44">
        <v>1773673217</v>
      </c>
      <c r="N48" s="43">
        <v>-148033094</v>
      </c>
      <c r="O48" s="43">
        <v>370502258</v>
      </c>
    </row>
    <row r="49" spans="4:15">
      <c r="J49" s="51" t="s">
        <v>83</v>
      </c>
      <c r="K49" s="42" t="s">
        <v>83</v>
      </c>
      <c r="L49" s="71">
        <v>48816890244</v>
      </c>
      <c r="M49" s="44">
        <v>60378173983</v>
      </c>
      <c r="N49" s="43">
        <v>77164223212</v>
      </c>
      <c r="O49" s="43">
        <v>84292873023</v>
      </c>
    </row>
    <row r="50" spans="4:15">
      <c r="K50" s="42" t="s">
        <v>107</v>
      </c>
      <c r="L50" s="71">
        <v>100655985110</v>
      </c>
      <c r="M50" s="44">
        <v>111338147200</v>
      </c>
      <c r="N50" s="43">
        <v>126202490118</v>
      </c>
      <c r="O50" s="43">
        <v>133996675281</v>
      </c>
    </row>
    <row r="51" spans="4:15">
      <c r="K51" s="42" t="s">
        <v>108</v>
      </c>
      <c r="L51" s="70" t="s">
        <v>109</v>
      </c>
      <c r="M51" s="41" t="s">
        <v>109</v>
      </c>
      <c r="N51" s="40" t="s">
        <v>109</v>
      </c>
      <c r="O51" s="40" t="s">
        <v>109</v>
      </c>
    </row>
    <row r="52" spans="4:15" ht="13.5" customHeight="1">
      <c r="K52" s="67" t="s">
        <v>110</v>
      </c>
      <c r="L52" s="73">
        <v>495561559165</v>
      </c>
      <c r="M52" s="47">
        <v>498530915762</v>
      </c>
      <c r="N52" s="46">
        <v>556371554306</v>
      </c>
      <c r="O52" s="46">
        <v>587403557772</v>
      </c>
    </row>
    <row r="54" spans="4:15">
      <c r="D54" s="12"/>
      <c r="E54" s="12"/>
      <c r="K54" s="10" t="s">
        <v>111</v>
      </c>
      <c r="L54" s="68">
        <f>L30+L38</f>
        <v>237124482286</v>
      </c>
      <c r="M54" s="68">
        <f>M30+M38</f>
        <v>227834045978</v>
      </c>
      <c r="N54" s="68">
        <f>N30+N38</f>
        <v>237875691449</v>
      </c>
      <c r="O54" s="68">
        <f>O30+O38</f>
        <v>254468131206</v>
      </c>
    </row>
    <row r="55" spans="4:15">
      <c r="D55" s="12"/>
      <c r="E55" s="12"/>
      <c r="K55" s="10" t="s">
        <v>112</v>
      </c>
      <c r="L55" s="68">
        <f>L54-L7</f>
        <v>231579951935</v>
      </c>
      <c r="M55" s="68">
        <f>M54-M7</f>
        <v>223591853515</v>
      </c>
      <c r="N55" s="68">
        <f>N54-N7</f>
        <v>233030091458</v>
      </c>
      <c r="O55" s="68">
        <f>O54-O7</f>
        <v>250223796799</v>
      </c>
    </row>
    <row r="56" spans="4:15">
      <c r="D56" s="12"/>
      <c r="E56" s="12"/>
    </row>
    <row r="57" spans="4:15">
      <c r="D57" s="12"/>
      <c r="E57" s="12"/>
    </row>
    <row r="58" spans="4:15">
      <c r="D58" s="12"/>
      <c r="E58" s="12"/>
    </row>
    <row r="59" spans="4:15">
      <c r="D59" s="12"/>
      <c r="E59" s="12"/>
    </row>
    <row r="60" spans="4:15">
      <c r="D60" s="12"/>
      <c r="E60" s="12"/>
    </row>
  </sheetData>
  <phoneticPr fontId="16" type="noConversion"/>
  <pageMargins left="0.7" right="0.7" top="0.75" bottom="0.75" header="0.3" footer="0.3"/>
  <pageSetup paperSize="9" orientation="portrait" r:id="rId1"/>
  <ignoredErrors>
    <ignoredError sqref="C12:F12 C25:F25 C31:F31"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185"/>
  <sheetViews>
    <sheetView zoomScale="85" zoomScaleNormal="85" workbookViewId="0">
      <selection activeCell="B7" sqref="B7:B9"/>
    </sheetView>
  </sheetViews>
  <sheetFormatPr defaultRowHeight="16.5" outlineLevelCol="1"/>
  <cols>
    <col min="1" max="1" width="2.875" style="12" customWidth="1"/>
    <col min="2" max="2" width="14.75" style="12" customWidth="1"/>
    <col min="3" max="6" width="8.125" style="12" customWidth="1"/>
    <col min="7" max="7" width="8" style="12" customWidth="1"/>
    <col min="8" max="9" width="9" style="12" customWidth="1"/>
    <col min="10" max="10" width="9" style="51" customWidth="1"/>
    <col min="11" max="11" width="16.375" style="12" hidden="1" customWidth="1" outlineLevel="1"/>
    <col min="12" max="14" width="14.375" style="12" hidden="1" customWidth="1" outlineLevel="1"/>
    <col min="15" max="16" width="12.125" style="12" hidden="1" customWidth="1" outlineLevel="1"/>
    <col min="17" max="17" width="0" style="12" hidden="1" customWidth="1" outlineLevel="1"/>
    <col min="18" max="18" width="9" style="51" collapsed="1"/>
    <col min="19" max="19" width="12.75" style="12" hidden="1" customWidth="1" outlineLevel="1"/>
    <col min="20" max="20" width="13" style="12" hidden="1" customWidth="1" outlineLevel="1"/>
    <col min="21" max="21" width="12.75" style="12" hidden="1" customWidth="1" outlineLevel="1"/>
    <col min="22" max="22" width="11.125" style="12" hidden="1" customWidth="1" outlineLevel="1"/>
    <col min="23" max="24" width="0" style="149" hidden="1" customWidth="1" outlineLevel="1"/>
    <col min="25" max="25" width="9" style="12" collapsed="1"/>
    <col min="26" max="16384" width="9" style="12"/>
  </cols>
  <sheetData>
    <row r="1" spans="2:24" ht="11.25">
      <c r="J1" s="158" t="s">
        <v>113</v>
      </c>
      <c r="R1" s="158" t="s">
        <v>114</v>
      </c>
      <c r="S1" s="134" t="s">
        <v>115</v>
      </c>
      <c r="W1" s="12"/>
      <c r="X1" s="12"/>
    </row>
    <row r="2" spans="2:24" ht="11.25" customHeight="1">
      <c r="S2" s="33"/>
      <c r="W2" s="12"/>
      <c r="X2" s="12"/>
    </row>
    <row r="3" spans="2:24" ht="19.5" customHeight="1">
      <c r="B3" s="61" t="s">
        <v>116</v>
      </c>
      <c r="C3" s="13"/>
      <c r="D3" s="14"/>
      <c r="E3" s="15"/>
      <c r="F3" s="3"/>
      <c r="G3" s="3"/>
      <c r="O3" s="150" t="s">
        <v>117</v>
      </c>
      <c r="P3" s="150" t="s">
        <v>118</v>
      </c>
      <c r="S3" s="134" t="s">
        <v>119</v>
      </c>
      <c r="W3" s="12"/>
      <c r="X3" s="12"/>
    </row>
    <row r="4" spans="2:24" ht="11.25">
      <c r="B4" s="17"/>
      <c r="C4" s="5" t="s">
        <v>120</v>
      </c>
      <c r="D4" s="5" t="s">
        <v>2</v>
      </c>
      <c r="E4" s="5" t="s">
        <v>3</v>
      </c>
      <c r="F4" s="6" t="s">
        <v>4</v>
      </c>
      <c r="G4" s="6" t="s">
        <v>121</v>
      </c>
      <c r="K4" s="16"/>
      <c r="L4" s="63" t="s">
        <v>6</v>
      </c>
      <c r="M4" s="62" t="s">
        <v>7</v>
      </c>
      <c r="N4" s="62" t="s">
        <v>122</v>
      </c>
      <c r="O4" s="143" t="s">
        <v>123</v>
      </c>
      <c r="P4" s="143" t="s">
        <v>123</v>
      </c>
      <c r="S4" s="135"/>
      <c r="W4" s="12"/>
      <c r="X4" s="12"/>
    </row>
    <row r="5" spans="2:24" ht="11.25">
      <c r="B5" s="18" t="s">
        <v>10</v>
      </c>
      <c r="C5" s="19" t="s">
        <v>124</v>
      </c>
      <c r="D5" s="19" t="s">
        <v>124</v>
      </c>
      <c r="E5" s="19" t="s">
        <v>124</v>
      </c>
      <c r="F5" s="20" t="s">
        <v>125</v>
      </c>
      <c r="G5" s="20" t="s">
        <v>125</v>
      </c>
      <c r="K5" s="42" t="s">
        <v>126</v>
      </c>
      <c r="L5" s="44">
        <v>630029985686</v>
      </c>
      <c r="M5" s="43">
        <v>663544930549</v>
      </c>
      <c r="N5" s="151">
        <v>715524023057</v>
      </c>
      <c r="O5" s="65">
        <v>395994844226</v>
      </c>
      <c r="P5" s="65">
        <v>350888124224</v>
      </c>
      <c r="T5" s="136"/>
      <c r="U5" s="136" t="s">
        <v>127</v>
      </c>
      <c r="V5" s="137"/>
      <c r="W5" s="139" t="s">
        <v>117</v>
      </c>
      <c r="X5" s="138" t="s">
        <v>118</v>
      </c>
    </row>
    <row r="6" spans="2:24" ht="11.25">
      <c r="B6" s="21" t="s">
        <v>126</v>
      </c>
      <c r="C6" s="103">
        <f>L5</f>
        <v>630029985686</v>
      </c>
      <c r="D6" s="103">
        <f t="shared" ref="D6:G6" si="0">M5</f>
        <v>663544930549</v>
      </c>
      <c r="E6" s="103">
        <f t="shared" si="0"/>
        <v>715524023057</v>
      </c>
      <c r="F6" s="104">
        <f t="shared" si="0"/>
        <v>395994844226</v>
      </c>
      <c r="G6" s="104">
        <f t="shared" si="0"/>
        <v>350888124224</v>
      </c>
      <c r="K6" s="42" t="s">
        <v>128</v>
      </c>
      <c r="L6" s="44">
        <v>-553066763867</v>
      </c>
      <c r="M6" s="43">
        <v>-579821491067</v>
      </c>
      <c r="N6" s="151">
        <v>-622518118746</v>
      </c>
      <c r="O6" s="43">
        <v>-348423501816</v>
      </c>
      <c r="P6" s="43">
        <v>-304107584364</v>
      </c>
      <c r="S6" s="140" t="s">
        <v>129</v>
      </c>
      <c r="T6" s="141" t="s">
        <v>130</v>
      </c>
      <c r="U6" s="141" t="s">
        <v>131</v>
      </c>
      <c r="V6" s="141" t="s">
        <v>132</v>
      </c>
      <c r="W6" s="143" t="s">
        <v>123</v>
      </c>
      <c r="X6" s="142" t="s">
        <v>123</v>
      </c>
    </row>
    <row r="7" spans="2:24" ht="11.25">
      <c r="B7" s="159" t="s">
        <v>133</v>
      </c>
      <c r="C7" s="160">
        <f>T8*1000</f>
        <v>615876336000</v>
      </c>
      <c r="D7" s="160">
        <f t="shared" ref="D7:D9" si="1">U8*1000</f>
        <v>635518071000</v>
      </c>
      <c r="E7" s="160">
        <f t="shared" ref="E7:E9" si="2">V8*1000</f>
        <v>678355903000</v>
      </c>
      <c r="F7" s="161">
        <f t="shared" ref="F7:F9" si="3">W8*1000</f>
        <v>380479517000</v>
      </c>
      <c r="G7" s="161">
        <f t="shared" ref="G7:G9" si="4">X8*1000</f>
        <v>335150823000</v>
      </c>
      <c r="K7" s="42" t="s">
        <v>134</v>
      </c>
      <c r="L7" s="44">
        <v>76963221819</v>
      </c>
      <c r="M7" s="43">
        <v>83723439482</v>
      </c>
      <c r="N7" s="151">
        <v>93005904311</v>
      </c>
      <c r="O7" s="65">
        <v>47571342410</v>
      </c>
      <c r="P7" s="65">
        <v>46780539860</v>
      </c>
      <c r="S7" s="144"/>
      <c r="T7" s="143" t="s">
        <v>135</v>
      </c>
      <c r="U7" s="143" t="s">
        <v>135</v>
      </c>
      <c r="V7" s="143" t="s">
        <v>135</v>
      </c>
      <c r="W7" s="40" t="s">
        <v>136</v>
      </c>
      <c r="X7" s="41" t="s">
        <v>136</v>
      </c>
    </row>
    <row r="8" spans="2:24" ht="11.25">
      <c r="B8" s="159" t="s">
        <v>137</v>
      </c>
      <c r="C8" s="160">
        <f t="shared" ref="C8:C9" si="5">T9*1000</f>
        <v>10383056000</v>
      </c>
      <c r="D8" s="160">
        <f t="shared" si="1"/>
        <v>15210139000</v>
      </c>
      <c r="E8" s="160">
        <f t="shared" si="2"/>
        <v>18115732000</v>
      </c>
      <c r="F8" s="161">
        <f t="shared" si="3"/>
        <v>8735931000</v>
      </c>
      <c r="G8" s="161">
        <f t="shared" si="4"/>
        <v>8866811000</v>
      </c>
      <c r="K8" s="42" t="s">
        <v>138</v>
      </c>
      <c r="L8" s="44">
        <v>-58366193312</v>
      </c>
      <c r="M8" s="43">
        <v>-56020716937</v>
      </c>
      <c r="N8" s="151">
        <v>-62304729229</v>
      </c>
      <c r="O8" s="43">
        <v>-33278007890</v>
      </c>
      <c r="P8" s="43">
        <v>-31791284647</v>
      </c>
      <c r="S8" s="42" t="s">
        <v>139</v>
      </c>
      <c r="T8" s="43">
        <v>615876336</v>
      </c>
      <c r="U8" s="43">
        <v>635518071</v>
      </c>
      <c r="V8" s="43">
        <v>678355903</v>
      </c>
      <c r="W8" s="43">
        <v>380479517</v>
      </c>
      <c r="X8" s="44">
        <v>335150823</v>
      </c>
    </row>
    <row r="9" spans="2:24" ht="11.25">
      <c r="B9" s="159" t="s">
        <v>140</v>
      </c>
      <c r="C9" s="160">
        <f t="shared" si="5"/>
        <v>3770594000</v>
      </c>
      <c r="D9" s="160">
        <f t="shared" si="1"/>
        <v>12816721000</v>
      </c>
      <c r="E9" s="160">
        <f t="shared" si="2"/>
        <v>19052388000</v>
      </c>
      <c r="F9" s="161">
        <f t="shared" si="3"/>
        <v>6779396000</v>
      </c>
      <c r="G9" s="161">
        <f t="shared" si="4"/>
        <v>6870490000</v>
      </c>
      <c r="K9" s="42" t="s">
        <v>141</v>
      </c>
      <c r="L9" s="44">
        <v>18597028507</v>
      </c>
      <c r="M9" s="43">
        <v>27702722545</v>
      </c>
      <c r="N9" s="151">
        <v>30701175082</v>
      </c>
      <c r="O9" s="65">
        <v>14293334520</v>
      </c>
      <c r="P9" s="65">
        <v>14989255213</v>
      </c>
      <c r="S9" s="42" t="s">
        <v>142</v>
      </c>
      <c r="T9" s="43">
        <v>10383056</v>
      </c>
      <c r="U9" s="43">
        <v>15210139</v>
      </c>
      <c r="V9" s="43">
        <v>18115732</v>
      </c>
      <c r="W9" s="43">
        <v>8735931</v>
      </c>
      <c r="X9" s="44">
        <v>8866811</v>
      </c>
    </row>
    <row r="10" spans="2:24" ht="11.25">
      <c r="B10" s="22" t="s">
        <v>128</v>
      </c>
      <c r="C10" s="106">
        <f>-L6</f>
        <v>553066763867</v>
      </c>
      <c r="D10" s="106">
        <f t="shared" ref="D10:G10" si="6">-M6</f>
        <v>579821491067</v>
      </c>
      <c r="E10" s="106">
        <f t="shared" si="6"/>
        <v>622518118746</v>
      </c>
      <c r="F10" s="107">
        <f t="shared" si="6"/>
        <v>348423501816</v>
      </c>
      <c r="G10" s="107">
        <f t="shared" si="6"/>
        <v>304107584364</v>
      </c>
      <c r="K10" s="42" t="s">
        <v>143</v>
      </c>
      <c r="L10" s="44">
        <v>13239968936</v>
      </c>
      <c r="M10" s="43">
        <v>14230268654</v>
      </c>
      <c r="N10" s="151">
        <v>10541257569</v>
      </c>
      <c r="O10" s="43">
        <v>6217643451</v>
      </c>
      <c r="P10" s="43">
        <v>4435845918</v>
      </c>
      <c r="S10" s="42" t="s">
        <v>144</v>
      </c>
      <c r="T10" s="43">
        <v>3770594</v>
      </c>
      <c r="U10" s="43">
        <v>12816721</v>
      </c>
      <c r="V10" s="43">
        <v>19052388</v>
      </c>
      <c r="W10" s="43">
        <v>6779396</v>
      </c>
      <c r="X10" s="44">
        <v>6870490</v>
      </c>
    </row>
    <row r="11" spans="2:24" ht="11.25">
      <c r="B11" s="21" t="s">
        <v>134</v>
      </c>
      <c r="C11" s="103">
        <f>L7</f>
        <v>76963221819</v>
      </c>
      <c r="D11" s="103">
        <f t="shared" ref="D11:G11" si="7">M7</f>
        <v>83723439482</v>
      </c>
      <c r="E11" s="103">
        <f t="shared" si="7"/>
        <v>93005904311</v>
      </c>
      <c r="F11" s="104">
        <f t="shared" si="7"/>
        <v>47571342410</v>
      </c>
      <c r="G11" s="104">
        <f t="shared" si="7"/>
        <v>46780539860</v>
      </c>
      <c r="K11" s="42" t="s">
        <v>145</v>
      </c>
      <c r="L11" s="44">
        <v>-13880117986</v>
      </c>
      <c r="M11" s="43">
        <v>-17945651821</v>
      </c>
      <c r="N11" s="151">
        <v>-11258377098</v>
      </c>
      <c r="O11" s="43">
        <v>-5298808385</v>
      </c>
      <c r="P11" s="43">
        <v>-5594656175</v>
      </c>
      <c r="S11" s="34" t="s">
        <v>146</v>
      </c>
      <c r="T11" s="46">
        <v>630029986</v>
      </c>
      <c r="U11" s="46">
        <v>663544931</v>
      </c>
      <c r="V11" s="46">
        <v>715524023</v>
      </c>
      <c r="W11" s="43">
        <v>395994844</v>
      </c>
      <c r="X11" s="44">
        <v>350888124</v>
      </c>
    </row>
    <row r="12" spans="2:24" ht="11.25">
      <c r="B12" s="23" t="s">
        <v>147</v>
      </c>
      <c r="C12" s="108">
        <f>C11/C6</f>
        <v>0.12215802988360878</v>
      </c>
      <c r="D12" s="108">
        <f>D11/D6</f>
        <v>0.12617599144752623</v>
      </c>
      <c r="E12" s="108">
        <f>E11/E6</f>
        <v>0.12998292344349557</v>
      </c>
      <c r="F12" s="109">
        <f>F11/F6</f>
        <v>0.12013121661465458</v>
      </c>
      <c r="G12" s="109">
        <f>G11/G6</f>
        <v>0.13332038513260208</v>
      </c>
      <c r="K12" s="42" t="s">
        <v>148</v>
      </c>
      <c r="L12" s="44">
        <v>1239939426</v>
      </c>
      <c r="M12" s="43">
        <v>1102821813</v>
      </c>
      <c r="N12" s="151">
        <v>728115463</v>
      </c>
      <c r="O12" s="43">
        <v>383069856</v>
      </c>
      <c r="P12" s="43">
        <v>514083633</v>
      </c>
      <c r="T12" s="142" t="s">
        <v>149</v>
      </c>
      <c r="U12" s="142" t="s">
        <v>149</v>
      </c>
      <c r="V12" s="143" t="s">
        <v>149</v>
      </c>
      <c r="W12" s="40" t="s">
        <v>149</v>
      </c>
      <c r="X12" s="41" t="s">
        <v>149</v>
      </c>
    </row>
    <row r="13" spans="2:24" ht="11.25">
      <c r="B13" s="24" t="s">
        <v>150</v>
      </c>
      <c r="C13" s="110">
        <f>-L8</f>
        <v>58366193312</v>
      </c>
      <c r="D13" s="110">
        <f t="shared" ref="D13:G13" si="8">-M8</f>
        <v>56020716937</v>
      </c>
      <c r="E13" s="110">
        <f t="shared" si="8"/>
        <v>62304729229</v>
      </c>
      <c r="F13" s="111">
        <f t="shared" si="8"/>
        <v>33278007890</v>
      </c>
      <c r="G13" s="111">
        <f t="shared" si="8"/>
        <v>31791284647</v>
      </c>
      <c r="K13" s="42" t="s">
        <v>151</v>
      </c>
      <c r="L13" s="44">
        <v>-16492753645</v>
      </c>
      <c r="M13" s="43">
        <v>-12048493747</v>
      </c>
      <c r="N13" s="151">
        <v>-10452219619</v>
      </c>
      <c r="O13" s="43">
        <v>-4711750873</v>
      </c>
      <c r="P13" s="43">
        <v>-5375889067</v>
      </c>
      <c r="S13" s="42" t="s">
        <v>139</v>
      </c>
      <c r="T13" s="44">
        <v>538337008</v>
      </c>
      <c r="U13" s="44">
        <v>556201802</v>
      </c>
      <c r="V13" s="43">
        <v>593953652</v>
      </c>
      <c r="W13" s="43">
        <v>335936674</v>
      </c>
      <c r="X13" s="44">
        <v>291895647</v>
      </c>
    </row>
    <row r="14" spans="2:24" ht="11.25">
      <c r="B14" s="74" t="s">
        <v>152</v>
      </c>
      <c r="C14" s="25">
        <f t="shared" ref="C14:C23" si="9">SUMIF($R$41:$R$61,$B14,T$41:T$61)*1000</f>
        <v>17006439000</v>
      </c>
      <c r="D14" s="25">
        <f t="shared" ref="D14" si="10">SUMIF($R$41:$R$61,$B14,U$41:U$61)*1000</f>
        <v>18778456000</v>
      </c>
      <c r="E14" s="25">
        <f t="shared" ref="E14" si="11">SUMIF($R$41:$R$61,$B14,V$41:V$61)*1000</f>
        <v>21736145000</v>
      </c>
      <c r="F14" s="105">
        <f t="shared" ref="F14" si="12">SUMIF($R$41:$R$61,$B14,W$41:W$61)*1000</f>
        <v>12219122000</v>
      </c>
      <c r="G14" s="105">
        <f t="shared" ref="G14" si="13">SUMIF($R$41:$R$61,$B14,X$41:X$61)*1000</f>
        <v>11382101000</v>
      </c>
      <c r="K14" s="42" t="s">
        <v>153</v>
      </c>
      <c r="L14" s="44">
        <v>2896217661</v>
      </c>
      <c r="M14" s="43">
        <v>3964675848</v>
      </c>
      <c r="N14" s="151">
        <v>2003977004</v>
      </c>
      <c r="O14" s="43">
        <v>955193324</v>
      </c>
      <c r="P14" s="43">
        <v>2035683770</v>
      </c>
      <c r="S14" s="42" t="s">
        <v>142</v>
      </c>
      <c r="T14" s="44">
        <v>9881621</v>
      </c>
      <c r="U14" s="44">
        <v>13364215</v>
      </c>
      <c r="V14" s="43">
        <v>15892892</v>
      </c>
      <c r="W14" s="43">
        <v>7645948</v>
      </c>
      <c r="X14" s="44">
        <v>7744846</v>
      </c>
    </row>
    <row r="15" spans="2:24" ht="11.25">
      <c r="B15" s="74" t="s">
        <v>154</v>
      </c>
      <c r="C15" s="25">
        <f t="shared" si="9"/>
        <v>1355553000</v>
      </c>
      <c r="D15" s="25">
        <f t="shared" ref="D15:D23" si="14">SUMIF($R$41:$R$61,$B15,U$41:U$61)*1000</f>
        <v>1166656000</v>
      </c>
      <c r="E15" s="25">
        <f t="shared" ref="E15:E23" si="15">SUMIF($R$41:$R$61,$B15,V$41:V$61)*1000</f>
        <v>1109796000</v>
      </c>
      <c r="F15" s="105">
        <f t="shared" ref="F15:F23" si="16">SUMIF($R$41:$R$61,$B15,W$41:W$61)*1000</f>
        <v>594707000</v>
      </c>
      <c r="G15" s="105">
        <f t="shared" ref="G15:G23" si="17">SUMIF($R$41:$R$61,$B15,X$41:X$61)*1000</f>
        <v>613767000</v>
      </c>
      <c r="K15" s="42" t="s">
        <v>155</v>
      </c>
      <c r="L15" s="44">
        <v>-1428273667</v>
      </c>
      <c r="M15" s="43">
        <v>-4472718136</v>
      </c>
      <c r="N15" s="151">
        <v>-3126126383</v>
      </c>
      <c r="O15" s="43">
        <v>-2067508256</v>
      </c>
      <c r="P15" s="43">
        <v>-1275481124</v>
      </c>
      <c r="S15" s="42" t="s">
        <v>144</v>
      </c>
      <c r="T15" s="44">
        <v>4848135</v>
      </c>
      <c r="U15" s="44">
        <v>10255474</v>
      </c>
      <c r="V15" s="43">
        <v>12671575</v>
      </c>
      <c r="W15" s="43">
        <v>4840880</v>
      </c>
      <c r="X15" s="44">
        <v>4467091</v>
      </c>
    </row>
    <row r="16" spans="2:24" ht="11.25">
      <c r="B16" s="74" t="s">
        <v>156</v>
      </c>
      <c r="C16" s="25">
        <f t="shared" si="9"/>
        <v>2614854000</v>
      </c>
      <c r="D16" s="25">
        <f t="shared" si="14"/>
        <v>2851846000</v>
      </c>
      <c r="E16" s="25">
        <f t="shared" si="15"/>
        <v>3071807000</v>
      </c>
      <c r="F16" s="105">
        <f t="shared" si="16"/>
        <v>1283485000</v>
      </c>
      <c r="G16" s="105">
        <f t="shared" si="17"/>
        <v>1514298000</v>
      </c>
      <c r="K16" s="42" t="s">
        <v>157</v>
      </c>
      <c r="L16" s="44">
        <v>4172009232</v>
      </c>
      <c r="M16" s="43">
        <v>12533625156</v>
      </c>
      <c r="N16" s="151">
        <v>19137802018</v>
      </c>
      <c r="O16" s="43">
        <v>9771173637</v>
      </c>
      <c r="P16" s="43">
        <v>9728842168</v>
      </c>
      <c r="S16" s="34" t="s">
        <v>146</v>
      </c>
      <c r="T16" s="47">
        <v>553066764</v>
      </c>
      <c r="U16" s="47">
        <v>579821491</v>
      </c>
      <c r="V16" s="46">
        <v>622518119</v>
      </c>
      <c r="W16" s="46">
        <v>348423502</v>
      </c>
      <c r="X16" s="47">
        <v>304107584</v>
      </c>
    </row>
    <row r="17" spans="2:24" ht="11.25">
      <c r="B17" s="74" t="s">
        <v>158</v>
      </c>
      <c r="C17" s="25">
        <f t="shared" si="9"/>
        <v>11958237000</v>
      </c>
      <c r="D17" s="25">
        <f t="shared" si="14"/>
        <v>8478016000</v>
      </c>
      <c r="E17" s="25">
        <f t="shared" si="15"/>
        <v>8009624000</v>
      </c>
      <c r="F17" s="105">
        <f t="shared" si="16"/>
        <v>3609776000</v>
      </c>
      <c r="G17" s="105">
        <f t="shared" si="17"/>
        <v>5380269000</v>
      </c>
      <c r="K17" s="42" t="s">
        <v>159</v>
      </c>
      <c r="L17" s="44">
        <v>1893814540</v>
      </c>
      <c r="M17" s="43">
        <v>438342545</v>
      </c>
      <c r="N17" s="151">
        <v>1186573100</v>
      </c>
      <c r="O17" s="43">
        <v>2495523826</v>
      </c>
      <c r="P17" s="43">
        <v>491120397</v>
      </c>
      <c r="W17" s="12"/>
      <c r="X17" s="12"/>
    </row>
    <row r="18" spans="2:24" ht="11.25">
      <c r="B18" s="74" t="s">
        <v>160</v>
      </c>
      <c r="C18" s="25">
        <f t="shared" si="9"/>
        <v>6809576000</v>
      </c>
      <c r="D18" s="25">
        <f t="shared" si="14"/>
        <v>6711804000</v>
      </c>
      <c r="E18" s="25">
        <f t="shared" si="15"/>
        <v>6122827000</v>
      </c>
      <c r="F18" s="105">
        <f t="shared" si="16"/>
        <v>3230879000</v>
      </c>
      <c r="G18" s="105">
        <f t="shared" si="17"/>
        <v>2613853000</v>
      </c>
      <c r="K18" s="42" t="s">
        <v>161</v>
      </c>
      <c r="L18" s="44">
        <v>2278194692</v>
      </c>
      <c r="M18" s="43">
        <v>12095282611</v>
      </c>
      <c r="N18" s="151">
        <v>17951228918</v>
      </c>
      <c r="O18" s="65">
        <v>7275649811</v>
      </c>
      <c r="P18" s="65">
        <v>9237721771</v>
      </c>
      <c r="S18" s="134" t="s">
        <v>162</v>
      </c>
      <c r="W18" s="12"/>
      <c r="X18" s="12"/>
    </row>
    <row r="19" spans="2:24" ht="11.25">
      <c r="B19" s="74" t="s">
        <v>163</v>
      </c>
      <c r="C19" s="25">
        <f t="shared" si="9"/>
        <v>628511000</v>
      </c>
      <c r="D19" s="25">
        <f t="shared" si="14"/>
        <v>957991000</v>
      </c>
      <c r="E19" s="25">
        <f t="shared" si="15"/>
        <v>1873905000</v>
      </c>
      <c r="F19" s="105">
        <f t="shared" si="16"/>
        <v>1357388000</v>
      </c>
      <c r="G19" s="105">
        <f t="shared" si="17"/>
        <v>497528000</v>
      </c>
      <c r="K19" s="42" t="s">
        <v>164</v>
      </c>
      <c r="L19" s="44">
        <v>2278194692</v>
      </c>
      <c r="M19" s="43">
        <v>12095282611</v>
      </c>
      <c r="N19" s="151">
        <v>17951228918</v>
      </c>
      <c r="O19" s="43">
        <v>7275649811</v>
      </c>
      <c r="P19" s="43">
        <v>9237721771</v>
      </c>
      <c r="W19" s="12"/>
      <c r="X19" s="12"/>
    </row>
    <row r="20" spans="2:24" ht="11.25">
      <c r="B20" s="74" t="s">
        <v>165</v>
      </c>
      <c r="C20" s="25">
        <f t="shared" si="9"/>
        <v>1700694000</v>
      </c>
      <c r="D20" s="25">
        <f t="shared" si="14"/>
        <v>1513848000</v>
      </c>
      <c r="E20" s="25">
        <f t="shared" si="15"/>
        <v>1476984000</v>
      </c>
      <c r="F20" s="105">
        <f t="shared" si="16"/>
        <v>1141027000</v>
      </c>
      <c r="G20" s="105">
        <f t="shared" si="17"/>
        <v>713797000</v>
      </c>
      <c r="K20" s="42" t="s">
        <v>166</v>
      </c>
      <c r="L20" s="41" t="s">
        <v>109</v>
      </c>
      <c r="M20" s="40" t="s">
        <v>109</v>
      </c>
      <c r="N20" s="152" t="s">
        <v>109</v>
      </c>
      <c r="O20" s="40" t="s">
        <v>109</v>
      </c>
      <c r="P20" s="40" t="s">
        <v>109</v>
      </c>
      <c r="S20" s="134" t="s">
        <v>167</v>
      </c>
      <c r="W20" s="12"/>
      <c r="X20" s="12"/>
    </row>
    <row r="21" spans="2:24" ht="11.25">
      <c r="B21" s="74" t="s">
        <v>168</v>
      </c>
      <c r="C21" s="124">
        <f t="shared" si="9"/>
        <v>2303696000</v>
      </c>
      <c r="D21" s="124">
        <f t="shared" si="14"/>
        <v>2175444000</v>
      </c>
      <c r="E21" s="124">
        <f t="shared" si="15"/>
        <v>1983554000</v>
      </c>
      <c r="F21" s="125">
        <f t="shared" si="16"/>
        <v>1114943000</v>
      </c>
      <c r="G21" s="125">
        <f t="shared" si="17"/>
        <v>973429000</v>
      </c>
      <c r="K21" s="42" t="s">
        <v>169</v>
      </c>
      <c r="L21" s="41"/>
      <c r="M21" s="40"/>
      <c r="N21" s="40"/>
      <c r="O21" s="40"/>
      <c r="P21" s="40"/>
      <c r="S21" s="135"/>
      <c r="W21" s="12"/>
      <c r="X21" s="12"/>
    </row>
    <row r="22" spans="2:24" ht="11.25">
      <c r="B22" s="74" t="s">
        <v>170</v>
      </c>
      <c r="C22" s="25">
        <f t="shared" si="9"/>
        <v>1440485000</v>
      </c>
      <c r="D22" s="25">
        <f t="shared" si="14"/>
        <v>1334925000</v>
      </c>
      <c r="E22" s="25">
        <f t="shared" si="15"/>
        <v>1716085000</v>
      </c>
      <c r="F22" s="105">
        <f t="shared" si="16"/>
        <v>899655000</v>
      </c>
      <c r="G22" s="105">
        <f t="shared" si="17"/>
        <v>929305000</v>
      </c>
      <c r="K22" s="153" t="s">
        <v>171</v>
      </c>
      <c r="L22" s="1174"/>
      <c r="M22" s="1172"/>
      <c r="N22" s="1172"/>
      <c r="O22" s="1172"/>
      <c r="P22" s="1172"/>
      <c r="S22" s="145" t="s">
        <v>127</v>
      </c>
      <c r="T22" s="146"/>
      <c r="U22" s="146"/>
      <c r="V22" s="147"/>
      <c r="W22" s="139" t="s">
        <v>117</v>
      </c>
      <c r="X22" s="138" t="s">
        <v>118</v>
      </c>
    </row>
    <row r="23" spans="2:24" ht="11.25">
      <c r="B23" s="74" t="s">
        <v>172</v>
      </c>
      <c r="C23" s="25">
        <f t="shared" si="9"/>
        <v>12548148000</v>
      </c>
      <c r="D23" s="25">
        <f t="shared" si="14"/>
        <v>12051731000</v>
      </c>
      <c r="E23" s="25">
        <f t="shared" si="15"/>
        <v>15204002000</v>
      </c>
      <c r="F23" s="105">
        <f t="shared" si="16"/>
        <v>7827026000</v>
      </c>
      <c r="G23" s="105">
        <f t="shared" si="17"/>
        <v>7172939000</v>
      </c>
      <c r="K23" s="154" t="s">
        <v>173</v>
      </c>
      <c r="L23" s="1175"/>
      <c r="M23" s="1173"/>
      <c r="N23" s="1173"/>
      <c r="O23" s="1173"/>
      <c r="P23" s="1173"/>
      <c r="S23" s="148" t="s">
        <v>129</v>
      </c>
      <c r="T23" s="142" t="s">
        <v>130</v>
      </c>
      <c r="U23" s="142" t="s">
        <v>131</v>
      </c>
      <c r="V23" s="143" t="s">
        <v>132</v>
      </c>
      <c r="W23" s="143" t="s">
        <v>123</v>
      </c>
      <c r="X23" s="142" t="s">
        <v>123</v>
      </c>
    </row>
    <row r="24" spans="2:24" ht="11.25">
      <c r="B24" s="21" t="s">
        <v>141</v>
      </c>
      <c r="C24" s="103">
        <f>L9</f>
        <v>18597028507</v>
      </c>
      <c r="D24" s="103">
        <f>M9</f>
        <v>27702722545</v>
      </c>
      <c r="E24" s="103">
        <f>N9</f>
        <v>30701175082</v>
      </c>
      <c r="F24" s="104">
        <f>O9</f>
        <v>14293334520</v>
      </c>
      <c r="G24" s="104">
        <f>P9</f>
        <v>14989255213</v>
      </c>
      <c r="K24" s="153" t="s">
        <v>174</v>
      </c>
      <c r="L24" s="1178">
        <v>6463649</v>
      </c>
      <c r="M24" s="1176">
        <v>47898287</v>
      </c>
      <c r="N24" s="1176">
        <v>34134329</v>
      </c>
      <c r="O24" s="1176">
        <v>494535</v>
      </c>
      <c r="P24" s="1176">
        <v>25600325</v>
      </c>
      <c r="S24" s="42" t="s">
        <v>175</v>
      </c>
      <c r="T24" s="44">
        <v>61154623</v>
      </c>
      <c r="U24" s="44">
        <v>67282344</v>
      </c>
      <c r="V24" s="43">
        <v>73032007</v>
      </c>
      <c r="W24" s="40" t="s">
        <v>176</v>
      </c>
      <c r="X24" s="44">
        <v>37496312</v>
      </c>
    </row>
    <row r="25" spans="2:24" ht="11.25">
      <c r="B25" s="23" t="s">
        <v>177</v>
      </c>
      <c r="C25" s="156">
        <f>C24/C6</f>
        <v>2.9517687934727213E-2</v>
      </c>
      <c r="D25" s="112">
        <f>D24/D6</f>
        <v>4.1749580577881112E-2</v>
      </c>
      <c r="E25" s="112">
        <f>E24/E6</f>
        <v>4.2907259704338799E-2</v>
      </c>
      <c r="F25" s="113">
        <f>F24/F6</f>
        <v>3.6094749031233817E-2</v>
      </c>
      <c r="G25" s="113">
        <f>G24/G6</f>
        <v>4.2718046517388426E-2</v>
      </c>
      <c r="K25" s="154" t="s">
        <v>178</v>
      </c>
      <c r="L25" s="1179"/>
      <c r="M25" s="1177"/>
      <c r="N25" s="1177"/>
      <c r="O25" s="1177"/>
      <c r="P25" s="1177"/>
      <c r="S25" s="42" t="s">
        <v>179</v>
      </c>
      <c r="T25" s="44">
        <v>2825870</v>
      </c>
      <c r="U25" s="44">
        <v>3124638</v>
      </c>
      <c r="V25" s="43">
        <v>3781544</v>
      </c>
      <c r="W25" s="40" t="s">
        <v>180</v>
      </c>
      <c r="X25" s="44">
        <v>1871434</v>
      </c>
    </row>
    <row r="26" spans="2:24" ht="11.25">
      <c r="B26" s="26" t="s">
        <v>181</v>
      </c>
      <c r="C26" s="25">
        <f>L12</f>
        <v>1239939426</v>
      </c>
      <c r="D26" s="25">
        <f>M12</f>
        <v>1102821813</v>
      </c>
      <c r="E26" s="25">
        <f>N12</f>
        <v>728115463</v>
      </c>
      <c r="F26" s="105">
        <f>O12</f>
        <v>383069856</v>
      </c>
      <c r="G26" s="105">
        <f>P12</f>
        <v>514083633</v>
      </c>
      <c r="K26" s="42" t="s">
        <v>182</v>
      </c>
      <c r="L26" s="44">
        <v>4495184394</v>
      </c>
      <c r="M26" s="43">
        <v>1029089110</v>
      </c>
      <c r="N26" s="43">
        <v>-3126264406</v>
      </c>
      <c r="O26" s="43">
        <v>-1021354171</v>
      </c>
      <c r="P26" s="43">
        <v>2550811422</v>
      </c>
      <c r="S26" s="42" t="s">
        <v>183</v>
      </c>
      <c r="T26" s="44">
        <v>6985488</v>
      </c>
      <c r="U26" s="44">
        <v>8160878</v>
      </c>
      <c r="V26" s="43">
        <v>8921195</v>
      </c>
      <c r="W26" s="40" t="s">
        <v>184</v>
      </c>
      <c r="X26" s="44">
        <v>4453121</v>
      </c>
    </row>
    <row r="27" spans="2:24" ht="11.25">
      <c r="B27" s="26" t="s">
        <v>185</v>
      </c>
      <c r="C27" s="25">
        <f>-L13</f>
        <v>16492753645</v>
      </c>
      <c r="D27" s="25">
        <f>-M13</f>
        <v>12048493747</v>
      </c>
      <c r="E27" s="25">
        <f>-N13</f>
        <v>10452219619</v>
      </c>
      <c r="F27" s="105">
        <f>-O13</f>
        <v>4711750873</v>
      </c>
      <c r="G27" s="105">
        <f>-P13</f>
        <v>5375889067</v>
      </c>
      <c r="K27" s="42" t="s">
        <v>186</v>
      </c>
      <c r="L27" s="44">
        <v>-2204769985</v>
      </c>
      <c r="M27" s="43">
        <v>-1956109046</v>
      </c>
      <c r="N27" s="43">
        <v>1170423766</v>
      </c>
      <c r="O27" s="43">
        <v>1539394988</v>
      </c>
      <c r="P27" s="43">
        <v>-3277445051</v>
      </c>
      <c r="S27" s="34" t="s">
        <v>146</v>
      </c>
      <c r="T27" s="47">
        <v>70965981</v>
      </c>
      <c r="U27" s="47">
        <v>78567860</v>
      </c>
      <c r="V27" s="46">
        <v>85734746</v>
      </c>
      <c r="W27" s="45" t="s">
        <v>187</v>
      </c>
      <c r="X27" s="47">
        <v>43820867</v>
      </c>
    </row>
    <row r="28" spans="2:24" ht="11.25">
      <c r="B28" s="26" t="s">
        <v>188</v>
      </c>
      <c r="C28" s="25">
        <f>L10+L14</f>
        <v>16136186597</v>
      </c>
      <c r="D28" s="25">
        <f>M10+M14</f>
        <v>18194944502</v>
      </c>
      <c r="E28" s="25">
        <f>N10+N14</f>
        <v>12545234573</v>
      </c>
      <c r="F28" s="105">
        <f>O10+O14</f>
        <v>7172836775</v>
      </c>
      <c r="G28" s="105">
        <f>P10+P14</f>
        <v>6471529688</v>
      </c>
      <c r="H28" s="12" t="s">
        <v>189</v>
      </c>
      <c r="K28" s="153" t="s">
        <v>171</v>
      </c>
      <c r="L28" s="1174"/>
      <c r="M28" s="1172"/>
      <c r="N28" s="1180"/>
      <c r="O28" s="1172"/>
      <c r="P28" s="1172"/>
      <c r="W28" s="12"/>
      <c r="X28" s="12"/>
    </row>
    <row r="29" spans="2:24" ht="11.25">
      <c r="B29" s="26" t="s">
        <v>190</v>
      </c>
      <c r="C29" s="25">
        <f>-(L11+L15)</f>
        <v>15308391653</v>
      </c>
      <c r="D29" s="25">
        <f>-(M11+M15)</f>
        <v>22418369957</v>
      </c>
      <c r="E29" s="25">
        <f>-(N11+N15)</f>
        <v>14384503481</v>
      </c>
      <c r="F29" s="105">
        <f>-(O11+O15)</f>
        <v>7366316641</v>
      </c>
      <c r="G29" s="105">
        <f>-(P11+P15)</f>
        <v>6870137299</v>
      </c>
      <c r="H29" s="12" t="s">
        <v>191</v>
      </c>
      <c r="K29" s="154" t="s">
        <v>192</v>
      </c>
      <c r="L29" s="1175"/>
      <c r="M29" s="1173"/>
      <c r="N29" s="1181"/>
      <c r="O29" s="1173"/>
      <c r="P29" s="1173"/>
      <c r="S29" s="134" t="s">
        <v>193</v>
      </c>
      <c r="W29" s="12"/>
      <c r="X29" s="12"/>
    </row>
    <row r="30" spans="2:24" ht="11.25">
      <c r="B30" s="28" t="s">
        <v>194</v>
      </c>
      <c r="C30" s="114">
        <f t="shared" ref="C30:G31" si="18">L17</f>
        <v>1893814540</v>
      </c>
      <c r="D30" s="114">
        <f t="shared" si="18"/>
        <v>438342545</v>
      </c>
      <c r="E30" s="114">
        <f t="shared" si="18"/>
        <v>1186573100</v>
      </c>
      <c r="F30" s="115">
        <f t="shared" si="18"/>
        <v>2495523826</v>
      </c>
      <c r="G30" s="115">
        <f t="shared" si="18"/>
        <v>491120397</v>
      </c>
      <c r="K30" s="153" t="s">
        <v>195</v>
      </c>
      <c r="L30" s="1184">
        <v>-743596242</v>
      </c>
      <c r="M30" s="1182">
        <v>-533998872</v>
      </c>
      <c r="N30" s="1176">
        <v>-1165179689</v>
      </c>
      <c r="O30" s="1180" t="s">
        <v>109</v>
      </c>
      <c r="P30" s="1180" t="s">
        <v>109</v>
      </c>
      <c r="S30" s="135"/>
      <c r="W30" s="12"/>
      <c r="X30" s="12"/>
    </row>
    <row r="31" spans="2:24" ht="11.25">
      <c r="B31" s="21" t="s">
        <v>196</v>
      </c>
      <c r="C31" s="103">
        <f t="shared" si="18"/>
        <v>2278194692</v>
      </c>
      <c r="D31" s="103">
        <f t="shared" si="18"/>
        <v>12095282611</v>
      </c>
      <c r="E31" s="103">
        <f t="shared" si="18"/>
        <v>17951228918</v>
      </c>
      <c r="F31" s="104">
        <f t="shared" si="18"/>
        <v>7275649811</v>
      </c>
      <c r="G31" s="104">
        <f t="shared" si="18"/>
        <v>9237721771</v>
      </c>
      <c r="K31" s="154" t="s">
        <v>197</v>
      </c>
      <c r="L31" s="1185"/>
      <c r="M31" s="1183"/>
      <c r="N31" s="1177"/>
      <c r="O31" s="1181"/>
      <c r="P31" s="1181"/>
      <c r="S31" s="145" t="s">
        <v>127</v>
      </c>
      <c r="T31" s="146"/>
      <c r="U31" s="146"/>
      <c r="V31" s="147"/>
      <c r="W31" s="139" t="s">
        <v>117</v>
      </c>
      <c r="X31" s="138" t="s">
        <v>118</v>
      </c>
    </row>
    <row r="32" spans="2:24" ht="11.25">
      <c r="B32" s="29" t="s">
        <v>198</v>
      </c>
      <c r="C32" s="157">
        <f>C31/C6</f>
        <v>3.6160099420020735E-3</v>
      </c>
      <c r="D32" s="112">
        <f>D31/D6</f>
        <v>1.8228279735319014E-2</v>
      </c>
      <c r="E32" s="112">
        <f>E31/E6</f>
        <v>2.5088226725505723E-2</v>
      </c>
      <c r="F32" s="116">
        <f>F31/F6</f>
        <v>1.8373092268968234E-2</v>
      </c>
      <c r="G32" s="116">
        <f>G31/G6</f>
        <v>2.6326686864736472E-2</v>
      </c>
      <c r="K32" s="42" t="s">
        <v>199</v>
      </c>
      <c r="L32" s="44">
        <v>3831476508</v>
      </c>
      <c r="M32" s="43">
        <v>10682162090</v>
      </c>
      <c r="N32" s="151">
        <v>14864342918</v>
      </c>
      <c r="O32" s="43">
        <v>7794185163</v>
      </c>
      <c r="P32" s="43">
        <v>8536688467</v>
      </c>
      <c r="S32" s="148" t="s">
        <v>129</v>
      </c>
      <c r="T32" s="142" t="s">
        <v>130</v>
      </c>
      <c r="U32" s="142" t="s">
        <v>131</v>
      </c>
      <c r="V32" s="143" t="s">
        <v>132</v>
      </c>
      <c r="W32" s="143" t="s">
        <v>123</v>
      </c>
      <c r="X32" s="142" t="s">
        <v>123</v>
      </c>
    </row>
    <row r="33" spans="2:24" ht="11.25">
      <c r="B33" s="21" t="s">
        <v>200</v>
      </c>
      <c r="C33" s="103">
        <f>C24+C39</f>
        <v>54172121980</v>
      </c>
      <c r="D33" s="103">
        <f t="shared" ref="D33:G33" si="19">D24+D39</f>
        <v>65010014708</v>
      </c>
      <c r="E33" s="103">
        <f t="shared" si="19"/>
        <v>69121406676</v>
      </c>
      <c r="F33" s="104">
        <f t="shared" si="19"/>
        <v>34728224867</v>
      </c>
      <c r="G33" s="104">
        <f t="shared" si="19"/>
        <v>34301816293</v>
      </c>
      <c r="K33" s="42" t="s">
        <v>201</v>
      </c>
      <c r="L33" s="41"/>
      <c r="M33" s="40"/>
      <c r="N33" s="40"/>
      <c r="O33" s="40"/>
      <c r="P33" s="40"/>
      <c r="S33" s="42" t="s">
        <v>202</v>
      </c>
      <c r="T33" s="44">
        <v>27615340</v>
      </c>
      <c r="U33" s="44">
        <v>29666486</v>
      </c>
      <c r="V33" s="43">
        <v>31190193</v>
      </c>
      <c r="W33" s="43">
        <v>16973713</v>
      </c>
      <c r="X33" s="44">
        <v>15696912</v>
      </c>
    </row>
    <row r="34" spans="2:24" ht="12" thickBot="1">
      <c r="B34" s="31" t="s">
        <v>203</v>
      </c>
      <c r="C34" s="117">
        <f>C33/C6</f>
        <v>8.5983402712198509E-2</v>
      </c>
      <c r="D34" s="118">
        <f>D33/D6</f>
        <v>9.7973794561601713E-2</v>
      </c>
      <c r="E34" s="118">
        <f>E33/E6</f>
        <v>9.6602496140781091E-2</v>
      </c>
      <c r="F34" s="119">
        <f>F33/F6</f>
        <v>8.769867934740104E-2</v>
      </c>
      <c r="G34" s="119">
        <f>G33/G6</f>
        <v>9.7757130905639894E-2</v>
      </c>
      <c r="K34" s="42" t="s">
        <v>164</v>
      </c>
      <c r="L34" s="44">
        <v>3831476508</v>
      </c>
      <c r="M34" s="43">
        <v>10682162090</v>
      </c>
      <c r="N34" s="43">
        <v>14864342918</v>
      </c>
      <c r="O34" s="43">
        <v>7794185163</v>
      </c>
      <c r="P34" s="43">
        <v>8536688467</v>
      </c>
      <c r="S34" s="42" t="s">
        <v>204</v>
      </c>
      <c r="T34" s="44">
        <v>7959753</v>
      </c>
      <c r="U34" s="44">
        <v>7640807</v>
      </c>
      <c r="V34" s="43">
        <v>7230038</v>
      </c>
      <c r="W34" s="43">
        <v>3461177</v>
      </c>
      <c r="X34" s="44">
        <v>3615649</v>
      </c>
    </row>
    <row r="35" spans="2:24" ht="11.25">
      <c r="B35" s="12" t="s">
        <v>92</v>
      </c>
      <c r="K35" s="42" t="s">
        <v>166</v>
      </c>
      <c r="L35" s="41" t="s">
        <v>109</v>
      </c>
      <c r="M35" s="40" t="s">
        <v>109</v>
      </c>
      <c r="N35" s="40" t="s">
        <v>109</v>
      </c>
      <c r="O35" s="40" t="s">
        <v>109</v>
      </c>
      <c r="P35" s="40" t="s">
        <v>109</v>
      </c>
      <c r="S35" s="34" t="s">
        <v>146</v>
      </c>
      <c r="T35" s="47">
        <v>35575093</v>
      </c>
      <c r="U35" s="47">
        <v>37307293</v>
      </c>
      <c r="V35" s="46">
        <v>38420231</v>
      </c>
      <c r="W35" s="46">
        <v>20434890</v>
      </c>
      <c r="X35" s="47">
        <v>19312561</v>
      </c>
    </row>
    <row r="36" spans="2:24" ht="11.25">
      <c r="K36" s="42" t="s">
        <v>205</v>
      </c>
      <c r="L36" s="41"/>
      <c r="M36" s="40"/>
      <c r="N36" s="40"/>
      <c r="O36" s="152"/>
      <c r="P36" s="152"/>
      <c r="W36" s="12"/>
      <c r="X36" s="12"/>
    </row>
    <row r="37" spans="2:24" ht="11.25">
      <c r="B37" s="12" t="s">
        <v>206</v>
      </c>
      <c r="C37" s="25">
        <f>'CF(연결)'!B14</f>
        <v>27615340495</v>
      </c>
      <c r="D37" s="25">
        <f>'CF(연결)'!C14</f>
        <v>29666485532</v>
      </c>
      <c r="E37" s="25">
        <f>'CF(연결)'!D14</f>
        <v>31190193327</v>
      </c>
      <c r="F37" s="11">
        <f>'CF(연결)'!E14</f>
        <v>16973712924</v>
      </c>
      <c r="G37" s="11">
        <f>'CF(연결)'!F14</f>
        <v>15696912464</v>
      </c>
      <c r="K37" s="67" t="s">
        <v>207</v>
      </c>
      <c r="L37" s="155">
        <v>231</v>
      </c>
      <c r="M37" s="46">
        <v>1226</v>
      </c>
      <c r="N37" s="46">
        <v>1819</v>
      </c>
      <c r="O37" s="45">
        <v>737</v>
      </c>
      <c r="P37" s="45">
        <v>936</v>
      </c>
      <c r="S37" s="134" t="s">
        <v>208</v>
      </c>
      <c r="W37" s="12"/>
      <c r="X37" s="12"/>
    </row>
    <row r="38" spans="2:24" ht="11.25">
      <c r="B38" s="12" t="s">
        <v>209</v>
      </c>
      <c r="C38" s="25">
        <f>'CF(연결)'!B15</f>
        <v>7959752978</v>
      </c>
      <c r="D38" s="25">
        <f>'CF(연결)'!C15</f>
        <v>7640806631</v>
      </c>
      <c r="E38" s="25">
        <f>'CF(연결)'!D15</f>
        <v>7230038267</v>
      </c>
      <c r="F38" s="11">
        <f>'CF(연결)'!E15</f>
        <v>3461177423</v>
      </c>
      <c r="G38" s="11">
        <f>'CF(연결)'!F15</f>
        <v>3615648616</v>
      </c>
      <c r="S38" s="27"/>
      <c r="W38" s="12"/>
      <c r="X38" s="12"/>
    </row>
    <row r="39" spans="2:24" ht="11.25">
      <c r="B39" s="12" t="s">
        <v>210</v>
      </c>
      <c r="C39" s="11">
        <f>SUM(C37:C38)</f>
        <v>35575093473</v>
      </c>
      <c r="D39" s="11">
        <f t="shared" ref="D39:G39" si="20">SUM(D37:D38)</f>
        <v>37307292163</v>
      </c>
      <c r="E39" s="11">
        <f t="shared" si="20"/>
        <v>38420231594</v>
      </c>
      <c r="F39" s="11">
        <f t="shared" si="20"/>
        <v>20434890347</v>
      </c>
      <c r="G39" s="11">
        <f t="shared" si="20"/>
        <v>19312561080</v>
      </c>
      <c r="S39" s="145" t="s">
        <v>127</v>
      </c>
      <c r="T39" s="146"/>
      <c r="U39" s="146"/>
      <c r="V39" s="147"/>
      <c r="W39" s="139" t="s">
        <v>117</v>
      </c>
      <c r="X39" s="138" t="s">
        <v>118</v>
      </c>
    </row>
    <row r="40" spans="2:24" ht="11.25">
      <c r="C40" s="11">
        <f>C39-T35*1000</f>
        <v>473</v>
      </c>
      <c r="D40" s="11">
        <f t="shared" ref="D40:G40" si="21">D39-U35*1000</f>
        <v>-837</v>
      </c>
      <c r="E40" s="11">
        <f t="shared" si="21"/>
        <v>594</v>
      </c>
      <c r="F40" s="11">
        <f t="shared" si="21"/>
        <v>347</v>
      </c>
      <c r="G40" s="11">
        <f t="shared" si="21"/>
        <v>80</v>
      </c>
      <c r="S40" s="148" t="s">
        <v>129</v>
      </c>
      <c r="T40" s="142" t="s">
        <v>130</v>
      </c>
      <c r="U40" s="142" t="s">
        <v>131</v>
      </c>
      <c r="V40" s="143" t="s">
        <v>132</v>
      </c>
      <c r="W40" s="143" t="s">
        <v>123</v>
      </c>
      <c r="X40" s="142" t="s">
        <v>123</v>
      </c>
    </row>
    <row r="41" spans="2:24" ht="11.25">
      <c r="R41" s="51" t="s">
        <v>211</v>
      </c>
      <c r="S41" s="42" t="s">
        <v>175</v>
      </c>
      <c r="T41" s="44">
        <v>14133305</v>
      </c>
      <c r="U41" s="44">
        <v>15847320</v>
      </c>
      <c r="V41" s="43">
        <v>18094369</v>
      </c>
      <c r="W41" s="43">
        <v>10132688</v>
      </c>
      <c r="X41" s="44">
        <v>9568584</v>
      </c>
    </row>
    <row r="42" spans="2:24" ht="11.25">
      <c r="C42" s="11">
        <f>SUM(C7:C9)-C6</f>
        <v>314</v>
      </c>
      <c r="D42" s="11">
        <f>SUM(D7:D9)-D6</f>
        <v>451</v>
      </c>
      <c r="E42" s="11">
        <f>SUM(E7:E9)-E6</f>
        <v>-57</v>
      </c>
      <c r="F42" s="11">
        <f>SUM(F7:F9)-F6</f>
        <v>-226</v>
      </c>
      <c r="G42" s="11">
        <f>SUM(G7:G9)-G6</f>
        <v>-224</v>
      </c>
      <c r="R42" s="51" t="s">
        <v>211</v>
      </c>
      <c r="S42" s="42" t="s">
        <v>179</v>
      </c>
      <c r="T42" s="44">
        <v>610852</v>
      </c>
      <c r="U42" s="44">
        <v>635051</v>
      </c>
      <c r="V42" s="43">
        <v>866836</v>
      </c>
      <c r="W42" s="43">
        <v>469070</v>
      </c>
      <c r="X42" s="44">
        <v>431872</v>
      </c>
    </row>
    <row r="43" spans="2:24" ht="11.25">
      <c r="C43" s="11">
        <f>C6-C10-C11</f>
        <v>0</v>
      </c>
      <c r="D43" s="11">
        <f>D6-D10-D11</f>
        <v>0</v>
      </c>
      <c r="E43" s="11">
        <f>E6-E10-E11</f>
        <v>0</v>
      </c>
      <c r="F43" s="11">
        <f>F6-F10-F11</f>
        <v>0</v>
      </c>
      <c r="G43" s="11">
        <f>G6-G10-G11</f>
        <v>0</v>
      </c>
      <c r="R43" s="51" t="s">
        <v>190</v>
      </c>
      <c r="S43" s="42" t="s">
        <v>212</v>
      </c>
      <c r="T43" s="44">
        <v>9081078</v>
      </c>
      <c r="U43" s="44">
        <v>8832738</v>
      </c>
      <c r="V43" s="43">
        <v>11800511</v>
      </c>
      <c r="W43" s="43">
        <v>5630024</v>
      </c>
      <c r="X43" s="44">
        <v>5576866</v>
      </c>
    </row>
    <row r="44" spans="2:24" ht="11.25">
      <c r="C44" s="25">
        <f>SUM(C14:C23)-C13</f>
        <v>-312</v>
      </c>
      <c r="D44" s="25">
        <f>SUM(D14:D23)-D13</f>
        <v>63</v>
      </c>
      <c r="E44" s="25">
        <f>SUM(E14:E23)-E13</f>
        <v>-229</v>
      </c>
      <c r="F44" s="25">
        <f>SUM(F14:F23)-F13</f>
        <v>110</v>
      </c>
      <c r="G44" s="25">
        <f>SUM(G14:G23)-G13</f>
        <v>1353</v>
      </c>
      <c r="R44" s="51" t="s">
        <v>206</v>
      </c>
      <c r="S44" s="42" t="s">
        <v>213</v>
      </c>
      <c r="T44" s="44">
        <v>1355553</v>
      </c>
      <c r="U44" s="44">
        <v>1166656</v>
      </c>
      <c r="V44" s="43">
        <v>1109796</v>
      </c>
      <c r="W44" s="43">
        <v>594707</v>
      </c>
      <c r="X44" s="44">
        <v>613767</v>
      </c>
    </row>
    <row r="45" spans="2:24" ht="11.25">
      <c r="C45" s="11">
        <f>C11-C13-C24</f>
        <v>0</v>
      </c>
      <c r="D45" s="11">
        <f>D11-D13-D24</f>
        <v>0</v>
      </c>
      <c r="E45" s="11">
        <f>E11-E13-E24</f>
        <v>0</v>
      </c>
      <c r="F45" s="11">
        <f>F11-F13-F24</f>
        <v>0</v>
      </c>
      <c r="G45" s="11">
        <f>G11-G13-G24</f>
        <v>0</v>
      </c>
      <c r="R45" s="51" t="s">
        <v>190</v>
      </c>
      <c r="S45" s="42" t="s">
        <v>214</v>
      </c>
      <c r="T45" s="44">
        <v>301283</v>
      </c>
      <c r="U45" s="44">
        <v>264622</v>
      </c>
      <c r="V45" s="43">
        <v>282962</v>
      </c>
      <c r="W45" s="43">
        <v>185920</v>
      </c>
      <c r="X45" s="44">
        <v>111807</v>
      </c>
    </row>
    <row r="46" spans="2:24" ht="11.25">
      <c r="C46" s="11">
        <f>C24+C26-C27+C28-C29-C30-C31</f>
        <v>0</v>
      </c>
      <c r="D46" s="11">
        <f>D24+D26-D27+D28-D29-D30-D31</f>
        <v>0</v>
      </c>
      <c r="E46" s="11">
        <f>E24+E26-E27+E28-E29-E30-E31</f>
        <v>0</v>
      </c>
      <c r="F46" s="11">
        <f>F24+F26-F27+F28-F29-F30-F31</f>
        <v>0</v>
      </c>
      <c r="G46" s="11">
        <f>G24+G26-G27+G28-G29-G30-G31</f>
        <v>0</v>
      </c>
      <c r="R46" s="51" t="s">
        <v>215</v>
      </c>
      <c r="S46" s="42" t="s">
        <v>216</v>
      </c>
      <c r="T46" s="44">
        <v>1700694</v>
      </c>
      <c r="U46" s="44">
        <v>1513848</v>
      </c>
      <c r="V46" s="43">
        <v>1476984</v>
      </c>
      <c r="W46" s="43">
        <v>1141027</v>
      </c>
      <c r="X46" s="44">
        <v>713797</v>
      </c>
    </row>
    <row r="47" spans="2:24" ht="11.25">
      <c r="R47" s="51" t="s">
        <v>217</v>
      </c>
      <c r="S47" s="42" t="s">
        <v>218</v>
      </c>
      <c r="T47" s="44">
        <v>2303696</v>
      </c>
      <c r="U47" s="44">
        <v>2175444</v>
      </c>
      <c r="V47" s="43">
        <v>1983554</v>
      </c>
      <c r="W47" s="43">
        <v>1114943</v>
      </c>
      <c r="X47" s="44">
        <v>973429</v>
      </c>
    </row>
    <row r="48" spans="2:24" ht="11.25">
      <c r="R48" s="51" t="s">
        <v>190</v>
      </c>
      <c r="S48" s="42" t="s">
        <v>219</v>
      </c>
      <c r="T48" s="44">
        <v>245587</v>
      </c>
      <c r="U48" s="44">
        <v>303879</v>
      </c>
      <c r="V48" s="43">
        <v>357399</v>
      </c>
      <c r="W48" s="43">
        <v>185614</v>
      </c>
      <c r="X48" s="44">
        <v>169984</v>
      </c>
    </row>
    <row r="49" spans="18:24" ht="11.25">
      <c r="R49" s="51" t="s">
        <v>211</v>
      </c>
      <c r="S49" s="42" t="s">
        <v>183</v>
      </c>
      <c r="T49" s="44">
        <v>2262282</v>
      </c>
      <c r="U49" s="44">
        <v>2296085</v>
      </c>
      <c r="V49" s="43">
        <v>2774940</v>
      </c>
      <c r="W49" s="43">
        <v>1617364</v>
      </c>
      <c r="X49" s="44">
        <v>1381645</v>
      </c>
    </row>
    <row r="50" spans="18:24" ht="11.25">
      <c r="R50" s="51" t="s">
        <v>220</v>
      </c>
      <c r="S50" s="42" t="s">
        <v>221</v>
      </c>
      <c r="T50" s="44">
        <v>1440485</v>
      </c>
      <c r="U50" s="44">
        <v>1334925</v>
      </c>
      <c r="V50" s="43">
        <v>1716085</v>
      </c>
      <c r="W50" s="43">
        <v>899655</v>
      </c>
      <c r="X50" s="44">
        <v>929305</v>
      </c>
    </row>
    <row r="51" spans="18:24" ht="11.25">
      <c r="R51" s="51" t="s">
        <v>190</v>
      </c>
      <c r="S51" s="42" t="s">
        <v>222</v>
      </c>
      <c r="T51" s="44">
        <v>383194</v>
      </c>
      <c r="U51" s="44">
        <v>447737</v>
      </c>
      <c r="V51" s="43">
        <v>277704</v>
      </c>
      <c r="W51" s="43">
        <v>135653</v>
      </c>
      <c r="X51" s="44">
        <v>148314</v>
      </c>
    </row>
    <row r="52" spans="18:24" ht="11.25">
      <c r="R52" s="51" t="s">
        <v>223</v>
      </c>
      <c r="S52" s="42" t="s">
        <v>224</v>
      </c>
      <c r="T52" s="44">
        <v>6809576</v>
      </c>
      <c r="U52" s="44">
        <v>6711804</v>
      </c>
      <c r="V52" s="43">
        <v>6122827</v>
      </c>
      <c r="W52" s="43">
        <v>3230879</v>
      </c>
      <c r="X52" s="44">
        <v>2613853</v>
      </c>
    </row>
    <row r="53" spans="18:24" ht="11.25">
      <c r="R53" s="51" t="s">
        <v>190</v>
      </c>
      <c r="S53" s="42" t="s">
        <v>225</v>
      </c>
      <c r="T53" s="44">
        <v>531273</v>
      </c>
      <c r="U53" s="44">
        <v>686345</v>
      </c>
      <c r="V53" s="43">
        <v>817734</v>
      </c>
      <c r="W53" s="43">
        <v>435907</v>
      </c>
      <c r="X53" s="44">
        <v>393290</v>
      </c>
    </row>
    <row r="54" spans="18:24" ht="11.25">
      <c r="R54" s="51" t="s">
        <v>190</v>
      </c>
      <c r="S54" s="42" t="s">
        <v>226</v>
      </c>
      <c r="T54" s="44">
        <v>395488</v>
      </c>
      <c r="U54" s="44">
        <v>395904</v>
      </c>
      <c r="V54" s="43">
        <v>462492</v>
      </c>
      <c r="W54" s="43">
        <v>208063</v>
      </c>
      <c r="X54" s="44">
        <v>175823</v>
      </c>
    </row>
    <row r="55" spans="18:24" ht="11.25">
      <c r="R55" s="51" t="s">
        <v>190</v>
      </c>
      <c r="S55" s="42" t="s">
        <v>227</v>
      </c>
      <c r="T55" s="44">
        <v>422158</v>
      </c>
      <c r="U55" s="44">
        <v>414541</v>
      </c>
      <c r="V55" s="43">
        <v>426397</v>
      </c>
      <c r="W55" s="43">
        <v>161547</v>
      </c>
      <c r="X55" s="44">
        <v>222217</v>
      </c>
    </row>
    <row r="56" spans="18:24" ht="11.25">
      <c r="R56" s="51" t="s">
        <v>228</v>
      </c>
      <c r="S56" s="42" t="s">
        <v>229</v>
      </c>
      <c r="T56" s="44">
        <v>628511</v>
      </c>
      <c r="U56" s="44">
        <v>957991</v>
      </c>
      <c r="V56" s="43">
        <v>1873905</v>
      </c>
      <c r="W56" s="43">
        <v>1357388</v>
      </c>
      <c r="X56" s="44">
        <v>497528</v>
      </c>
    </row>
    <row r="57" spans="18:24" ht="11.25">
      <c r="R57" s="51" t="s">
        <v>190</v>
      </c>
      <c r="S57" s="42" t="s">
        <v>230</v>
      </c>
      <c r="T57" s="44">
        <v>583713</v>
      </c>
      <c r="U57" s="44">
        <v>117596</v>
      </c>
      <c r="V57" s="43">
        <v>270193</v>
      </c>
      <c r="W57" s="43">
        <v>145828</v>
      </c>
      <c r="X57" s="44">
        <v>130010</v>
      </c>
    </row>
    <row r="58" spans="18:24" ht="11.25">
      <c r="R58" s="51" t="s">
        <v>190</v>
      </c>
      <c r="S58" s="42" t="s">
        <v>231</v>
      </c>
      <c r="T58" s="44">
        <v>184177</v>
      </c>
      <c r="U58" s="44">
        <v>169658</v>
      </c>
      <c r="V58" s="43">
        <v>-6745</v>
      </c>
      <c r="W58" s="43">
        <v>474167</v>
      </c>
      <c r="X58" s="44">
        <v>-18090</v>
      </c>
    </row>
    <row r="59" spans="18:24" ht="11.25">
      <c r="R59" s="51" t="s">
        <v>209</v>
      </c>
      <c r="S59" s="42" t="s">
        <v>204</v>
      </c>
      <c r="T59" s="44">
        <v>2614854</v>
      </c>
      <c r="U59" s="44">
        <v>2851846</v>
      </c>
      <c r="V59" s="43">
        <v>3071807</v>
      </c>
      <c r="W59" s="43">
        <v>1283485</v>
      </c>
      <c r="X59" s="44">
        <v>1514298</v>
      </c>
    </row>
    <row r="60" spans="18:24" ht="11.25">
      <c r="R60" s="51" t="s">
        <v>232</v>
      </c>
      <c r="S60" s="42" t="s">
        <v>233</v>
      </c>
      <c r="T60" s="44">
        <v>11958237</v>
      </c>
      <c r="U60" s="44">
        <v>8478016</v>
      </c>
      <c r="V60" s="43">
        <v>8009624</v>
      </c>
      <c r="W60" s="43">
        <v>3609776</v>
      </c>
      <c r="X60" s="44">
        <v>5380269</v>
      </c>
    </row>
    <row r="61" spans="18:24" ht="11.25">
      <c r="R61" s="51" t="s">
        <v>234</v>
      </c>
      <c r="S61" s="42" t="s">
        <v>235</v>
      </c>
      <c r="T61" s="44">
        <v>420197</v>
      </c>
      <c r="U61" s="44">
        <v>418711</v>
      </c>
      <c r="V61" s="43">
        <v>515355</v>
      </c>
      <c r="W61" s="43">
        <v>264303</v>
      </c>
      <c r="X61" s="43">
        <v>262718</v>
      </c>
    </row>
    <row r="62" spans="18:24" ht="11.25">
      <c r="S62" s="34" t="s">
        <v>146</v>
      </c>
      <c r="T62" s="47">
        <v>58366193</v>
      </c>
      <c r="U62" s="47">
        <v>56020717</v>
      </c>
      <c r="V62" s="46">
        <v>62304729</v>
      </c>
      <c r="W62" s="46">
        <v>33278008</v>
      </c>
      <c r="X62" s="47">
        <v>31791286</v>
      </c>
    </row>
    <row r="63" spans="18:24" ht="11.25">
      <c r="W63" s="12"/>
      <c r="X63" s="12"/>
    </row>
    <row r="64" spans="18:24" ht="11.25">
      <c r="S64" s="134" t="s">
        <v>236</v>
      </c>
      <c r="W64" s="12"/>
      <c r="X64" s="12"/>
    </row>
    <row r="65" spans="19:24" ht="11.25">
      <c r="S65" s="33"/>
      <c r="W65" s="12"/>
      <c r="X65" s="12"/>
    </row>
    <row r="66" spans="19:24" ht="11.25">
      <c r="S66" s="134" t="s">
        <v>237</v>
      </c>
      <c r="W66" s="12"/>
      <c r="X66" s="12"/>
    </row>
    <row r="67" spans="19:24" ht="11.25">
      <c r="S67" s="33"/>
      <c r="W67" s="12"/>
      <c r="X67" s="12"/>
    </row>
    <row r="68" spans="19:24" ht="11.25">
      <c r="S68" s="134" t="s">
        <v>238</v>
      </c>
      <c r="W68" s="12"/>
      <c r="X68" s="12"/>
    </row>
    <row r="69" spans="19:24" ht="11.25">
      <c r="S69" s="27"/>
      <c r="W69" s="12"/>
      <c r="X69" s="12"/>
    </row>
    <row r="70" spans="19:24" ht="11.25">
      <c r="S70" s="27"/>
      <c r="W70" s="12"/>
      <c r="X70" s="12"/>
    </row>
    <row r="71" spans="19:24" ht="11.25">
      <c r="S71" s="145" t="s">
        <v>127</v>
      </c>
      <c r="T71" s="146"/>
      <c r="U71" s="146"/>
      <c r="V71" s="147"/>
      <c r="W71" s="139" t="s">
        <v>117</v>
      </c>
      <c r="X71" s="138" t="s">
        <v>118</v>
      </c>
    </row>
    <row r="72" spans="19:24" ht="11.25">
      <c r="S72" s="148" t="s">
        <v>129</v>
      </c>
      <c r="T72" s="142" t="s">
        <v>130</v>
      </c>
      <c r="U72" s="142" t="s">
        <v>131</v>
      </c>
      <c r="V72" s="143" t="s">
        <v>132</v>
      </c>
      <c r="W72" s="143" t="s">
        <v>123</v>
      </c>
      <c r="X72" s="142" t="s">
        <v>123</v>
      </c>
    </row>
    <row r="73" spans="19:24" ht="11.25">
      <c r="S73" s="42" t="s">
        <v>141</v>
      </c>
      <c r="T73" s="44">
        <v>18597029</v>
      </c>
      <c r="U73" s="44">
        <v>27702723</v>
      </c>
      <c r="V73" s="43">
        <v>30701175</v>
      </c>
      <c r="W73" s="43">
        <v>14293335</v>
      </c>
      <c r="X73" s="44">
        <v>14989255</v>
      </c>
    </row>
    <row r="74" spans="19:24" ht="11.25">
      <c r="S74" s="42" t="s">
        <v>239</v>
      </c>
      <c r="T74" s="44">
        <v>13239969</v>
      </c>
      <c r="U74" s="44">
        <v>14230269</v>
      </c>
      <c r="V74" s="43">
        <v>10541258</v>
      </c>
      <c r="W74" s="43">
        <v>6217643</v>
      </c>
      <c r="X74" s="44">
        <v>4435846</v>
      </c>
    </row>
    <row r="75" spans="19:24" ht="11.25">
      <c r="S75" s="42" t="s">
        <v>234</v>
      </c>
      <c r="T75" s="44">
        <v>-13880118</v>
      </c>
      <c r="U75" s="44">
        <v>-17945652</v>
      </c>
      <c r="V75" s="43">
        <v>-11258377</v>
      </c>
      <c r="W75" s="43">
        <v>-5298808</v>
      </c>
      <c r="X75" s="44">
        <v>-5594656</v>
      </c>
    </row>
    <row r="76" spans="19:24" ht="11.25">
      <c r="S76" s="67" t="s">
        <v>240</v>
      </c>
      <c r="T76" s="47">
        <v>17956879</v>
      </c>
      <c r="U76" s="47">
        <v>23987340</v>
      </c>
      <c r="V76" s="46">
        <v>29984056</v>
      </c>
      <c r="W76" s="46">
        <v>15212170</v>
      </c>
      <c r="X76" s="47">
        <v>13830445</v>
      </c>
    </row>
    <row r="77" spans="19:24" ht="11.25">
      <c r="W77" s="12"/>
      <c r="X77" s="12"/>
    </row>
    <row r="78" spans="19:24" ht="11.25">
      <c r="S78" s="134" t="s">
        <v>241</v>
      </c>
      <c r="W78" s="12"/>
      <c r="X78" s="12"/>
    </row>
    <row r="79" spans="19:24" ht="11.25">
      <c r="S79" s="33"/>
      <c r="W79" s="12"/>
      <c r="X79" s="12"/>
    </row>
    <row r="80" spans="19:24" ht="11.25">
      <c r="S80" s="134" t="s">
        <v>242</v>
      </c>
      <c r="W80" s="12"/>
      <c r="X80" s="12"/>
    </row>
    <row r="81" spans="19:24" ht="11.25">
      <c r="S81" s="27"/>
      <c r="W81" s="12"/>
      <c r="X81" s="12"/>
    </row>
    <row r="82" spans="19:24" ht="11.25">
      <c r="S82" s="145" t="s">
        <v>127</v>
      </c>
      <c r="T82" s="146"/>
      <c r="U82" s="146"/>
      <c r="V82" s="147"/>
      <c r="W82" s="139" t="s">
        <v>117</v>
      </c>
      <c r="X82" s="138" t="s">
        <v>118</v>
      </c>
    </row>
    <row r="83" spans="19:24" ht="11.25">
      <c r="S83" s="148" t="s">
        <v>129</v>
      </c>
      <c r="T83" s="142" t="s">
        <v>130</v>
      </c>
      <c r="U83" s="142" t="s">
        <v>131</v>
      </c>
      <c r="V83" s="143" t="s">
        <v>132</v>
      </c>
      <c r="W83" s="143" t="s">
        <v>123</v>
      </c>
      <c r="X83" s="142" t="s">
        <v>123</v>
      </c>
    </row>
    <row r="84" spans="19:24" ht="11.25">
      <c r="S84" s="42" t="s">
        <v>243</v>
      </c>
      <c r="T84" s="44">
        <v>173232</v>
      </c>
      <c r="U84" s="44">
        <v>180631</v>
      </c>
      <c r="V84" s="43">
        <v>129088</v>
      </c>
      <c r="W84" s="43">
        <v>59707</v>
      </c>
      <c r="X84" s="44">
        <v>66251</v>
      </c>
    </row>
    <row r="85" spans="19:24" ht="11.25">
      <c r="S85" s="42" t="s">
        <v>244</v>
      </c>
      <c r="T85" s="44">
        <v>3231416</v>
      </c>
      <c r="U85" s="44">
        <v>5755236</v>
      </c>
      <c r="V85" s="43">
        <v>4702005</v>
      </c>
      <c r="W85" s="43">
        <v>2241192</v>
      </c>
      <c r="X85" s="44">
        <v>2162596</v>
      </c>
    </row>
    <row r="86" spans="19:24" ht="11.25">
      <c r="S86" s="42" t="s">
        <v>245</v>
      </c>
      <c r="T86" s="44">
        <v>3647012</v>
      </c>
      <c r="U86" s="44">
        <v>5561474</v>
      </c>
      <c r="V86" s="43">
        <v>1970346</v>
      </c>
      <c r="W86" s="43">
        <v>2054552</v>
      </c>
      <c r="X86" s="44">
        <v>774400</v>
      </c>
    </row>
    <row r="87" spans="19:24" ht="11.25">
      <c r="S87" s="42" t="s">
        <v>246</v>
      </c>
      <c r="T87" s="44">
        <v>402605</v>
      </c>
      <c r="U87" s="44">
        <v>555074</v>
      </c>
      <c r="V87" s="43">
        <v>468508</v>
      </c>
      <c r="W87" s="43">
        <v>294728</v>
      </c>
      <c r="X87" s="44">
        <v>73665</v>
      </c>
    </row>
    <row r="88" spans="19:24" ht="11.25">
      <c r="S88" s="42" t="s">
        <v>247</v>
      </c>
      <c r="T88" s="44">
        <v>71528</v>
      </c>
      <c r="U88" s="44">
        <v>117216</v>
      </c>
      <c r="V88" s="43">
        <v>3272</v>
      </c>
      <c r="W88" s="43">
        <v>1514</v>
      </c>
      <c r="X88" s="44">
        <v>3272</v>
      </c>
    </row>
    <row r="89" spans="19:24" ht="11.25">
      <c r="S89" s="42" t="s">
        <v>248</v>
      </c>
      <c r="T89" s="44">
        <v>1055827</v>
      </c>
      <c r="U89" s="44">
        <v>885892</v>
      </c>
      <c r="V89" s="43">
        <v>744734</v>
      </c>
      <c r="W89" s="43">
        <v>390089</v>
      </c>
      <c r="X89" s="44">
        <v>411446</v>
      </c>
    </row>
    <row r="90" spans="19:24" ht="11.25">
      <c r="S90" s="42" t="s">
        <v>249</v>
      </c>
      <c r="T90" s="12">
        <v>0</v>
      </c>
      <c r="U90" s="41">
        <v>0</v>
      </c>
      <c r="V90" s="43">
        <v>522150</v>
      </c>
      <c r="W90" s="40">
        <v>0</v>
      </c>
      <c r="X90" s="44">
        <v>494955</v>
      </c>
    </row>
    <row r="91" spans="19:24" ht="11.25">
      <c r="S91" s="42" t="s">
        <v>144</v>
      </c>
      <c r="T91" s="44">
        <v>4658349</v>
      </c>
      <c r="U91" s="44">
        <v>1174745</v>
      </c>
      <c r="V91" s="43">
        <v>2001155</v>
      </c>
      <c r="W91" s="43">
        <v>1175861</v>
      </c>
      <c r="X91" s="44">
        <v>449261</v>
      </c>
    </row>
    <row r="92" spans="19:24" ht="11.25">
      <c r="S92" s="34" t="s">
        <v>146</v>
      </c>
      <c r="T92" s="47">
        <v>13239969</v>
      </c>
      <c r="U92" s="47">
        <v>14230268</v>
      </c>
      <c r="V92" s="46">
        <v>10541258</v>
      </c>
      <c r="W92" s="46">
        <v>6217643</v>
      </c>
      <c r="X92" s="47">
        <v>4435846</v>
      </c>
    </row>
    <row r="93" spans="19:24" ht="11.25">
      <c r="W93" s="12"/>
      <c r="X93" s="12"/>
    </row>
    <row r="94" spans="19:24" ht="11.25">
      <c r="S94" s="134" t="s">
        <v>250</v>
      </c>
      <c r="W94" s="12"/>
      <c r="X94" s="12"/>
    </row>
    <row r="95" spans="19:24" ht="11.25">
      <c r="S95" s="33"/>
      <c r="W95" s="12"/>
      <c r="X95" s="12"/>
    </row>
    <row r="96" spans="19:24" ht="11.25">
      <c r="S96" s="134" t="s">
        <v>251</v>
      </c>
      <c r="W96" s="12"/>
      <c r="X96" s="12"/>
    </row>
    <row r="97" spans="19:24" ht="11.25">
      <c r="S97" s="135"/>
      <c r="W97" s="12"/>
      <c r="X97" s="12"/>
    </row>
    <row r="98" spans="19:24" ht="11.25">
      <c r="S98" s="145" t="s">
        <v>127</v>
      </c>
      <c r="T98" s="146"/>
      <c r="U98" s="146"/>
      <c r="V98" s="147"/>
      <c r="W98" s="139" t="s">
        <v>117</v>
      </c>
      <c r="X98" s="138" t="s">
        <v>118</v>
      </c>
    </row>
    <row r="99" spans="19:24" ht="11.25">
      <c r="S99" s="148" t="s">
        <v>129</v>
      </c>
      <c r="T99" s="142" t="s">
        <v>130</v>
      </c>
      <c r="U99" s="142" t="s">
        <v>131</v>
      </c>
      <c r="V99" s="143" t="s">
        <v>132</v>
      </c>
      <c r="W99" s="143" t="s">
        <v>123</v>
      </c>
      <c r="X99" s="142" t="s">
        <v>123</v>
      </c>
    </row>
    <row r="100" spans="19:24" ht="11.25">
      <c r="S100" s="42" t="s">
        <v>252</v>
      </c>
      <c r="T100" s="44">
        <v>5448035</v>
      </c>
      <c r="U100" s="44">
        <v>6964290</v>
      </c>
      <c r="V100" s="43">
        <v>4527327</v>
      </c>
      <c r="W100" s="43">
        <v>2909408</v>
      </c>
      <c r="X100" s="44">
        <v>2773212</v>
      </c>
    </row>
    <row r="101" spans="19:24" ht="11.25">
      <c r="S101" s="42" t="s">
        <v>253</v>
      </c>
      <c r="T101" s="44">
        <v>4971114</v>
      </c>
      <c r="U101" s="44">
        <v>5676171</v>
      </c>
      <c r="V101" s="43">
        <v>1953664</v>
      </c>
      <c r="W101" s="43">
        <v>398453</v>
      </c>
      <c r="X101" s="44">
        <v>1274095</v>
      </c>
    </row>
    <row r="102" spans="19:24" ht="11.25">
      <c r="S102" s="42" t="s">
        <v>254</v>
      </c>
      <c r="T102" s="44">
        <v>366733</v>
      </c>
      <c r="U102" s="44">
        <v>1432123</v>
      </c>
      <c r="V102" s="43">
        <v>837207</v>
      </c>
      <c r="W102" s="43">
        <v>31974</v>
      </c>
      <c r="X102" s="44">
        <v>319425</v>
      </c>
    </row>
    <row r="103" spans="19:24" ht="11.25">
      <c r="S103" s="42" t="s">
        <v>255</v>
      </c>
      <c r="T103" s="44">
        <v>0</v>
      </c>
      <c r="U103" s="44">
        <v>0</v>
      </c>
      <c r="V103" s="44">
        <v>0</v>
      </c>
      <c r="W103" s="43">
        <v>48652</v>
      </c>
      <c r="X103" s="41">
        <v>250</v>
      </c>
    </row>
    <row r="104" spans="19:24" ht="11.25">
      <c r="S104" s="42" t="s">
        <v>256</v>
      </c>
      <c r="T104" s="44">
        <v>9882</v>
      </c>
      <c r="U104" s="41">
        <v>0</v>
      </c>
      <c r="V104" s="43">
        <v>185326</v>
      </c>
      <c r="W104" s="43">
        <v>47259</v>
      </c>
      <c r="X104" s="44">
        <v>116036</v>
      </c>
    </row>
    <row r="105" spans="19:24" ht="11.25">
      <c r="S105" s="42" t="s">
        <v>257</v>
      </c>
      <c r="T105" s="44">
        <v>1304314</v>
      </c>
      <c r="U105" s="41">
        <v>0</v>
      </c>
      <c r="V105" s="43">
        <v>530089</v>
      </c>
      <c r="W105" s="43">
        <v>4065</v>
      </c>
      <c r="X105" s="44">
        <v>434335</v>
      </c>
    </row>
    <row r="106" spans="19:24" ht="11.25">
      <c r="S106" s="42" t="s">
        <v>258</v>
      </c>
      <c r="T106" s="44">
        <v>336662</v>
      </c>
      <c r="U106" s="41">
        <v>1473827</v>
      </c>
      <c r="V106" s="43">
        <v>0</v>
      </c>
      <c r="W106" s="43">
        <v>0</v>
      </c>
      <c r="X106" s="44">
        <v>0</v>
      </c>
    </row>
    <row r="107" spans="19:24" ht="11.25">
      <c r="S107" s="42" t="s">
        <v>144</v>
      </c>
      <c r="T107" s="44">
        <v>1443378</v>
      </c>
      <c r="U107" s="44">
        <v>2399240</v>
      </c>
      <c r="V107" s="43">
        <v>3224764</v>
      </c>
      <c r="W107" s="43">
        <v>1858997</v>
      </c>
      <c r="X107" s="44">
        <v>677303</v>
      </c>
    </row>
    <row r="108" spans="19:24" ht="11.25">
      <c r="S108" s="34" t="s">
        <v>146</v>
      </c>
      <c r="T108" s="47">
        <v>13880118</v>
      </c>
      <c r="U108" s="47">
        <v>17945651</v>
      </c>
      <c r="V108" s="46">
        <v>11258377</v>
      </c>
      <c r="W108" s="46">
        <v>5298808</v>
      </c>
      <c r="X108" s="47">
        <v>5594656</v>
      </c>
    </row>
    <row r="109" spans="19:24" ht="11.25">
      <c r="S109" s="12" t="s">
        <v>259</v>
      </c>
      <c r="W109" s="12"/>
      <c r="X109" s="12"/>
    </row>
    <row r="110" spans="19:24" ht="11.25">
      <c r="S110" s="1250"/>
      <c r="T110" s="1251" t="s">
        <v>260</v>
      </c>
      <c r="U110" s="1251" t="s">
        <v>261</v>
      </c>
      <c r="W110" s="12"/>
      <c r="X110" s="12"/>
    </row>
    <row r="111" spans="19:24" ht="11.25">
      <c r="S111" s="1250" t="s">
        <v>254</v>
      </c>
      <c r="T111" s="1251">
        <v>1340326</v>
      </c>
      <c r="U111" s="1251">
        <v>1432123</v>
      </c>
      <c r="W111" s="12"/>
      <c r="X111" s="12"/>
    </row>
    <row r="112" spans="19:24" ht="11.25">
      <c r="S112" s="1250" t="s">
        <v>256</v>
      </c>
      <c r="T112" s="1251">
        <v>91797</v>
      </c>
      <c r="U112" s="1251">
        <v>0</v>
      </c>
      <c r="W112" s="12"/>
      <c r="X112" s="12"/>
    </row>
    <row r="113" spans="19:24" ht="11.25">
      <c r="S113" s="1250"/>
      <c r="T113" s="1251">
        <f>SUM(T111:T112)</f>
        <v>1432123</v>
      </c>
      <c r="U113" s="1251">
        <f>SUM(U111:U112)</f>
        <v>1432123</v>
      </c>
      <c r="W113" s="12"/>
      <c r="X113" s="12"/>
    </row>
    <row r="114" spans="19:24" ht="11.25">
      <c r="S114" s="134" t="s">
        <v>262</v>
      </c>
      <c r="W114" s="12"/>
      <c r="X114" s="12"/>
    </row>
    <row r="115" spans="19:24" ht="11.25">
      <c r="S115" s="33"/>
      <c r="W115" s="12"/>
      <c r="X115" s="12"/>
    </row>
    <row r="116" spans="19:24" ht="11.25">
      <c r="S116" s="134" t="s">
        <v>263</v>
      </c>
      <c r="W116" s="12"/>
      <c r="X116" s="12"/>
    </row>
    <row r="117" spans="19:24" ht="11.25">
      <c r="S117" s="33"/>
      <c r="W117" s="12"/>
      <c r="X117" s="12"/>
    </row>
    <row r="118" spans="19:24" ht="11.25">
      <c r="S118" s="134" t="s">
        <v>264</v>
      </c>
      <c r="W118" s="12"/>
      <c r="X118" s="12"/>
    </row>
    <row r="119" spans="19:24" ht="11.25">
      <c r="S119" s="135"/>
      <c r="W119" s="12"/>
      <c r="X119" s="12"/>
    </row>
    <row r="120" spans="19:24" ht="11.25">
      <c r="S120" s="135"/>
      <c r="W120" s="12"/>
      <c r="X120" s="12"/>
    </row>
    <row r="121" spans="19:24" ht="11.25">
      <c r="S121" s="145" t="s">
        <v>127</v>
      </c>
      <c r="T121" s="146"/>
      <c r="U121" s="146"/>
      <c r="V121" s="147"/>
      <c r="W121" s="139" t="s">
        <v>117</v>
      </c>
      <c r="X121" s="138" t="s">
        <v>118</v>
      </c>
    </row>
    <row r="122" spans="19:24" ht="11.25">
      <c r="S122" s="148" t="s">
        <v>129</v>
      </c>
      <c r="T122" s="142" t="s">
        <v>130</v>
      </c>
      <c r="U122" s="142" t="s">
        <v>131</v>
      </c>
      <c r="V122" s="143" t="s">
        <v>132</v>
      </c>
      <c r="W122" s="143" t="s">
        <v>123</v>
      </c>
      <c r="X122" s="142" t="s">
        <v>123</v>
      </c>
    </row>
    <row r="123" spans="19:24" ht="11.25">
      <c r="S123" s="42" t="s">
        <v>265</v>
      </c>
      <c r="T123" s="44">
        <v>1062729</v>
      </c>
      <c r="U123" s="44">
        <v>1033757</v>
      </c>
      <c r="V123" s="43">
        <v>728115</v>
      </c>
      <c r="W123" s="46">
        <v>383070</v>
      </c>
      <c r="X123" s="47">
        <v>514084</v>
      </c>
    </row>
    <row r="124" spans="19:24" ht="11.25">
      <c r="S124" s="42" t="s">
        <v>266</v>
      </c>
      <c r="T124" s="44">
        <v>46917</v>
      </c>
      <c r="U124" s="44">
        <v>8661</v>
      </c>
      <c r="V124" s="44">
        <v>0</v>
      </c>
      <c r="W124" s="46">
        <v>0</v>
      </c>
      <c r="X124" s="47">
        <v>0</v>
      </c>
    </row>
    <row r="125" spans="19:24" ht="11.25">
      <c r="S125" s="42" t="s">
        <v>267</v>
      </c>
      <c r="T125" s="41">
        <v>0</v>
      </c>
      <c r="U125" s="44">
        <v>60404</v>
      </c>
      <c r="V125" s="44">
        <v>0</v>
      </c>
      <c r="W125" s="46">
        <v>0</v>
      </c>
      <c r="X125" s="47">
        <v>0</v>
      </c>
    </row>
    <row r="126" spans="19:24" ht="11.25">
      <c r="S126" s="12" t="s">
        <v>268</v>
      </c>
      <c r="T126" s="41">
        <v>130293</v>
      </c>
      <c r="U126" s="44">
        <v>0</v>
      </c>
      <c r="V126" s="44">
        <v>0</v>
      </c>
      <c r="W126" s="46">
        <v>0</v>
      </c>
      <c r="X126" s="47">
        <v>0</v>
      </c>
    </row>
    <row r="127" spans="19:24" ht="11.25">
      <c r="S127" s="34" t="s">
        <v>146</v>
      </c>
      <c r="T127" s="47">
        <v>1239939</v>
      </c>
      <c r="U127" s="47">
        <v>1102822</v>
      </c>
      <c r="V127" s="46">
        <v>728115</v>
      </c>
      <c r="W127" s="46">
        <v>383070</v>
      </c>
      <c r="X127" s="47">
        <v>514084</v>
      </c>
    </row>
    <row r="128" spans="19:24" ht="11.25">
      <c r="S128" s="134" t="s">
        <v>269</v>
      </c>
      <c r="W128" s="12"/>
      <c r="X128" s="12"/>
    </row>
    <row r="129" spans="19:24" ht="11.25">
      <c r="S129" s="33"/>
      <c r="W129" s="12"/>
      <c r="X129" s="12"/>
    </row>
    <row r="130" spans="19:24" ht="11.25">
      <c r="S130" s="134" t="s">
        <v>270</v>
      </c>
      <c r="W130" s="12"/>
      <c r="X130" s="12"/>
    </row>
    <row r="131" spans="19:24" ht="11.25">
      <c r="S131" s="135"/>
      <c r="W131" s="12"/>
      <c r="X131" s="12"/>
    </row>
    <row r="132" spans="19:24" ht="11.25">
      <c r="S132" s="145" t="s">
        <v>127</v>
      </c>
      <c r="T132" s="146"/>
      <c r="U132" s="146"/>
      <c r="V132" s="147"/>
      <c r="W132" s="139" t="s">
        <v>117</v>
      </c>
      <c r="X132" s="138" t="s">
        <v>118</v>
      </c>
    </row>
    <row r="133" spans="19:24" ht="11.25">
      <c r="S133" s="148" t="s">
        <v>129</v>
      </c>
      <c r="T133" s="142" t="s">
        <v>130</v>
      </c>
      <c r="U133" s="142" t="s">
        <v>131</v>
      </c>
      <c r="V133" s="143" t="s">
        <v>132</v>
      </c>
      <c r="W133" s="143" t="s">
        <v>123</v>
      </c>
      <c r="X133" s="142" t="s">
        <v>123</v>
      </c>
    </row>
    <row r="134" spans="19:24" ht="11.25">
      <c r="S134" s="42" t="s">
        <v>271</v>
      </c>
      <c r="T134" s="41"/>
      <c r="U134" s="41"/>
      <c r="V134" s="40"/>
      <c r="W134" s="40"/>
      <c r="X134" s="41"/>
    </row>
    <row r="135" spans="19:24" ht="11.25">
      <c r="S135" s="42" t="s">
        <v>272</v>
      </c>
      <c r="T135" s="44">
        <v>9699485</v>
      </c>
      <c r="U135" s="44">
        <v>5714851</v>
      </c>
      <c r="V135" s="43">
        <v>5164858</v>
      </c>
      <c r="W135" s="43">
        <v>2378988</v>
      </c>
      <c r="X135" s="44">
        <v>2622040</v>
      </c>
    </row>
    <row r="136" spans="19:24" ht="11.25">
      <c r="S136" s="42" t="s">
        <v>273</v>
      </c>
      <c r="T136" s="44">
        <v>5269877</v>
      </c>
      <c r="U136" s="44">
        <v>5075208</v>
      </c>
      <c r="V136" s="43">
        <v>4372195</v>
      </c>
      <c r="W136" s="43">
        <v>1942944</v>
      </c>
      <c r="X136" s="44">
        <v>2214195</v>
      </c>
    </row>
    <row r="137" spans="19:24" ht="11.25">
      <c r="S137" s="42" t="s">
        <v>274</v>
      </c>
      <c r="T137" s="44">
        <v>1007387</v>
      </c>
      <c r="U137" s="44">
        <v>1005853</v>
      </c>
      <c r="V137" s="43">
        <v>843650</v>
      </c>
      <c r="W137" s="43">
        <v>329474</v>
      </c>
      <c r="X137" s="44">
        <v>478143</v>
      </c>
    </row>
    <row r="138" spans="19:24" ht="11.25">
      <c r="S138" s="42" t="s">
        <v>275</v>
      </c>
      <c r="T138" s="44">
        <v>516005</v>
      </c>
      <c r="U138" s="44">
        <v>252287</v>
      </c>
      <c r="V138" s="43">
        <v>71517</v>
      </c>
      <c r="W138" s="43">
        <v>60345</v>
      </c>
      <c r="X138" s="44">
        <v>61512</v>
      </c>
    </row>
    <row r="139" spans="19:24" ht="11.25">
      <c r="S139" s="30" t="s">
        <v>276</v>
      </c>
      <c r="T139" s="44">
        <v>16492754</v>
      </c>
      <c r="U139" s="44">
        <v>12048199</v>
      </c>
      <c r="V139" s="43">
        <v>10452220</v>
      </c>
      <c r="W139" s="46">
        <v>4711751</v>
      </c>
      <c r="X139" s="47">
        <v>5375890</v>
      </c>
    </row>
    <row r="140" spans="19:24" ht="11.25">
      <c r="S140" s="42" t="s">
        <v>277</v>
      </c>
      <c r="T140" s="44">
        <v>0</v>
      </c>
      <c r="U140" s="44">
        <v>295</v>
      </c>
      <c r="V140" s="43">
        <v>0</v>
      </c>
      <c r="W140" s="46">
        <v>0</v>
      </c>
      <c r="X140" s="47">
        <v>0</v>
      </c>
    </row>
    <row r="141" spans="19:24" ht="11.25">
      <c r="S141" s="34" t="s">
        <v>146</v>
      </c>
      <c r="T141" s="47">
        <v>16492754</v>
      </c>
      <c r="U141" s="47">
        <v>12048494</v>
      </c>
      <c r="V141" s="46">
        <v>10452220</v>
      </c>
      <c r="W141" s="46">
        <v>4711751</v>
      </c>
      <c r="X141" s="47">
        <v>5375890</v>
      </c>
    </row>
    <row r="142" spans="19:24" ht="11.25">
      <c r="W142" s="12"/>
      <c r="X142" s="12"/>
    </row>
    <row r="143" spans="19:24" ht="11.25">
      <c r="S143" s="134" t="s">
        <v>278</v>
      </c>
      <c r="W143" s="12"/>
      <c r="X143" s="12"/>
    </row>
    <row r="144" spans="19:24" ht="11.25">
      <c r="S144" s="33"/>
      <c r="W144" s="12"/>
      <c r="X144" s="12"/>
    </row>
    <row r="145" spans="19:24" ht="11.25">
      <c r="S145" s="134" t="s">
        <v>279</v>
      </c>
      <c r="W145" s="12"/>
      <c r="X145" s="12"/>
    </row>
    <row r="146" spans="19:24" ht="11.25">
      <c r="S146" s="27"/>
      <c r="W146" s="12"/>
      <c r="X146" s="12"/>
    </row>
    <row r="147" spans="19:24" ht="11.25">
      <c r="S147" s="145" t="s">
        <v>127</v>
      </c>
      <c r="T147" s="146"/>
      <c r="U147" s="146"/>
      <c r="V147" s="147"/>
      <c r="W147" s="139" t="s">
        <v>117</v>
      </c>
      <c r="X147" s="138" t="s">
        <v>118</v>
      </c>
    </row>
    <row r="148" spans="19:24" ht="11.25">
      <c r="S148" s="148" t="s">
        <v>129</v>
      </c>
      <c r="T148" s="142" t="s">
        <v>130</v>
      </c>
      <c r="U148" s="142" t="s">
        <v>131</v>
      </c>
      <c r="V148" s="143" t="s">
        <v>132</v>
      </c>
      <c r="W148" s="143" t="s">
        <v>123</v>
      </c>
      <c r="X148" s="142" t="s">
        <v>123</v>
      </c>
    </row>
    <row r="149" spans="19:24" ht="11.25">
      <c r="S149" s="42" t="s">
        <v>244</v>
      </c>
      <c r="T149" s="44">
        <v>1960229</v>
      </c>
      <c r="U149" s="44">
        <v>1806379</v>
      </c>
      <c r="V149" s="43">
        <v>378672</v>
      </c>
      <c r="W149" s="43">
        <v>458067</v>
      </c>
      <c r="X149" s="44">
        <v>208773</v>
      </c>
    </row>
    <row r="150" spans="19:24" ht="11.25">
      <c r="S150" s="42" t="s">
        <v>245</v>
      </c>
      <c r="T150" s="44">
        <v>416339</v>
      </c>
      <c r="U150" s="44">
        <v>1583281</v>
      </c>
      <c r="V150" s="43">
        <v>1071233</v>
      </c>
      <c r="W150" s="43">
        <v>393274</v>
      </c>
      <c r="X150" s="44">
        <v>1330001</v>
      </c>
    </row>
    <row r="151" spans="19:24" ht="11.25">
      <c r="S151" s="42" t="s">
        <v>280</v>
      </c>
      <c r="T151" s="44">
        <v>12874</v>
      </c>
      <c r="U151" s="40">
        <v>0</v>
      </c>
      <c r="V151" s="43">
        <v>105299</v>
      </c>
      <c r="W151" s="43">
        <v>17076</v>
      </c>
      <c r="X151" s="44">
        <v>97422</v>
      </c>
    </row>
    <row r="152" spans="19:24" ht="11.25">
      <c r="S152" s="12" t="s">
        <v>281</v>
      </c>
      <c r="T152" s="44">
        <v>0</v>
      </c>
      <c r="U152" s="40">
        <v>0</v>
      </c>
      <c r="V152" s="43">
        <v>0</v>
      </c>
      <c r="W152" s="43">
        <v>26631</v>
      </c>
      <c r="X152" s="41">
        <v>0</v>
      </c>
    </row>
    <row r="153" spans="19:24" ht="11.25">
      <c r="S153" s="42" t="s">
        <v>144</v>
      </c>
      <c r="T153" s="44">
        <v>506776</v>
      </c>
      <c r="U153" s="44">
        <v>575016</v>
      </c>
      <c r="V153" s="43">
        <v>448773</v>
      </c>
      <c r="W153" s="43">
        <v>60145</v>
      </c>
      <c r="X153" s="44">
        <v>399488</v>
      </c>
    </row>
    <row r="154" spans="19:24" ht="11.25">
      <c r="S154" s="34" t="s">
        <v>146</v>
      </c>
      <c r="T154" s="47">
        <v>2896218</v>
      </c>
      <c r="U154" s="47">
        <v>3964676</v>
      </c>
      <c r="V154" s="46">
        <v>2003977</v>
      </c>
      <c r="W154" s="46">
        <v>955193</v>
      </c>
      <c r="X154" s="47">
        <v>2035684</v>
      </c>
    </row>
    <row r="155" spans="19:24" ht="11.25">
      <c r="S155" s="134" t="s">
        <v>282</v>
      </c>
      <c r="W155" s="12"/>
      <c r="X155" s="12"/>
    </row>
    <row r="156" spans="19:24" ht="11.25">
      <c r="S156" s="33"/>
      <c r="W156" s="12"/>
      <c r="X156" s="12"/>
    </row>
    <row r="157" spans="19:24" ht="11.25">
      <c r="S157" s="134" t="s">
        <v>283</v>
      </c>
      <c r="W157" s="12"/>
      <c r="X157" s="12"/>
    </row>
    <row r="158" spans="19:24" ht="11.25">
      <c r="S158" s="27"/>
      <c r="W158" s="12"/>
      <c r="X158" s="12"/>
    </row>
    <row r="159" spans="19:24" ht="11.25">
      <c r="S159" s="145" t="s">
        <v>127</v>
      </c>
      <c r="T159" s="146"/>
      <c r="U159" s="146"/>
      <c r="V159" s="147"/>
      <c r="W159" s="139" t="s">
        <v>117</v>
      </c>
      <c r="X159" s="138" t="s">
        <v>118</v>
      </c>
    </row>
    <row r="160" spans="19:24" ht="11.25">
      <c r="S160" s="148" t="s">
        <v>129</v>
      </c>
      <c r="T160" s="142" t="s">
        <v>130</v>
      </c>
      <c r="U160" s="142" t="s">
        <v>131</v>
      </c>
      <c r="V160" s="143" t="s">
        <v>132</v>
      </c>
      <c r="W160" s="143" t="s">
        <v>123</v>
      </c>
      <c r="X160" s="142" t="s">
        <v>123</v>
      </c>
    </row>
    <row r="161" spans="19:24" ht="11.25">
      <c r="S161" s="42" t="s">
        <v>284</v>
      </c>
      <c r="T161" s="44">
        <v>9528</v>
      </c>
      <c r="U161" s="44">
        <v>12623</v>
      </c>
      <c r="V161" s="43">
        <v>58864</v>
      </c>
      <c r="W161" s="40" t="s">
        <v>285</v>
      </c>
      <c r="X161" s="41" t="s">
        <v>286</v>
      </c>
    </row>
    <row r="162" spans="19:24" ht="11.25">
      <c r="S162" s="42" t="s">
        <v>252</v>
      </c>
      <c r="T162" s="44">
        <v>434412</v>
      </c>
      <c r="U162" s="44">
        <v>1936813</v>
      </c>
      <c r="V162" s="43">
        <v>812455</v>
      </c>
      <c r="W162" s="40" t="s">
        <v>287</v>
      </c>
      <c r="X162" s="41" t="s">
        <v>288</v>
      </c>
    </row>
    <row r="163" spans="19:24" ht="11.25">
      <c r="S163" s="42" t="s">
        <v>253</v>
      </c>
      <c r="T163" s="44">
        <v>594933</v>
      </c>
      <c r="U163" s="44">
        <v>854457</v>
      </c>
      <c r="V163" s="43">
        <v>1970396</v>
      </c>
      <c r="W163" s="40" t="s">
        <v>289</v>
      </c>
      <c r="X163" s="41" t="s">
        <v>290</v>
      </c>
    </row>
    <row r="164" spans="19:24" ht="11.25">
      <c r="S164" s="42" t="s">
        <v>291</v>
      </c>
      <c r="T164" s="41">
        <v>0</v>
      </c>
      <c r="U164" s="44">
        <v>590811</v>
      </c>
      <c r="V164" s="41">
        <v>0</v>
      </c>
      <c r="W164" s="40">
        <v>0</v>
      </c>
      <c r="X164" s="41">
        <v>0</v>
      </c>
    </row>
    <row r="165" spans="19:24" ht="11.25">
      <c r="S165" s="42" t="s">
        <v>292</v>
      </c>
      <c r="T165" s="41">
        <v>0</v>
      </c>
      <c r="U165" s="44">
        <v>0</v>
      </c>
      <c r="V165" s="41">
        <v>0</v>
      </c>
      <c r="W165" s="40" t="s">
        <v>293</v>
      </c>
      <c r="X165" s="41">
        <v>0</v>
      </c>
    </row>
    <row r="166" spans="19:24" ht="11.25">
      <c r="S166" s="42" t="s">
        <v>294</v>
      </c>
      <c r="T166" s="41">
        <v>0</v>
      </c>
      <c r="U166" s="44">
        <v>0</v>
      </c>
      <c r="V166" s="41">
        <v>0</v>
      </c>
      <c r="W166" s="40" t="s">
        <v>295</v>
      </c>
      <c r="X166" s="41">
        <v>0</v>
      </c>
    </row>
    <row r="167" spans="19:24" ht="11.25">
      <c r="S167" s="42" t="s">
        <v>144</v>
      </c>
      <c r="T167" s="44">
        <v>389401</v>
      </c>
      <c r="U167" s="44">
        <v>1078014</v>
      </c>
      <c r="V167" s="43">
        <v>284411</v>
      </c>
      <c r="W167" s="40" t="s">
        <v>296</v>
      </c>
      <c r="X167" s="41" t="s">
        <v>297</v>
      </c>
    </row>
    <row r="168" spans="19:24" ht="11.25">
      <c r="S168" s="34" t="s">
        <v>146</v>
      </c>
      <c r="T168" s="47">
        <v>1428274</v>
      </c>
      <c r="U168" s="47">
        <v>4472718</v>
      </c>
      <c r="V168" s="46">
        <v>3126126</v>
      </c>
      <c r="W168" s="46">
        <v>2067508</v>
      </c>
      <c r="X168" s="47">
        <v>1275481</v>
      </c>
    </row>
    <row r="169" spans="19:24" ht="11.25">
      <c r="W169" s="12"/>
      <c r="X169" s="12"/>
    </row>
    <row r="170" spans="19:24" ht="11.25">
      <c r="W170" s="12"/>
      <c r="X170" s="12"/>
    </row>
    <row r="171" spans="19:24" ht="11.25">
      <c r="W171" s="12"/>
      <c r="X171" s="12"/>
    </row>
    <row r="172" spans="19:24" ht="11.25">
      <c r="W172" s="12"/>
      <c r="X172" s="12"/>
    </row>
    <row r="173" spans="19:24" ht="11.25">
      <c r="W173" s="12"/>
      <c r="X173" s="12"/>
    </row>
    <row r="174" spans="19:24" ht="11.25">
      <c r="W174" s="12"/>
      <c r="X174" s="12"/>
    </row>
    <row r="175" spans="19:24" ht="11.25">
      <c r="W175" s="12"/>
      <c r="X175" s="12"/>
    </row>
    <row r="176" spans="19:24" ht="11.25">
      <c r="W176" s="12"/>
      <c r="X176" s="12"/>
    </row>
    <row r="177" spans="23:24" ht="11.25">
      <c r="W177" s="12"/>
      <c r="X177" s="12"/>
    </row>
    <row r="178" spans="23:24" ht="11.25">
      <c r="W178" s="12"/>
      <c r="X178" s="12"/>
    </row>
    <row r="179" spans="23:24" ht="11.25">
      <c r="W179" s="12"/>
      <c r="X179" s="12"/>
    </row>
    <row r="180" spans="23:24" ht="11.25">
      <c r="W180" s="12"/>
      <c r="X180" s="12"/>
    </row>
    <row r="181" spans="23:24" ht="11.25">
      <c r="W181" s="12"/>
      <c r="X181" s="12"/>
    </row>
    <row r="182" spans="23:24" ht="11.25">
      <c r="W182" s="12"/>
      <c r="X182" s="12"/>
    </row>
    <row r="183" spans="23:24" ht="11.25">
      <c r="W183" s="12"/>
      <c r="X183" s="12"/>
    </row>
    <row r="184" spans="23:24" ht="11.25">
      <c r="W184" s="12"/>
      <c r="X184" s="12"/>
    </row>
    <row r="185" spans="23:24" ht="11.25">
      <c r="W185" s="12"/>
      <c r="X185" s="12"/>
    </row>
  </sheetData>
  <mergeCells count="20">
    <mergeCell ref="O22:O23"/>
    <mergeCell ref="P22:P23"/>
    <mergeCell ref="O30:O31"/>
    <mergeCell ref="P30:P31"/>
    <mergeCell ref="O28:O29"/>
    <mergeCell ref="P28:P29"/>
    <mergeCell ref="O24:O25"/>
    <mergeCell ref="P24:P25"/>
    <mergeCell ref="N28:N29"/>
    <mergeCell ref="M28:M29"/>
    <mergeCell ref="L28:L29"/>
    <mergeCell ref="N30:N31"/>
    <mergeCell ref="M30:M31"/>
    <mergeCell ref="L30:L31"/>
    <mergeCell ref="N22:N23"/>
    <mergeCell ref="M22:M23"/>
    <mergeCell ref="L22:L23"/>
    <mergeCell ref="N24:N25"/>
    <mergeCell ref="M24:M25"/>
    <mergeCell ref="L24:L25"/>
  </mergeCells>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60"/>
  <sheetViews>
    <sheetView zoomScale="85" zoomScaleNormal="85" workbookViewId="0">
      <selection activeCell="A8" sqref="A8"/>
    </sheetView>
  </sheetViews>
  <sheetFormatPr defaultRowHeight="11.25"/>
  <cols>
    <col min="1" max="1" width="2.75" style="10" customWidth="1"/>
    <col min="2" max="2" width="13.625" style="10" customWidth="1"/>
    <col min="3" max="8" width="8.375" style="10" customWidth="1"/>
    <col min="9" max="9" width="9.875" style="51" customWidth="1"/>
    <col min="10" max="10" width="14.625" style="10" customWidth="1"/>
    <col min="11" max="11" width="13.5" style="10" bestFit="1" customWidth="1"/>
    <col min="12" max="14" width="14.125" style="10" bestFit="1" customWidth="1"/>
    <col min="15" max="15" width="10.625" style="10" customWidth="1"/>
    <col min="16" max="16384" width="9" style="10"/>
  </cols>
  <sheetData>
    <row r="2" spans="1:15">
      <c r="C2" s="32"/>
      <c r="D2" s="32"/>
      <c r="E2" s="32"/>
    </row>
    <row r="3" spans="1:15" ht="19.5" customHeight="1">
      <c r="B3" s="1" t="s">
        <v>298</v>
      </c>
      <c r="C3" s="2"/>
      <c r="D3" s="3"/>
      <c r="E3" s="3"/>
      <c r="F3" s="3"/>
    </row>
    <row r="4" spans="1:15" ht="12" customHeight="1">
      <c r="B4" s="4"/>
      <c r="C4" s="5" t="s">
        <v>1</v>
      </c>
      <c r="D4" s="5" t="s">
        <v>2</v>
      </c>
      <c r="E4" s="5" t="s">
        <v>3</v>
      </c>
      <c r="F4" s="6" t="s">
        <v>4</v>
      </c>
      <c r="J4" s="16"/>
      <c r="K4" s="63" t="s">
        <v>299</v>
      </c>
      <c r="L4" s="63" t="s">
        <v>7</v>
      </c>
      <c r="M4" s="62" t="s">
        <v>122</v>
      </c>
      <c r="N4" s="62" t="s">
        <v>117</v>
      </c>
      <c r="O4" s="165"/>
    </row>
    <row r="5" spans="1:15" ht="12" customHeight="1">
      <c r="B5" s="7" t="s">
        <v>10</v>
      </c>
      <c r="C5" s="8" t="s">
        <v>11</v>
      </c>
      <c r="D5" s="8" t="s">
        <v>11</v>
      </c>
      <c r="E5" s="8" t="s">
        <v>11</v>
      </c>
      <c r="F5" s="9" t="s">
        <v>12</v>
      </c>
      <c r="J5" s="42" t="s">
        <v>13</v>
      </c>
      <c r="K5" s="166"/>
      <c r="L5" s="41"/>
      <c r="M5" s="40"/>
      <c r="N5" s="152"/>
      <c r="O5" s="165"/>
    </row>
    <row r="6" spans="1:15" ht="12" customHeight="1">
      <c r="B6" s="86" t="s">
        <v>14</v>
      </c>
      <c r="C6" s="99">
        <f>SUM(C7:C11)</f>
        <v>211238127888</v>
      </c>
      <c r="D6" s="99">
        <f t="shared" ref="D6:F6" si="0">SUM(D7:D11)</f>
        <v>199622976692</v>
      </c>
      <c r="E6" s="99">
        <f t="shared" si="0"/>
        <v>205592191931</v>
      </c>
      <c r="F6" s="100">
        <f t="shared" si="0"/>
        <v>220246389494</v>
      </c>
      <c r="J6" s="42" t="s">
        <v>15</v>
      </c>
      <c r="K6" s="166"/>
      <c r="L6" s="41"/>
      <c r="M6" s="40"/>
      <c r="N6" s="152"/>
      <c r="O6" s="165"/>
    </row>
    <row r="7" spans="1:15" ht="12" customHeight="1">
      <c r="B7" s="74" t="s">
        <v>16</v>
      </c>
      <c r="C7" s="75">
        <f t="shared" ref="C7:F11" si="1">SUMIF($I$7:$I$52,$B7,K$7:K$52)</f>
        <v>1184687591</v>
      </c>
      <c r="D7" s="75">
        <f t="shared" si="1"/>
        <v>1087185146</v>
      </c>
      <c r="E7" s="75">
        <f t="shared" si="1"/>
        <v>417039167</v>
      </c>
      <c r="F7" s="76">
        <f t="shared" si="1"/>
        <v>1461974937</v>
      </c>
      <c r="I7" s="88" t="s">
        <v>17</v>
      </c>
      <c r="J7" s="42" t="s">
        <v>300</v>
      </c>
      <c r="K7" s="44">
        <v>1184687591</v>
      </c>
      <c r="L7" s="44">
        <v>1087185146</v>
      </c>
      <c r="M7" s="43">
        <v>417039167</v>
      </c>
      <c r="N7" s="151">
        <v>1461974937</v>
      </c>
      <c r="O7" s="165"/>
    </row>
    <row r="8" spans="1:15" ht="12" customHeight="1">
      <c r="B8" s="74" t="s">
        <v>19</v>
      </c>
      <c r="C8" s="75">
        <f t="shared" si="1"/>
        <v>120379543299</v>
      </c>
      <c r="D8" s="75">
        <f t="shared" si="1"/>
        <v>102474614868</v>
      </c>
      <c r="E8" s="75">
        <f t="shared" si="1"/>
        <v>115353171617</v>
      </c>
      <c r="F8" s="76">
        <f t="shared" si="1"/>
        <v>130106672965</v>
      </c>
      <c r="I8" s="89" t="s">
        <v>20</v>
      </c>
      <c r="J8" s="42" t="s">
        <v>301</v>
      </c>
      <c r="K8" s="44">
        <v>120379543299</v>
      </c>
      <c r="L8" s="44">
        <v>102474614868</v>
      </c>
      <c r="M8" s="43">
        <v>115353171617</v>
      </c>
      <c r="N8" s="151">
        <v>130106672965</v>
      </c>
      <c r="O8" s="165"/>
    </row>
    <row r="9" spans="1:15" ht="12" customHeight="1">
      <c r="B9" s="74" t="s">
        <v>22</v>
      </c>
      <c r="C9" s="75">
        <f t="shared" si="1"/>
        <v>14234388283</v>
      </c>
      <c r="D9" s="75">
        <f t="shared" si="1"/>
        <v>14336060255</v>
      </c>
      <c r="E9" s="75">
        <f t="shared" si="1"/>
        <v>16867836496</v>
      </c>
      <c r="F9" s="76">
        <f t="shared" si="1"/>
        <v>11401302774</v>
      </c>
      <c r="I9" s="90" t="s">
        <v>23</v>
      </c>
      <c r="J9" s="42" t="s">
        <v>302</v>
      </c>
      <c r="K9" s="44">
        <v>14234388283</v>
      </c>
      <c r="L9" s="44">
        <v>14336060255</v>
      </c>
      <c r="M9" s="43">
        <v>16867836496</v>
      </c>
      <c r="N9" s="151">
        <v>11401302774</v>
      </c>
      <c r="O9" s="165"/>
    </row>
    <row r="10" spans="1:15" ht="12" customHeight="1">
      <c r="B10" s="74" t="s">
        <v>25</v>
      </c>
      <c r="C10" s="75">
        <f t="shared" si="1"/>
        <v>55691710382</v>
      </c>
      <c r="D10" s="75">
        <f t="shared" si="1"/>
        <v>51320265478</v>
      </c>
      <c r="E10" s="75">
        <f t="shared" si="1"/>
        <v>52799613163</v>
      </c>
      <c r="F10" s="76">
        <f t="shared" si="1"/>
        <v>53472768284</v>
      </c>
      <c r="I10" s="91" t="s">
        <v>26</v>
      </c>
      <c r="J10" s="42" t="s">
        <v>303</v>
      </c>
      <c r="K10" s="44">
        <v>2740918526</v>
      </c>
      <c r="L10" s="44">
        <v>11857306080</v>
      </c>
      <c r="M10" s="43">
        <v>1943290771</v>
      </c>
      <c r="N10" s="151">
        <v>1697906040</v>
      </c>
      <c r="O10" s="165"/>
    </row>
    <row r="11" spans="1:15" ht="12" customHeight="1">
      <c r="B11" s="95" t="s">
        <v>28</v>
      </c>
      <c r="C11" s="96">
        <f t="shared" si="1"/>
        <v>19747798333</v>
      </c>
      <c r="D11" s="96">
        <f t="shared" si="1"/>
        <v>30404850945</v>
      </c>
      <c r="E11" s="96">
        <f t="shared" si="1"/>
        <v>20154531488</v>
      </c>
      <c r="F11" s="97">
        <f t="shared" si="1"/>
        <v>23803670534</v>
      </c>
      <c r="I11" s="90" t="s">
        <v>29</v>
      </c>
      <c r="J11" s="42" t="s">
        <v>304</v>
      </c>
      <c r="K11" s="44">
        <v>17006879807</v>
      </c>
      <c r="L11" s="44">
        <v>18547544865</v>
      </c>
      <c r="M11" s="43">
        <v>18211240717</v>
      </c>
      <c r="N11" s="151">
        <v>22105764494</v>
      </c>
      <c r="O11" s="165"/>
    </row>
    <row r="12" spans="1:15" ht="12" customHeight="1">
      <c r="A12" s="38"/>
      <c r="B12" s="92" t="s">
        <v>31</v>
      </c>
      <c r="C12" s="93">
        <f>SUM(C13:C17)</f>
        <v>225811386041</v>
      </c>
      <c r="D12" s="93">
        <f>SUM(D13:D17)</f>
        <v>234460843739</v>
      </c>
      <c r="E12" s="93">
        <f>SUM(E13:E17)</f>
        <v>252216100401</v>
      </c>
      <c r="F12" s="94">
        <f>SUM(F13:F17)</f>
        <v>264696937078</v>
      </c>
      <c r="I12" s="90" t="s">
        <v>32</v>
      </c>
      <c r="J12" s="42" t="s">
        <v>305</v>
      </c>
      <c r="K12" s="44">
        <v>55691710382</v>
      </c>
      <c r="L12" s="44">
        <v>51320265478</v>
      </c>
      <c r="M12" s="43">
        <v>52799613163</v>
      </c>
      <c r="N12" s="151">
        <v>53472768284</v>
      </c>
      <c r="O12" s="165"/>
    </row>
    <row r="13" spans="1:15" ht="12" customHeight="1">
      <c r="A13" s="37"/>
      <c r="B13" s="74" t="s">
        <v>34</v>
      </c>
      <c r="C13" s="75">
        <f t="shared" ref="C13:F17" si="2">SUMIF($I$7:$I$52,$B13,K$7:K$52)</f>
        <v>134926702287</v>
      </c>
      <c r="D13" s="75">
        <f t="shared" si="2"/>
        <v>136471693354</v>
      </c>
      <c r="E13" s="75">
        <f t="shared" si="2"/>
        <v>142852502572</v>
      </c>
      <c r="F13" s="76">
        <f t="shared" si="2"/>
        <v>152962175674</v>
      </c>
      <c r="I13" s="91"/>
      <c r="J13" s="42" t="s">
        <v>35</v>
      </c>
      <c r="K13" s="44">
        <v>211238127888</v>
      </c>
      <c r="L13" s="44">
        <v>199622976692</v>
      </c>
      <c r="M13" s="43">
        <v>205592191931</v>
      </c>
      <c r="N13" s="151">
        <v>220246389494</v>
      </c>
      <c r="O13" s="165"/>
    </row>
    <row r="14" spans="1:15" ht="12" customHeight="1">
      <c r="A14" s="37"/>
      <c r="B14" s="74" t="s">
        <v>36</v>
      </c>
      <c r="C14" s="75">
        <f t="shared" si="2"/>
        <v>25547393194</v>
      </c>
      <c r="D14" s="75">
        <f t="shared" si="2"/>
        <v>22464615704</v>
      </c>
      <c r="E14" s="75">
        <f t="shared" si="2"/>
        <v>24698243277</v>
      </c>
      <c r="F14" s="76">
        <f t="shared" si="2"/>
        <v>26346040695</v>
      </c>
      <c r="I14" s="91"/>
      <c r="J14" s="42" t="s">
        <v>37</v>
      </c>
      <c r="K14" s="41"/>
      <c r="L14" s="41"/>
      <c r="M14" s="40"/>
      <c r="N14" s="152"/>
      <c r="O14" s="165"/>
    </row>
    <row r="15" spans="1:15" ht="12" customHeight="1">
      <c r="B15" s="74" t="s">
        <v>306</v>
      </c>
      <c r="C15" s="75">
        <f t="shared" si="2"/>
        <v>42802883132</v>
      </c>
      <c r="D15" s="75">
        <f t="shared" si="2"/>
        <v>59677570199</v>
      </c>
      <c r="E15" s="75">
        <f t="shared" si="2"/>
        <v>59701592440</v>
      </c>
      <c r="F15" s="76">
        <f t="shared" si="2"/>
        <v>59701592440</v>
      </c>
      <c r="I15" s="91" t="s">
        <v>39</v>
      </c>
      <c r="J15" s="42" t="s">
        <v>307</v>
      </c>
      <c r="K15" s="44">
        <v>1003927240</v>
      </c>
      <c r="L15" s="44">
        <v>1843483490</v>
      </c>
      <c r="M15" s="43">
        <v>1393483598</v>
      </c>
      <c r="N15" s="151">
        <v>1454110198</v>
      </c>
      <c r="O15" s="165"/>
    </row>
    <row r="16" spans="1:15" ht="12" customHeight="1">
      <c r="A16" s="35"/>
      <c r="B16" s="74" t="s">
        <v>43</v>
      </c>
      <c r="C16" s="75">
        <f t="shared" si="2"/>
        <v>21530480188</v>
      </c>
      <c r="D16" s="75">
        <f t="shared" si="2"/>
        <v>14003480992</v>
      </c>
      <c r="E16" s="75">
        <f t="shared" si="2"/>
        <v>23570278514</v>
      </c>
      <c r="F16" s="76">
        <f t="shared" si="2"/>
        <v>24233018071</v>
      </c>
      <c r="I16" s="91" t="s">
        <v>308</v>
      </c>
      <c r="J16" s="42" t="s">
        <v>309</v>
      </c>
      <c r="K16" s="44">
        <v>42035573230</v>
      </c>
      <c r="L16" s="44">
        <v>58910260297</v>
      </c>
      <c r="M16" s="43">
        <v>58934282538</v>
      </c>
      <c r="N16" s="151">
        <v>58934282538</v>
      </c>
      <c r="O16" s="165"/>
    </row>
    <row r="17" spans="1:15" ht="12" customHeight="1">
      <c r="A17" s="35"/>
      <c r="B17" s="74" t="s">
        <v>38</v>
      </c>
      <c r="C17" s="75">
        <f t="shared" si="2"/>
        <v>1003927240</v>
      </c>
      <c r="D17" s="75">
        <f t="shared" si="2"/>
        <v>1843483490</v>
      </c>
      <c r="E17" s="75">
        <f t="shared" si="2"/>
        <v>1393483598</v>
      </c>
      <c r="F17" s="76">
        <f t="shared" si="2"/>
        <v>1454110198</v>
      </c>
      <c r="I17" s="91" t="s">
        <v>308</v>
      </c>
      <c r="J17" s="42" t="s">
        <v>310</v>
      </c>
      <c r="K17" s="44">
        <v>767309902</v>
      </c>
      <c r="L17" s="44">
        <v>767309902</v>
      </c>
      <c r="M17" s="43">
        <v>767309902</v>
      </c>
      <c r="N17" s="151">
        <v>767309902</v>
      </c>
      <c r="O17" s="165"/>
    </row>
    <row r="18" spans="1:15" ht="12" customHeight="1">
      <c r="A18" s="35"/>
      <c r="B18" s="77" t="s">
        <v>45</v>
      </c>
      <c r="C18" s="78">
        <f>SUM(C6,C12)</f>
        <v>437049513929</v>
      </c>
      <c r="D18" s="78">
        <f>SUM(D6,D12)</f>
        <v>434083820431</v>
      </c>
      <c r="E18" s="78">
        <f>SUM(E6,E12)</f>
        <v>457808292332</v>
      </c>
      <c r="F18" s="79">
        <f>SUM(F6,F12)</f>
        <v>484943326572</v>
      </c>
      <c r="I18" s="91" t="s">
        <v>44</v>
      </c>
      <c r="J18" s="42" t="s">
        <v>311</v>
      </c>
      <c r="K18" s="44">
        <v>10000684407</v>
      </c>
      <c r="L18" s="44">
        <v>2232023574</v>
      </c>
      <c r="M18" s="43">
        <v>9510057792</v>
      </c>
      <c r="N18" s="151">
        <v>9690725781</v>
      </c>
      <c r="O18" s="165"/>
    </row>
    <row r="19" spans="1:15" ht="12" customHeight="1">
      <c r="A19" s="35"/>
      <c r="B19" s="92" t="s">
        <v>47</v>
      </c>
      <c r="C19" s="93">
        <f>SUM(C20:C24)</f>
        <v>243604132305</v>
      </c>
      <c r="D19" s="93">
        <f>SUM(D20:D24)</f>
        <v>240396486022</v>
      </c>
      <c r="E19" s="93">
        <f>SUM(E20:E24)</f>
        <v>220981013216</v>
      </c>
      <c r="F19" s="94">
        <f>SUM(F20:F24)</f>
        <v>189213052315</v>
      </c>
      <c r="I19" s="91" t="s">
        <v>44</v>
      </c>
      <c r="J19" s="42" t="s">
        <v>54</v>
      </c>
      <c r="K19" s="44">
        <v>362600000</v>
      </c>
      <c r="L19" s="44">
        <v>245000000</v>
      </c>
      <c r="M19" s="43">
        <v>127400000</v>
      </c>
      <c r="N19" s="151">
        <v>68600000</v>
      </c>
      <c r="O19" s="165"/>
    </row>
    <row r="20" spans="1:15" ht="12" customHeight="1">
      <c r="A20" s="35"/>
      <c r="B20" s="74" t="s">
        <v>50</v>
      </c>
      <c r="C20" s="75">
        <f t="shared" ref="C20:F24" si="3">SUMIF($I$7:$I$52,$B20,K$7:K$52)</f>
        <v>85327446900</v>
      </c>
      <c r="D20" s="75">
        <f t="shared" si="3"/>
        <v>87060497363</v>
      </c>
      <c r="E20" s="75">
        <f t="shared" si="3"/>
        <v>89756694650</v>
      </c>
      <c r="F20" s="76">
        <f t="shared" si="3"/>
        <v>86451917731</v>
      </c>
      <c r="I20" s="91" t="s">
        <v>48</v>
      </c>
      <c r="J20" s="42" t="s">
        <v>312</v>
      </c>
      <c r="K20" s="44">
        <v>134926702287</v>
      </c>
      <c r="L20" s="44">
        <v>136471693354</v>
      </c>
      <c r="M20" s="43">
        <v>142852502572</v>
      </c>
      <c r="N20" s="151">
        <v>152962175674</v>
      </c>
      <c r="O20" s="165"/>
    </row>
    <row r="21" spans="1:15" ht="12" customHeight="1">
      <c r="A21" s="35"/>
      <c r="B21" s="74" t="s">
        <v>53</v>
      </c>
      <c r="C21" s="75">
        <f t="shared" si="3"/>
        <v>118407328966</v>
      </c>
      <c r="D21" s="75">
        <f t="shared" si="3"/>
        <v>116047831073</v>
      </c>
      <c r="E21" s="75">
        <f t="shared" si="3"/>
        <v>83755237204</v>
      </c>
      <c r="F21" s="76">
        <f t="shared" si="3"/>
        <v>47937549078</v>
      </c>
      <c r="I21" s="72" t="s">
        <v>51</v>
      </c>
      <c r="J21" s="42" t="s">
        <v>313</v>
      </c>
      <c r="K21" s="44">
        <v>25547393194</v>
      </c>
      <c r="L21" s="44">
        <v>22464615704</v>
      </c>
      <c r="M21" s="43">
        <v>24698243277</v>
      </c>
      <c r="N21" s="151">
        <v>26346040695</v>
      </c>
      <c r="O21" s="165"/>
    </row>
    <row r="22" spans="1:15" ht="12" customHeight="1">
      <c r="A22" s="35"/>
      <c r="B22" s="74" t="s">
        <v>56</v>
      </c>
      <c r="C22" s="75">
        <f t="shared" si="3"/>
        <v>27910621869</v>
      </c>
      <c r="D22" s="75">
        <f t="shared" si="3"/>
        <v>30052768206</v>
      </c>
      <c r="E22" s="75">
        <f t="shared" si="3"/>
        <v>39226679543</v>
      </c>
      <c r="F22" s="76">
        <f t="shared" si="3"/>
        <v>45648977245</v>
      </c>
      <c r="I22" s="72" t="s">
        <v>54</v>
      </c>
      <c r="J22" s="42" t="s">
        <v>314</v>
      </c>
      <c r="K22" s="44">
        <v>11167195781</v>
      </c>
      <c r="L22" s="44">
        <v>11526457418</v>
      </c>
      <c r="M22" s="43">
        <v>13932820722</v>
      </c>
      <c r="N22" s="151">
        <v>14473692290</v>
      </c>
      <c r="O22" s="165"/>
    </row>
    <row r="23" spans="1:15" ht="12" customHeight="1">
      <c r="B23" s="74" t="s">
        <v>58</v>
      </c>
      <c r="C23" s="75">
        <f t="shared" si="3"/>
        <v>3857547226</v>
      </c>
      <c r="D23" s="75">
        <f t="shared" si="3"/>
        <v>4164193239</v>
      </c>
      <c r="E23" s="75">
        <f t="shared" si="3"/>
        <v>5414994118</v>
      </c>
      <c r="F23" s="76">
        <f t="shared" si="3"/>
        <v>6411737649</v>
      </c>
      <c r="I23" s="91"/>
      <c r="J23" s="42" t="s">
        <v>57</v>
      </c>
      <c r="K23" s="44">
        <v>225811386041</v>
      </c>
      <c r="L23" s="44">
        <v>234460843739</v>
      </c>
      <c r="M23" s="43">
        <v>252216100401</v>
      </c>
      <c r="N23" s="151">
        <v>264696937078</v>
      </c>
      <c r="O23" s="165"/>
    </row>
    <row r="24" spans="1:15" ht="12" customHeight="1">
      <c r="B24" s="95" t="s">
        <v>60</v>
      </c>
      <c r="C24" s="96">
        <f t="shared" si="3"/>
        <v>8101187344</v>
      </c>
      <c r="D24" s="96">
        <f t="shared" si="3"/>
        <v>3071196141</v>
      </c>
      <c r="E24" s="96">
        <f t="shared" si="3"/>
        <v>2827407701</v>
      </c>
      <c r="F24" s="97">
        <f t="shared" si="3"/>
        <v>2762870612</v>
      </c>
      <c r="I24" s="91"/>
      <c r="J24" s="42" t="s">
        <v>59</v>
      </c>
      <c r="K24" s="44">
        <v>437049513929</v>
      </c>
      <c r="L24" s="44">
        <v>434083820431</v>
      </c>
      <c r="M24" s="43">
        <v>457808292332</v>
      </c>
      <c r="N24" s="151">
        <v>484943326572</v>
      </c>
      <c r="O24" s="165"/>
    </row>
    <row r="25" spans="1:15" ht="12" customHeight="1">
      <c r="B25" s="92" t="s">
        <v>62</v>
      </c>
      <c r="C25" s="93">
        <f>SUM(C26:C30)</f>
        <v>90403197736</v>
      </c>
      <c r="D25" s="93">
        <f>SUM(D26:D30)</f>
        <v>77877190465</v>
      </c>
      <c r="E25" s="93">
        <f>SUM(E26:E30)</f>
        <v>108703653706</v>
      </c>
      <c r="F25" s="94">
        <f>SUM(F26:F30)</f>
        <v>158430974248</v>
      </c>
      <c r="I25" s="91"/>
      <c r="J25" s="42" t="s">
        <v>61</v>
      </c>
      <c r="K25" s="41"/>
      <c r="L25" s="41"/>
      <c r="M25" s="40"/>
      <c r="N25" s="152"/>
      <c r="O25" s="165"/>
    </row>
    <row r="26" spans="1:15" ht="12" customHeight="1">
      <c r="B26" s="74" t="s">
        <v>64</v>
      </c>
      <c r="C26" s="75">
        <f t="shared" ref="C26:F30" si="4">SUMIF($I$7:$I$52,$B26,K$7:K$52)</f>
        <v>83000000000</v>
      </c>
      <c r="D26" s="75">
        <f t="shared" si="4"/>
        <v>70674159941</v>
      </c>
      <c r="E26" s="75">
        <f t="shared" si="4"/>
        <v>101663363183</v>
      </c>
      <c r="F26" s="76">
        <f t="shared" si="4"/>
        <v>149156785150</v>
      </c>
      <c r="J26" s="42" t="s">
        <v>63</v>
      </c>
      <c r="K26" s="41"/>
      <c r="L26" s="41"/>
      <c r="M26" s="40"/>
      <c r="N26" s="152"/>
      <c r="O26" s="165"/>
    </row>
    <row r="27" spans="1:15" ht="12" customHeight="1">
      <c r="B27" s="74" t="s">
        <v>66</v>
      </c>
      <c r="C27" s="75">
        <f t="shared" si="4"/>
        <v>3559330293</v>
      </c>
      <c r="D27" s="75">
        <f t="shared" si="4"/>
        <v>5063239907</v>
      </c>
      <c r="E27" s="75">
        <f t="shared" si="4"/>
        <v>3366299886</v>
      </c>
      <c r="F27" s="76">
        <f t="shared" si="4"/>
        <v>3654647722</v>
      </c>
      <c r="J27" s="42" t="s">
        <v>65</v>
      </c>
      <c r="K27" s="41"/>
      <c r="L27" s="41"/>
      <c r="M27" s="40"/>
      <c r="N27" s="152"/>
      <c r="O27" s="165"/>
    </row>
    <row r="28" spans="1:15" ht="12" customHeight="1">
      <c r="B28" s="74" t="s">
        <v>69</v>
      </c>
      <c r="C28" s="75">
        <f t="shared" si="4"/>
        <v>2418231800</v>
      </c>
      <c r="D28" s="75">
        <f t="shared" si="4"/>
        <v>1456725348</v>
      </c>
      <c r="E28" s="75">
        <f t="shared" si="4"/>
        <v>1558047624</v>
      </c>
      <c r="F28" s="76">
        <f t="shared" si="4"/>
        <v>3122252019</v>
      </c>
      <c r="I28" s="51" t="s">
        <v>67</v>
      </c>
      <c r="J28" s="42" t="s">
        <v>315</v>
      </c>
      <c r="K28" s="44">
        <v>85327446900</v>
      </c>
      <c r="L28" s="44">
        <v>87060497363</v>
      </c>
      <c r="M28" s="43">
        <v>89756694650</v>
      </c>
      <c r="N28" s="151">
        <v>86451917731</v>
      </c>
      <c r="O28" s="165"/>
    </row>
    <row r="29" spans="1:15" ht="12" customHeight="1">
      <c r="B29" s="74" t="s">
        <v>75</v>
      </c>
      <c r="C29" s="75">
        <f t="shared" si="4"/>
        <v>1272635643</v>
      </c>
      <c r="D29" s="75">
        <f t="shared" si="4"/>
        <v>529565269</v>
      </c>
      <c r="E29" s="75">
        <f t="shared" si="4"/>
        <v>1912443013</v>
      </c>
      <c r="F29" s="76">
        <f t="shared" si="4"/>
        <v>2286889357</v>
      </c>
      <c r="I29" s="51" t="s">
        <v>70</v>
      </c>
      <c r="J29" s="42" t="s">
        <v>316</v>
      </c>
      <c r="K29" s="44">
        <v>27910621869</v>
      </c>
      <c r="L29" s="44">
        <v>30052768206</v>
      </c>
      <c r="M29" s="43">
        <v>39226679543</v>
      </c>
      <c r="N29" s="151">
        <v>45648977245</v>
      </c>
      <c r="O29" s="165"/>
    </row>
    <row r="30" spans="1:15" ht="12" customHeight="1">
      <c r="B30" s="74" t="s">
        <v>72</v>
      </c>
      <c r="C30" s="75">
        <f t="shared" si="4"/>
        <v>153000000</v>
      </c>
      <c r="D30" s="75">
        <f t="shared" si="4"/>
        <v>153500000</v>
      </c>
      <c r="E30" s="75">
        <f t="shared" si="4"/>
        <v>203500000</v>
      </c>
      <c r="F30" s="76">
        <f t="shared" si="4"/>
        <v>210400000</v>
      </c>
      <c r="I30" s="51" t="s">
        <v>73</v>
      </c>
      <c r="J30" s="42" t="s">
        <v>317</v>
      </c>
      <c r="K30" s="41">
        <v>0</v>
      </c>
      <c r="L30" s="44">
        <v>151591904</v>
      </c>
      <c r="M30" s="43">
        <v>953460060</v>
      </c>
      <c r="N30" s="151">
        <v>1471013766</v>
      </c>
      <c r="O30" s="165">
        <v>84183844</v>
      </c>
    </row>
    <row r="31" spans="1:15" ht="12" customHeight="1">
      <c r="B31" s="77" t="s">
        <v>78</v>
      </c>
      <c r="C31" s="78">
        <f>SUM(C25,C19)</f>
        <v>334007330041</v>
      </c>
      <c r="D31" s="78">
        <f>SUM(D25,D19)</f>
        <v>318273676487</v>
      </c>
      <c r="E31" s="78">
        <f>SUM(E25,E19)</f>
        <v>329684666922</v>
      </c>
      <c r="F31" s="79">
        <f>SUM(F25,F19)</f>
        <v>347644026563</v>
      </c>
      <c r="I31" s="51" t="s">
        <v>76</v>
      </c>
      <c r="J31" s="42" t="s">
        <v>318</v>
      </c>
      <c r="K31" s="44">
        <v>118407328966</v>
      </c>
      <c r="L31" s="44">
        <v>116047831073</v>
      </c>
      <c r="M31" s="43">
        <v>83755237204</v>
      </c>
      <c r="N31" s="151">
        <v>47937549078</v>
      </c>
      <c r="O31" s="165"/>
    </row>
    <row r="32" spans="1:15">
      <c r="B32" s="87" t="s">
        <v>81</v>
      </c>
      <c r="C32" s="75">
        <f t="shared" ref="C32:F34" si="5">SUMIF($I$7:$I$52,$B32,K$7:K$52)</f>
        <v>49333300000</v>
      </c>
      <c r="D32" s="75">
        <f t="shared" si="5"/>
        <v>49333300000</v>
      </c>
      <c r="E32" s="75">
        <f t="shared" si="5"/>
        <v>49333300000</v>
      </c>
      <c r="F32" s="76">
        <f t="shared" si="5"/>
        <v>49333300000</v>
      </c>
      <c r="I32" s="51" t="s">
        <v>79</v>
      </c>
      <c r="J32" s="42" t="s">
        <v>73</v>
      </c>
      <c r="K32" s="44">
        <v>3857547226</v>
      </c>
      <c r="L32" s="44">
        <v>4012601335</v>
      </c>
      <c r="M32" s="43">
        <v>4418304399</v>
      </c>
      <c r="N32" s="151">
        <v>4588917068</v>
      </c>
      <c r="O32" s="165">
        <v>4080009395</v>
      </c>
    </row>
    <row r="33" spans="2:15">
      <c r="B33" s="87" t="s">
        <v>83</v>
      </c>
      <c r="C33" s="75">
        <f t="shared" si="5"/>
        <v>51009874738</v>
      </c>
      <c r="D33" s="75">
        <f t="shared" si="5"/>
        <v>62700847397</v>
      </c>
      <c r="E33" s="75">
        <f t="shared" si="5"/>
        <v>78106458940</v>
      </c>
      <c r="F33" s="76">
        <f t="shared" si="5"/>
        <v>88155993175</v>
      </c>
      <c r="I33" s="51" t="s">
        <v>73</v>
      </c>
      <c r="J33" s="42" t="s">
        <v>319</v>
      </c>
      <c r="K33" s="44">
        <v>0</v>
      </c>
      <c r="L33" s="41">
        <v>0</v>
      </c>
      <c r="M33" s="43">
        <v>43229659</v>
      </c>
      <c r="N33" s="151">
        <v>351806815</v>
      </c>
      <c r="O33" s="165"/>
    </row>
    <row r="34" spans="2:15">
      <c r="B34" s="98" t="s">
        <v>86</v>
      </c>
      <c r="C34" s="96">
        <f t="shared" si="5"/>
        <v>2699009150</v>
      </c>
      <c r="D34" s="96">
        <f t="shared" si="5"/>
        <v>3775996547</v>
      </c>
      <c r="E34" s="96">
        <f t="shared" si="5"/>
        <v>683866470</v>
      </c>
      <c r="F34" s="97">
        <f t="shared" si="5"/>
        <v>-189993166</v>
      </c>
      <c r="I34" s="51" t="s">
        <v>84</v>
      </c>
      <c r="J34" s="42" t="s">
        <v>320</v>
      </c>
      <c r="K34" s="44">
        <v>8101187344</v>
      </c>
      <c r="L34" s="44">
        <v>3071196141</v>
      </c>
      <c r="M34" s="43">
        <v>2827407701</v>
      </c>
      <c r="N34" s="151">
        <v>2762870612</v>
      </c>
      <c r="O34" s="165"/>
    </row>
    <row r="35" spans="2:15">
      <c r="B35" s="80" t="s">
        <v>88</v>
      </c>
      <c r="C35" s="81">
        <f>SUM(C32:C34)</f>
        <v>103042183888</v>
      </c>
      <c r="D35" s="81">
        <f>SUM(D32:D34)</f>
        <v>115810143944</v>
      </c>
      <c r="E35" s="81">
        <f>SUM(E32:E34)</f>
        <v>128123625410</v>
      </c>
      <c r="F35" s="82">
        <f>SUM(F32:F34)</f>
        <v>137299300009</v>
      </c>
      <c r="J35" s="42" t="s">
        <v>87</v>
      </c>
      <c r="K35" s="44">
        <v>243604132305</v>
      </c>
      <c r="L35" s="44">
        <v>240396486022</v>
      </c>
      <c r="M35" s="43">
        <v>220981013216</v>
      </c>
      <c r="N35" s="151">
        <v>189213052315</v>
      </c>
      <c r="O35" s="165"/>
    </row>
    <row r="36" spans="2:15" ht="12" thickBot="1">
      <c r="B36" s="83" t="s">
        <v>90</v>
      </c>
      <c r="C36" s="84">
        <f>C31+C35</f>
        <v>437049513929</v>
      </c>
      <c r="D36" s="84">
        <f>D31+D35</f>
        <v>434083820431</v>
      </c>
      <c r="E36" s="84">
        <f>E31+E35</f>
        <v>457808292332</v>
      </c>
      <c r="F36" s="85">
        <f>F31+F35</f>
        <v>484943326572</v>
      </c>
      <c r="J36" s="42" t="s">
        <v>89</v>
      </c>
      <c r="K36" s="41"/>
      <c r="L36" s="41"/>
      <c r="M36" s="40"/>
      <c r="N36" s="152"/>
      <c r="O36" s="165"/>
    </row>
    <row r="37" spans="2:15">
      <c r="B37" s="12" t="s">
        <v>92</v>
      </c>
      <c r="I37" s="51" t="s">
        <v>91</v>
      </c>
      <c r="J37" s="42" t="s">
        <v>321</v>
      </c>
      <c r="K37" s="44">
        <v>153000000</v>
      </c>
      <c r="L37" s="44">
        <v>153500000</v>
      </c>
      <c r="M37" s="43">
        <v>203500000</v>
      </c>
      <c r="N37" s="151">
        <v>210400000</v>
      </c>
      <c r="O37" s="165"/>
    </row>
    <row r="38" spans="2:15">
      <c r="B38" s="10" t="s">
        <v>93</v>
      </c>
      <c r="C38" s="32">
        <f>C21+C26</f>
        <v>201407328966</v>
      </c>
      <c r="D38" s="32">
        <f>D21+D26</f>
        <v>186721991014</v>
      </c>
      <c r="E38" s="32">
        <f>E21+E26</f>
        <v>185418600387</v>
      </c>
      <c r="F38" s="32">
        <f>F21+F26</f>
        <v>197094334228</v>
      </c>
      <c r="I38" s="51" t="s">
        <v>75</v>
      </c>
      <c r="J38" s="42" t="s">
        <v>322</v>
      </c>
      <c r="K38" s="44">
        <v>21799188</v>
      </c>
      <c r="L38" s="44">
        <v>38291280</v>
      </c>
      <c r="M38" s="43">
        <v>1003952246</v>
      </c>
      <c r="N38" s="151">
        <v>1485087903</v>
      </c>
      <c r="O38" s="165">
        <v>2512273</v>
      </c>
    </row>
    <row r="39" spans="2:15">
      <c r="B39" s="10" t="s">
        <v>94</v>
      </c>
      <c r="C39" s="32">
        <f>C38-C7</f>
        <v>200222641375</v>
      </c>
      <c r="D39" s="32">
        <f>D38-D7</f>
        <v>185634805868</v>
      </c>
      <c r="E39" s="32">
        <f>E38-E7</f>
        <v>185001561220</v>
      </c>
      <c r="F39" s="32">
        <f>F38-F7</f>
        <v>195632359291</v>
      </c>
      <c r="I39" s="51" t="s">
        <v>64</v>
      </c>
      <c r="J39" s="42" t="s">
        <v>323</v>
      </c>
      <c r="K39" s="44">
        <v>83000000000</v>
      </c>
      <c r="L39" s="44">
        <v>70674159941</v>
      </c>
      <c r="M39" s="43">
        <v>101663363183</v>
      </c>
      <c r="N39" s="151">
        <v>149156785150</v>
      </c>
      <c r="O39" s="165"/>
    </row>
    <row r="40" spans="2:15">
      <c r="B40" s="50"/>
      <c r="C40" s="32">
        <f>C6-K13</f>
        <v>0</v>
      </c>
      <c r="D40" s="32">
        <f>D6-L13</f>
        <v>0</v>
      </c>
      <c r="E40" s="32">
        <f>E6-M13</f>
        <v>0</v>
      </c>
      <c r="F40" s="32">
        <f>F6-N13</f>
        <v>0</v>
      </c>
      <c r="I40" s="51" t="s">
        <v>95</v>
      </c>
      <c r="J40" s="42" t="s">
        <v>75</v>
      </c>
      <c r="K40" s="44">
        <v>1250836455</v>
      </c>
      <c r="L40" s="44">
        <v>491273989</v>
      </c>
      <c r="M40" s="43">
        <v>908490767</v>
      </c>
      <c r="N40" s="151">
        <v>801801454</v>
      </c>
      <c r="O40" s="165">
        <v>527052996</v>
      </c>
    </row>
    <row r="41" spans="2:15">
      <c r="C41" s="32">
        <f>C6-K13</f>
        <v>0</v>
      </c>
      <c r="D41" s="32">
        <f>D6-L13</f>
        <v>0</v>
      </c>
      <c r="E41" s="32">
        <f>E6-M13</f>
        <v>0</v>
      </c>
      <c r="F41" s="32">
        <f>F6-N13</f>
        <v>0</v>
      </c>
      <c r="I41" s="51" t="s">
        <v>97</v>
      </c>
      <c r="J41" s="42" t="s">
        <v>69</v>
      </c>
      <c r="K41" s="44">
        <v>2418231800</v>
      </c>
      <c r="L41" s="44">
        <v>1456725348</v>
      </c>
      <c r="M41" s="43">
        <v>1558047624</v>
      </c>
      <c r="N41" s="151">
        <v>3122252019</v>
      </c>
      <c r="O41" s="165"/>
    </row>
    <row r="42" spans="2:15">
      <c r="C42" s="32">
        <f>C12-K23</f>
        <v>0</v>
      </c>
      <c r="D42" s="32">
        <f>D12-L23</f>
        <v>0</v>
      </c>
      <c r="E42" s="32">
        <f>E12-M23</f>
        <v>0</v>
      </c>
      <c r="F42" s="32">
        <f>F12-N23</f>
        <v>0</v>
      </c>
      <c r="I42" s="51" t="s">
        <v>100</v>
      </c>
      <c r="J42" s="42" t="s">
        <v>324</v>
      </c>
      <c r="K42" s="44">
        <v>3559330293</v>
      </c>
      <c r="L42" s="44">
        <v>5063239907</v>
      </c>
      <c r="M42" s="43">
        <v>3366299886</v>
      </c>
      <c r="N42" s="151">
        <v>3654647722</v>
      </c>
      <c r="O42" s="165"/>
    </row>
    <row r="43" spans="2:15">
      <c r="C43" s="32">
        <f>C18-K24</f>
        <v>0</v>
      </c>
      <c r="D43" s="32">
        <f>D18-L24</f>
        <v>0</v>
      </c>
      <c r="E43" s="32">
        <f>E18-M24</f>
        <v>0</v>
      </c>
      <c r="F43" s="32">
        <f>F18-N24</f>
        <v>0</v>
      </c>
      <c r="J43" s="42" t="s">
        <v>101</v>
      </c>
      <c r="K43" s="44">
        <v>90403197736</v>
      </c>
      <c r="L43" s="44">
        <v>77877190465</v>
      </c>
      <c r="M43" s="43">
        <v>108703653706</v>
      </c>
      <c r="N43" s="151">
        <v>158430974248</v>
      </c>
      <c r="O43" s="165"/>
    </row>
    <row r="44" spans="2:15">
      <c r="C44" s="32">
        <f>C19-K35</f>
        <v>0</v>
      </c>
      <c r="D44" s="32">
        <f>D19-L35</f>
        <v>0</v>
      </c>
      <c r="E44" s="32">
        <f>E19-M35</f>
        <v>0</v>
      </c>
      <c r="F44" s="32">
        <f>F19-N35</f>
        <v>0</v>
      </c>
      <c r="J44" s="42" t="s">
        <v>102</v>
      </c>
      <c r="K44" s="44">
        <v>334007330041</v>
      </c>
      <c r="L44" s="44">
        <v>318273676487</v>
      </c>
      <c r="M44" s="43">
        <v>329684666922</v>
      </c>
      <c r="N44" s="151">
        <v>347644026563</v>
      </c>
      <c r="O44" s="165"/>
    </row>
    <row r="45" spans="2:15">
      <c r="C45" s="32">
        <f>C25-K43</f>
        <v>0</v>
      </c>
      <c r="D45" s="32">
        <f>D25-L43</f>
        <v>0</v>
      </c>
      <c r="E45" s="32">
        <f>E25-M43</f>
        <v>0</v>
      </c>
      <c r="F45" s="32">
        <f>F25-N43</f>
        <v>0</v>
      </c>
      <c r="J45" s="42" t="s">
        <v>103</v>
      </c>
      <c r="K45" s="41"/>
      <c r="L45" s="41"/>
      <c r="M45" s="40"/>
      <c r="N45" s="152"/>
      <c r="O45" s="165"/>
    </row>
    <row r="46" spans="2:15">
      <c r="C46" s="32">
        <f>C31-K44</f>
        <v>0</v>
      </c>
      <c r="D46" s="32">
        <f>D31-L44</f>
        <v>0</v>
      </c>
      <c r="E46" s="32">
        <f>E31-M44</f>
        <v>0</v>
      </c>
      <c r="F46" s="32">
        <f>F31-N44</f>
        <v>0</v>
      </c>
      <c r="I46" s="51" t="s">
        <v>81</v>
      </c>
      <c r="J46" s="42" t="s">
        <v>81</v>
      </c>
      <c r="K46" s="44">
        <v>49333300000</v>
      </c>
      <c r="L46" s="44">
        <v>49333300000</v>
      </c>
      <c r="M46" s="43">
        <v>49333300000</v>
      </c>
      <c r="N46" s="151">
        <v>49333300000</v>
      </c>
      <c r="O46" s="165"/>
    </row>
    <row r="47" spans="2:15">
      <c r="C47" s="32">
        <f t="shared" ref="C47:F48" si="6">C35-K50</f>
        <v>0</v>
      </c>
      <c r="D47" s="32">
        <f t="shared" si="6"/>
        <v>0</v>
      </c>
      <c r="E47" s="32">
        <f t="shared" si="6"/>
        <v>0</v>
      </c>
      <c r="F47" s="32">
        <f t="shared" si="6"/>
        <v>0</v>
      </c>
      <c r="I47" s="51" t="s">
        <v>104</v>
      </c>
      <c r="J47" s="42" t="s">
        <v>105</v>
      </c>
      <c r="K47" s="44">
        <v>-147000000</v>
      </c>
      <c r="L47" s="44">
        <v>-147000000</v>
      </c>
      <c r="M47" s="43">
        <v>-147000000</v>
      </c>
      <c r="N47" s="152" t="s">
        <v>109</v>
      </c>
      <c r="O47" s="165"/>
    </row>
    <row r="48" spans="2:15">
      <c r="C48" s="32">
        <f t="shared" si="6"/>
        <v>0</v>
      </c>
      <c r="D48" s="32">
        <f t="shared" si="6"/>
        <v>0</v>
      </c>
      <c r="E48" s="32">
        <f t="shared" si="6"/>
        <v>0</v>
      </c>
      <c r="F48" s="32">
        <f t="shared" si="6"/>
        <v>0</v>
      </c>
      <c r="I48" s="51" t="s">
        <v>86</v>
      </c>
      <c r="J48" s="42" t="s">
        <v>106</v>
      </c>
      <c r="K48" s="44">
        <v>2846009150</v>
      </c>
      <c r="L48" s="44">
        <v>3922996547</v>
      </c>
      <c r="M48" s="43">
        <v>830866470</v>
      </c>
      <c r="N48" s="151">
        <v>-189993166</v>
      </c>
      <c r="O48" s="165"/>
    </row>
    <row r="49" spans="4:15">
      <c r="I49" s="51" t="s">
        <v>83</v>
      </c>
      <c r="J49" s="42" t="s">
        <v>83</v>
      </c>
      <c r="K49" s="44">
        <v>51009874738</v>
      </c>
      <c r="L49" s="44">
        <v>62700847397</v>
      </c>
      <c r="M49" s="43">
        <v>78106458940</v>
      </c>
      <c r="N49" s="151">
        <v>88155993175</v>
      </c>
      <c r="O49" s="165"/>
    </row>
    <row r="50" spans="4:15">
      <c r="J50" s="42" t="s">
        <v>107</v>
      </c>
      <c r="K50" s="44">
        <v>103042183888</v>
      </c>
      <c r="L50" s="44">
        <v>115810143944</v>
      </c>
      <c r="M50" s="43">
        <v>128123625410</v>
      </c>
      <c r="N50" s="151">
        <v>137299300009</v>
      </c>
      <c r="O50" s="165"/>
    </row>
    <row r="51" spans="4:15">
      <c r="J51" s="67" t="s">
        <v>110</v>
      </c>
      <c r="K51" s="47">
        <v>437049513929</v>
      </c>
      <c r="L51" s="47">
        <v>434083820431</v>
      </c>
      <c r="M51" s="46">
        <v>457808292332</v>
      </c>
      <c r="N51" s="167">
        <v>484943326572</v>
      </c>
      <c r="O51" s="165"/>
    </row>
    <row r="52" spans="4:15" ht="13.5" customHeight="1"/>
    <row r="54" spans="4:15">
      <c r="D54" s="12"/>
      <c r="E54" s="12"/>
      <c r="K54" s="68"/>
      <c r="L54" s="68"/>
      <c r="M54" s="68"/>
      <c r="N54" s="68"/>
    </row>
    <row r="55" spans="4:15">
      <c r="D55" s="12"/>
      <c r="E55" s="12"/>
      <c r="K55" s="68"/>
      <c r="L55" s="68"/>
      <c r="M55" s="68"/>
      <c r="N55" s="68"/>
    </row>
    <row r="56" spans="4:15">
      <c r="D56" s="12"/>
      <c r="E56" s="12"/>
    </row>
    <row r="57" spans="4:15">
      <c r="D57" s="12"/>
      <c r="E57" s="12"/>
    </row>
    <row r="58" spans="4:15">
      <c r="D58" s="12"/>
      <c r="E58" s="12"/>
    </row>
    <row r="59" spans="4:15">
      <c r="D59" s="12"/>
      <c r="E59" s="12"/>
    </row>
    <row r="60" spans="4:15">
      <c r="D60" s="12"/>
      <c r="E60" s="12"/>
    </row>
  </sheetData>
  <phoneticPr fontId="1" type="noConversion"/>
  <pageMargins left="0.7" right="0.7" top="0.75" bottom="0.75" header="0.3" footer="0.3"/>
  <pageSetup paperSize="9" orientation="portrait" r:id="rId1"/>
  <ignoredErrors>
    <ignoredError sqref="C31:F31 C25:F25 C12:F12"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E169"/>
  <sheetViews>
    <sheetView zoomScaleNormal="100" workbookViewId="0">
      <selection activeCell="H23" sqref="H23"/>
    </sheetView>
  </sheetViews>
  <sheetFormatPr defaultRowHeight="11.25" outlineLevelCol="1"/>
  <cols>
    <col min="1" max="1" width="2.875" style="12" customWidth="1"/>
    <col min="2" max="2" width="14.75" style="12" customWidth="1"/>
    <col min="3" max="6" width="8.125" style="12" customWidth="1"/>
    <col min="7" max="7" width="8" style="12" customWidth="1"/>
    <col min="8" max="9" width="9" style="12" customWidth="1"/>
    <col min="10" max="10" width="9" style="51" customWidth="1"/>
    <col min="11" max="11" width="16.375" style="12" hidden="1" customWidth="1" outlineLevel="1"/>
    <col min="12" max="14" width="14.375" style="12" hidden="1" customWidth="1" outlineLevel="1"/>
    <col min="15" max="18" width="12.125" style="12" hidden="1" customWidth="1" outlineLevel="1"/>
    <col min="19" max="20" width="7.25" style="12" hidden="1" customWidth="1" outlineLevel="1"/>
    <col min="21" max="21" width="9" style="51" customWidth="1" collapsed="1"/>
    <col min="22" max="22" width="9" style="12" customWidth="1" outlineLevel="1"/>
    <col min="23" max="23" width="9.125" style="12" customWidth="1" outlineLevel="1"/>
    <col min="24" max="26" width="11.5" style="12" customWidth="1" outlineLevel="1"/>
    <col min="27" max="31" width="9" style="12" customWidth="1" outlineLevel="1"/>
    <col min="32" max="16384" width="9" style="12"/>
  </cols>
  <sheetData>
    <row r="1" spans="2:21">
      <c r="J1" s="158" t="s">
        <v>113</v>
      </c>
      <c r="U1" s="158" t="s">
        <v>114</v>
      </c>
    </row>
    <row r="2" spans="2:21" ht="11.25" customHeight="1"/>
    <row r="3" spans="2:21" ht="19.5" customHeight="1">
      <c r="B3" s="61" t="s">
        <v>325</v>
      </c>
      <c r="C3" s="13"/>
      <c r="D3" s="14"/>
      <c r="E3" s="15"/>
      <c r="F3" s="3"/>
      <c r="G3" s="3"/>
      <c r="L3" s="130"/>
      <c r="M3" s="164" t="s">
        <v>326</v>
      </c>
      <c r="N3" s="164"/>
      <c r="O3" s="128" t="s">
        <v>9</v>
      </c>
      <c r="P3" s="128" t="s">
        <v>327</v>
      </c>
      <c r="Q3" s="164" t="s">
        <v>328</v>
      </c>
      <c r="R3" s="164"/>
    </row>
    <row r="4" spans="2:21">
      <c r="B4" s="17"/>
      <c r="C4" s="5" t="s">
        <v>120</v>
      </c>
      <c r="D4" s="5" t="s">
        <v>2</v>
      </c>
      <c r="E4" s="5" t="s">
        <v>3</v>
      </c>
      <c r="F4" s="6" t="s">
        <v>4</v>
      </c>
      <c r="G4" s="6" t="s">
        <v>121</v>
      </c>
      <c r="K4" s="120" t="s">
        <v>329</v>
      </c>
      <c r="L4" s="122" t="s">
        <v>330</v>
      </c>
      <c r="M4" s="122" t="s">
        <v>7</v>
      </c>
      <c r="N4" s="122" t="s">
        <v>8</v>
      </c>
      <c r="O4" s="101" t="s">
        <v>123</v>
      </c>
      <c r="P4" s="101" t="s">
        <v>123</v>
      </c>
      <c r="Q4" s="121" t="s">
        <v>7</v>
      </c>
      <c r="R4" s="121" t="s">
        <v>8</v>
      </c>
      <c r="S4" s="25" t="s">
        <v>331</v>
      </c>
      <c r="T4" s="25" t="s">
        <v>332</v>
      </c>
    </row>
    <row r="5" spans="2:21">
      <c r="B5" s="18" t="s">
        <v>10</v>
      </c>
      <c r="C5" s="19" t="s">
        <v>124</v>
      </c>
      <c r="D5" s="19" t="s">
        <v>124</v>
      </c>
      <c r="E5" s="19" t="s">
        <v>124</v>
      </c>
      <c r="F5" s="20" t="s">
        <v>125</v>
      </c>
      <c r="G5" s="20" t="s">
        <v>125</v>
      </c>
      <c r="K5" s="52" t="s">
        <v>126</v>
      </c>
      <c r="L5" s="54">
        <v>528569510350</v>
      </c>
      <c r="M5" s="54">
        <v>559856533781</v>
      </c>
      <c r="N5" s="53">
        <v>591196611310</v>
      </c>
      <c r="O5" s="123">
        <v>303923046949</v>
      </c>
      <c r="P5" s="123">
        <v>296493708547</v>
      </c>
      <c r="Q5" s="53">
        <v>555740268125</v>
      </c>
      <c r="R5" s="53">
        <v>584672320904</v>
      </c>
      <c r="S5" s="25">
        <f>M5-Q5</f>
        <v>4116265656</v>
      </c>
      <c r="T5" s="25">
        <f t="shared" ref="T5:T27" si="0">N5-R5</f>
        <v>6524290406</v>
      </c>
    </row>
    <row r="6" spans="2:21">
      <c r="B6" s="21" t="s">
        <v>126</v>
      </c>
      <c r="C6" s="103">
        <f>L5</f>
        <v>528569510350</v>
      </c>
      <c r="D6" s="103">
        <f t="shared" ref="D6:G6" si="1">M5</f>
        <v>559856533781</v>
      </c>
      <c r="E6" s="103">
        <f t="shared" si="1"/>
        <v>591196611310</v>
      </c>
      <c r="F6" s="104">
        <f t="shared" si="1"/>
        <v>303923046949</v>
      </c>
      <c r="G6" s="104">
        <f t="shared" si="1"/>
        <v>296493708547</v>
      </c>
      <c r="K6" s="52" t="s">
        <v>128</v>
      </c>
      <c r="L6" s="54">
        <v>-475725626210</v>
      </c>
      <c r="M6" s="54">
        <v>-499445340398</v>
      </c>
      <c r="N6" s="53">
        <v>-524218029958</v>
      </c>
      <c r="O6" s="123">
        <v>-273015109365</v>
      </c>
      <c r="P6" s="123">
        <v>-261870076026</v>
      </c>
      <c r="Q6" s="53">
        <v>-499445340398</v>
      </c>
      <c r="R6" s="53">
        <v>-524218029958</v>
      </c>
      <c r="S6" s="25">
        <f t="shared" ref="S6:S27" si="2">M6-Q6</f>
        <v>0</v>
      </c>
      <c r="T6" s="25">
        <f t="shared" si="0"/>
        <v>0</v>
      </c>
    </row>
    <row r="7" spans="2:21">
      <c r="B7" s="159" t="s">
        <v>333</v>
      </c>
      <c r="C7" s="160">
        <f>Sheet16!P5*1000000</f>
        <v>343953000000</v>
      </c>
      <c r="D7" s="160">
        <f>Sheet16!F5*1000000</f>
        <v>387385000000</v>
      </c>
      <c r="E7" s="160">
        <f>Sheet16!G5*1000000</f>
        <v>422384000000</v>
      </c>
      <c r="F7" s="161">
        <f>Sheet16!H5*1000000</f>
        <v>220196000000</v>
      </c>
      <c r="G7" s="161"/>
      <c r="K7" s="52" t="s">
        <v>134</v>
      </c>
      <c r="L7" s="54">
        <v>52843884140</v>
      </c>
      <c r="M7" s="54">
        <v>60411193383</v>
      </c>
      <c r="N7" s="53">
        <v>66978581352</v>
      </c>
      <c r="O7" s="123">
        <v>30907937584</v>
      </c>
      <c r="P7" s="123">
        <v>34623632521</v>
      </c>
      <c r="Q7" s="53">
        <v>56294927727</v>
      </c>
      <c r="R7" s="53">
        <v>60454290946</v>
      </c>
      <c r="S7" s="25">
        <f t="shared" si="2"/>
        <v>4116265656</v>
      </c>
      <c r="T7" s="25">
        <f t="shared" si="0"/>
        <v>6524290406</v>
      </c>
    </row>
    <row r="8" spans="2:21">
      <c r="B8" s="159" t="s">
        <v>334</v>
      </c>
      <c r="C8" s="160">
        <f>(Sheet16!P11+Sheet16!P14)*1000000</f>
        <v>119987000000</v>
      </c>
      <c r="D8" s="160">
        <f>Sheet16!F11*1000000</f>
        <v>106950000000</v>
      </c>
      <c r="E8" s="160">
        <f>Sheet16!G11*1000000</f>
        <v>96262000000</v>
      </c>
      <c r="F8" s="161">
        <f>Sheet16!H11*1000000</f>
        <v>43272000000</v>
      </c>
      <c r="G8" s="161"/>
      <c r="H8" s="12" t="s">
        <v>335</v>
      </c>
      <c r="K8" s="52" t="s">
        <v>138</v>
      </c>
      <c r="L8" s="54">
        <v>-43792009823</v>
      </c>
      <c r="M8" s="54">
        <v>-41361745470</v>
      </c>
      <c r="N8" s="53">
        <v>-44247827700</v>
      </c>
      <c r="O8" s="123">
        <v>-20978070672</v>
      </c>
      <c r="P8" s="123">
        <v>-23767040887</v>
      </c>
      <c r="Q8" s="53">
        <v>-41361745470</v>
      </c>
      <c r="R8" s="53">
        <v>-44247827700</v>
      </c>
      <c r="S8" s="25">
        <f t="shared" si="2"/>
        <v>0</v>
      </c>
      <c r="T8" s="25">
        <f t="shared" si="0"/>
        <v>0</v>
      </c>
    </row>
    <row r="9" spans="2:21">
      <c r="B9" s="159" t="s">
        <v>336</v>
      </c>
      <c r="C9" s="160">
        <f>Sheet16!P8*1000000</f>
        <v>64629000000</v>
      </c>
      <c r="D9" s="160">
        <f>Sheet16!F8*1000000</f>
        <v>65522000000</v>
      </c>
      <c r="E9" s="160">
        <f>Sheet16!G8*1000000</f>
        <v>72550000000</v>
      </c>
      <c r="F9" s="161">
        <f>Sheet16!H8*1000000</f>
        <v>40455000000</v>
      </c>
      <c r="G9" s="161"/>
      <c r="K9" s="52" t="s">
        <v>141</v>
      </c>
      <c r="L9" s="54">
        <v>9051874317</v>
      </c>
      <c r="M9" s="54">
        <v>19049447913</v>
      </c>
      <c r="N9" s="53">
        <v>22730753652</v>
      </c>
      <c r="O9" s="123">
        <v>9929866912</v>
      </c>
      <c r="P9" s="123">
        <v>10856591634</v>
      </c>
      <c r="Q9" s="53">
        <v>14933182257</v>
      </c>
      <c r="R9" s="53">
        <v>16206463246</v>
      </c>
      <c r="S9" s="25">
        <f t="shared" si="2"/>
        <v>4116265656</v>
      </c>
      <c r="T9" s="25">
        <f t="shared" si="0"/>
        <v>6524290406</v>
      </c>
    </row>
    <row r="10" spans="2:21">
      <c r="B10" s="22" t="s">
        <v>128</v>
      </c>
      <c r="C10" s="106">
        <f>-L6</f>
        <v>475725626210</v>
      </c>
      <c r="D10" s="106">
        <f>-M6</f>
        <v>499445340398</v>
      </c>
      <c r="E10" s="106">
        <f>-N6</f>
        <v>524218029958</v>
      </c>
      <c r="F10" s="107">
        <f>-O6</f>
        <v>273015109365</v>
      </c>
      <c r="G10" s="107">
        <f t="shared" ref="G10" si="3">-P6</f>
        <v>261870076026</v>
      </c>
      <c r="K10" s="52" t="s">
        <v>239</v>
      </c>
      <c r="L10" s="54">
        <v>13026278480</v>
      </c>
      <c r="M10" s="54">
        <v>8492636959</v>
      </c>
      <c r="N10" s="53">
        <v>8106806758</v>
      </c>
      <c r="O10" s="123">
        <v>5213424386</v>
      </c>
      <c r="P10" s="123">
        <v>3562355144</v>
      </c>
      <c r="Q10" s="53">
        <v>12608902615</v>
      </c>
      <c r="R10" s="53">
        <v>14631097164</v>
      </c>
      <c r="S10" s="25">
        <f t="shared" si="2"/>
        <v>-4116265656</v>
      </c>
      <c r="T10" s="25">
        <f t="shared" si="0"/>
        <v>-6524290406</v>
      </c>
    </row>
    <row r="11" spans="2:21">
      <c r="B11" s="21" t="s">
        <v>134</v>
      </c>
      <c r="C11" s="103">
        <f>L7</f>
        <v>52843884140</v>
      </c>
      <c r="D11" s="103">
        <f>M7</f>
        <v>60411193383</v>
      </c>
      <c r="E11" s="103">
        <f>N7</f>
        <v>66978581352</v>
      </c>
      <c r="F11" s="104">
        <f>O7</f>
        <v>30907937584</v>
      </c>
      <c r="G11" s="104">
        <f t="shared" ref="G11" si="4">P7</f>
        <v>34623632521</v>
      </c>
      <c r="K11" s="52" t="s">
        <v>234</v>
      </c>
      <c r="L11" s="54">
        <v>-8610783775</v>
      </c>
      <c r="M11" s="54">
        <v>-9571376805</v>
      </c>
      <c r="N11" s="53">
        <v>-6730976780</v>
      </c>
      <c r="O11" s="123">
        <v>-3743910653</v>
      </c>
      <c r="P11" s="123">
        <v>-4805623865</v>
      </c>
      <c r="Q11" s="53">
        <v>-9571376805</v>
      </c>
      <c r="R11" s="53">
        <v>-6730976780</v>
      </c>
      <c r="S11" s="25">
        <f t="shared" si="2"/>
        <v>0</v>
      </c>
      <c r="T11" s="25">
        <f t="shared" si="0"/>
        <v>0</v>
      </c>
    </row>
    <row r="12" spans="2:21">
      <c r="B12" s="23" t="s">
        <v>147</v>
      </c>
      <c r="C12" s="108">
        <f>C11/C6</f>
        <v>9.9975278757582234E-2</v>
      </c>
      <c r="D12" s="108">
        <f>D11/D6</f>
        <v>0.10790477513053576</v>
      </c>
      <c r="E12" s="108">
        <f>E11/E6</f>
        <v>0.11329324301028358</v>
      </c>
      <c r="F12" s="109">
        <f>F11/F6</f>
        <v>0.10169659028585129</v>
      </c>
      <c r="G12" s="109">
        <f>G11/G6</f>
        <v>0.11677695520312022</v>
      </c>
      <c r="K12" s="52" t="s">
        <v>337</v>
      </c>
      <c r="L12" s="54">
        <v>3164239607</v>
      </c>
      <c r="M12" s="54">
        <v>3794577895</v>
      </c>
      <c r="N12" s="53">
        <v>2738057029</v>
      </c>
      <c r="O12" s="123">
        <v>4214581286</v>
      </c>
      <c r="P12" s="123">
        <v>2592352436</v>
      </c>
      <c r="Q12" s="53">
        <v>3794577895</v>
      </c>
      <c r="R12" s="53">
        <v>2738057029</v>
      </c>
      <c r="S12" s="25">
        <f t="shared" si="2"/>
        <v>0</v>
      </c>
      <c r="T12" s="25">
        <f t="shared" si="0"/>
        <v>0</v>
      </c>
    </row>
    <row r="13" spans="2:21">
      <c r="B13" s="24" t="s">
        <v>150</v>
      </c>
      <c r="C13" s="110">
        <f>-L8</f>
        <v>43792009823</v>
      </c>
      <c r="D13" s="110">
        <f>-M8</f>
        <v>41361745470</v>
      </c>
      <c r="E13" s="110">
        <f>-N8</f>
        <v>44247827700</v>
      </c>
      <c r="F13" s="111">
        <f>-O8</f>
        <v>20978070672</v>
      </c>
      <c r="G13" s="111">
        <f t="shared" ref="G13" si="5">-P8</f>
        <v>23767040887</v>
      </c>
      <c r="K13" s="52" t="s">
        <v>338</v>
      </c>
      <c r="L13" s="54">
        <v>-13034533243</v>
      </c>
      <c r="M13" s="54">
        <v>-10424964533</v>
      </c>
      <c r="N13" s="53">
        <v>-9110101151</v>
      </c>
      <c r="O13" s="123">
        <v>-3980264818</v>
      </c>
      <c r="P13" s="123">
        <v>-4726004172</v>
      </c>
      <c r="Q13" s="53">
        <v>-10424964533</v>
      </c>
      <c r="R13" s="53">
        <v>-9110101151</v>
      </c>
      <c r="S13" s="25">
        <f t="shared" si="2"/>
        <v>0</v>
      </c>
      <c r="T13" s="25">
        <f t="shared" si="0"/>
        <v>0</v>
      </c>
    </row>
    <row r="14" spans="2:21">
      <c r="B14" s="74" t="s">
        <v>152</v>
      </c>
      <c r="C14" s="25">
        <f t="shared" ref="C14:C23" si="6">SUMIF($U$52:$U$72,$B14,W$52:W$72)*1000</f>
        <v>12090408000</v>
      </c>
      <c r="D14" s="25">
        <f t="shared" ref="D14:D23" si="7">SUMIF($U$52:$U$72,$B14,X$52:X$72)*1000</f>
        <v>13107754000</v>
      </c>
      <c r="E14" s="25">
        <f t="shared" ref="E14:E23" si="8">SUMIF($U$52:$U$72,$B14,Y$52:Y$72)*1000</f>
        <v>15759100000</v>
      </c>
      <c r="F14" s="105">
        <f t="shared" ref="F14:F23" si="9">SUMIF($U$52:$U$72,$B14,Z$52:Z$72)*1000</f>
        <v>8735298000</v>
      </c>
      <c r="G14" s="105">
        <f t="shared" ref="G14:G23" si="10">SUMIF($U$52:$U$72,$B14,AA$52:AA$72)*1000</f>
        <v>8084205000</v>
      </c>
      <c r="K14" s="52" t="s">
        <v>339</v>
      </c>
      <c r="L14" s="54">
        <v>2410270709</v>
      </c>
      <c r="M14" s="54">
        <v>2704255678</v>
      </c>
      <c r="N14" s="53">
        <v>952009841</v>
      </c>
      <c r="O14" s="123">
        <v>825116507</v>
      </c>
      <c r="P14" s="123">
        <v>1181918968</v>
      </c>
      <c r="Q14" s="53">
        <v>2704255678</v>
      </c>
      <c r="R14" s="53">
        <v>952009841</v>
      </c>
      <c r="S14" s="25">
        <f t="shared" si="2"/>
        <v>0</v>
      </c>
      <c r="T14" s="25">
        <f t="shared" si="0"/>
        <v>0</v>
      </c>
    </row>
    <row r="15" spans="2:21">
      <c r="B15" s="74" t="s">
        <v>154</v>
      </c>
      <c r="C15" s="25">
        <f t="shared" si="6"/>
        <v>613048000</v>
      </c>
      <c r="D15" s="25">
        <f t="shared" si="7"/>
        <v>550311000</v>
      </c>
      <c r="E15" s="25">
        <f t="shared" si="8"/>
        <v>553004000</v>
      </c>
      <c r="F15" s="105">
        <f t="shared" si="9"/>
        <v>287627000</v>
      </c>
      <c r="G15" s="105">
        <f t="shared" si="10"/>
        <v>287454000</v>
      </c>
      <c r="K15" s="52" t="s">
        <v>340</v>
      </c>
      <c r="L15" s="54">
        <v>-985641402</v>
      </c>
      <c r="M15" s="54">
        <v>-1803476575</v>
      </c>
      <c r="N15" s="53">
        <v>-2290914213</v>
      </c>
      <c r="O15" s="123">
        <v>-1614021963</v>
      </c>
      <c r="P15" s="123">
        <v>-583124654</v>
      </c>
      <c r="Q15" s="53">
        <v>-1803476575</v>
      </c>
      <c r="R15" s="53">
        <v>-2290914213</v>
      </c>
      <c r="S15" s="25">
        <f t="shared" si="2"/>
        <v>0</v>
      </c>
      <c r="T15" s="25">
        <f t="shared" si="0"/>
        <v>0</v>
      </c>
    </row>
    <row r="16" spans="2:21">
      <c r="B16" s="74" t="s">
        <v>156</v>
      </c>
      <c r="C16" s="25">
        <f t="shared" si="6"/>
        <v>2312602000</v>
      </c>
      <c r="D16" s="25">
        <f t="shared" si="7"/>
        <v>2638971000</v>
      </c>
      <c r="E16" s="25">
        <f t="shared" si="8"/>
        <v>2979017000</v>
      </c>
      <c r="F16" s="105">
        <f t="shared" si="9"/>
        <v>1224904000</v>
      </c>
      <c r="G16" s="105">
        <f t="shared" si="10"/>
        <v>1462090000</v>
      </c>
      <c r="K16" s="52" t="s">
        <v>157</v>
      </c>
      <c r="L16" s="54">
        <v>5021704693</v>
      </c>
      <c r="M16" s="54">
        <v>12241100532</v>
      </c>
      <c r="N16" s="53">
        <v>16395635136</v>
      </c>
      <c r="O16" s="123">
        <v>10844791657</v>
      </c>
      <c r="P16" s="123">
        <v>8078465491</v>
      </c>
      <c r="Q16" s="53">
        <v>12241100532</v>
      </c>
      <c r="R16" s="53">
        <v>16395635136</v>
      </c>
      <c r="S16" s="25">
        <f t="shared" si="2"/>
        <v>0</v>
      </c>
      <c r="T16" s="25">
        <f t="shared" si="0"/>
        <v>0</v>
      </c>
    </row>
    <row r="17" spans="2:27">
      <c r="B17" s="74" t="s">
        <v>158</v>
      </c>
      <c r="C17" s="25">
        <f t="shared" si="6"/>
        <v>11004711000</v>
      </c>
      <c r="D17" s="25">
        <f t="shared" si="7"/>
        <v>7646333000</v>
      </c>
      <c r="E17" s="25">
        <f t="shared" si="8"/>
        <v>7159190000</v>
      </c>
      <c r="F17" s="105">
        <f t="shared" si="9"/>
        <v>3121228000</v>
      </c>
      <c r="G17" s="105">
        <f t="shared" si="10"/>
        <v>5095133000</v>
      </c>
      <c r="K17" s="52" t="s">
        <v>341</v>
      </c>
      <c r="L17" s="54">
        <v>781096574</v>
      </c>
      <c r="M17" s="54">
        <v>14227147</v>
      </c>
      <c r="N17" s="53">
        <v>-165484440</v>
      </c>
      <c r="O17" s="123">
        <v>648257422</v>
      </c>
      <c r="P17" s="123">
        <v>-383715942</v>
      </c>
      <c r="Q17" s="53">
        <v>14227147</v>
      </c>
      <c r="R17" s="53">
        <v>-165484440</v>
      </c>
      <c r="S17" s="25">
        <f t="shared" si="2"/>
        <v>0</v>
      </c>
      <c r="T17" s="25">
        <f t="shared" si="0"/>
        <v>0</v>
      </c>
    </row>
    <row r="18" spans="2:27">
      <c r="B18" s="74" t="s">
        <v>160</v>
      </c>
      <c r="C18" s="25">
        <f t="shared" si="6"/>
        <v>5345304000</v>
      </c>
      <c r="D18" s="25">
        <f t="shared" si="7"/>
        <v>5284352000</v>
      </c>
      <c r="E18" s="25">
        <f t="shared" si="8"/>
        <v>3496597000</v>
      </c>
      <c r="F18" s="105">
        <f t="shared" si="9"/>
        <v>1405797000</v>
      </c>
      <c r="G18" s="105">
        <f t="shared" si="10"/>
        <v>1569508000</v>
      </c>
      <c r="K18" s="52" t="s">
        <v>196</v>
      </c>
      <c r="L18" s="54">
        <v>4240608119</v>
      </c>
      <c r="M18" s="54">
        <v>12226873385</v>
      </c>
      <c r="N18" s="53">
        <v>16561119576</v>
      </c>
      <c r="O18" s="123">
        <v>10196534235</v>
      </c>
      <c r="P18" s="123">
        <v>8462181433</v>
      </c>
      <c r="Q18" s="53">
        <v>12226873385</v>
      </c>
      <c r="R18" s="53">
        <v>16561119576</v>
      </c>
      <c r="S18" s="25">
        <f t="shared" si="2"/>
        <v>0</v>
      </c>
      <c r="T18" s="25">
        <f t="shared" si="0"/>
        <v>0</v>
      </c>
    </row>
    <row r="19" spans="2:27">
      <c r="B19" s="74" t="s">
        <v>163</v>
      </c>
      <c r="C19" s="25">
        <f t="shared" si="6"/>
        <v>243199000</v>
      </c>
      <c r="D19" s="25">
        <f t="shared" si="7"/>
        <v>948237000</v>
      </c>
      <c r="E19" s="25">
        <f t="shared" si="8"/>
        <v>833108000</v>
      </c>
      <c r="F19" s="105">
        <f t="shared" si="9"/>
        <v>304128000</v>
      </c>
      <c r="G19" s="105">
        <f t="shared" si="10"/>
        <v>445060000</v>
      </c>
      <c r="K19" s="52" t="s">
        <v>342</v>
      </c>
      <c r="L19" s="56"/>
      <c r="M19" s="56"/>
      <c r="N19" s="55"/>
      <c r="O19" s="102"/>
      <c r="P19" s="102"/>
      <c r="Q19" s="55"/>
      <c r="R19" s="55"/>
      <c r="S19" s="25">
        <f t="shared" si="2"/>
        <v>0</v>
      </c>
      <c r="T19" s="25">
        <f t="shared" si="0"/>
        <v>0</v>
      </c>
      <c r="V19" s="134" t="s">
        <v>119</v>
      </c>
    </row>
    <row r="20" spans="2:27">
      <c r="B20" s="74" t="s">
        <v>165</v>
      </c>
      <c r="C20" s="25">
        <f t="shared" si="6"/>
        <v>704385000</v>
      </c>
      <c r="D20" s="25">
        <f t="shared" si="7"/>
        <v>566459000</v>
      </c>
      <c r="E20" s="25">
        <f t="shared" si="8"/>
        <v>563143000</v>
      </c>
      <c r="F20" s="105">
        <f t="shared" si="9"/>
        <v>284982000</v>
      </c>
      <c r="G20" s="105">
        <f t="shared" si="10"/>
        <v>318150000</v>
      </c>
      <c r="K20" s="52" t="s">
        <v>343</v>
      </c>
      <c r="L20" s="56"/>
      <c r="M20" s="56"/>
      <c r="N20" s="55"/>
      <c r="O20" s="102"/>
      <c r="P20" s="102"/>
      <c r="Q20" s="55"/>
      <c r="R20" s="55"/>
      <c r="S20" s="25">
        <f t="shared" si="2"/>
        <v>0</v>
      </c>
      <c r="T20" s="25">
        <f t="shared" si="0"/>
        <v>0</v>
      </c>
      <c r="V20" s="145" t="s">
        <v>127</v>
      </c>
      <c r="X20" s="147"/>
      <c r="Y20" s="147"/>
      <c r="Z20" s="139" t="s">
        <v>117</v>
      </c>
      <c r="AA20" s="138" t="s">
        <v>118</v>
      </c>
    </row>
    <row r="21" spans="2:27">
      <c r="B21" s="74" t="s">
        <v>168</v>
      </c>
      <c r="C21" s="124">
        <f t="shared" si="6"/>
        <v>1378681000</v>
      </c>
      <c r="D21" s="124">
        <f t="shared" si="7"/>
        <v>1314861000</v>
      </c>
      <c r="E21" s="124">
        <f t="shared" si="8"/>
        <v>1123636000</v>
      </c>
      <c r="F21" s="125">
        <f t="shared" si="9"/>
        <v>556810000</v>
      </c>
      <c r="G21" s="125">
        <f t="shared" si="10"/>
        <v>558667000</v>
      </c>
      <c r="K21" s="52" t="s">
        <v>344</v>
      </c>
      <c r="L21" s="54">
        <v>6463649</v>
      </c>
      <c r="M21" s="54">
        <v>47898287</v>
      </c>
      <c r="N21" s="53">
        <v>34134329</v>
      </c>
      <c r="O21" s="123">
        <v>494535</v>
      </c>
      <c r="P21" s="123">
        <v>25600325</v>
      </c>
      <c r="Q21" s="53">
        <v>47898287</v>
      </c>
      <c r="R21" s="53">
        <v>34134329</v>
      </c>
      <c r="S21" s="25">
        <f t="shared" si="2"/>
        <v>0</v>
      </c>
      <c r="T21" s="25">
        <f t="shared" si="0"/>
        <v>0</v>
      </c>
      <c r="V21" s="140" t="s">
        <v>129</v>
      </c>
      <c r="W21" s="141" t="s">
        <v>130</v>
      </c>
      <c r="X21" s="141" t="s">
        <v>131</v>
      </c>
      <c r="Y21" s="141" t="s">
        <v>132</v>
      </c>
      <c r="Z21" s="143" t="s">
        <v>123</v>
      </c>
      <c r="AA21" s="142" t="s">
        <v>123</v>
      </c>
    </row>
    <row r="22" spans="2:27">
      <c r="B22" s="74" t="s">
        <v>170</v>
      </c>
      <c r="C22" s="25">
        <f t="shared" si="6"/>
        <v>823868000</v>
      </c>
      <c r="D22" s="25">
        <f t="shared" si="7"/>
        <v>760129000</v>
      </c>
      <c r="E22" s="25">
        <f t="shared" si="8"/>
        <v>1201955000</v>
      </c>
      <c r="F22" s="105">
        <f t="shared" si="9"/>
        <v>613269000</v>
      </c>
      <c r="G22" s="105">
        <f t="shared" si="10"/>
        <v>649647000</v>
      </c>
      <c r="K22" s="52" t="s">
        <v>345</v>
      </c>
      <c r="L22" s="54">
        <v>4495184394</v>
      </c>
      <c r="M22" s="54">
        <v>1029089110</v>
      </c>
      <c r="N22" s="53">
        <v>-3126264406</v>
      </c>
      <c r="O22" s="123">
        <v>-1021354171</v>
      </c>
      <c r="P22" s="123">
        <v>2550811422</v>
      </c>
      <c r="Q22" s="53">
        <v>1029089110</v>
      </c>
      <c r="R22" s="53">
        <v>-3126264406</v>
      </c>
      <c r="S22" s="25">
        <f t="shared" si="2"/>
        <v>0</v>
      </c>
      <c r="T22" s="25">
        <f t="shared" si="0"/>
        <v>0</v>
      </c>
      <c r="V22" s="144"/>
      <c r="W22" s="143" t="s">
        <v>135</v>
      </c>
      <c r="X22" s="143" t="s">
        <v>135</v>
      </c>
      <c r="Y22" s="143" t="s">
        <v>135</v>
      </c>
      <c r="Z22" s="40"/>
      <c r="AA22" s="41"/>
    </row>
    <row r="23" spans="2:27">
      <c r="B23" s="74" t="s">
        <v>172</v>
      </c>
      <c r="C23" s="25">
        <f t="shared" si="6"/>
        <v>9275804000</v>
      </c>
      <c r="D23" s="25">
        <f t="shared" si="7"/>
        <v>8544337000</v>
      </c>
      <c r="E23" s="25">
        <f t="shared" si="8"/>
        <v>10579078000</v>
      </c>
      <c r="F23" s="105">
        <f t="shared" si="9"/>
        <v>4444028000</v>
      </c>
      <c r="G23" s="105">
        <f t="shared" si="10"/>
        <v>5297127000</v>
      </c>
      <c r="K23" s="52" t="s">
        <v>346</v>
      </c>
      <c r="L23" s="56"/>
      <c r="M23" s="56"/>
      <c r="N23" s="55"/>
      <c r="O23" s="102"/>
      <c r="P23" s="102"/>
      <c r="Q23" s="55"/>
      <c r="R23" s="55"/>
      <c r="S23" s="25">
        <f t="shared" si="2"/>
        <v>0</v>
      </c>
      <c r="T23" s="25">
        <f t="shared" si="0"/>
        <v>0</v>
      </c>
      <c r="V23" s="42" t="s">
        <v>139</v>
      </c>
      <c r="W23" s="43">
        <v>526517113</v>
      </c>
      <c r="X23" s="43">
        <v>544246783</v>
      </c>
      <c r="Y23" s="43">
        <v>566780439</v>
      </c>
      <c r="Z23" s="43">
        <v>294177848</v>
      </c>
      <c r="AA23" s="44">
        <v>287076014</v>
      </c>
    </row>
    <row r="24" spans="2:27">
      <c r="B24" s="21" t="s">
        <v>141</v>
      </c>
      <c r="C24" s="103">
        <f>L9</f>
        <v>9051874317</v>
      </c>
      <c r="D24" s="103">
        <f>M9</f>
        <v>19049447913</v>
      </c>
      <c r="E24" s="103">
        <f>N9</f>
        <v>22730753652</v>
      </c>
      <c r="F24" s="104">
        <f>O9</f>
        <v>9929866912</v>
      </c>
      <c r="G24" s="104">
        <f>P9</f>
        <v>10856591634</v>
      </c>
      <c r="K24" s="52" t="s">
        <v>347</v>
      </c>
      <c r="L24" s="54">
        <v>-713736032</v>
      </c>
      <c r="M24" s="54">
        <v>-535900726</v>
      </c>
      <c r="N24" s="53">
        <v>-1155508033</v>
      </c>
      <c r="O24" s="102" t="s">
        <v>109</v>
      </c>
      <c r="P24" s="102" t="s">
        <v>109</v>
      </c>
      <c r="Q24" s="53">
        <v>-535900726</v>
      </c>
      <c r="R24" s="53">
        <v>-1155508033</v>
      </c>
      <c r="S24" s="25">
        <f t="shared" si="2"/>
        <v>0</v>
      </c>
      <c r="T24" s="25">
        <f t="shared" si="0"/>
        <v>0</v>
      </c>
      <c r="V24" s="42" t="s">
        <v>144</v>
      </c>
      <c r="W24" s="43">
        <v>2052397</v>
      </c>
      <c r="X24" s="43">
        <v>11493485</v>
      </c>
      <c r="Y24" s="43">
        <v>17891882</v>
      </c>
      <c r="Z24" s="43">
        <v>9745199</v>
      </c>
      <c r="AA24" s="44">
        <v>9417695</v>
      </c>
    </row>
    <row r="25" spans="2:27">
      <c r="B25" s="23" t="s">
        <v>177</v>
      </c>
      <c r="C25" s="156">
        <f>C24/C6</f>
        <v>1.7125229775372723E-2</v>
      </c>
      <c r="D25" s="112">
        <f>D24/D6</f>
        <v>3.4025588277677585E-2</v>
      </c>
      <c r="E25" s="112">
        <f>E24/E6</f>
        <v>3.8448721148167907E-2</v>
      </c>
      <c r="F25" s="113">
        <f>F24/F6</f>
        <v>3.2672306400199677E-2</v>
      </c>
      <c r="G25" s="113">
        <f>G24/G6</f>
        <v>3.661660035622314E-2</v>
      </c>
      <c r="K25" s="52" t="s">
        <v>348</v>
      </c>
      <c r="L25" s="54">
        <v>8028520130</v>
      </c>
      <c r="M25" s="54">
        <v>12767960056</v>
      </c>
      <c r="N25" s="53">
        <v>12313481466</v>
      </c>
      <c r="O25" s="123">
        <v>9175674599</v>
      </c>
      <c r="P25" s="123">
        <v>11038593180</v>
      </c>
      <c r="Q25" s="53">
        <v>12767960056</v>
      </c>
      <c r="R25" s="53">
        <v>12313481466</v>
      </c>
      <c r="S25" s="25">
        <f t="shared" si="2"/>
        <v>0</v>
      </c>
      <c r="T25" s="25">
        <f t="shared" si="0"/>
        <v>0</v>
      </c>
      <c r="V25" s="34" t="s">
        <v>146</v>
      </c>
      <c r="W25" s="46">
        <v>528569510</v>
      </c>
      <c r="X25" s="46">
        <v>555740268</v>
      </c>
      <c r="Y25" s="46">
        <v>584672321</v>
      </c>
      <c r="Z25" s="43">
        <v>303923047</v>
      </c>
      <c r="AA25" s="44">
        <v>296493709</v>
      </c>
    </row>
    <row r="26" spans="2:27">
      <c r="B26" s="26" t="s">
        <v>181</v>
      </c>
      <c r="C26" s="25">
        <f>L12</f>
        <v>3164239607</v>
      </c>
      <c r="D26" s="25">
        <f>M12</f>
        <v>3794577895</v>
      </c>
      <c r="E26" s="25">
        <f>N12</f>
        <v>2738057029</v>
      </c>
      <c r="F26" s="105">
        <f>O12</f>
        <v>4214581286</v>
      </c>
      <c r="G26" s="105">
        <f>P12</f>
        <v>2592352436</v>
      </c>
      <c r="K26" s="52" t="s">
        <v>205</v>
      </c>
      <c r="L26" s="56"/>
      <c r="M26" s="56"/>
      <c r="N26" s="55"/>
      <c r="O26" s="102"/>
      <c r="P26" s="102"/>
      <c r="Q26" s="55"/>
      <c r="R26" s="55"/>
      <c r="S26" s="25">
        <f t="shared" si="2"/>
        <v>0</v>
      </c>
      <c r="T26" s="25">
        <f t="shared" si="0"/>
        <v>0</v>
      </c>
      <c r="V26" s="168"/>
      <c r="W26" s="142" t="s">
        <v>149</v>
      </c>
      <c r="X26" s="142" t="s">
        <v>149</v>
      </c>
      <c r="Y26" s="143" t="s">
        <v>149</v>
      </c>
      <c r="Z26" s="40"/>
      <c r="AA26" s="41"/>
    </row>
    <row r="27" spans="2:27">
      <c r="B27" s="26" t="s">
        <v>185</v>
      </c>
      <c r="C27" s="25">
        <f>-L13</f>
        <v>13034533243</v>
      </c>
      <c r="D27" s="25">
        <f>-M13</f>
        <v>10424964533</v>
      </c>
      <c r="E27" s="25">
        <f>-N13</f>
        <v>9110101151</v>
      </c>
      <c r="F27" s="105">
        <f>-O13</f>
        <v>3980264818</v>
      </c>
      <c r="G27" s="105">
        <f>-P13</f>
        <v>4726004172</v>
      </c>
      <c r="K27" s="57" t="s">
        <v>349</v>
      </c>
      <c r="L27" s="60">
        <v>430</v>
      </c>
      <c r="M27" s="58">
        <v>1239</v>
      </c>
      <c r="N27" s="59">
        <v>1678</v>
      </c>
      <c r="O27" s="162">
        <v>1033</v>
      </c>
      <c r="P27" s="174">
        <v>858</v>
      </c>
      <c r="Q27" s="59">
        <v>1239</v>
      </c>
      <c r="R27" s="59">
        <v>1678</v>
      </c>
      <c r="S27" s="25">
        <f t="shared" si="2"/>
        <v>0</v>
      </c>
      <c r="T27" s="25">
        <f t="shared" si="0"/>
        <v>0</v>
      </c>
      <c r="V27" s="42" t="s">
        <v>139</v>
      </c>
      <c r="W27" s="44">
        <v>475725626</v>
      </c>
      <c r="X27" s="44">
        <v>492941309</v>
      </c>
      <c r="Y27" s="43">
        <v>514315745</v>
      </c>
      <c r="Z27" s="43">
        <v>269948747</v>
      </c>
      <c r="AA27" s="44">
        <v>258838374</v>
      </c>
    </row>
    <row r="28" spans="2:27">
      <c r="B28" s="26" t="s">
        <v>188</v>
      </c>
      <c r="C28" s="25">
        <f>L10+L14</f>
        <v>15436549189</v>
      </c>
      <c r="D28" s="25">
        <f>M10+M14</f>
        <v>11196892637</v>
      </c>
      <c r="E28" s="25">
        <f>N10+N14</f>
        <v>9058816599</v>
      </c>
      <c r="F28" s="105">
        <f>O10+O14</f>
        <v>6038540893</v>
      </c>
      <c r="G28" s="105">
        <f>P10+P14</f>
        <v>4744274112</v>
      </c>
      <c r="H28" s="12" t="s">
        <v>189</v>
      </c>
      <c r="K28" s="172"/>
      <c r="L28" s="172"/>
      <c r="M28" s="172"/>
      <c r="N28" s="172"/>
      <c r="O28" s="172"/>
      <c r="P28" s="172"/>
      <c r="Q28" s="172"/>
      <c r="R28" s="172"/>
      <c r="V28" s="42" t="s">
        <v>144</v>
      </c>
      <c r="W28" s="41" t="s">
        <v>109</v>
      </c>
      <c r="X28" s="44">
        <v>6504031</v>
      </c>
      <c r="Y28" s="43">
        <v>9902285</v>
      </c>
      <c r="Z28" s="43">
        <v>3066362</v>
      </c>
      <c r="AA28" s="44">
        <v>3031702</v>
      </c>
    </row>
    <row r="29" spans="2:27">
      <c r="B29" s="26" t="s">
        <v>190</v>
      </c>
      <c r="C29" s="25">
        <f>-(L11+L15)</f>
        <v>9596425177</v>
      </c>
      <c r="D29" s="25">
        <f>-(M11+M15)</f>
        <v>11374853380</v>
      </c>
      <c r="E29" s="25">
        <f>-(N11+N15)</f>
        <v>9021890993</v>
      </c>
      <c r="F29" s="105">
        <f>-(O11+O15)</f>
        <v>5357932616</v>
      </c>
      <c r="G29" s="105">
        <f>-(P11+P15)</f>
        <v>5388748519</v>
      </c>
      <c r="H29" s="12" t="s">
        <v>191</v>
      </c>
      <c r="K29" s="172"/>
      <c r="L29" s="172"/>
      <c r="M29" s="172"/>
      <c r="N29" s="172"/>
      <c r="O29" s="172"/>
      <c r="P29" s="172"/>
      <c r="Q29" s="172"/>
      <c r="R29" s="172"/>
      <c r="V29" s="34" t="s">
        <v>146</v>
      </c>
      <c r="W29" s="47">
        <v>475725626</v>
      </c>
      <c r="X29" s="47">
        <v>499445340</v>
      </c>
      <c r="Y29" s="46">
        <v>524218030</v>
      </c>
      <c r="Z29" s="46">
        <v>273015109</v>
      </c>
      <c r="AA29" s="47">
        <v>261870076</v>
      </c>
    </row>
    <row r="30" spans="2:27">
      <c r="B30" s="28" t="s">
        <v>194</v>
      </c>
      <c r="C30" s="114">
        <f t="shared" ref="C30:G31" si="11">L17</f>
        <v>781096574</v>
      </c>
      <c r="D30" s="114">
        <f t="shared" si="11"/>
        <v>14227147</v>
      </c>
      <c r="E30" s="114">
        <f t="shared" si="11"/>
        <v>-165484440</v>
      </c>
      <c r="F30" s="115">
        <f t="shared" si="11"/>
        <v>648257422</v>
      </c>
      <c r="G30" s="115">
        <f t="shared" si="11"/>
        <v>-383715942</v>
      </c>
      <c r="K30" s="172"/>
      <c r="L30" s="172"/>
      <c r="M30" s="172"/>
      <c r="N30" s="172"/>
      <c r="O30" s="172"/>
      <c r="P30" s="172"/>
      <c r="Q30" s="172"/>
      <c r="R30" s="172"/>
      <c r="V30" s="168"/>
      <c r="X30" s="169"/>
      <c r="Y30" s="169"/>
      <c r="Z30" s="169"/>
    </row>
    <row r="31" spans="2:27">
      <c r="B31" s="21" t="s">
        <v>196</v>
      </c>
      <c r="C31" s="103">
        <f t="shared" si="11"/>
        <v>4240608119</v>
      </c>
      <c r="D31" s="103">
        <f t="shared" si="11"/>
        <v>12226873385</v>
      </c>
      <c r="E31" s="103">
        <f t="shared" si="11"/>
        <v>16561119576</v>
      </c>
      <c r="F31" s="104">
        <f t="shared" si="11"/>
        <v>10196534235</v>
      </c>
      <c r="G31" s="104">
        <f t="shared" si="11"/>
        <v>8462181433</v>
      </c>
      <c r="K31" s="172"/>
      <c r="L31" s="172"/>
      <c r="M31" s="172"/>
      <c r="N31" s="172"/>
      <c r="O31" s="172"/>
      <c r="P31" s="172"/>
      <c r="Q31" s="172"/>
      <c r="R31" s="172"/>
      <c r="V31" s="134" t="s">
        <v>162</v>
      </c>
    </row>
    <row r="32" spans="2:27">
      <c r="B32" s="29" t="s">
        <v>198</v>
      </c>
      <c r="C32" s="157">
        <f>C31/C6</f>
        <v>8.0228012323147798E-3</v>
      </c>
      <c r="D32" s="112">
        <f>D31/D6</f>
        <v>2.1839297475775832E-2</v>
      </c>
      <c r="E32" s="112">
        <f>E31/E6</f>
        <v>2.8012879741145889E-2</v>
      </c>
      <c r="F32" s="116">
        <f>F31/F6</f>
        <v>3.3549723646693487E-2</v>
      </c>
      <c r="G32" s="116">
        <f>G31/G6</f>
        <v>2.8540846530841581E-2</v>
      </c>
      <c r="K32" s="172"/>
      <c r="L32" s="172"/>
      <c r="M32" s="172"/>
      <c r="N32" s="172"/>
      <c r="O32" s="172"/>
      <c r="P32" s="172"/>
      <c r="Q32" s="172"/>
      <c r="R32" s="172"/>
    </row>
    <row r="33" spans="2:27">
      <c r="B33" s="21" t="s">
        <v>200</v>
      </c>
      <c r="C33" s="103">
        <f>C24+C39</f>
        <v>37439779939</v>
      </c>
      <c r="D33" s="103">
        <f t="shared" ref="D33:G33" si="12">D24+D39</f>
        <v>48220330377</v>
      </c>
      <c r="E33" s="103">
        <f t="shared" si="12"/>
        <v>52741648712</v>
      </c>
      <c r="F33" s="104">
        <f t="shared" si="12"/>
        <v>25278568327</v>
      </c>
      <c r="G33" s="104">
        <f t="shared" si="12"/>
        <v>25570961548</v>
      </c>
      <c r="K33" s="172"/>
      <c r="L33" s="172"/>
      <c r="M33" s="172"/>
      <c r="N33" s="172"/>
      <c r="O33" s="172"/>
      <c r="P33" s="172"/>
      <c r="Q33" s="172"/>
      <c r="R33" s="172"/>
      <c r="V33" s="134" t="s">
        <v>167</v>
      </c>
    </row>
    <row r="34" spans="2:27" ht="12" thickBot="1">
      <c r="B34" s="31" t="s">
        <v>203</v>
      </c>
      <c r="C34" s="117">
        <f>C33/C6</f>
        <v>7.0832273155916059E-2</v>
      </c>
      <c r="D34" s="118">
        <f>D33/D6</f>
        <v>8.6129798381280348E-2</v>
      </c>
      <c r="E34" s="118">
        <f>E33/E6</f>
        <v>8.921168982199118E-2</v>
      </c>
      <c r="F34" s="119">
        <f>F33/F6</f>
        <v>8.3174239600335029E-2</v>
      </c>
      <c r="G34" s="119">
        <f>G33/G6</f>
        <v>8.6244533394362083E-2</v>
      </c>
      <c r="K34" s="172"/>
      <c r="L34" s="172"/>
      <c r="M34" s="172"/>
      <c r="N34" s="172"/>
      <c r="O34" s="172"/>
      <c r="P34" s="172"/>
      <c r="Q34" s="172"/>
      <c r="R34" s="172"/>
      <c r="V34" s="135"/>
    </row>
    <row r="35" spans="2:27">
      <c r="B35" s="12" t="s">
        <v>92</v>
      </c>
      <c r="K35" s="172"/>
      <c r="L35" s="172"/>
      <c r="M35" s="172"/>
      <c r="N35" s="172"/>
      <c r="O35" s="172"/>
      <c r="P35" s="172"/>
      <c r="Q35" s="172"/>
      <c r="R35" s="172"/>
      <c r="V35" s="145" t="s">
        <v>127</v>
      </c>
      <c r="X35" s="146"/>
      <c r="Y35" s="147"/>
      <c r="Z35" s="139" t="s">
        <v>117</v>
      </c>
      <c r="AA35" s="138" t="s">
        <v>118</v>
      </c>
    </row>
    <row r="36" spans="2:27">
      <c r="K36" s="172"/>
      <c r="L36" s="172"/>
      <c r="M36" s="172"/>
      <c r="N36" s="172"/>
      <c r="O36" s="172"/>
      <c r="P36" s="172"/>
      <c r="Q36" s="172"/>
      <c r="R36" s="172"/>
      <c r="V36" s="148" t="s">
        <v>129</v>
      </c>
      <c r="W36" s="142" t="s">
        <v>130</v>
      </c>
      <c r="X36" s="142" t="s">
        <v>131</v>
      </c>
      <c r="Y36" s="143" t="s">
        <v>132</v>
      </c>
      <c r="Z36" s="143" t="s">
        <v>123</v>
      </c>
      <c r="AA36" s="142" t="s">
        <v>123</v>
      </c>
    </row>
    <row r="37" spans="2:27">
      <c r="B37" s="12" t="s">
        <v>206</v>
      </c>
      <c r="C37" s="25">
        <f>'CF(별도)'!B14</f>
        <v>20738867867</v>
      </c>
      <c r="D37" s="25">
        <f>'CF(별도)'!C14</f>
        <v>21766783544</v>
      </c>
      <c r="E37" s="25">
        <f>'CF(별도)'!D14</f>
        <v>23080308849</v>
      </c>
      <c r="F37" s="11">
        <f>'CF(별도)'!E14</f>
        <v>12278805441</v>
      </c>
      <c r="G37" s="11">
        <f>'CF(별도)'!F14</f>
        <v>11214198818</v>
      </c>
      <c r="K37" s="172"/>
      <c r="L37" s="172"/>
      <c r="M37" s="172"/>
      <c r="N37" s="172"/>
      <c r="O37" s="172"/>
      <c r="P37" s="172"/>
      <c r="Q37" s="172"/>
      <c r="R37" s="172"/>
      <c r="V37" s="42" t="s">
        <v>175</v>
      </c>
      <c r="W37" s="44">
        <v>42368676</v>
      </c>
      <c r="X37" s="44">
        <v>48051854</v>
      </c>
      <c r="Y37" s="43">
        <v>53158533</v>
      </c>
      <c r="Z37" s="43">
        <v>29219947</v>
      </c>
      <c r="AA37" s="44">
        <v>26753807</v>
      </c>
    </row>
    <row r="38" spans="2:27">
      <c r="B38" s="12" t="s">
        <v>209</v>
      </c>
      <c r="C38" s="25">
        <f>'CF(별도)'!B15</f>
        <v>7649037755</v>
      </c>
      <c r="D38" s="25">
        <f>'CF(별도)'!C15</f>
        <v>7404098920</v>
      </c>
      <c r="E38" s="25">
        <f>'CF(별도)'!D15</f>
        <v>6930586211</v>
      </c>
      <c r="F38" s="11">
        <f>'CF(별도)'!E15</f>
        <v>3069895974</v>
      </c>
      <c r="G38" s="11">
        <f>'CF(별도)'!F15</f>
        <v>3500171096</v>
      </c>
      <c r="V38" s="42" t="s">
        <v>179</v>
      </c>
      <c r="W38" s="44">
        <v>2746268</v>
      </c>
      <c r="X38" s="44">
        <v>3037008</v>
      </c>
      <c r="Y38" s="43">
        <v>3701975</v>
      </c>
      <c r="Z38" s="43">
        <v>2041980</v>
      </c>
      <c r="AA38" s="44">
        <v>1831649</v>
      </c>
    </row>
    <row r="39" spans="2:27">
      <c r="B39" s="12" t="s">
        <v>210</v>
      </c>
      <c r="C39" s="11">
        <f>SUM(C37:C38)</f>
        <v>28387905622</v>
      </c>
      <c r="D39" s="11">
        <f t="shared" ref="D39:G39" si="13">SUM(D37:D38)</f>
        <v>29170882464</v>
      </c>
      <c r="E39" s="11">
        <f t="shared" si="13"/>
        <v>30010895060</v>
      </c>
      <c r="F39" s="11">
        <f t="shared" si="13"/>
        <v>15348701415</v>
      </c>
      <c r="G39" s="11">
        <f t="shared" si="13"/>
        <v>14714369914</v>
      </c>
      <c r="V39" s="42" t="s">
        <v>183</v>
      </c>
      <c r="W39" s="44">
        <v>5469302</v>
      </c>
      <c r="X39" s="44">
        <v>6562561</v>
      </c>
      <c r="Y39" s="43">
        <v>6875849</v>
      </c>
      <c r="Z39" s="43">
        <v>3893106</v>
      </c>
      <c r="AA39" s="44">
        <v>3427477</v>
      </c>
    </row>
    <row r="40" spans="2:27">
      <c r="C40" s="11">
        <f>C39-W48*1000</f>
        <v>-378</v>
      </c>
      <c r="D40" s="11">
        <f>D39-X48*1000</f>
        <v>-536</v>
      </c>
      <c r="E40" s="11">
        <f>E39-Y48*1000</f>
        <v>60</v>
      </c>
      <c r="F40" s="11">
        <f>F39-Z48*1000</f>
        <v>415</v>
      </c>
      <c r="G40" s="11">
        <f>G39-AA48*1000</f>
        <v>-86</v>
      </c>
      <c r="V40" s="34" t="s">
        <v>146</v>
      </c>
      <c r="W40" s="47">
        <v>50584246</v>
      </c>
      <c r="X40" s="47">
        <v>57651423</v>
      </c>
      <c r="Y40" s="46">
        <v>63736357</v>
      </c>
      <c r="Z40" s="46">
        <v>35155033</v>
      </c>
      <c r="AA40" s="47">
        <v>32012933</v>
      </c>
    </row>
    <row r="42" spans="2:27">
      <c r="C42" s="11">
        <f>SUM(C7:C9)-C6</f>
        <v>-510350</v>
      </c>
      <c r="D42" s="11">
        <f>SUM(D7:D9)-D6</f>
        <v>466219</v>
      </c>
      <c r="E42" s="11">
        <f>SUM(E7:E9)-E6</f>
        <v>-611310</v>
      </c>
      <c r="F42" s="11">
        <f>SUM(F7:F9)-F6</f>
        <v>-46949</v>
      </c>
      <c r="G42" s="11">
        <f>SUM(G7:G9)-G6</f>
        <v>-296493708547</v>
      </c>
      <c r="V42" s="134" t="s">
        <v>193</v>
      </c>
    </row>
    <row r="43" spans="2:27">
      <c r="C43" s="11">
        <f>C6-C10-C11</f>
        <v>0</v>
      </c>
      <c r="D43" s="11">
        <f>D6-D10-D11</f>
        <v>0</v>
      </c>
      <c r="E43" s="11">
        <f>E6-E10-E11</f>
        <v>0</v>
      </c>
      <c r="F43" s="11">
        <f>F6-F10-F11</f>
        <v>0</v>
      </c>
      <c r="G43" s="11">
        <f>G6-G10-G11</f>
        <v>0</v>
      </c>
      <c r="V43" s="27"/>
    </row>
    <row r="44" spans="2:27">
      <c r="C44" s="25">
        <f>SUM(C14:C23)-C13</f>
        <v>177</v>
      </c>
      <c r="D44" s="25">
        <f>SUM(D14:D23)-D13</f>
        <v>-1470</v>
      </c>
      <c r="E44" s="25">
        <f>SUM(E14:E23)-E13</f>
        <v>300</v>
      </c>
      <c r="F44" s="25">
        <f>SUM(F14:F23)-F13</f>
        <v>328</v>
      </c>
      <c r="G44" s="25">
        <f>SUM(G14:G23)-G13</f>
        <v>113</v>
      </c>
      <c r="V44" s="145" t="s">
        <v>127</v>
      </c>
      <c r="X44" s="146"/>
      <c r="Y44" s="147"/>
      <c r="Z44" s="139" t="s">
        <v>117</v>
      </c>
      <c r="AA44" s="138" t="s">
        <v>118</v>
      </c>
    </row>
    <row r="45" spans="2:27">
      <c r="C45" s="11">
        <f>C11-C13-C24</f>
        <v>0</v>
      </c>
      <c r="D45" s="11">
        <f>D11-D13-D24</f>
        <v>0</v>
      </c>
      <c r="E45" s="11">
        <f>E11-E13-E24</f>
        <v>0</v>
      </c>
      <c r="F45" s="11">
        <f>F11-F13-F24</f>
        <v>0</v>
      </c>
      <c r="G45" s="11">
        <f>G11-G13-G24</f>
        <v>0</v>
      </c>
      <c r="V45" s="148" t="s">
        <v>129</v>
      </c>
      <c r="W45" s="142" t="s">
        <v>130</v>
      </c>
      <c r="X45" s="142" t="s">
        <v>131</v>
      </c>
      <c r="Y45" s="143" t="s">
        <v>132</v>
      </c>
      <c r="Z45" s="143" t="s">
        <v>123</v>
      </c>
      <c r="AA45" s="142" t="s">
        <v>123</v>
      </c>
    </row>
    <row r="46" spans="2:27">
      <c r="C46" s="11">
        <f>C24+C26-C27+C28-C29-C30-C31</f>
        <v>0</v>
      </c>
      <c r="D46" s="11">
        <f>D24+D26-D27+D28-D29-D30-D31</f>
        <v>0</v>
      </c>
      <c r="E46" s="11">
        <f>E24+E26-E27+E28-E29-E30-E31</f>
        <v>0</v>
      </c>
      <c r="F46" s="11">
        <f>F24+F26-F27+F28-F29-F30-F31</f>
        <v>0</v>
      </c>
      <c r="G46" s="11">
        <f>G24+G26-G27+G28-G29-G30-G31</f>
        <v>0</v>
      </c>
      <c r="V46" s="42" t="s">
        <v>202</v>
      </c>
      <c r="W46" s="44">
        <v>20738868</v>
      </c>
      <c r="X46" s="44">
        <v>21766784</v>
      </c>
      <c r="Y46" s="43">
        <v>23080309</v>
      </c>
      <c r="Z46" s="43">
        <v>12278805</v>
      </c>
      <c r="AA46" s="44">
        <v>11214199</v>
      </c>
    </row>
    <row r="47" spans="2:27">
      <c r="V47" s="42" t="s">
        <v>204</v>
      </c>
      <c r="W47" s="44">
        <v>7649038</v>
      </c>
      <c r="X47" s="44">
        <v>7404099</v>
      </c>
      <c r="Y47" s="43">
        <v>6930586</v>
      </c>
      <c r="Z47" s="43">
        <v>3069896</v>
      </c>
      <c r="AA47" s="44">
        <v>3500171</v>
      </c>
    </row>
    <row r="48" spans="2:27">
      <c r="V48" s="34" t="s">
        <v>146</v>
      </c>
      <c r="W48" s="47">
        <v>28387906</v>
      </c>
      <c r="X48" s="47">
        <v>29170883</v>
      </c>
      <c r="Y48" s="46">
        <v>30010895</v>
      </c>
      <c r="Z48" s="46">
        <v>15348701</v>
      </c>
      <c r="AA48" s="47">
        <v>14714370</v>
      </c>
    </row>
    <row r="49" spans="21:31">
      <c r="V49" s="134" t="s">
        <v>350</v>
      </c>
    </row>
    <row r="50" spans="21:31">
      <c r="V50" s="145" t="s">
        <v>127</v>
      </c>
      <c r="X50" s="146"/>
      <c r="Y50" s="147"/>
      <c r="Z50" s="139" t="s">
        <v>117</v>
      </c>
      <c r="AA50" s="138" t="s">
        <v>118</v>
      </c>
    </row>
    <row r="51" spans="21:31">
      <c r="V51" s="148" t="s">
        <v>129</v>
      </c>
      <c r="W51" s="142" t="s">
        <v>130</v>
      </c>
      <c r="X51" s="142" t="s">
        <v>131</v>
      </c>
      <c r="Y51" s="143" t="s">
        <v>132</v>
      </c>
      <c r="Z51" s="143" t="s">
        <v>123</v>
      </c>
      <c r="AA51" s="142" t="s">
        <v>123</v>
      </c>
    </row>
    <row r="52" spans="21:31">
      <c r="U52" s="51" t="s">
        <v>211</v>
      </c>
      <c r="V52" s="42" t="s">
        <v>175</v>
      </c>
      <c r="W52" s="44">
        <v>9985630</v>
      </c>
      <c r="X52" s="44">
        <v>11011668</v>
      </c>
      <c r="Y52" s="43">
        <v>13142790</v>
      </c>
      <c r="Z52" s="43">
        <v>7256073</v>
      </c>
      <c r="AA52" s="44">
        <v>6809795</v>
      </c>
    </row>
    <row r="53" spans="21:31">
      <c r="U53" s="51" t="s">
        <v>211</v>
      </c>
      <c r="V53" s="42" t="s">
        <v>179</v>
      </c>
      <c r="W53" s="44">
        <v>602096</v>
      </c>
      <c r="X53" s="44">
        <v>627512</v>
      </c>
      <c r="Y53" s="43">
        <v>864169</v>
      </c>
      <c r="Z53" s="43">
        <v>467945</v>
      </c>
      <c r="AA53" s="44">
        <v>430538</v>
      </c>
    </row>
    <row r="54" spans="21:31">
      <c r="U54" s="51" t="s">
        <v>190</v>
      </c>
      <c r="V54" s="42" t="s">
        <v>212</v>
      </c>
      <c r="W54" s="44">
        <v>7247663</v>
      </c>
      <c r="X54" s="44">
        <v>6780132</v>
      </c>
      <c r="Y54" s="43">
        <v>8715411</v>
      </c>
      <c r="Z54" s="43">
        <v>3528347</v>
      </c>
      <c r="AA54" s="44">
        <v>4410037</v>
      </c>
    </row>
    <row r="55" spans="21:31">
      <c r="U55" s="51" t="s">
        <v>206</v>
      </c>
      <c r="V55" s="42" t="s">
        <v>213</v>
      </c>
      <c r="W55" s="44">
        <v>613048</v>
      </c>
      <c r="X55" s="44">
        <v>550311</v>
      </c>
      <c r="Y55" s="43">
        <v>553004</v>
      </c>
      <c r="Z55" s="43">
        <v>287627</v>
      </c>
      <c r="AA55" s="44">
        <v>287454</v>
      </c>
    </row>
    <row r="56" spans="21:31">
      <c r="U56" s="51" t="s">
        <v>190</v>
      </c>
      <c r="V56" s="42" t="s">
        <v>214</v>
      </c>
      <c r="W56" s="44">
        <v>104926</v>
      </c>
      <c r="X56" s="44">
        <v>93141</v>
      </c>
      <c r="Y56" s="43">
        <v>43628</v>
      </c>
      <c r="Z56" s="43">
        <v>29589</v>
      </c>
      <c r="AA56" s="44">
        <v>22267</v>
      </c>
      <c r="AC56" s="42" t="s">
        <v>351</v>
      </c>
      <c r="AD56" s="43">
        <v>15212</v>
      </c>
      <c r="AE56" s="44">
        <v>14362</v>
      </c>
    </row>
    <row r="57" spans="21:31">
      <c r="U57" s="51" t="s">
        <v>215</v>
      </c>
      <c r="V57" s="42" t="s">
        <v>216</v>
      </c>
      <c r="W57" s="44">
        <v>704385</v>
      </c>
      <c r="X57" s="44">
        <v>566459</v>
      </c>
      <c r="Y57" s="43">
        <v>563143</v>
      </c>
      <c r="Z57" s="43">
        <v>284982</v>
      </c>
      <c r="AA57" s="44">
        <v>318150</v>
      </c>
      <c r="AC57" s="42" t="s">
        <v>352</v>
      </c>
      <c r="AD57" s="43">
        <v>57432</v>
      </c>
      <c r="AE57" s="44">
        <v>40613</v>
      </c>
    </row>
    <row r="58" spans="21:31">
      <c r="U58" s="51" t="s">
        <v>217</v>
      </c>
      <c r="V58" s="42" t="s">
        <v>218</v>
      </c>
      <c r="W58" s="44">
        <v>1378681</v>
      </c>
      <c r="X58" s="44">
        <v>1314861</v>
      </c>
      <c r="Y58" s="43">
        <v>1123636</v>
      </c>
      <c r="Z58" s="43">
        <v>556810</v>
      </c>
      <c r="AA58" s="44">
        <v>558667</v>
      </c>
      <c r="AC58" s="42" t="s">
        <v>353</v>
      </c>
      <c r="AD58" s="43">
        <v>16337</v>
      </c>
      <c r="AE58" s="44">
        <v>10336</v>
      </c>
    </row>
    <row r="59" spans="21:31">
      <c r="U59" s="51" t="s">
        <v>190</v>
      </c>
      <c r="V59" s="42" t="s">
        <v>219</v>
      </c>
      <c r="W59" s="44">
        <v>171805</v>
      </c>
      <c r="X59" s="44">
        <v>204197</v>
      </c>
      <c r="Y59" s="43">
        <v>275820</v>
      </c>
      <c r="Z59" s="43">
        <v>136440</v>
      </c>
      <c r="AA59" s="44">
        <v>133154</v>
      </c>
      <c r="AC59" s="42" t="s">
        <v>354</v>
      </c>
      <c r="AD59" s="43">
        <v>3648</v>
      </c>
      <c r="AE59" s="44">
        <v>4526</v>
      </c>
    </row>
    <row r="60" spans="21:31">
      <c r="U60" s="51" t="s">
        <v>211</v>
      </c>
      <c r="V60" s="42" t="s">
        <v>183</v>
      </c>
      <c r="W60" s="44">
        <v>1502682</v>
      </c>
      <c r="X60" s="44">
        <v>1468574</v>
      </c>
      <c r="Y60" s="43">
        <v>1752141</v>
      </c>
      <c r="Z60" s="43">
        <v>1011280</v>
      </c>
      <c r="AA60" s="44">
        <v>843872</v>
      </c>
      <c r="AC60" s="42" t="s">
        <v>235</v>
      </c>
      <c r="AD60" s="43">
        <v>38856</v>
      </c>
      <c r="AE60" s="44">
        <v>59903</v>
      </c>
    </row>
    <row r="61" spans="21:31">
      <c r="U61" s="51" t="s">
        <v>220</v>
      </c>
      <c r="V61" s="42" t="s">
        <v>221</v>
      </c>
      <c r="W61" s="44">
        <v>823868</v>
      </c>
      <c r="X61" s="44">
        <v>760129</v>
      </c>
      <c r="Y61" s="43">
        <v>1201955</v>
      </c>
      <c r="Z61" s="43">
        <v>613269</v>
      </c>
      <c r="AA61" s="44">
        <v>649647</v>
      </c>
      <c r="AD61" s="173">
        <f>SUM(AD56:AD60)</f>
        <v>131485</v>
      </c>
      <c r="AE61" s="173">
        <f>SUM(AE56:AE60)</f>
        <v>129740</v>
      </c>
    </row>
    <row r="62" spans="21:31">
      <c r="U62" s="51" t="s">
        <v>190</v>
      </c>
      <c r="V62" s="42" t="s">
        <v>222</v>
      </c>
      <c r="W62" s="44">
        <v>222431</v>
      </c>
      <c r="X62" s="44">
        <v>263974</v>
      </c>
      <c r="Y62" s="43">
        <v>67272</v>
      </c>
      <c r="Z62" s="43">
        <v>22995</v>
      </c>
      <c r="AA62" s="44">
        <v>35254</v>
      </c>
    </row>
    <row r="63" spans="21:31">
      <c r="U63" s="51" t="s">
        <v>223</v>
      </c>
      <c r="V63" s="42" t="s">
        <v>224</v>
      </c>
      <c r="W63" s="44">
        <v>5345304</v>
      </c>
      <c r="X63" s="44">
        <v>5284352</v>
      </c>
      <c r="Y63" s="43">
        <v>3496597</v>
      </c>
      <c r="Z63" s="43">
        <v>1405797</v>
      </c>
      <c r="AA63" s="44">
        <v>1569508</v>
      </c>
    </row>
    <row r="64" spans="21:31">
      <c r="U64" s="51" t="s">
        <v>190</v>
      </c>
      <c r="V64" s="42" t="s">
        <v>225</v>
      </c>
      <c r="W64" s="44">
        <v>253286</v>
      </c>
      <c r="X64" s="44">
        <v>319679</v>
      </c>
      <c r="Y64" s="43">
        <v>451176</v>
      </c>
      <c r="Z64" s="43">
        <v>198338</v>
      </c>
      <c r="AA64" s="44">
        <v>226018</v>
      </c>
    </row>
    <row r="65" spans="21:27">
      <c r="U65" s="51" t="s">
        <v>190</v>
      </c>
      <c r="V65" s="42" t="s">
        <v>226</v>
      </c>
      <c r="W65" s="44">
        <v>224974</v>
      </c>
      <c r="X65" s="44">
        <v>275590</v>
      </c>
      <c r="Y65" s="43">
        <v>294078</v>
      </c>
      <c r="Z65" s="43">
        <v>175802</v>
      </c>
      <c r="AA65" s="44">
        <v>126614</v>
      </c>
    </row>
    <row r="66" spans="21:27">
      <c r="U66" s="51" t="s">
        <v>190</v>
      </c>
      <c r="V66" s="42" t="s">
        <v>227</v>
      </c>
      <c r="W66" s="44">
        <v>157520</v>
      </c>
      <c r="X66" s="44">
        <v>155202</v>
      </c>
      <c r="Y66" s="43">
        <v>187980</v>
      </c>
      <c r="Z66" s="43">
        <v>83115</v>
      </c>
      <c r="AA66" s="44">
        <v>97297</v>
      </c>
    </row>
    <row r="67" spans="21:27">
      <c r="U67" s="51" t="s">
        <v>228</v>
      </c>
      <c r="V67" s="42" t="s">
        <v>229</v>
      </c>
      <c r="W67" s="44">
        <v>243199</v>
      </c>
      <c r="X67" s="44">
        <v>948237</v>
      </c>
      <c r="Y67" s="43">
        <v>833108</v>
      </c>
      <c r="Z67" s="43">
        <v>304128</v>
      </c>
      <c r="AA67" s="44">
        <v>445060</v>
      </c>
    </row>
    <row r="68" spans="21:27">
      <c r="U68" s="51" t="s">
        <v>190</v>
      </c>
      <c r="V68" s="42" t="s">
        <v>230</v>
      </c>
      <c r="W68" s="44">
        <v>552003</v>
      </c>
      <c r="X68" s="44">
        <v>112310</v>
      </c>
      <c r="Y68" s="43">
        <v>246666</v>
      </c>
      <c r="Z68" s="43">
        <v>137917</v>
      </c>
      <c r="AA68" s="44">
        <v>116746</v>
      </c>
    </row>
    <row r="69" spans="21:27">
      <c r="U69" s="51" t="s">
        <v>190</v>
      </c>
      <c r="V69" s="42" t="s">
        <v>231</v>
      </c>
      <c r="W69" s="44">
        <v>139602</v>
      </c>
      <c r="X69" s="44">
        <v>60881</v>
      </c>
      <c r="Y69" s="40">
        <v>0</v>
      </c>
      <c r="Z69" s="43">
        <v>0</v>
      </c>
      <c r="AA69" s="44">
        <v>0</v>
      </c>
    </row>
    <row r="70" spans="21:27">
      <c r="U70" s="51" t="s">
        <v>209</v>
      </c>
      <c r="V70" s="42" t="s">
        <v>204</v>
      </c>
      <c r="W70" s="44">
        <v>2312602</v>
      </c>
      <c r="X70" s="44">
        <v>2638971</v>
      </c>
      <c r="Y70" s="43">
        <v>2979017</v>
      </c>
      <c r="Z70" s="43">
        <v>1224904</v>
      </c>
      <c r="AA70" s="44">
        <v>1462090</v>
      </c>
    </row>
    <row r="71" spans="21:27">
      <c r="U71" s="51" t="s">
        <v>232</v>
      </c>
      <c r="V71" s="42" t="s">
        <v>233</v>
      </c>
      <c r="W71" s="44">
        <v>11004711</v>
      </c>
      <c r="X71" s="44">
        <v>7646333</v>
      </c>
      <c r="Y71" s="43">
        <v>7159190</v>
      </c>
      <c r="Z71" s="43">
        <v>3121228</v>
      </c>
      <c r="AA71" s="44">
        <v>5095133</v>
      </c>
    </row>
    <row r="72" spans="21:27">
      <c r="U72" s="51" t="s">
        <v>234</v>
      </c>
      <c r="V72" s="42" t="s">
        <v>235</v>
      </c>
      <c r="W72" s="44">
        <v>201594</v>
      </c>
      <c r="X72" s="44">
        <v>279231</v>
      </c>
      <c r="Y72" s="43">
        <v>297047</v>
      </c>
      <c r="Z72" s="43">
        <v>131485</v>
      </c>
      <c r="AA72" s="44">
        <v>129740</v>
      </c>
    </row>
    <row r="73" spans="21:27">
      <c r="V73" s="34" t="s">
        <v>146</v>
      </c>
      <c r="W73" s="47">
        <v>43792010</v>
      </c>
      <c r="X73" s="47">
        <v>41361744</v>
      </c>
      <c r="Y73" s="46">
        <v>44247828</v>
      </c>
      <c r="Z73" s="46">
        <v>20978071</v>
      </c>
      <c r="AA73" s="47">
        <v>23767041</v>
      </c>
    </row>
    <row r="76" spans="21:27">
      <c r="V76" s="135"/>
    </row>
    <row r="77" spans="21:27">
      <c r="V77" s="134" t="s">
        <v>236</v>
      </c>
    </row>
    <row r="78" spans="21:27">
      <c r="V78" s="33"/>
    </row>
    <row r="79" spans="21:27">
      <c r="V79" s="134" t="s">
        <v>237</v>
      </c>
    </row>
    <row r="80" spans="21:27">
      <c r="V80" s="134" t="s">
        <v>355</v>
      </c>
    </row>
    <row r="81" spans="22:27">
      <c r="V81" s="27"/>
    </row>
    <row r="82" spans="22:27">
      <c r="V82" s="27"/>
    </row>
    <row r="83" spans="22:27">
      <c r="V83" s="145" t="s">
        <v>127</v>
      </c>
      <c r="X83" s="146"/>
      <c r="Y83" s="147"/>
      <c r="Z83" s="139" t="s">
        <v>117</v>
      </c>
      <c r="AA83" s="138" t="s">
        <v>118</v>
      </c>
    </row>
    <row r="84" spans="22:27">
      <c r="V84" s="148" t="s">
        <v>129</v>
      </c>
      <c r="W84" s="142" t="s">
        <v>130</v>
      </c>
      <c r="X84" s="142" t="s">
        <v>131</v>
      </c>
      <c r="Y84" s="143" t="s">
        <v>132</v>
      </c>
      <c r="Z84" s="143" t="s">
        <v>123</v>
      </c>
      <c r="AA84" s="142" t="s">
        <v>123</v>
      </c>
    </row>
    <row r="85" spans="22:27">
      <c r="V85" s="42" t="s">
        <v>141</v>
      </c>
      <c r="W85" s="44">
        <v>9051874</v>
      </c>
      <c r="X85" s="44">
        <v>14933182</v>
      </c>
      <c r="Y85" s="43">
        <v>16206463</v>
      </c>
      <c r="Z85" s="43">
        <v>9929867</v>
      </c>
      <c r="AA85" s="44">
        <v>10856592</v>
      </c>
    </row>
    <row r="86" spans="22:27">
      <c r="V86" s="42" t="s">
        <v>239</v>
      </c>
      <c r="W86" s="44">
        <v>13026278</v>
      </c>
      <c r="X86" s="44">
        <v>12608903</v>
      </c>
      <c r="Y86" s="43">
        <v>14631097</v>
      </c>
      <c r="Z86" s="43">
        <v>5213425</v>
      </c>
      <c r="AA86" s="44">
        <v>3562355</v>
      </c>
    </row>
    <row r="87" spans="22:27">
      <c r="V87" s="42" t="s">
        <v>234</v>
      </c>
      <c r="W87" s="44">
        <v>-8610784</v>
      </c>
      <c r="X87" s="44">
        <v>-9571377</v>
      </c>
      <c r="Y87" s="43">
        <v>-6730976</v>
      </c>
      <c r="Z87" s="43">
        <v>-3743911</v>
      </c>
      <c r="AA87" s="44">
        <v>-4805624</v>
      </c>
    </row>
    <row r="88" spans="22:27">
      <c r="V88" s="67" t="s">
        <v>240</v>
      </c>
      <c r="W88" s="47">
        <v>13467368</v>
      </c>
      <c r="X88" s="47">
        <v>17970708</v>
      </c>
      <c r="Y88" s="46">
        <v>24106584</v>
      </c>
      <c r="Z88" s="46">
        <v>11399381</v>
      </c>
      <c r="AA88" s="47">
        <v>9613323</v>
      </c>
    </row>
    <row r="90" spans="22:27">
      <c r="V90" s="134" t="s">
        <v>241</v>
      </c>
    </row>
    <row r="91" spans="22:27">
      <c r="V91" s="33"/>
    </row>
    <row r="92" spans="22:27">
      <c r="V92" s="134" t="s">
        <v>242</v>
      </c>
    </row>
    <row r="93" spans="22:27">
      <c r="V93" s="27"/>
    </row>
    <row r="94" spans="22:27">
      <c r="V94" s="145" t="s">
        <v>127</v>
      </c>
      <c r="X94" s="146"/>
      <c r="Y94" s="147"/>
      <c r="Z94" s="139" t="s">
        <v>117</v>
      </c>
      <c r="AA94" s="138" t="s">
        <v>118</v>
      </c>
    </row>
    <row r="95" spans="22:27">
      <c r="V95" s="148" t="s">
        <v>129</v>
      </c>
      <c r="W95" s="142" t="s">
        <v>130</v>
      </c>
      <c r="X95" s="142" t="s">
        <v>131</v>
      </c>
      <c r="Y95" s="143" t="s">
        <v>132</v>
      </c>
      <c r="Z95" s="143" t="s">
        <v>123</v>
      </c>
      <c r="AA95" s="142" t="s">
        <v>123</v>
      </c>
    </row>
    <row r="96" spans="22:27">
      <c r="V96" s="42" t="s">
        <v>243</v>
      </c>
      <c r="W96" s="44">
        <v>107415</v>
      </c>
      <c r="X96" s="44">
        <v>111266</v>
      </c>
      <c r="Y96" s="43">
        <v>123015</v>
      </c>
      <c r="Z96" s="43">
        <v>59707</v>
      </c>
      <c r="AA96" s="44">
        <v>60007</v>
      </c>
    </row>
    <row r="97" spans="22:27">
      <c r="V97" s="42" t="s">
        <v>244</v>
      </c>
      <c r="W97" s="44">
        <v>2944402</v>
      </c>
      <c r="X97" s="44">
        <v>5036575</v>
      </c>
      <c r="Y97" s="43">
        <v>3719449</v>
      </c>
      <c r="Z97" s="43">
        <v>1993038</v>
      </c>
      <c r="AA97" s="44">
        <v>1541675</v>
      </c>
    </row>
    <row r="98" spans="22:27">
      <c r="V98" s="42" t="s">
        <v>245</v>
      </c>
      <c r="W98" s="44">
        <v>874927</v>
      </c>
      <c r="X98" s="44">
        <v>542930</v>
      </c>
      <c r="Y98" s="43">
        <v>2222678</v>
      </c>
      <c r="Z98" s="43">
        <v>1969974</v>
      </c>
      <c r="AA98" s="44">
        <v>632230</v>
      </c>
    </row>
    <row r="99" spans="22:27">
      <c r="V99" s="42" t="s">
        <v>246</v>
      </c>
      <c r="W99" s="44">
        <v>1117707</v>
      </c>
      <c r="X99" s="44">
        <v>1148931</v>
      </c>
      <c r="Y99" s="43">
        <v>426705</v>
      </c>
      <c r="Z99" s="43">
        <v>18391</v>
      </c>
      <c r="AA99" s="44">
        <v>209320</v>
      </c>
    </row>
    <row r="100" spans="22:27">
      <c r="V100" s="42" t="s">
        <v>247</v>
      </c>
      <c r="W100" s="44">
        <v>71528</v>
      </c>
      <c r="X100" s="44">
        <v>117216</v>
      </c>
      <c r="Y100" s="43">
        <v>3272</v>
      </c>
      <c r="Z100" s="43">
        <v>1514</v>
      </c>
      <c r="AA100" s="44">
        <v>3272</v>
      </c>
    </row>
    <row r="101" spans="22:27">
      <c r="V101" s="42" t="s">
        <v>356</v>
      </c>
      <c r="W101" s="44">
        <v>0</v>
      </c>
      <c r="X101" s="41">
        <v>0</v>
      </c>
      <c r="Y101" s="43">
        <v>494955</v>
      </c>
      <c r="Z101" s="40">
        <v>0</v>
      </c>
      <c r="AA101" s="44">
        <v>494955</v>
      </c>
    </row>
    <row r="102" spans="22:27">
      <c r="V102" s="42" t="s">
        <v>357</v>
      </c>
      <c r="W102" s="44">
        <v>2731350</v>
      </c>
      <c r="X102" s="44">
        <v>4116266</v>
      </c>
      <c r="Y102" s="43">
        <v>6524290</v>
      </c>
      <c r="Z102" s="40">
        <v>0</v>
      </c>
      <c r="AA102" s="44">
        <v>0</v>
      </c>
    </row>
    <row r="103" spans="22:27">
      <c r="V103" s="42" t="s">
        <v>248</v>
      </c>
      <c r="W103" s="44">
        <v>1055827</v>
      </c>
      <c r="X103" s="44">
        <v>885892</v>
      </c>
      <c r="Y103" s="43">
        <v>744734</v>
      </c>
      <c r="Z103" s="43">
        <v>390089</v>
      </c>
      <c r="AA103" s="44">
        <v>411445</v>
      </c>
    </row>
    <row r="104" spans="22:27">
      <c r="V104" s="42" t="s">
        <v>144</v>
      </c>
      <c r="W104" s="44">
        <v>4123122</v>
      </c>
      <c r="X104" s="44">
        <v>649826</v>
      </c>
      <c r="Y104" s="43">
        <v>371999</v>
      </c>
      <c r="Z104" s="43">
        <v>780711</v>
      </c>
      <c r="AA104" s="44">
        <v>209451</v>
      </c>
    </row>
    <row r="105" spans="22:27">
      <c r="V105" s="34" t="s">
        <v>146</v>
      </c>
      <c r="W105" s="47">
        <v>13026278</v>
      </c>
      <c r="X105" s="47">
        <v>12608902</v>
      </c>
      <c r="Y105" s="46">
        <v>14631097</v>
      </c>
      <c r="Z105" s="46">
        <v>5213424</v>
      </c>
      <c r="AA105" s="47">
        <v>3562355</v>
      </c>
    </row>
    <row r="106" spans="22:27">
      <c r="V106" s="33"/>
    </row>
    <row r="107" spans="22:27">
      <c r="V107" s="134" t="s">
        <v>250</v>
      </c>
    </row>
    <row r="108" spans="22:27">
      <c r="V108" s="33"/>
    </row>
    <row r="109" spans="22:27">
      <c r="V109" s="134" t="s">
        <v>251</v>
      </c>
    </row>
    <row r="110" spans="22:27">
      <c r="V110" s="145" t="s">
        <v>127</v>
      </c>
      <c r="X110" s="146"/>
      <c r="Y110" s="147"/>
      <c r="Z110" s="139" t="s">
        <v>117</v>
      </c>
      <c r="AA110" s="138" t="s">
        <v>118</v>
      </c>
    </row>
    <row r="111" spans="22:27">
      <c r="V111" s="148" t="s">
        <v>129</v>
      </c>
      <c r="W111" s="142" t="s">
        <v>130</v>
      </c>
      <c r="X111" s="142" t="s">
        <v>131</v>
      </c>
      <c r="Y111" s="143" t="s">
        <v>132</v>
      </c>
      <c r="Z111" s="143" t="s">
        <v>123</v>
      </c>
      <c r="AA111" s="142" t="s">
        <v>123</v>
      </c>
    </row>
    <row r="112" spans="22:27">
      <c r="V112" s="42" t="s">
        <v>252</v>
      </c>
      <c r="W112" s="44">
        <v>3773320</v>
      </c>
      <c r="X112" s="44">
        <v>4344100</v>
      </c>
      <c r="Y112" s="43">
        <v>3620676</v>
      </c>
      <c r="Z112" s="43">
        <v>2282187</v>
      </c>
      <c r="AA112" s="44">
        <v>2313762</v>
      </c>
    </row>
    <row r="113" spans="22:27">
      <c r="V113" s="42" t="s">
        <v>253</v>
      </c>
      <c r="W113" s="44">
        <v>1965467</v>
      </c>
      <c r="X113" s="44">
        <v>837681</v>
      </c>
      <c r="Y113" s="43">
        <v>780889</v>
      </c>
      <c r="Z113" s="43">
        <v>415895</v>
      </c>
      <c r="AA113" s="44">
        <v>1310716</v>
      </c>
    </row>
    <row r="114" spans="22:27">
      <c r="V114" s="42" t="s">
        <v>254</v>
      </c>
      <c r="W114" s="44">
        <v>225800</v>
      </c>
      <c r="X114" s="44">
        <v>823983</v>
      </c>
      <c r="Y114" s="43">
        <v>566769</v>
      </c>
      <c r="Z114" s="43">
        <v>14109</v>
      </c>
      <c r="AA114" s="44">
        <v>152954</v>
      </c>
    </row>
    <row r="115" spans="22:27">
      <c r="V115" s="42" t="s">
        <v>256</v>
      </c>
      <c r="W115" s="44">
        <v>1304314</v>
      </c>
      <c r="X115" s="41">
        <v>0</v>
      </c>
      <c r="Y115" s="43">
        <v>185326</v>
      </c>
      <c r="Z115" s="43">
        <v>47259</v>
      </c>
      <c r="AA115" s="44">
        <v>116036</v>
      </c>
    </row>
    <row r="116" spans="22:27">
      <c r="V116" s="42" t="s">
        <v>257</v>
      </c>
      <c r="W116" s="44">
        <v>0</v>
      </c>
      <c r="X116" s="41">
        <v>0</v>
      </c>
      <c r="Y116" s="43">
        <v>530089</v>
      </c>
      <c r="Z116" s="43">
        <v>4065</v>
      </c>
      <c r="AA116" s="44">
        <v>434335</v>
      </c>
    </row>
    <row r="117" spans="22:27">
      <c r="V117" s="42" t="s">
        <v>258</v>
      </c>
      <c r="W117" s="44">
        <v>336662</v>
      </c>
      <c r="X117" s="44">
        <v>1445492</v>
      </c>
      <c r="Y117" s="40">
        <v>0</v>
      </c>
      <c r="Z117" s="43">
        <v>0</v>
      </c>
      <c r="AA117" s="44">
        <v>0</v>
      </c>
    </row>
    <row r="118" spans="22:27">
      <c r="V118" s="42" t="s">
        <v>144</v>
      </c>
      <c r="W118" s="44">
        <v>1005220</v>
      </c>
      <c r="X118" s="44">
        <v>2120121</v>
      </c>
      <c r="Y118" s="43">
        <v>1047228</v>
      </c>
      <c r="Z118" s="43">
        <v>980396</v>
      </c>
      <c r="AA118" s="44">
        <v>477821</v>
      </c>
    </row>
    <row r="119" spans="22:27">
      <c r="V119" s="34" t="s">
        <v>146</v>
      </c>
      <c r="W119" s="47">
        <v>8610783</v>
      </c>
      <c r="X119" s="47">
        <v>9571377</v>
      </c>
      <c r="Y119" s="46">
        <v>6730977</v>
      </c>
      <c r="Z119" s="46">
        <v>3743911</v>
      </c>
      <c r="AA119" s="47">
        <v>4805624</v>
      </c>
    </row>
    <row r="120" spans="22:27">
      <c r="V120" s="134" t="s">
        <v>262</v>
      </c>
    </row>
    <row r="121" spans="22:27">
      <c r="V121" s="33"/>
    </row>
    <row r="122" spans="22:27">
      <c r="V122" s="134" t="s">
        <v>263</v>
      </c>
    </row>
    <row r="123" spans="22:27">
      <c r="V123" s="33"/>
    </row>
    <row r="124" spans="22:27">
      <c r="V124" s="134" t="s">
        <v>264</v>
      </c>
    </row>
    <row r="125" spans="22:27">
      <c r="V125" s="145" t="s">
        <v>127</v>
      </c>
      <c r="X125" s="146"/>
      <c r="Y125" s="147"/>
      <c r="Z125" s="139" t="s">
        <v>117</v>
      </c>
      <c r="AA125" s="138" t="s">
        <v>118</v>
      </c>
    </row>
    <row r="126" spans="22:27">
      <c r="V126" s="148" t="s">
        <v>129</v>
      </c>
      <c r="W126" s="142" t="s">
        <v>130</v>
      </c>
      <c r="X126" s="142" t="s">
        <v>131</v>
      </c>
      <c r="Y126" s="143" t="s">
        <v>132</v>
      </c>
      <c r="Z126" s="143" t="s">
        <v>123</v>
      </c>
      <c r="AA126" s="142" t="s">
        <v>123</v>
      </c>
    </row>
    <row r="127" spans="22:27">
      <c r="V127" s="42" t="s">
        <v>265</v>
      </c>
      <c r="W127" s="44">
        <v>961985</v>
      </c>
      <c r="X127" s="44">
        <v>946688</v>
      </c>
      <c r="Y127" s="43">
        <v>633654</v>
      </c>
      <c r="Z127" s="43">
        <v>351005</v>
      </c>
      <c r="AA127" s="44">
        <v>487949</v>
      </c>
    </row>
    <row r="128" spans="22:27">
      <c r="V128" s="42" t="s">
        <v>358</v>
      </c>
      <c r="W128" s="44">
        <v>2025045</v>
      </c>
      <c r="X128" s="44">
        <v>2778825</v>
      </c>
      <c r="Y128" s="43">
        <v>2104403</v>
      </c>
      <c r="Z128" s="43">
        <v>3863576</v>
      </c>
      <c r="AA128" s="44">
        <v>2104403</v>
      </c>
    </row>
    <row r="129" spans="22:27">
      <c r="V129" s="42" t="s">
        <v>266</v>
      </c>
      <c r="W129" s="44">
        <v>46917</v>
      </c>
      <c r="X129" s="44">
        <v>8661</v>
      </c>
      <c r="Y129" s="40">
        <v>0</v>
      </c>
      <c r="Z129" s="43">
        <v>0</v>
      </c>
      <c r="AA129" s="44">
        <v>0</v>
      </c>
    </row>
    <row r="130" spans="22:27">
      <c r="V130" s="42" t="s">
        <v>267</v>
      </c>
      <c r="W130" s="44">
        <v>0</v>
      </c>
      <c r="X130" s="44">
        <v>60404</v>
      </c>
      <c r="Y130" s="40">
        <v>0</v>
      </c>
      <c r="Z130" s="43">
        <v>0</v>
      </c>
      <c r="AA130" s="44">
        <v>0</v>
      </c>
    </row>
    <row r="131" spans="22:27">
      <c r="V131" s="42" t="s">
        <v>268</v>
      </c>
      <c r="W131" s="44">
        <v>130293</v>
      </c>
      <c r="X131" s="12">
        <v>0</v>
      </c>
      <c r="Y131" s="12">
        <v>0</v>
      </c>
      <c r="Z131" s="43">
        <v>0</v>
      </c>
      <c r="AA131" s="44">
        <v>0</v>
      </c>
    </row>
    <row r="132" spans="22:27">
      <c r="V132" s="34" t="s">
        <v>146</v>
      </c>
      <c r="W132" s="47">
        <v>3164240</v>
      </c>
      <c r="X132" s="47">
        <v>3794578</v>
      </c>
      <c r="Y132" s="46">
        <v>2738057</v>
      </c>
      <c r="Z132" s="46">
        <v>4214581</v>
      </c>
      <c r="AA132" s="47">
        <v>2592352</v>
      </c>
    </row>
    <row r="133" spans="22:27">
      <c r="V133" s="134" t="s">
        <v>269</v>
      </c>
    </row>
    <row r="134" spans="22:27">
      <c r="V134" s="33"/>
    </row>
    <row r="135" spans="22:27">
      <c r="V135" s="134" t="s">
        <v>270</v>
      </c>
    </row>
    <row r="136" spans="22:27">
      <c r="V136" s="135"/>
    </row>
    <row r="137" spans="22:27">
      <c r="V137" s="145" t="s">
        <v>127</v>
      </c>
      <c r="X137" s="146"/>
      <c r="Y137" s="147"/>
      <c r="Z137" s="139" t="s">
        <v>117</v>
      </c>
      <c r="AA137" s="138" t="s">
        <v>118</v>
      </c>
    </row>
    <row r="138" spans="22:27">
      <c r="V138" s="148" t="s">
        <v>129</v>
      </c>
      <c r="W138" s="142" t="s">
        <v>130</v>
      </c>
      <c r="X138" s="142" t="s">
        <v>131</v>
      </c>
      <c r="Y138" s="143" t="s">
        <v>132</v>
      </c>
      <c r="Z138" s="143" t="s">
        <v>123</v>
      </c>
      <c r="AA138" s="142" t="s">
        <v>123</v>
      </c>
    </row>
    <row r="139" spans="22:27">
      <c r="V139" s="42" t="s">
        <v>271</v>
      </c>
      <c r="W139" s="170"/>
      <c r="X139" s="170"/>
      <c r="Y139" s="171"/>
      <c r="Z139" s="40"/>
      <c r="AA139" s="41"/>
    </row>
    <row r="140" spans="22:27">
      <c r="V140" s="42" t="s">
        <v>272</v>
      </c>
      <c r="W140" s="44">
        <v>6262626</v>
      </c>
      <c r="X140" s="44">
        <v>4118015</v>
      </c>
      <c r="Y140" s="43">
        <v>3859596</v>
      </c>
      <c r="Z140" s="43">
        <v>1683323</v>
      </c>
      <c r="AA140" s="44">
        <v>2019633</v>
      </c>
    </row>
    <row r="141" spans="22:27">
      <c r="V141" s="42" t="s">
        <v>274</v>
      </c>
      <c r="W141" s="44">
        <v>986025</v>
      </c>
      <c r="X141" s="44">
        <v>979160</v>
      </c>
      <c r="Y141" s="43">
        <v>808508</v>
      </c>
      <c r="Z141" s="43">
        <v>1942944</v>
      </c>
      <c r="AA141" s="44">
        <v>2214195</v>
      </c>
    </row>
    <row r="142" spans="22:27">
      <c r="V142" s="42" t="s">
        <v>273</v>
      </c>
      <c r="W142" s="44">
        <v>5269877</v>
      </c>
      <c r="X142" s="44">
        <v>5075208</v>
      </c>
      <c r="Y142" s="43">
        <v>4372195</v>
      </c>
      <c r="Z142" s="43">
        <v>316650</v>
      </c>
      <c r="AA142" s="44">
        <v>460286</v>
      </c>
    </row>
    <row r="143" spans="22:27">
      <c r="V143" s="42" t="s">
        <v>275</v>
      </c>
      <c r="W143" s="44">
        <v>516005</v>
      </c>
      <c r="X143" s="44">
        <v>252287</v>
      </c>
      <c r="Y143" s="43">
        <v>69802</v>
      </c>
      <c r="Z143" s="43">
        <v>37348</v>
      </c>
      <c r="AA143" s="44">
        <v>31890</v>
      </c>
    </row>
    <row r="144" spans="22:27">
      <c r="V144" s="30" t="s">
        <v>276</v>
      </c>
      <c r="W144" s="44">
        <v>13034533</v>
      </c>
      <c r="X144" s="44">
        <v>10424670</v>
      </c>
      <c r="Y144" s="43">
        <v>9110101</v>
      </c>
      <c r="Z144" s="43">
        <v>3980265</v>
      </c>
      <c r="AA144" s="44">
        <v>4726004</v>
      </c>
    </row>
    <row r="145" spans="22:27">
      <c r="V145" s="42" t="s">
        <v>359</v>
      </c>
      <c r="W145" s="41">
        <v>0</v>
      </c>
      <c r="X145" s="41">
        <v>295</v>
      </c>
      <c r="Y145" s="40">
        <v>0</v>
      </c>
      <c r="Z145" s="43">
        <v>0</v>
      </c>
      <c r="AA145" s="44">
        <v>0</v>
      </c>
    </row>
    <row r="146" spans="22:27">
      <c r="V146" s="34" t="s">
        <v>146</v>
      </c>
      <c r="W146" s="47">
        <v>13034533</v>
      </c>
      <c r="X146" s="47">
        <v>10424965</v>
      </c>
      <c r="Y146" s="46">
        <v>9110101</v>
      </c>
      <c r="Z146" s="46">
        <v>3980265</v>
      </c>
      <c r="AA146" s="47">
        <v>4726004</v>
      </c>
    </row>
    <row r="148" spans="22:27">
      <c r="V148" s="134" t="s">
        <v>278</v>
      </c>
    </row>
    <row r="149" spans="22:27">
      <c r="V149" s="33"/>
    </row>
    <row r="150" spans="22:27">
      <c r="V150" s="134" t="s">
        <v>279</v>
      </c>
    </row>
    <row r="151" spans="22:27">
      <c r="V151" s="27"/>
    </row>
    <row r="152" spans="22:27">
      <c r="V152" s="145" t="s">
        <v>127</v>
      </c>
      <c r="X152" s="146"/>
      <c r="Y152" s="147"/>
      <c r="Z152" s="139" t="s">
        <v>117</v>
      </c>
      <c r="AA152" s="138" t="s">
        <v>118</v>
      </c>
    </row>
    <row r="153" spans="22:27">
      <c r="V153" s="148" t="s">
        <v>129</v>
      </c>
      <c r="W153" s="142" t="s">
        <v>130</v>
      </c>
      <c r="X153" s="142" t="s">
        <v>131</v>
      </c>
      <c r="Y153" s="143" t="s">
        <v>132</v>
      </c>
      <c r="Z153" s="143" t="s">
        <v>123</v>
      </c>
      <c r="AA153" s="142" t="s">
        <v>123</v>
      </c>
    </row>
    <row r="154" spans="22:27">
      <c r="V154" s="42" t="s">
        <v>244</v>
      </c>
      <c r="W154" s="44">
        <v>1483188</v>
      </c>
      <c r="X154" s="44">
        <v>830686</v>
      </c>
      <c r="Y154" s="43">
        <v>340771</v>
      </c>
      <c r="Z154" s="43">
        <v>353549</v>
      </c>
      <c r="AA154" s="44">
        <v>214329</v>
      </c>
    </row>
    <row r="155" spans="22:27">
      <c r="V155" s="42" t="s">
        <v>245</v>
      </c>
      <c r="W155" s="44">
        <v>760029</v>
      </c>
      <c r="X155" s="44">
        <v>1503904</v>
      </c>
      <c r="Y155" s="43">
        <v>480728</v>
      </c>
      <c r="Z155" s="43">
        <v>355995</v>
      </c>
      <c r="AA155" s="44">
        <v>902139</v>
      </c>
    </row>
    <row r="156" spans="22:27">
      <c r="V156" s="42" t="s">
        <v>281</v>
      </c>
      <c r="W156" s="44">
        <v>0</v>
      </c>
      <c r="X156" s="44">
        <v>0</v>
      </c>
      <c r="Y156" s="43">
        <v>0</v>
      </c>
      <c r="Z156" s="43">
        <v>26631</v>
      </c>
      <c r="AA156" s="41">
        <v>0</v>
      </c>
    </row>
    <row r="157" spans="22:27">
      <c r="V157" s="42" t="s">
        <v>144</v>
      </c>
      <c r="W157" s="44">
        <v>167054</v>
      </c>
      <c r="X157" s="44">
        <v>369666</v>
      </c>
      <c r="Y157" s="43">
        <v>130511</v>
      </c>
      <c r="Z157" s="43">
        <v>88942</v>
      </c>
      <c r="AA157" s="44">
        <v>65451</v>
      </c>
    </row>
    <row r="158" spans="22:27">
      <c r="V158" s="34" t="s">
        <v>146</v>
      </c>
      <c r="W158" s="47">
        <v>2410271</v>
      </c>
      <c r="X158" s="47">
        <v>2704256</v>
      </c>
      <c r="Y158" s="46">
        <v>952010</v>
      </c>
      <c r="Z158" s="46">
        <v>825117</v>
      </c>
      <c r="AA158" s="47">
        <v>1181919</v>
      </c>
    </row>
    <row r="159" spans="22:27">
      <c r="V159" s="134" t="s">
        <v>282</v>
      </c>
    </row>
    <row r="160" spans="22:27">
      <c r="V160" s="33"/>
    </row>
    <row r="161" spans="22:27">
      <c r="V161" s="134" t="s">
        <v>283</v>
      </c>
    </row>
    <row r="162" spans="22:27">
      <c r="V162" s="27"/>
    </row>
    <row r="163" spans="22:27">
      <c r="V163" s="145" t="s">
        <v>127</v>
      </c>
      <c r="X163" s="146"/>
      <c r="Y163" s="147"/>
      <c r="Z163" s="139" t="s">
        <v>117</v>
      </c>
      <c r="AA163" s="138" t="s">
        <v>118</v>
      </c>
    </row>
    <row r="164" spans="22:27">
      <c r="V164" s="148" t="s">
        <v>129</v>
      </c>
      <c r="W164" s="142" t="s">
        <v>130</v>
      </c>
      <c r="X164" s="142" t="s">
        <v>131</v>
      </c>
      <c r="Y164" s="143" t="s">
        <v>132</v>
      </c>
      <c r="Z164" s="143" t="s">
        <v>123</v>
      </c>
      <c r="AA164" s="142" t="s">
        <v>123</v>
      </c>
    </row>
    <row r="165" spans="22:27">
      <c r="V165" s="42" t="s">
        <v>284</v>
      </c>
      <c r="W165" s="44">
        <v>9528</v>
      </c>
      <c r="X165" s="44">
        <v>10642</v>
      </c>
      <c r="Y165" s="43">
        <v>57155</v>
      </c>
      <c r="Z165" s="43">
        <v>206188</v>
      </c>
      <c r="AA165" s="44">
        <v>52304</v>
      </c>
    </row>
    <row r="166" spans="22:27">
      <c r="V166" s="42" t="s">
        <v>252</v>
      </c>
      <c r="W166" s="44">
        <v>419931</v>
      </c>
      <c r="X166" s="44">
        <v>1249963</v>
      </c>
      <c r="Y166" s="43">
        <v>504666</v>
      </c>
      <c r="Z166" s="43">
        <v>338977</v>
      </c>
      <c r="AA166" s="44">
        <v>148228</v>
      </c>
    </row>
    <row r="167" spans="22:27">
      <c r="V167" s="42" t="s">
        <v>253</v>
      </c>
      <c r="W167" s="44">
        <v>445948</v>
      </c>
      <c r="X167" s="44">
        <v>520989</v>
      </c>
      <c r="Y167" s="43">
        <v>1718980</v>
      </c>
      <c r="Z167" s="43">
        <v>1068674</v>
      </c>
      <c r="AA167" s="44">
        <v>382585</v>
      </c>
    </row>
    <row r="168" spans="22:27">
      <c r="V168" s="42" t="s">
        <v>144</v>
      </c>
      <c r="W168" s="44">
        <v>110234</v>
      </c>
      <c r="X168" s="44">
        <v>21883</v>
      </c>
      <c r="Y168" s="43">
        <v>10113</v>
      </c>
      <c r="Z168" s="40">
        <v>183</v>
      </c>
      <c r="AA168" s="41">
        <v>8</v>
      </c>
    </row>
    <row r="169" spans="22:27">
      <c r="V169" s="34" t="s">
        <v>146</v>
      </c>
      <c r="W169" s="47">
        <v>985641</v>
      </c>
      <c r="X169" s="47">
        <v>1803477</v>
      </c>
      <c r="Y169" s="46">
        <v>2290914</v>
      </c>
      <c r="Z169" s="46">
        <v>1614022</v>
      </c>
      <c r="AA169" s="47">
        <v>583125</v>
      </c>
    </row>
  </sheetData>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5"/>
  <sheetViews>
    <sheetView zoomScaleNormal="100" workbookViewId="0">
      <selection activeCell="F29" sqref="F29"/>
    </sheetView>
  </sheetViews>
  <sheetFormatPr defaultRowHeight="11.25"/>
  <cols>
    <col min="1" max="16384" width="9" style="130"/>
  </cols>
  <sheetData>
    <row r="1" spans="1:18">
      <c r="K1" s="178" t="s">
        <v>360</v>
      </c>
    </row>
    <row r="2" spans="1:18">
      <c r="A2" s="120" t="s">
        <v>361</v>
      </c>
      <c r="B2" s="121" t="s">
        <v>362</v>
      </c>
      <c r="C2" s="121" t="s">
        <v>363</v>
      </c>
      <c r="D2" s="1190" t="s">
        <v>364</v>
      </c>
      <c r="E2" s="1191"/>
      <c r="F2" s="122" t="s">
        <v>2</v>
      </c>
      <c r="G2" s="121" t="s">
        <v>3</v>
      </c>
      <c r="H2" s="121" t="s">
        <v>365</v>
      </c>
      <c r="I2" s="126"/>
      <c r="K2" s="120" t="s">
        <v>361</v>
      </c>
      <c r="L2" s="121" t="s">
        <v>362</v>
      </c>
      <c r="M2" s="121" t="s">
        <v>363</v>
      </c>
      <c r="N2" s="1190" t="s">
        <v>364</v>
      </c>
      <c r="O2" s="1191"/>
      <c r="P2" s="122" t="s">
        <v>120</v>
      </c>
      <c r="Q2" s="121" t="s">
        <v>2</v>
      </c>
      <c r="R2" s="121" t="s">
        <v>3</v>
      </c>
    </row>
    <row r="3" spans="1:18" ht="16.5" customHeight="1">
      <c r="A3" s="1201" t="s">
        <v>366</v>
      </c>
      <c r="B3" s="1186" t="s">
        <v>367</v>
      </c>
      <c r="C3" s="1131" t="s">
        <v>139</v>
      </c>
      <c r="D3" s="1186" t="s">
        <v>368</v>
      </c>
      <c r="E3" s="179" t="s">
        <v>369</v>
      </c>
      <c r="F3" s="54">
        <v>102861</v>
      </c>
      <c r="G3" s="53">
        <v>138573</v>
      </c>
      <c r="H3" s="53">
        <v>74785</v>
      </c>
      <c r="I3" s="127" t="b">
        <f t="shared" ref="I3:I23" si="0">G3=R3</f>
        <v>0</v>
      </c>
      <c r="J3" s="127" t="b">
        <f t="shared" ref="J3:J23" si="1">F3=Q3</f>
        <v>0</v>
      </c>
      <c r="K3" s="1201" t="s">
        <v>366</v>
      </c>
      <c r="L3" s="1186" t="s">
        <v>367</v>
      </c>
      <c r="M3" s="1131" t="s">
        <v>139</v>
      </c>
      <c r="N3" s="1186" t="s">
        <v>368</v>
      </c>
      <c r="O3" s="179" t="s">
        <v>369</v>
      </c>
      <c r="P3" s="54">
        <v>78129</v>
      </c>
      <c r="Q3" s="53">
        <v>99181</v>
      </c>
      <c r="R3" s="53">
        <v>132445</v>
      </c>
    </row>
    <row r="4" spans="1:18">
      <c r="A4" s="1202"/>
      <c r="B4" s="1187"/>
      <c r="C4" s="1132" t="s">
        <v>142</v>
      </c>
      <c r="D4" s="1187"/>
      <c r="E4" s="179" t="s">
        <v>370</v>
      </c>
      <c r="F4" s="54">
        <v>284524</v>
      </c>
      <c r="G4" s="53">
        <v>283811</v>
      </c>
      <c r="H4" s="53">
        <v>145412</v>
      </c>
      <c r="I4" s="127" t="b">
        <f t="shared" si="0"/>
        <v>1</v>
      </c>
      <c r="J4" s="127" t="b">
        <f t="shared" si="1"/>
        <v>1</v>
      </c>
      <c r="K4" s="1202"/>
      <c r="L4" s="1187"/>
      <c r="M4" s="1132" t="s">
        <v>142</v>
      </c>
      <c r="N4" s="1187"/>
      <c r="O4" s="179" t="s">
        <v>370</v>
      </c>
      <c r="P4" s="54">
        <v>265824</v>
      </c>
      <c r="Q4" s="53">
        <v>284524</v>
      </c>
      <c r="R4" s="53">
        <v>283811</v>
      </c>
    </row>
    <row r="5" spans="1:18">
      <c r="A5" s="1202"/>
      <c r="B5" s="1187"/>
      <c r="C5" s="1132" t="s">
        <v>371</v>
      </c>
      <c r="D5" s="1189"/>
      <c r="E5" s="182" t="s">
        <v>372</v>
      </c>
      <c r="F5" s="133">
        <v>387385</v>
      </c>
      <c r="G5" s="132">
        <v>422384</v>
      </c>
      <c r="H5" s="132">
        <v>220196</v>
      </c>
      <c r="I5" s="127" t="b">
        <f t="shared" si="0"/>
        <v>0</v>
      </c>
      <c r="J5" s="127" t="b">
        <f t="shared" si="1"/>
        <v>0</v>
      </c>
      <c r="K5" s="1202"/>
      <c r="L5" s="1187"/>
      <c r="M5" s="1132"/>
      <c r="N5" s="1189"/>
      <c r="O5" s="182" t="s">
        <v>372</v>
      </c>
      <c r="P5" s="133">
        <v>343953</v>
      </c>
      <c r="Q5" s="132">
        <v>383705</v>
      </c>
      <c r="R5" s="132">
        <v>416256</v>
      </c>
    </row>
    <row r="6" spans="1:18">
      <c r="A6" s="1202"/>
      <c r="B6" s="1187"/>
      <c r="C6" s="1132"/>
      <c r="D6" s="1186" t="s">
        <v>373</v>
      </c>
      <c r="E6" s="179" t="s">
        <v>369</v>
      </c>
      <c r="F6" s="54">
        <v>15044</v>
      </c>
      <c r="G6" s="53">
        <v>14525</v>
      </c>
      <c r="H6" s="53">
        <v>8736</v>
      </c>
      <c r="I6" s="127" t="b">
        <f t="shared" si="0"/>
        <v>0</v>
      </c>
      <c r="J6" s="127" t="b">
        <f t="shared" si="1"/>
        <v>0</v>
      </c>
      <c r="K6" s="1202"/>
      <c r="L6" s="1187"/>
      <c r="M6" s="1132"/>
      <c r="N6" s="1186" t="s">
        <v>373</v>
      </c>
      <c r="O6" s="179" t="s">
        <v>369</v>
      </c>
      <c r="P6" s="54">
        <v>13914</v>
      </c>
      <c r="Q6" s="53">
        <v>14995</v>
      </c>
      <c r="R6" s="53">
        <v>14434</v>
      </c>
    </row>
    <row r="7" spans="1:18">
      <c r="A7" s="1202"/>
      <c r="B7" s="1187"/>
      <c r="C7" s="1132"/>
      <c r="D7" s="1187"/>
      <c r="E7" s="179" t="s">
        <v>370</v>
      </c>
      <c r="F7" s="54">
        <v>50478</v>
      </c>
      <c r="G7" s="53">
        <v>58025</v>
      </c>
      <c r="H7" s="53">
        <v>31719</v>
      </c>
      <c r="I7" s="127" t="b">
        <f t="shared" si="0"/>
        <v>1</v>
      </c>
      <c r="J7" s="127" t="b">
        <f t="shared" si="1"/>
        <v>1</v>
      </c>
      <c r="K7" s="1202"/>
      <c r="L7" s="1187"/>
      <c r="M7" s="1132"/>
      <c r="N7" s="1187"/>
      <c r="O7" s="179" t="s">
        <v>370</v>
      </c>
      <c r="P7" s="54">
        <v>50715</v>
      </c>
      <c r="Q7" s="53">
        <v>50478</v>
      </c>
      <c r="R7" s="53">
        <v>58025</v>
      </c>
    </row>
    <row r="8" spans="1:18">
      <c r="A8" s="1202"/>
      <c r="B8" s="1187"/>
      <c r="C8" s="1132"/>
      <c r="D8" s="1189"/>
      <c r="E8" s="182" t="s">
        <v>372</v>
      </c>
      <c r="F8" s="133">
        <v>65522</v>
      </c>
      <c r="G8" s="132">
        <v>72550</v>
      </c>
      <c r="H8" s="132">
        <v>40455</v>
      </c>
      <c r="I8" s="127" t="b">
        <f t="shared" si="0"/>
        <v>0</v>
      </c>
      <c r="J8" s="127" t="b">
        <f t="shared" si="1"/>
        <v>0</v>
      </c>
      <c r="K8" s="1202"/>
      <c r="L8" s="1187"/>
      <c r="M8" s="1132"/>
      <c r="N8" s="1189"/>
      <c r="O8" s="182" t="s">
        <v>372</v>
      </c>
      <c r="P8" s="133">
        <v>64629</v>
      </c>
      <c r="Q8" s="132">
        <v>65473</v>
      </c>
      <c r="R8" s="132">
        <v>72459</v>
      </c>
    </row>
    <row r="9" spans="1:18">
      <c r="A9" s="1202"/>
      <c r="B9" s="1187"/>
      <c r="C9" s="1132"/>
      <c r="D9" s="1186" t="s">
        <v>374</v>
      </c>
      <c r="E9" s="179" t="s">
        <v>369</v>
      </c>
      <c r="F9" s="54">
        <v>52302</v>
      </c>
      <c r="G9" s="53">
        <v>54375</v>
      </c>
      <c r="H9" s="53">
        <v>25622</v>
      </c>
      <c r="I9" s="127" t="b">
        <f t="shared" si="0"/>
        <v>0</v>
      </c>
      <c r="J9" s="127" t="b">
        <f t="shared" si="1"/>
        <v>0</v>
      </c>
      <c r="K9" s="1202"/>
      <c r="L9" s="1187"/>
      <c r="M9" s="1132"/>
      <c r="N9" s="1186" t="s">
        <v>374</v>
      </c>
      <c r="O9" s="179" t="s">
        <v>369</v>
      </c>
      <c r="P9" s="54">
        <v>46546</v>
      </c>
      <c r="Q9" s="53">
        <v>51915</v>
      </c>
      <c r="R9" s="53">
        <v>54070</v>
      </c>
    </row>
    <row r="10" spans="1:18">
      <c r="A10" s="1202"/>
      <c r="B10" s="1187"/>
      <c r="C10" s="1132"/>
      <c r="D10" s="1187"/>
      <c r="E10" s="179" t="s">
        <v>370</v>
      </c>
      <c r="F10" s="54">
        <v>54648</v>
      </c>
      <c r="G10" s="53">
        <v>41887</v>
      </c>
      <c r="H10" s="53">
        <v>17650</v>
      </c>
      <c r="I10" s="127" t="b">
        <f t="shared" si="0"/>
        <v>1</v>
      </c>
      <c r="J10" s="127" t="b">
        <f t="shared" si="1"/>
        <v>1</v>
      </c>
      <c r="K10" s="1202"/>
      <c r="L10" s="1187"/>
      <c r="M10" s="1132"/>
      <c r="N10" s="1187"/>
      <c r="O10" s="179" t="s">
        <v>370</v>
      </c>
      <c r="P10" s="54">
        <v>68026</v>
      </c>
      <c r="Q10" s="53">
        <v>54648</v>
      </c>
      <c r="R10" s="53">
        <v>41887</v>
      </c>
    </row>
    <row r="11" spans="1:18">
      <c r="A11" s="1202"/>
      <c r="B11" s="1189"/>
      <c r="C11" s="1133"/>
      <c r="D11" s="1189"/>
      <c r="E11" s="182" t="s">
        <v>372</v>
      </c>
      <c r="F11" s="133">
        <v>106950</v>
      </c>
      <c r="G11" s="132">
        <v>96262</v>
      </c>
      <c r="H11" s="132">
        <v>43272</v>
      </c>
      <c r="I11" s="127" t="b">
        <f t="shared" si="0"/>
        <v>0</v>
      </c>
      <c r="J11" s="127" t="b">
        <f t="shared" si="1"/>
        <v>0</v>
      </c>
      <c r="K11" s="1202"/>
      <c r="L11" s="1189"/>
      <c r="M11" s="1133"/>
      <c r="N11" s="1189"/>
      <c r="O11" s="182" t="s">
        <v>372</v>
      </c>
      <c r="P11" s="133">
        <v>114572</v>
      </c>
      <c r="Q11" s="132">
        <v>106562</v>
      </c>
      <c r="R11" s="132">
        <v>95957</v>
      </c>
    </row>
    <row r="12" spans="1:18">
      <c r="A12" s="1202"/>
      <c r="B12" s="1192" t="s">
        <v>375</v>
      </c>
      <c r="C12" s="1193"/>
      <c r="D12" s="1194"/>
      <c r="E12" s="179" t="s">
        <v>369</v>
      </c>
      <c r="F12" s="54">
        <v>170207</v>
      </c>
      <c r="G12" s="53">
        <v>207473</v>
      </c>
      <c r="H12" s="53">
        <v>109143</v>
      </c>
      <c r="I12" s="127" t="b">
        <f t="shared" si="0"/>
        <v>0</v>
      </c>
      <c r="J12" s="127" t="b">
        <f t="shared" si="1"/>
        <v>0</v>
      </c>
      <c r="K12" s="1202"/>
      <c r="L12" s="1186" t="s">
        <v>376</v>
      </c>
      <c r="M12" s="1131" t="s">
        <v>139</v>
      </c>
      <c r="N12" s="1186" t="s">
        <v>377</v>
      </c>
      <c r="O12" s="179" t="s">
        <v>369</v>
      </c>
      <c r="P12" s="56">
        <v>547</v>
      </c>
      <c r="Q12" s="55">
        <v>0</v>
      </c>
      <c r="R12" s="55">
        <v>0</v>
      </c>
    </row>
    <row r="13" spans="1:18">
      <c r="A13" s="1202"/>
      <c r="B13" s="1195"/>
      <c r="C13" s="1196"/>
      <c r="D13" s="1197"/>
      <c r="E13" s="179" t="s">
        <v>370</v>
      </c>
      <c r="F13" s="54">
        <v>389650</v>
      </c>
      <c r="G13" s="53">
        <v>383723</v>
      </c>
      <c r="H13" s="53">
        <v>194780</v>
      </c>
      <c r="I13" s="127" t="b">
        <f t="shared" si="0"/>
        <v>0</v>
      </c>
      <c r="J13" s="127" t="b">
        <f t="shared" si="1"/>
        <v>0</v>
      </c>
      <c r="K13" s="1202"/>
      <c r="L13" s="1187"/>
      <c r="M13" s="1132" t="s">
        <v>142</v>
      </c>
      <c r="N13" s="1187"/>
      <c r="O13" s="179" t="s">
        <v>370</v>
      </c>
      <c r="P13" s="54">
        <v>4868</v>
      </c>
      <c r="Q13" s="55">
        <v>0</v>
      </c>
      <c r="R13" s="55">
        <v>0</v>
      </c>
    </row>
    <row r="14" spans="1:18">
      <c r="A14" s="1203"/>
      <c r="B14" s="1198"/>
      <c r="C14" s="1199"/>
      <c r="D14" s="1200"/>
      <c r="E14" s="182" t="s">
        <v>372</v>
      </c>
      <c r="F14" s="133">
        <v>559857</v>
      </c>
      <c r="G14" s="132">
        <v>591197</v>
      </c>
      <c r="H14" s="132">
        <v>303923</v>
      </c>
      <c r="I14" s="127" t="b">
        <f t="shared" si="0"/>
        <v>0</v>
      </c>
      <c r="J14" s="127" t="b">
        <f t="shared" si="1"/>
        <v>0</v>
      </c>
      <c r="K14" s="1202"/>
      <c r="L14" s="1189"/>
      <c r="M14" s="1133"/>
      <c r="N14" s="1189"/>
      <c r="O14" s="182" t="s">
        <v>372</v>
      </c>
      <c r="P14" s="133">
        <v>5415</v>
      </c>
      <c r="Q14" s="183">
        <v>0</v>
      </c>
      <c r="R14" s="183">
        <v>0</v>
      </c>
    </row>
    <row r="15" spans="1:18">
      <c r="A15" s="1128" t="s">
        <v>378</v>
      </c>
      <c r="B15" s="1186" t="s">
        <v>367</v>
      </c>
      <c r="C15" s="1131" t="s">
        <v>139</v>
      </c>
      <c r="D15" s="1131" t="s">
        <v>379</v>
      </c>
      <c r="E15" s="179" t="s">
        <v>369</v>
      </c>
      <c r="F15" s="54">
        <v>8358</v>
      </c>
      <c r="G15" s="53">
        <v>13998</v>
      </c>
      <c r="H15" s="53">
        <v>10431</v>
      </c>
      <c r="I15" s="127" t="b">
        <f t="shared" si="0"/>
        <v>0</v>
      </c>
      <c r="J15" s="127" t="b">
        <f t="shared" si="1"/>
        <v>0</v>
      </c>
      <c r="K15" s="1202"/>
      <c r="L15" s="1192" t="s">
        <v>375</v>
      </c>
      <c r="M15" s="1193"/>
      <c r="N15" s="1194"/>
      <c r="O15" s="179" t="s">
        <v>369</v>
      </c>
      <c r="P15" s="54">
        <v>138590</v>
      </c>
      <c r="Q15" s="53">
        <v>166091</v>
      </c>
      <c r="R15" s="53">
        <v>200949</v>
      </c>
    </row>
    <row r="16" spans="1:18">
      <c r="A16" s="1129" t="s">
        <v>380</v>
      </c>
      <c r="B16" s="1187"/>
      <c r="C16" s="1132" t="s">
        <v>142</v>
      </c>
      <c r="D16" s="1132" t="s">
        <v>381</v>
      </c>
      <c r="E16" s="179" t="s">
        <v>370</v>
      </c>
      <c r="F16" s="54">
        <v>87508</v>
      </c>
      <c r="G16" s="53">
        <v>91322</v>
      </c>
      <c r="H16" s="53">
        <v>56054</v>
      </c>
      <c r="I16" s="127" t="b">
        <f t="shared" si="0"/>
        <v>0</v>
      </c>
      <c r="J16" s="127" t="b">
        <f t="shared" si="1"/>
        <v>0</v>
      </c>
      <c r="K16" s="1202"/>
      <c r="L16" s="1195"/>
      <c r="M16" s="1196"/>
      <c r="N16" s="1197"/>
      <c r="O16" s="179" t="s">
        <v>370</v>
      </c>
      <c r="P16" s="54">
        <v>384565</v>
      </c>
      <c r="Q16" s="53">
        <v>389649</v>
      </c>
      <c r="R16" s="53">
        <v>383723</v>
      </c>
    </row>
    <row r="17" spans="1:18">
      <c r="A17" s="1130"/>
      <c r="B17" s="1189"/>
      <c r="C17" s="1133"/>
      <c r="D17" s="1133"/>
      <c r="E17" s="179" t="s">
        <v>372</v>
      </c>
      <c r="F17" s="54">
        <v>95866</v>
      </c>
      <c r="G17" s="53">
        <v>105320</v>
      </c>
      <c r="H17" s="53">
        <v>66485</v>
      </c>
      <c r="I17" s="127" t="b">
        <f t="shared" si="0"/>
        <v>0</v>
      </c>
      <c r="J17" s="127" t="b">
        <f t="shared" si="1"/>
        <v>0</v>
      </c>
      <c r="K17" s="1203"/>
      <c r="L17" s="1198"/>
      <c r="M17" s="1199"/>
      <c r="N17" s="1200"/>
      <c r="O17" s="182" t="s">
        <v>372</v>
      </c>
      <c r="P17" s="133">
        <v>528570</v>
      </c>
      <c r="Q17" s="132">
        <v>555740</v>
      </c>
      <c r="R17" s="132">
        <v>584672</v>
      </c>
    </row>
    <row r="18" spans="1:18">
      <c r="A18" s="1128" t="s">
        <v>382</v>
      </c>
      <c r="B18" s="1186" t="s">
        <v>367</v>
      </c>
      <c r="C18" s="1131" t="s">
        <v>139</v>
      </c>
      <c r="D18" s="1186" t="s">
        <v>383</v>
      </c>
      <c r="E18" s="179" t="s">
        <v>369</v>
      </c>
      <c r="F18" s="54">
        <v>11798</v>
      </c>
      <c r="G18" s="53">
        <v>23398</v>
      </c>
      <c r="H18" s="53">
        <v>12331</v>
      </c>
      <c r="I18" s="127" t="b">
        <f t="shared" si="0"/>
        <v>0</v>
      </c>
      <c r="J18" s="127" t="b">
        <f t="shared" si="1"/>
        <v>0</v>
      </c>
      <c r="K18" s="1128" t="s">
        <v>378</v>
      </c>
      <c r="L18" s="1131" t="s">
        <v>384</v>
      </c>
      <c r="M18" s="1131" t="s">
        <v>139</v>
      </c>
      <c r="N18" s="1186" t="s">
        <v>385</v>
      </c>
      <c r="O18" s="179" t="s">
        <v>369</v>
      </c>
      <c r="P18" s="54">
        <v>8645</v>
      </c>
      <c r="Q18" s="53">
        <v>8358</v>
      </c>
      <c r="R18" s="53">
        <v>13998</v>
      </c>
    </row>
    <row r="19" spans="1:18">
      <c r="A19" s="1129" t="s">
        <v>380</v>
      </c>
      <c r="B19" s="1187"/>
      <c r="C19" s="1132" t="s">
        <v>142</v>
      </c>
      <c r="D19" s="1187"/>
      <c r="E19" s="179" t="s">
        <v>370</v>
      </c>
      <c r="F19" s="54">
        <v>40135</v>
      </c>
      <c r="G19" s="53">
        <v>39505</v>
      </c>
      <c r="H19" s="53">
        <v>25352</v>
      </c>
      <c r="I19" s="127" t="b">
        <f t="shared" si="0"/>
        <v>0</v>
      </c>
      <c r="J19" s="127" t="b">
        <f t="shared" si="1"/>
        <v>0</v>
      </c>
      <c r="K19" s="1129" t="s">
        <v>380</v>
      </c>
      <c r="L19" s="1132" t="s">
        <v>376</v>
      </c>
      <c r="M19" s="1132" t="s">
        <v>142</v>
      </c>
      <c r="N19" s="1187"/>
      <c r="O19" s="179" t="s">
        <v>370</v>
      </c>
      <c r="P19" s="54">
        <v>66962</v>
      </c>
      <c r="Q19" s="53">
        <v>87508</v>
      </c>
      <c r="R19" s="53">
        <v>91322</v>
      </c>
    </row>
    <row r="20" spans="1:18">
      <c r="A20" s="1130"/>
      <c r="B20" s="1189"/>
      <c r="C20" s="1133"/>
      <c r="D20" s="1189"/>
      <c r="E20" s="179" t="s">
        <v>372</v>
      </c>
      <c r="F20" s="54">
        <v>51933</v>
      </c>
      <c r="G20" s="53">
        <v>62904</v>
      </c>
      <c r="H20" s="53">
        <v>37683</v>
      </c>
      <c r="I20" s="127" t="b">
        <f t="shared" si="0"/>
        <v>0</v>
      </c>
      <c r="J20" s="127" t="b">
        <f t="shared" si="1"/>
        <v>0</v>
      </c>
      <c r="K20" s="1130"/>
      <c r="L20" s="1133"/>
      <c r="M20" s="1133"/>
      <c r="N20" s="1189"/>
      <c r="O20" s="179" t="s">
        <v>372</v>
      </c>
      <c r="P20" s="54">
        <v>75608</v>
      </c>
      <c r="Q20" s="53">
        <v>95866</v>
      </c>
      <c r="R20" s="53">
        <v>105320</v>
      </c>
    </row>
    <row r="21" spans="1:18">
      <c r="A21" s="1128" t="s">
        <v>386</v>
      </c>
      <c r="B21" s="1186" t="s">
        <v>367</v>
      </c>
      <c r="C21" s="1131" t="s">
        <v>139</v>
      </c>
      <c r="D21" s="1131" t="s">
        <v>379</v>
      </c>
      <c r="E21" s="179" t="s">
        <v>369</v>
      </c>
      <c r="F21" s="54">
        <v>3049</v>
      </c>
      <c r="G21" s="53">
        <v>4612</v>
      </c>
      <c r="H21" s="53">
        <v>3954</v>
      </c>
      <c r="I21" s="127" t="b">
        <f t="shared" si="0"/>
        <v>0</v>
      </c>
      <c r="J21" s="127" t="b">
        <f t="shared" si="1"/>
        <v>0</v>
      </c>
      <c r="K21" s="1128" t="s">
        <v>382</v>
      </c>
      <c r="L21" s="1186" t="s">
        <v>367</v>
      </c>
      <c r="M21" s="1131" t="s">
        <v>139</v>
      </c>
      <c r="N21" s="1186" t="s">
        <v>385</v>
      </c>
      <c r="O21" s="179" t="s">
        <v>369</v>
      </c>
      <c r="P21" s="54">
        <v>7057</v>
      </c>
      <c r="Q21" s="53">
        <v>11798</v>
      </c>
      <c r="R21" s="53">
        <v>23398</v>
      </c>
    </row>
    <row r="22" spans="1:18">
      <c r="A22" s="1129" t="s">
        <v>387</v>
      </c>
      <c r="B22" s="1187"/>
      <c r="C22" s="1132" t="s">
        <v>142</v>
      </c>
      <c r="D22" s="1132" t="s">
        <v>388</v>
      </c>
      <c r="E22" s="179" t="s">
        <v>370</v>
      </c>
      <c r="F22" s="54">
        <v>30054</v>
      </c>
      <c r="G22" s="53">
        <v>44372</v>
      </c>
      <c r="H22" s="53">
        <v>33480</v>
      </c>
      <c r="I22" s="127" t="b">
        <f t="shared" si="0"/>
        <v>0</v>
      </c>
      <c r="J22" s="127" t="b">
        <f t="shared" si="1"/>
        <v>0</v>
      </c>
      <c r="K22" s="1129" t="s">
        <v>380</v>
      </c>
      <c r="L22" s="1187"/>
      <c r="M22" s="1132" t="s">
        <v>142</v>
      </c>
      <c r="N22" s="1187"/>
      <c r="O22" s="179" t="s">
        <v>370</v>
      </c>
      <c r="P22" s="54">
        <v>43078</v>
      </c>
      <c r="Q22" s="53">
        <v>40135</v>
      </c>
      <c r="R22" s="53">
        <v>39505</v>
      </c>
    </row>
    <row r="23" spans="1:18">
      <c r="A23" s="180" t="s">
        <v>389</v>
      </c>
      <c r="B23" s="1188"/>
      <c r="C23" s="1134"/>
      <c r="D23" s="1134"/>
      <c r="E23" s="181" t="s">
        <v>372</v>
      </c>
      <c r="F23" s="58">
        <v>33103</v>
      </c>
      <c r="G23" s="59">
        <v>48984</v>
      </c>
      <c r="H23" s="59">
        <v>37433</v>
      </c>
      <c r="I23" s="127" t="b">
        <f t="shared" si="0"/>
        <v>0</v>
      </c>
      <c r="J23" s="127" t="b">
        <f t="shared" si="1"/>
        <v>0</v>
      </c>
      <c r="K23" s="180"/>
      <c r="L23" s="1188"/>
      <c r="M23" s="1134"/>
      <c r="N23" s="1188"/>
      <c r="O23" s="181" t="s">
        <v>372</v>
      </c>
      <c r="P23" s="58">
        <v>50134</v>
      </c>
      <c r="Q23" s="59">
        <v>51933</v>
      </c>
      <c r="R23" s="59">
        <v>62904</v>
      </c>
    </row>
    <row r="24" spans="1:18">
      <c r="A24" s="129" t="s">
        <v>390</v>
      </c>
      <c r="K24" s="129" t="s">
        <v>391</v>
      </c>
    </row>
    <row r="25" spans="1:18">
      <c r="A25" s="129" t="s">
        <v>392</v>
      </c>
    </row>
  </sheetData>
  <mergeCells count="23">
    <mergeCell ref="A3:A14"/>
    <mergeCell ref="B3:B11"/>
    <mergeCell ref="D3:D5"/>
    <mergeCell ref="D6:D8"/>
    <mergeCell ref="D9:D11"/>
    <mergeCell ref="B12:D14"/>
    <mergeCell ref="D2:E2"/>
    <mergeCell ref="L12:L14"/>
    <mergeCell ref="N12:N14"/>
    <mergeCell ref="L15:N17"/>
    <mergeCell ref="N18:N20"/>
    <mergeCell ref="N2:O2"/>
    <mergeCell ref="K3:K17"/>
    <mergeCell ref="L3:L11"/>
    <mergeCell ref="N3:N5"/>
    <mergeCell ref="N6:N8"/>
    <mergeCell ref="N9:N11"/>
    <mergeCell ref="N21:N23"/>
    <mergeCell ref="B15:B17"/>
    <mergeCell ref="B18:B20"/>
    <mergeCell ref="D18:D20"/>
    <mergeCell ref="B21:B23"/>
    <mergeCell ref="L21:L2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5"/>
  <sheetViews>
    <sheetView zoomScale="85" zoomScaleNormal="85" workbookViewId="0">
      <selection activeCell="G36" sqref="G36"/>
    </sheetView>
  </sheetViews>
  <sheetFormatPr defaultRowHeight="11.25"/>
  <cols>
    <col min="1" max="1" width="18.5" style="12" customWidth="1"/>
    <col min="2" max="2" width="14.125" style="12" bestFit="1" customWidth="1"/>
    <col min="3" max="6" width="13.125" style="12" bestFit="1" customWidth="1"/>
    <col min="7" max="16384" width="9" style="12"/>
  </cols>
  <sheetData>
    <row r="1" spans="1:6">
      <c r="A1" s="135" t="s">
        <v>393</v>
      </c>
      <c r="E1" s="135"/>
    </row>
    <row r="2" spans="1:6">
      <c r="A2" s="27" t="s">
        <v>394</v>
      </c>
      <c r="E2" s="27"/>
    </row>
    <row r="3" spans="1:6">
      <c r="A3" s="27" t="s">
        <v>395</v>
      </c>
      <c r="E3" s="27"/>
    </row>
    <row r="4" spans="1:6">
      <c r="A4" s="27" t="s">
        <v>396</v>
      </c>
      <c r="E4" s="27"/>
    </row>
    <row r="5" spans="1:6">
      <c r="A5" s="27" t="s">
        <v>397</v>
      </c>
      <c r="E5" s="27"/>
    </row>
    <row r="6" spans="1:6">
      <c r="A6" s="27" t="s">
        <v>398</v>
      </c>
      <c r="E6" s="27"/>
    </row>
    <row r="7" spans="1:6">
      <c r="A7" s="39" t="s">
        <v>399</v>
      </c>
      <c r="E7" s="176"/>
    </row>
    <row r="8" spans="1:6">
      <c r="A8" s="16"/>
      <c r="B8" s="63" t="s">
        <v>6</v>
      </c>
      <c r="C8" s="63" t="s">
        <v>7</v>
      </c>
      <c r="D8" s="62" t="s">
        <v>122</v>
      </c>
      <c r="E8" s="62" t="s">
        <v>117</v>
      </c>
      <c r="F8" s="62" t="s">
        <v>118</v>
      </c>
    </row>
    <row r="9" spans="1:6">
      <c r="A9" s="42" t="s">
        <v>400</v>
      </c>
      <c r="B9" s="41"/>
      <c r="C9" s="41"/>
      <c r="D9" s="40"/>
      <c r="E9" s="152"/>
      <c r="F9" s="152"/>
    </row>
    <row r="10" spans="1:6">
      <c r="A10" s="42" t="s">
        <v>401</v>
      </c>
      <c r="B10" s="44">
        <v>2278194692</v>
      </c>
      <c r="C10" s="44">
        <v>12095282611</v>
      </c>
      <c r="D10" s="43">
        <v>17951228918</v>
      </c>
      <c r="E10" s="151">
        <v>7275649811</v>
      </c>
      <c r="F10" s="151">
        <v>9237721771</v>
      </c>
    </row>
    <row r="11" spans="1:6">
      <c r="A11" s="42" t="s">
        <v>402</v>
      </c>
      <c r="B11" s="41"/>
      <c r="C11" s="41"/>
      <c r="D11" s="40"/>
      <c r="E11" s="152"/>
      <c r="F11" s="152"/>
    </row>
    <row r="12" spans="1:6">
      <c r="A12" s="42" t="s">
        <v>403</v>
      </c>
      <c r="B12" s="44">
        <v>1304314370</v>
      </c>
      <c r="C12" s="41">
        <v>0</v>
      </c>
      <c r="D12" s="40">
        <v>0</v>
      </c>
      <c r="E12" s="152">
        <v>0</v>
      </c>
      <c r="F12" s="152">
        <v>0</v>
      </c>
    </row>
    <row r="13" spans="1:6">
      <c r="A13" s="42" t="s">
        <v>404</v>
      </c>
      <c r="B13" s="44">
        <v>2825869513</v>
      </c>
      <c r="C13" s="44">
        <v>3124636778</v>
      </c>
      <c r="D13" s="43">
        <v>3781544359</v>
      </c>
      <c r="E13" s="151">
        <v>2075099701</v>
      </c>
      <c r="F13" s="151">
        <v>1871434141</v>
      </c>
    </row>
    <row r="14" spans="1:6">
      <c r="A14" s="131" t="s">
        <v>405</v>
      </c>
      <c r="B14" s="133">
        <v>27615340495</v>
      </c>
      <c r="C14" s="133">
        <v>29666485532</v>
      </c>
      <c r="D14" s="132">
        <v>31190193327</v>
      </c>
      <c r="E14" s="163">
        <v>16973712924</v>
      </c>
      <c r="F14" s="163">
        <v>15696912464</v>
      </c>
    </row>
    <row r="15" spans="1:6">
      <c r="A15" s="131" t="s">
        <v>406</v>
      </c>
      <c r="B15" s="133">
        <v>7959752978</v>
      </c>
      <c r="C15" s="133">
        <v>7640806631</v>
      </c>
      <c r="D15" s="132">
        <v>7230038267</v>
      </c>
      <c r="E15" s="163">
        <v>3461177423</v>
      </c>
      <c r="F15" s="163">
        <v>3615648616</v>
      </c>
    </row>
    <row r="16" spans="1:6">
      <c r="A16" s="42" t="s">
        <v>407</v>
      </c>
      <c r="B16" s="44">
        <v>-4063350790</v>
      </c>
      <c r="C16" s="44">
        <v>-7144755369</v>
      </c>
      <c r="D16" s="43">
        <v>-3041578670</v>
      </c>
      <c r="E16" s="151">
        <v>-2447825653</v>
      </c>
      <c r="F16" s="151">
        <v>-2104401417</v>
      </c>
    </row>
    <row r="17" spans="1:6">
      <c r="A17" s="42" t="s">
        <v>408</v>
      </c>
      <c r="B17" s="44">
        <v>5566046633</v>
      </c>
      <c r="C17" s="44">
        <v>6530627800</v>
      </c>
      <c r="D17" s="43">
        <v>3924060409</v>
      </c>
      <c r="E17" s="151">
        <v>1550268036</v>
      </c>
      <c r="F17" s="151">
        <v>1941670171</v>
      </c>
    </row>
    <row r="18" spans="1:6">
      <c r="A18" s="42" t="s">
        <v>409</v>
      </c>
      <c r="B18" s="44">
        <v>11958236601</v>
      </c>
      <c r="C18" s="44">
        <v>8478016247</v>
      </c>
      <c r="D18" s="43">
        <v>8009624176</v>
      </c>
      <c r="E18" s="151">
        <v>3609775726</v>
      </c>
      <c r="F18" s="151">
        <v>5380269276</v>
      </c>
    </row>
    <row r="19" spans="1:6">
      <c r="A19" s="42" t="s">
        <v>410</v>
      </c>
      <c r="B19" s="44">
        <v>-402604693</v>
      </c>
      <c r="C19" s="44">
        <v>-555073824</v>
      </c>
      <c r="D19" s="43">
        <v>-468507740</v>
      </c>
      <c r="E19" s="151">
        <v>-294727852</v>
      </c>
      <c r="F19" s="151">
        <v>-73664914</v>
      </c>
    </row>
    <row r="20" spans="1:6">
      <c r="A20" s="42" t="s">
        <v>411</v>
      </c>
      <c r="B20" s="44">
        <v>376615133</v>
      </c>
      <c r="C20" s="44">
        <v>1432122978</v>
      </c>
      <c r="D20" s="43">
        <v>837206683</v>
      </c>
      <c r="E20" s="151">
        <v>80626125</v>
      </c>
      <c r="F20" s="151">
        <v>319674521</v>
      </c>
    </row>
    <row r="21" spans="1:6">
      <c r="A21" s="42" t="s">
        <v>412</v>
      </c>
      <c r="B21" s="41">
        <v>0</v>
      </c>
      <c r="C21" s="41">
        <v>0</v>
      </c>
      <c r="D21" s="43">
        <v>185325879</v>
      </c>
      <c r="E21" s="151">
        <v>47258667</v>
      </c>
      <c r="F21" s="151">
        <v>116036292</v>
      </c>
    </row>
    <row r="22" spans="1:6">
      <c r="A22" s="42" t="s">
        <v>413</v>
      </c>
      <c r="B22" s="44">
        <v>-71528274</v>
      </c>
      <c r="C22" s="44">
        <v>-117216472</v>
      </c>
      <c r="D22" s="43">
        <v>-3272324</v>
      </c>
      <c r="E22" s="151">
        <v>-1513571</v>
      </c>
      <c r="F22" s="151">
        <v>-3272324</v>
      </c>
    </row>
    <row r="23" spans="1:6">
      <c r="A23" s="42" t="s">
        <v>414</v>
      </c>
      <c r="B23" s="40">
        <v>0</v>
      </c>
      <c r="C23" s="41">
        <v>0</v>
      </c>
      <c r="D23" s="43">
        <v>530089449</v>
      </c>
      <c r="E23" s="151">
        <v>4064600</v>
      </c>
      <c r="F23" s="151">
        <v>434334706</v>
      </c>
    </row>
    <row r="24" spans="1:6">
      <c r="A24" s="42" t="s">
        <v>415</v>
      </c>
      <c r="B24" s="44">
        <v>-130293161</v>
      </c>
      <c r="C24" s="41">
        <v>0</v>
      </c>
      <c r="D24" s="43">
        <v>0</v>
      </c>
      <c r="E24" s="151">
        <v>0</v>
      </c>
      <c r="F24" s="151">
        <v>0</v>
      </c>
    </row>
    <row r="25" spans="1:6">
      <c r="A25" s="42" t="s">
        <v>416</v>
      </c>
      <c r="B25" s="44">
        <v>520839044</v>
      </c>
      <c r="C25" s="44">
        <v>169657745</v>
      </c>
      <c r="D25" s="43">
        <v>-6745213</v>
      </c>
      <c r="E25" s="151">
        <v>474167375</v>
      </c>
      <c r="F25" s="151">
        <v>-513045070</v>
      </c>
    </row>
    <row r="26" spans="1:6">
      <c r="A26" s="42" t="s">
        <v>417</v>
      </c>
      <c r="B26" s="41" t="s">
        <v>109</v>
      </c>
      <c r="C26" s="44">
        <v>1473827476</v>
      </c>
      <c r="D26" s="43">
        <v>-522149911</v>
      </c>
      <c r="E26" s="152" t="s">
        <v>109</v>
      </c>
      <c r="F26" s="152" t="s">
        <v>109</v>
      </c>
    </row>
    <row r="27" spans="1:6">
      <c r="A27" s="42" t="s">
        <v>148</v>
      </c>
      <c r="B27" s="44">
        <v>-1109646265</v>
      </c>
      <c r="C27" s="44">
        <v>-1102821813</v>
      </c>
      <c r="D27" s="43">
        <v>-728115463</v>
      </c>
      <c r="E27" s="151">
        <v>-383069856</v>
      </c>
      <c r="F27" s="151">
        <v>-514083633</v>
      </c>
    </row>
    <row r="28" spans="1:6">
      <c r="A28" s="42" t="s">
        <v>151</v>
      </c>
      <c r="B28" s="44">
        <v>16492753645</v>
      </c>
      <c r="C28" s="44">
        <v>12048493747</v>
      </c>
      <c r="D28" s="43">
        <v>10452219619</v>
      </c>
      <c r="E28" s="151">
        <v>4711750873</v>
      </c>
      <c r="F28" s="151">
        <v>5375889067</v>
      </c>
    </row>
    <row r="29" spans="1:6">
      <c r="A29" s="42" t="s">
        <v>418</v>
      </c>
      <c r="B29" s="44">
        <v>257830232</v>
      </c>
      <c r="C29" s="44">
        <v>205678876</v>
      </c>
      <c r="D29" s="43">
        <v>-104778210</v>
      </c>
      <c r="E29" s="151">
        <v>16544425</v>
      </c>
      <c r="F29" s="151">
        <v>-136664901</v>
      </c>
    </row>
    <row r="30" spans="1:6">
      <c r="A30" s="42" t="s">
        <v>419</v>
      </c>
      <c r="B30" s="44">
        <v>-12874266</v>
      </c>
      <c r="C30" s="44">
        <v>590811004</v>
      </c>
      <c r="D30" s="43">
        <v>-105298978</v>
      </c>
      <c r="E30" s="151">
        <v>-17076365</v>
      </c>
      <c r="F30" s="151">
        <v>-97422003</v>
      </c>
    </row>
    <row r="31" spans="1:6">
      <c r="A31" s="42" t="s">
        <v>420</v>
      </c>
      <c r="B31" s="44">
        <v>-96897634</v>
      </c>
      <c r="C31" s="41" t="s">
        <v>109</v>
      </c>
      <c r="D31" s="40" t="s">
        <v>109</v>
      </c>
      <c r="E31" s="152" t="s">
        <v>109</v>
      </c>
      <c r="F31" s="152" t="s">
        <v>109</v>
      </c>
    </row>
    <row r="32" spans="1:6">
      <c r="A32" s="42" t="s">
        <v>421</v>
      </c>
      <c r="B32" s="44">
        <v>1893814540</v>
      </c>
      <c r="C32" s="44">
        <v>438342545</v>
      </c>
      <c r="D32" s="43">
        <v>1186573100</v>
      </c>
      <c r="E32" s="151">
        <v>2495523826</v>
      </c>
      <c r="F32" s="151">
        <v>491120397</v>
      </c>
    </row>
    <row r="33" spans="1:6">
      <c r="A33" s="42" t="s">
        <v>422</v>
      </c>
      <c r="B33" s="44">
        <v>70884218101</v>
      </c>
      <c r="C33" s="44">
        <v>62879639881</v>
      </c>
      <c r="D33" s="43">
        <v>62346428759</v>
      </c>
      <c r="E33" s="151">
        <v>32355756404</v>
      </c>
      <c r="F33" s="151">
        <v>31800435389</v>
      </c>
    </row>
    <row r="34" spans="1:6">
      <c r="A34" s="42" t="s">
        <v>423</v>
      </c>
      <c r="B34" s="41"/>
      <c r="C34" s="41"/>
      <c r="D34" s="40"/>
      <c r="E34" s="152"/>
      <c r="F34" s="152"/>
    </row>
    <row r="35" spans="1:6">
      <c r="A35" s="42" t="s">
        <v>424</v>
      </c>
      <c r="B35" s="44">
        <v>24904813783</v>
      </c>
      <c r="C35" s="44">
        <v>13305408307</v>
      </c>
      <c r="D35" s="43">
        <v>-18707835017</v>
      </c>
      <c r="E35" s="151">
        <v>-5163758612</v>
      </c>
      <c r="F35" s="151">
        <v>3178257999</v>
      </c>
    </row>
    <row r="36" spans="1:6">
      <c r="A36" s="42" t="s">
        <v>425</v>
      </c>
      <c r="B36" s="44">
        <v>3356349416</v>
      </c>
      <c r="C36" s="44">
        <v>-3973777260</v>
      </c>
      <c r="D36" s="43">
        <v>5182683347</v>
      </c>
      <c r="E36" s="151">
        <v>1993630909</v>
      </c>
      <c r="F36" s="151">
        <v>-844554678</v>
      </c>
    </row>
    <row r="37" spans="1:6">
      <c r="A37" s="42" t="s">
        <v>426</v>
      </c>
      <c r="B37" s="44">
        <v>-890254646</v>
      </c>
      <c r="C37" s="44">
        <v>-8660324062</v>
      </c>
      <c r="D37" s="43">
        <v>-5492326479</v>
      </c>
      <c r="E37" s="151">
        <v>-8240227052</v>
      </c>
      <c r="F37" s="151">
        <v>273839072</v>
      </c>
    </row>
    <row r="38" spans="1:6">
      <c r="A38" s="42" t="s">
        <v>427</v>
      </c>
      <c r="B38" s="44">
        <v>517968904</v>
      </c>
      <c r="C38" s="44">
        <v>-46775921</v>
      </c>
      <c r="D38" s="43">
        <v>-252048829</v>
      </c>
      <c r="E38" s="151">
        <v>-315164563</v>
      </c>
      <c r="F38" s="151">
        <v>200012726</v>
      </c>
    </row>
    <row r="39" spans="1:6">
      <c r="A39" s="42" t="s">
        <v>428</v>
      </c>
      <c r="B39" s="44">
        <v>4444880470</v>
      </c>
      <c r="C39" s="44">
        <v>1842889636</v>
      </c>
      <c r="D39" s="43">
        <v>-11525768758</v>
      </c>
      <c r="E39" s="151">
        <v>-1693278381</v>
      </c>
      <c r="F39" s="151">
        <v>-730589059</v>
      </c>
    </row>
    <row r="40" spans="1:6">
      <c r="A40" s="42" t="s">
        <v>429</v>
      </c>
      <c r="B40" s="44">
        <v>-8049276108</v>
      </c>
      <c r="C40" s="44">
        <v>-2902483390</v>
      </c>
      <c r="D40" s="43">
        <v>19847831460</v>
      </c>
      <c r="E40" s="151">
        <v>-8759598728</v>
      </c>
      <c r="F40" s="151">
        <v>-5876462219</v>
      </c>
    </row>
    <row r="41" spans="1:6">
      <c r="A41" s="42" t="s">
        <v>430</v>
      </c>
      <c r="B41" s="44">
        <v>-5187959756</v>
      </c>
      <c r="C41" s="44">
        <v>-24639002</v>
      </c>
      <c r="D41" s="43">
        <v>5599410454</v>
      </c>
      <c r="E41" s="151">
        <v>6924091505</v>
      </c>
      <c r="F41" s="151">
        <v>4105408210</v>
      </c>
    </row>
    <row r="42" spans="1:6">
      <c r="A42" s="42" t="s">
        <v>431</v>
      </c>
      <c r="B42" s="44">
        <v>-327128743</v>
      </c>
      <c r="C42" s="44">
        <v>2738576869</v>
      </c>
      <c r="D42" s="43">
        <v>-1926161867</v>
      </c>
      <c r="E42" s="151">
        <v>676025914</v>
      </c>
      <c r="F42" s="151">
        <v>2087566544</v>
      </c>
    </row>
    <row r="43" spans="1:6">
      <c r="A43" s="42" t="s">
        <v>432</v>
      </c>
      <c r="B43" s="44">
        <v>-2451487901</v>
      </c>
      <c r="C43" s="44">
        <v>-759562466</v>
      </c>
      <c r="D43" s="43">
        <v>-216998694</v>
      </c>
      <c r="E43" s="151">
        <v>-106689313</v>
      </c>
      <c r="F43" s="151">
        <v>-76017254</v>
      </c>
    </row>
    <row r="44" spans="1:6">
      <c r="A44" s="42" t="s">
        <v>433</v>
      </c>
      <c r="B44" s="44">
        <v>-4214491980</v>
      </c>
      <c r="C44" s="44">
        <v>-11623774339</v>
      </c>
      <c r="D44" s="43">
        <v>-10023867967</v>
      </c>
      <c r="E44" s="151">
        <v>-3309576192</v>
      </c>
      <c r="F44" s="151">
        <v>-7375975475</v>
      </c>
    </row>
    <row r="45" spans="1:6">
      <c r="A45" s="42" t="s">
        <v>434</v>
      </c>
      <c r="B45" s="41" t="s">
        <v>109</v>
      </c>
      <c r="C45" s="44">
        <v>84149005</v>
      </c>
      <c r="D45" s="43">
        <v>-77300708</v>
      </c>
      <c r="E45" s="152" t="s">
        <v>109</v>
      </c>
      <c r="F45" s="151">
        <v>-77300708</v>
      </c>
    </row>
    <row r="46" spans="1:6">
      <c r="A46" s="42" t="s">
        <v>435</v>
      </c>
      <c r="B46" s="44">
        <v>-1473011364</v>
      </c>
      <c r="C46" s="44">
        <v>-3399209688</v>
      </c>
      <c r="D46" s="43">
        <v>-3074373455</v>
      </c>
      <c r="E46" s="151">
        <v>1372114454</v>
      </c>
      <c r="F46" s="151">
        <v>950235372</v>
      </c>
    </row>
    <row r="47" spans="1:6">
      <c r="A47" s="42" t="s">
        <v>436</v>
      </c>
      <c r="B47" s="44">
        <v>-2771859932</v>
      </c>
      <c r="C47" s="44">
        <v>-1246708938</v>
      </c>
      <c r="D47" s="43">
        <v>-2067210652</v>
      </c>
      <c r="E47" s="151">
        <v>-1857960561</v>
      </c>
      <c r="F47" s="151">
        <v>-1109111414</v>
      </c>
    </row>
    <row r="48" spans="1:6">
      <c r="A48" s="42" t="s">
        <v>422</v>
      </c>
      <c r="B48" s="44">
        <v>7858542143</v>
      </c>
      <c r="C48" s="44">
        <v>-14666231249</v>
      </c>
      <c r="D48" s="43">
        <v>-22733967165</v>
      </c>
      <c r="E48" s="151">
        <v>-18480390620</v>
      </c>
      <c r="F48" s="151">
        <v>-5294690884</v>
      </c>
    </row>
    <row r="49" spans="1:6">
      <c r="A49" s="42" t="s">
        <v>437</v>
      </c>
      <c r="B49" s="44">
        <v>293976206</v>
      </c>
      <c r="C49" s="44">
        <v>220784112</v>
      </c>
      <c r="D49" s="43">
        <v>2132612695</v>
      </c>
      <c r="E49" s="151">
        <v>104943770</v>
      </c>
      <c r="F49" s="151">
        <v>49422489</v>
      </c>
    </row>
    <row r="50" spans="1:6">
      <c r="A50" s="42" t="s">
        <v>438</v>
      </c>
      <c r="B50" s="44">
        <v>-3235904381</v>
      </c>
      <c r="C50" s="44">
        <v>-2279582596</v>
      </c>
      <c r="D50" s="43">
        <v>-2754547474</v>
      </c>
      <c r="E50" s="151">
        <v>-1538547244</v>
      </c>
      <c r="F50" s="151">
        <v>-1698164708</v>
      </c>
    </row>
    <row r="51" spans="1:6">
      <c r="A51" s="42" t="s">
        <v>439</v>
      </c>
      <c r="B51" s="44">
        <v>78079026761</v>
      </c>
      <c r="C51" s="44">
        <v>58249892759</v>
      </c>
      <c r="D51" s="43">
        <v>56941755733</v>
      </c>
      <c r="E51" s="151">
        <v>19717412121</v>
      </c>
      <c r="F51" s="151">
        <v>34094724057</v>
      </c>
    </row>
    <row r="52" spans="1:6">
      <c r="A52" s="42" t="s">
        <v>440</v>
      </c>
      <c r="B52" s="41"/>
      <c r="C52" s="41"/>
      <c r="D52" s="40"/>
      <c r="E52" s="152"/>
      <c r="F52" s="152"/>
    </row>
    <row r="53" spans="1:6">
      <c r="A53" s="42" t="s">
        <v>441</v>
      </c>
      <c r="B53" s="44">
        <v>537495135</v>
      </c>
      <c r="C53" s="44">
        <v>35094014</v>
      </c>
      <c r="D53" s="43">
        <v>1062752132</v>
      </c>
      <c r="E53" s="151">
        <v>68945816</v>
      </c>
      <c r="F53" s="151">
        <v>354125518</v>
      </c>
    </row>
    <row r="54" spans="1:6">
      <c r="A54" s="42" t="s">
        <v>442</v>
      </c>
      <c r="B54" s="44">
        <v>-470898953</v>
      </c>
      <c r="C54" s="44">
        <v>-1055224338</v>
      </c>
      <c r="D54" s="43">
        <v>-505968145</v>
      </c>
      <c r="E54" s="151">
        <v>-367693880</v>
      </c>
      <c r="F54" s="151">
        <v>-126650137</v>
      </c>
    </row>
    <row r="55" spans="1:6">
      <c r="A55" s="42" t="s">
        <v>443</v>
      </c>
      <c r="B55" s="41" t="s">
        <v>109</v>
      </c>
      <c r="C55" s="44">
        <v>3756546455</v>
      </c>
      <c r="D55" s="43">
        <v>2594699313</v>
      </c>
      <c r="E55" s="151">
        <v>2705723720</v>
      </c>
      <c r="F55" s="151">
        <v>1632665845</v>
      </c>
    </row>
    <row r="56" spans="1:6">
      <c r="A56" s="42" t="s">
        <v>444</v>
      </c>
      <c r="B56" s="44">
        <v>-1981600000</v>
      </c>
      <c r="C56" s="44">
        <v>-4782998330</v>
      </c>
      <c r="D56" s="43">
        <v>-4182973822</v>
      </c>
      <c r="E56" s="151">
        <v>-865920694</v>
      </c>
      <c r="F56" s="151">
        <v>-2109746330</v>
      </c>
    </row>
    <row r="57" spans="1:6">
      <c r="A57" s="42" t="s">
        <v>445</v>
      </c>
      <c r="B57" s="44">
        <v>200030201</v>
      </c>
      <c r="C57" s="44">
        <v>170032696</v>
      </c>
      <c r="D57" s="40" t="s">
        <v>109</v>
      </c>
      <c r="E57" s="152" t="s">
        <v>109</v>
      </c>
      <c r="F57" s="152" t="s">
        <v>109</v>
      </c>
    </row>
    <row r="58" spans="1:6">
      <c r="A58" s="42" t="s">
        <v>446</v>
      </c>
      <c r="B58" s="41" t="s">
        <v>109</v>
      </c>
      <c r="C58" s="41" t="s">
        <v>109</v>
      </c>
      <c r="D58" s="43">
        <v>-1028300</v>
      </c>
      <c r="E58" s="152" t="s">
        <v>109</v>
      </c>
      <c r="F58" s="152" t="s">
        <v>109</v>
      </c>
    </row>
    <row r="59" spans="1:6">
      <c r="A59" s="42" t="s">
        <v>447</v>
      </c>
      <c r="B59" s="41" t="s">
        <v>109</v>
      </c>
      <c r="C59" s="41" t="s">
        <v>109</v>
      </c>
      <c r="D59" s="43">
        <v>8463000000</v>
      </c>
      <c r="E59" s="152" t="s">
        <v>109</v>
      </c>
      <c r="F59" s="152" t="s">
        <v>109</v>
      </c>
    </row>
    <row r="60" spans="1:6">
      <c r="A60" s="42" t="s">
        <v>448</v>
      </c>
      <c r="B60" s="41" t="s">
        <v>109</v>
      </c>
      <c r="C60" s="41" t="s">
        <v>109</v>
      </c>
      <c r="D60" s="43">
        <v>-8020000000</v>
      </c>
      <c r="E60" s="152" t="s">
        <v>109</v>
      </c>
      <c r="F60" s="152" t="s">
        <v>109</v>
      </c>
    </row>
    <row r="61" spans="1:6">
      <c r="A61" s="42" t="s">
        <v>449</v>
      </c>
      <c r="B61" s="44">
        <v>82323996</v>
      </c>
      <c r="C61" s="44">
        <v>82324004</v>
      </c>
      <c r="D61" s="40" t="s">
        <v>109</v>
      </c>
      <c r="E61" s="152" t="s">
        <v>109</v>
      </c>
      <c r="F61" s="152" t="s">
        <v>109</v>
      </c>
    </row>
    <row r="62" spans="1:6">
      <c r="A62" s="42" t="s">
        <v>450</v>
      </c>
      <c r="B62" s="44">
        <v>4375109210</v>
      </c>
      <c r="C62" s="44">
        <v>12023783701</v>
      </c>
      <c r="D62" s="43">
        <v>3520246675</v>
      </c>
      <c r="E62" s="151">
        <v>500416911</v>
      </c>
      <c r="F62" s="151">
        <v>968975693</v>
      </c>
    </row>
    <row r="63" spans="1:6">
      <c r="A63" s="42" t="s">
        <v>451</v>
      </c>
      <c r="B63" s="44">
        <v>-41710461557</v>
      </c>
      <c r="C63" s="44">
        <v>-44360976961</v>
      </c>
      <c r="D63" s="43">
        <v>-52863221337</v>
      </c>
      <c r="E63" s="151">
        <v>-29219144523</v>
      </c>
      <c r="F63" s="151">
        <v>-25180362452</v>
      </c>
    </row>
    <row r="64" spans="1:6">
      <c r="A64" s="42" t="s">
        <v>452</v>
      </c>
      <c r="B64" s="44">
        <v>90621346</v>
      </c>
      <c r="C64" s="44">
        <v>319771628</v>
      </c>
      <c r="D64" s="43">
        <v>5319500</v>
      </c>
      <c r="E64" s="151">
        <v>3000000</v>
      </c>
      <c r="F64" s="151">
        <v>5319500</v>
      </c>
    </row>
    <row r="65" spans="1:6">
      <c r="A65" s="42" t="s">
        <v>453</v>
      </c>
      <c r="B65" s="44">
        <v>-8331994712</v>
      </c>
      <c r="C65" s="44">
        <v>-5257453321</v>
      </c>
      <c r="D65" s="43">
        <v>-6561271393</v>
      </c>
      <c r="E65" s="151">
        <v>-4276189664</v>
      </c>
      <c r="F65" s="151">
        <v>-3317118383</v>
      </c>
    </row>
    <row r="66" spans="1:6">
      <c r="A66" s="42" t="s">
        <v>454</v>
      </c>
      <c r="B66" s="44">
        <v>46916686</v>
      </c>
      <c r="C66" s="44">
        <v>8660808</v>
      </c>
      <c r="D66" s="40" t="s">
        <v>109</v>
      </c>
      <c r="E66" s="152" t="s">
        <v>109</v>
      </c>
      <c r="F66" s="152" t="s">
        <v>109</v>
      </c>
    </row>
    <row r="67" spans="1:6">
      <c r="A67" s="42" t="s">
        <v>455</v>
      </c>
      <c r="B67" s="44">
        <v>-47162458648</v>
      </c>
      <c r="C67" s="44">
        <v>-39060439644</v>
      </c>
      <c r="D67" s="43">
        <v>-56488445377</v>
      </c>
      <c r="E67" s="151">
        <v>-31450862314</v>
      </c>
      <c r="F67" s="151">
        <v>-27772790746</v>
      </c>
    </row>
    <row r="68" spans="1:6">
      <c r="A68" s="42" t="s">
        <v>456</v>
      </c>
      <c r="B68" s="41"/>
      <c r="C68" s="41"/>
      <c r="D68" s="40"/>
      <c r="E68" s="152"/>
      <c r="F68" s="152"/>
    </row>
    <row r="69" spans="1:6">
      <c r="A69" s="42" t="s">
        <v>457</v>
      </c>
      <c r="B69" s="44">
        <v>99259579747</v>
      </c>
      <c r="C69" s="44">
        <v>76206144709</v>
      </c>
      <c r="D69" s="43">
        <v>73568270624</v>
      </c>
      <c r="E69" s="151">
        <v>76648297800</v>
      </c>
      <c r="F69" s="151">
        <v>63348107921</v>
      </c>
    </row>
    <row r="70" spans="1:6">
      <c r="A70" s="42" t="s">
        <v>458</v>
      </c>
      <c r="B70" s="44">
        <v>-130988889946</v>
      </c>
      <c r="C70" s="44">
        <v>-98101021440</v>
      </c>
      <c r="D70" s="43">
        <v>-74697974734</v>
      </c>
      <c r="E70" s="151">
        <v>-75817393455</v>
      </c>
      <c r="F70" s="151">
        <v>-65639821243</v>
      </c>
    </row>
    <row r="71" spans="1:6">
      <c r="A71" s="42" t="s">
        <v>459</v>
      </c>
      <c r="B71" s="44">
        <v>21050281498</v>
      </c>
      <c r="C71" s="44">
        <v>18567100000</v>
      </c>
      <c r="D71" s="43">
        <v>658500000</v>
      </c>
      <c r="E71" s="152" t="s">
        <v>109</v>
      </c>
      <c r="F71" s="152">
        <v>0</v>
      </c>
    </row>
    <row r="72" spans="1:6">
      <c r="A72" s="42" t="s">
        <v>460</v>
      </c>
      <c r="B72" s="41" t="s">
        <v>109</v>
      </c>
      <c r="C72" s="44">
        <v>-4896716697</v>
      </c>
      <c r="D72" s="40" t="s">
        <v>109</v>
      </c>
      <c r="E72" s="152" t="s">
        <v>109</v>
      </c>
      <c r="F72" s="152">
        <v>0</v>
      </c>
    </row>
    <row r="73" spans="1:6">
      <c r="A73" s="42" t="s">
        <v>461</v>
      </c>
      <c r="B73" s="44">
        <v>48000000</v>
      </c>
      <c r="C73" s="44">
        <v>500000</v>
      </c>
      <c r="D73" s="43">
        <v>50000000</v>
      </c>
      <c r="E73" s="151">
        <v>17500000</v>
      </c>
      <c r="F73" s="152">
        <v>0</v>
      </c>
    </row>
    <row r="74" spans="1:6">
      <c r="A74" s="42" t="s">
        <v>462</v>
      </c>
      <c r="B74" s="44">
        <v>-48000000</v>
      </c>
      <c r="C74" s="41">
        <v>0</v>
      </c>
      <c r="D74" s="40">
        <v>0</v>
      </c>
      <c r="E74" s="151">
        <v>-33000000</v>
      </c>
      <c r="F74" s="152">
        <v>0</v>
      </c>
    </row>
    <row r="75" spans="1:6">
      <c r="A75" s="42" t="s">
        <v>463</v>
      </c>
      <c r="B75" s="44">
        <v>-15000000000</v>
      </c>
      <c r="C75" s="41">
        <v>0</v>
      </c>
      <c r="D75" s="40">
        <v>0</v>
      </c>
      <c r="E75" s="151">
        <v>0</v>
      </c>
      <c r="F75" s="152">
        <v>0</v>
      </c>
    </row>
    <row r="76" spans="1:6">
      <c r="A76" s="42" t="s">
        <v>464</v>
      </c>
      <c r="B76" s="44">
        <v>-866666664</v>
      </c>
      <c r="C76" s="44">
        <v>-144444452</v>
      </c>
      <c r="D76" s="40">
        <v>0</v>
      </c>
      <c r="E76" s="151">
        <v>-5000000000</v>
      </c>
      <c r="F76" s="152">
        <v>0</v>
      </c>
    </row>
    <row r="77" spans="1:6">
      <c r="A77" s="42" t="s">
        <v>465</v>
      </c>
      <c r="B77" s="41" t="s">
        <v>109</v>
      </c>
      <c r="C77" s="44">
        <v>49804200000</v>
      </c>
      <c r="D77" s="43">
        <v>44921300000</v>
      </c>
      <c r="E77" s="151">
        <v>49979900000</v>
      </c>
      <c r="F77" s="152">
        <v>0</v>
      </c>
    </row>
    <row r="78" spans="1:6">
      <c r="A78" s="42" t="s">
        <v>466</v>
      </c>
      <c r="B78" s="41" t="s">
        <v>109</v>
      </c>
      <c r="C78" s="44">
        <v>-50000000000</v>
      </c>
      <c r="D78" s="43">
        <v>-35000000000</v>
      </c>
      <c r="E78" s="151">
        <v>-30000000000</v>
      </c>
      <c r="F78" s="152">
        <v>0</v>
      </c>
    </row>
    <row r="79" spans="1:6">
      <c r="A79" s="42" t="s">
        <v>467</v>
      </c>
      <c r="B79" s="44">
        <v>2310542464</v>
      </c>
      <c r="C79" s="152">
        <v>0</v>
      </c>
      <c r="D79" s="43">
        <v>634215472</v>
      </c>
      <c r="E79" s="152">
        <v>0</v>
      </c>
      <c r="F79" s="152">
        <v>0</v>
      </c>
    </row>
    <row r="80" spans="1:6">
      <c r="A80" s="42" t="s">
        <v>468</v>
      </c>
      <c r="B80" s="44">
        <v>-15847562946</v>
      </c>
      <c r="C80" s="44">
        <v>-11059509193</v>
      </c>
      <c r="D80" s="43">
        <v>-9469111353</v>
      </c>
      <c r="E80" s="151">
        <v>-4290308219</v>
      </c>
      <c r="F80" s="151">
        <v>-4064489215</v>
      </c>
    </row>
    <row r="81" spans="1:6">
      <c r="A81" s="42" t="s">
        <v>469</v>
      </c>
      <c r="B81" s="44">
        <v>-40082715847</v>
      </c>
      <c r="C81" s="44">
        <v>-19623747073</v>
      </c>
      <c r="D81" s="43">
        <v>665200009</v>
      </c>
      <c r="E81" s="151">
        <v>11504996126</v>
      </c>
      <c r="F81" s="151">
        <v>-6356202537</v>
      </c>
    </row>
    <row r="82" spans="1:6">
      <c r="A82" s="42" t="s">
        <v>470</v>
      </c>
      <c r="B82" s="44">
        <v>-9166147734</v>
      </c>
      <c r="C82" s="44">
        <v>-434293958</v>
      </c>
      <c r="D82" s="43">
        <v>1118510365</v>
      </c>
      <c r="E82" s="151">
        <v>-228454067</v>
      </c>
      <c r="F82" s="151">
        <v>-34269226</v>
      </c>
    </row>
    <row r="83" spans="1:6">
      <c r="A83" s="42" t="s">
        <v>471</v>
      </c>
      <c r="B83" s="44">
        <v>839514983</v>
      </c>
      <c r="C83" s="44">
        <v>-868043930</v>
      </c>
      <c r="D83" s="43">
        <v>-515102837</v>
      </c>
      <c r="E83" s="151">
        <v>-372811517</v>
      </c>
      <c r="F83" s="151">
        <v>-298728583</v>
      </c>
    </row>
    <row r="84" spans="1:6">
      <c r="A84" s="42" t="s">
        <v>472</v>
      </c>
      <c r="B84" s="44">
        <v>13871163102</v>
      </c>
      <c r="C84" s="44">
        <v>5544530351</v>
      </c>
      <c r="D84" s="43">
        <v>4242192463</v>
      </c>
      <c r="E84" s="151">
        <v>4845599991</v>
      </c>
      <c r="F84" s="151">
        <v>4242192463</v>
      </c>
    </row>
    <row r="85" spans="1:6">
      <c r="A85" s="67" t="s">
        <v>473</v>
      </c>
      <c r="B85" s="47">
        <v>5544530351</v>
      </c>
      <c r="C85" s="47">
        <v>4242192463</v>
      </c>
      <c r="D85" s="46">
        <v>4845599991</v>
      </c>
      <c r="E85" s="167">
        <v>4244334407</v>
      </c>
      <c r="F85" s="167">
        <v>3909194654</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2"/>
  <sheetViews>
    <sheetView zoomScale="85" zoomScaleNormal="85" workbookViewId="0">
      <selection activeCell="F18" sqref="F18"/>
    </sheetView>
  </sheetViews>
  <sheetFormatPr defaultRowHeight="11.25"/>
  <cols>
    <col min="1" max="1" width="19.5" style="12" customWidth="1"/>
    <col min="2" max="6" width="13.125" style="12" bestFit="1" customWidth="1"/>
    <col min="7" max="16384" width="9" style="12"/>
  </cols>
  <sheetData>
    <row r="1" spans="1:6">
      <c r="A1" s="135" t="s">
        <v>474</v>
      </c>
      <c r="E1" s="135"/>
    </row>
    <row r="2" spans="1:6">
      <c r="A2" s="27" t="s">
        <v>394</v>
      </c>
      <c r="E2" s="27"/>
    </row>
    <row r="3" spans="1:6">
      <c r="A3" s="27" t="s">
        <v>395</v>
      </c>
      <c r="E3" s="27"/>
    </row>
    <row r="4" spans="1:6">
      <c r="A4" s="27" t="s">
        <v>396</v>
      </c>
      <c r="E4" s="27"/>
    </row>
    <row r="5" spans="1:6">
      <c r="A5" s="27" t="s">
        <v>397</v>
      </c>
      <c r="E5" s="27"/>
    </row>
    <row r="6" spans="1:6">
      <c r="A6" s="27" t="s">
        <v>398</v>
      </c>
      <c r="E6" s="177"/>
    </row>
    <row r="7" spans="1:6">
      <c r="A7" s="39" t="s">
        <v>475</v>
      </c>
      <c r="E7" s="175" t="s">
        <v>476</v>
      </c>
    </row>
    <row r="8" spans="1:6">
      <c r="A8" s="16" t="s">
        <v>329</v>
      </c>
      <c r="B8" s="63" t="s">
        <v>6</v>
      </c>
      <c r="C8" s="63" t="s">
        <v>7</v>
      </c>
      <c r="D8" s="62" t="s">
        <v>8</v>
      </c>
      <c r="E8" s="62" t="s">
        <v>9</v>
      </c>
      <c r="F8" s="62" t="s">
        <v>327</v>
      </c>
    </row>
    <row r="9" spans="1:6">
      <c r="A9" s="42" t="s">
        <v>400</v>
      </c>
      <c r="B9" s="41"/>
      <c r="C9" s="41"/>
      <c r="D9" s="40"/>
      <c r="E9" s="152"/>
      <c r="F9" s="152"/>
    </row>
    <row r="10" spans="1:6">
      <c r="A10" s="42" t="s">
        <v>477</v>
      </c>
      <c r="B10" s="44">
        <v>4240608119</v>
      </c>
      <c r="C10" s="44">
        <v>12226873385</v>
      </c>
      <c r="D10" s="43">
        <v>16561119576</v>
      </c>
      <c r="E10" s="151">
        <v>10196534235</v>
      </c>
      <c r="F10" s="151">
        <v>8462181433</v>
      </c>
    </row>
    <row r="11" spans="1:6">
      <c r="A11" s="42" t="s">
        <v>402</v>
      </c>
      <c r="B11" s="41"/>
      <c r="C11" s="41"/>
      <c r="D11" s="40"/>
      <c r="E11" s="152"/>
      <c r="F11" s="152"/>
    </row>
    <row r="12" spans="1:6">
      <c r="A12" s="42" t="s">
        <v>478</v>
      </c>
      <c r="B12" s="44">
        <v>1304314370</v>
      </c>
      <c r="C12" s="41">
        <v>0</v>
      </c>
      <c r="D12" s="40">
        <v>0</v>
      </c>
      <c r="E12" s="152">
        <v>0</v>
      </c>
      <c r="F12" s="152">
        <v>0</v>
      </c>
    </row>
    <row r="13" spans="1:6">
      <c r="A13" s="42" t="s">
        <v>404</v>
      </c>
      <c r="B13" s="44">
        <v>2746267555</v>
      </c>
      <c r="C13" s="44">
        <v>3037008358</v>
      </c>
      <c r="D13" s="43">
        <v>3701974854</v>
      </c>
      <c r="E13" s="151">
        <v>2041979592</v>
      </c>
      <c r="F13" s="151">
        <v>1831649389</v>
      </c>
    </row>
    <row r="14" spans="1:6">
      <c r="A14" s="131" t="s">
        <v>405</v>
      </c>
      <c r="B14" s="133">
        <v>20738867867</v>
      </c>
      <c r="C14" s="133">
        <v>21766783544</v>
      </c>
      <c r="D14" s="132">
        <v>23080308849</v>
      </c>
      <c r="E14" s="163">
        <v>12278805441</v>
      </c>
      <c r="F14" s="163">
        <v>11214198818</v>
      </c>
    </row>
    <row r="15" spans="1:6">
      <c r="A15" s="131" t="s">
        <v>406</v>
      </c>
      <c r="B15" s="133">
        <v>7649037755</v>
      </c>
      <c r="C15" s="133">
        <v>7404098920</v>
      </c>
      <c r="D15" s="132">
        <v>6930586211</v>
      </c>
      <c r="E15" s="163">
        <v>3069895974</v>
      </c>
      <c r="F15" s="163">
        <v>3500171096</v>
      </c>
    </row>
    <row r="16" spans="1:6">
      <c r="A16" s="42" t="s">
        <v>407</v>
      </c>
      <c r="B16" s="44">
        <v>-1634955840</v>
      </c>
      <c r="C16" s="44">
        <v>-2046833941</v>
      </c>
      <c r="D16" s="43">
        <v>-2703406329</v>
      </c>
      <c r="E16" s="151">
        <v>-2325968748</v>
      </c>
      <c r="F16" s="151">
        <v>-1534369091</v>
      </c>
    </row>
    <row r="17" spans="1:6">
      <c r="A17" s="42" t="s">
        <v>408</v>
      </c>
      <c r="B17" s="44">
        <v>2411414967</v>
      </c>
      <c r="C17" s="44">
        <v>1358670238</v>
      </c>
      <c r="D17" s="43">
        <v>2499869534</v>
      </c>
      <c r="E17" s="151">
        <v>1484568862</v>
      </c>
      <c r="F17" s="151">
        <v>1693301229</v>
      </c>
    </row>
    <row r="18" spans="1:6">
      <c r="A18" s="42" t="s">
        <v>409</v>
      </c>
      <c r="B18" s="44">
        <v>11004711400</v>
      </c>
      <c r="C18" s="44">
        <v>7646332814</v>
      </c>
      <c r="D18" s="43">
        <v>7159190049</v>
      </c>
      <c r="E18" s="151">
        <v>3121228000</v>
      </c>
      <c r="F18" s="151">
        <v>5095132711</v>
      </c>
    </row>
    <row r="19" spans="1:6">
      <c r="A19" s="42" t="s">
        <v>410</v>
      </c>
      <c r="B19" s="44">
        <v>-1117707277</v>
      </c>
      <c r="C19" s="44">
        <v>-1148930720</v>
      </c>
      <c r="D19" s="43">
        <v>-426705391</v>
      </c>
      <c r="E19" s="151">
        <v>-18391088</v>
      </c>
      <c r="F19" s="151">
        <v>-209320110</v>
      </c>
    </row>
    <row r="20" spans="1:6">
      <c r="A20" s="42" t="s">
        <v>411</v>
      </c>
      <c r="B20" s="44">
        <v>225800497</v>
      </c>
      <c r="C20" s="44">
        <v>823983234</v>
      </c>
      <c r="D20" s="43">
        <v>566769170</v>
      </c>
      <c r="E20" s="151">
        <v>14109033</v>
      </c>
      <c r="F20" s="151">
        <v>152954407</v>
      </c>
    </row>
    <row r="21" spans="1:6">
      <c r="A21" s="42" t="s">
        <v>412</v>
      </c>
      <c r="B21" s="41" t="s">
        <v>109</v>
      </c>
      <c r="C21" s="41" t="s">
        <v>109</v>
      </c>
      <c r="D21" s="43">
        <v>185325879</v>
      </c>
      <c r="E21" s="151">
        <v>47258667</v>
      </c>
      <c r="F21" s="151">
        <v>116036292</v>
      </c>
    </row>
    <row r="22" spans="1:6">
      <c r="A22" s="42" t="s">
        <v>413</v>
      </c>
      <c r="B22" s="44">
        <v>-71528274</v>
      </c>
      <c r="C22" s="44">
        <v>-117216472</v>
      </c>
      <c r="D22" s="43">
        <v>-3272324</v>
      </c>
      <c r="E22" s="151">
        <v>-1513571</v>
      </c>
      <c r="F22" s="151">
        <v>-3272324</v>
      </c>
    </row>
    <row r="23" spans="1:6">
      <c r="A23" s="42" t="s">
        <v>414</v>
      </c>
      <c r="B23" s="41" t="s">
        <v>109</v>
      </c>
      <c r="C23" s="41" t="s">
        <v>109</v>
      </c>
      <c r="D23" s="43">
        <v>530089449</v>
      </c>
      <c r="E23" s="151">
        <v>4064600</v>
      </c>
      <c r="F23" s="151">
        <v>434334706</v>
      </c>
    </row>
    <row r="24" spans="1:6">
      <c r="A24" s="42" t="s">
        <v>416</v>
      </c>
      <c r="B24" s="44">
        <v>476264051</v>
      </c>
      <c r="C24" s="44">
        <v>60881455</v>
      </c>
      <c r="D24" s="40" t="s">
        <v>109</v>
      </c>
      <c r="E24" s="152" t="s">
        <v>109</v>
      </c>
      <c r="F24" s="152" t="s">
        <v>109</v>
      </c>
    </row>
    <row r="25" spans="1:6">
      <c r="A25" s="42" t="s">
        <v>417</v>
      </c>
      <c r="B25" s="41"/>
      <c r="C25" s="44">
        <v>1445492145</v>
      </c>
      <c r="D25" s="43">
        <v>-494955312</v>
      </c>
      <c r="E25" s="152" t="s">
        <v>109</v>
      </c>
      <c r="F25" s="151">
        <v>-494955312</v>
      </c>
    </row>
    <row r="26" spans="1:6">
      <c r="A26" s="42" t="s">
        <v>148</v>
      </c>
      <c r="B26" s="44">
        <v>-3164239607</v>
      </c>
      <c r="C26" s="44">
        <v>-3794577895</v>
      </c>
      <c r="D26" s="43">
        <v>-2738057029</v>
      </c>
      <c r="E26" s="151">
        <v>-4214581286</v>
      </c>
      <c r="F26" s="151">
        <v>-2592352436</v>
      </c>
    </row>
    <row r="27" spans="1:6">
      <c r="A27" s="42" t="s">
        <v>151</v>
      </c>
      <c r="B27" s="44">
        <v>13034533243</v>
      </c>
      <c r="C27" s="44">
        <v>10424964533</v>
      </c>
      <c r="D27" s="43">
        <v>9110101151</v>
      </c>
      <c r="E27" s="151">
        <v>3980264818</v>
      </c>
      <c r="F27" s="151">
        <v>4726004172</v>
      </c>
    </row>
    <row r="28" spans="1:6">
      <c r="A28" s="42" t="s">
        <v>479</v>
      </c>
      <c r="B28" s="44">
        <v>0</v>
      </c>
      <c r="C28" s="41">
        <v>0</v>
      </c>
      <c r="D28" s="40">
        <v>0</v>
      </c>
      <c r="E28" s="151">
        <v>-26631230</v>
      </c>
      <c r="F28" s="152">
        <v>0</v>
      </c>
    </row>
    <row r="29" spans="1:6">
      <c r="A29" s="42" t="s">
        <v>420</v>
      </c>
      <c r="B29" s="44">
        <v>-15690000</v>
      </c>
      <c r="C29" s="41">
        <v>0</v>
      </c>
      <c r="D29" s="43">
        <v>-1741853</v>
      </c>
      <c r="E29" s="151">
        <v>-54343630</v>
      </c>
      <c r="F29" s="151">
        <v>-34609083</v>
      </c>
    </row>
    <row r="30" spans="1:6">
      <c r="A30" s="42" t="s">
        <v>421</v>
      </c>
      <c r="B30" s="44">
        <v>781096574</v>
      </c>
      <c r="C30" s="44">
        <v>14227147</v>
      </c>
      <c r="D30" s="43">
        <v>-165484440</v>
      </c>
      <c r="E30" s="151">
        <v>648257422</v>
      </c>
      <c r="F30" s="151">
        <v>-383715942</v>
      </c>
    </row>
    <row r="31" spans="1:6">
      <c r="A31" s="42" t="s">
        <v>422</v>
      </c>
      <c r="B31" s="44">
        <v>54368187281</v>
      </c>
      <c r="C31" s="44">
        <v>46874883360</v>
      </c>
      <c r="D31" s="43">
        <v>47230592468</v>
      </c>
      <c r="E31" s="151">
        <v>20049002856</v>
      </c>
      <c r="F31" s="151">
        <v>23511188522</v>
      </c>
    </row>
    <row r="32" spans="1:6">
      <c r="A32" s="42" t="s">
        <v>423</v>
      </c>
      <c r="B32" s="41"/>
      <c r="C32" s="41"/>
      <c r="D32" s="40"/>
      <c r="E32" s="152"/>
      <c r="F32" s="152"/>
    </row>
    <row r="33" spans="1:6">
      <c r="A33" s="42" t="s">
        <v>424</v>
      </c>
      <c r="B33" s="44">
        <v>19391248843</v>
      </c>
      <c r="C33" s="44">
        <v>16220763394</v>
      </c>
      <c r="D33" s="43">
        <v>-10879950502</v>
      </c>
      <c r="E33" s="151">
        <v>-13339355901</v>
      </c>
      <c r="F33" s="151">
        <v>1505574318</v>
      </c>
    </row>
    <row r="34" spans="1:6">
      <c r="A34" s="42" t="s">
        <v>425</v>
      </c>
      <c r="B34" s="44">
        <v>-1368525160</v>
      </c>
      <c r="C34" s="44">
        <v>-278987959</v>
      </c>
      <c r="D34" s="43">
        <v>-1811950888</v>
      </c>
      <c r="E34" s="151">
        <v>4721092900</v>
      </c>
      <c r="F34" s="151">
        <v>1744429319</v>
      </c>
    </row>
    <row r="35" spans="1:6">
      <c r="A35" s="42" t="s">
        <v>426</v>
      </c>
      <c r="B35" s="44">
        <v>-59087293</v>
      </c>
      <c r="C35" s="44">
        <v>-4811332679</v>
      </c>
      <c r="D35" s="43">
        <v>-1450282993</v>
      </c>
      <c r="E35" s="151">
        <v>-5537113424</v>
      </c>
      <c r="F35" s="151">
        <v>-1351878817</v>
      </c>
    </row>
    <row r="36" spans="1:6">
      <c r="A36" s="42" t="s">
        <v>427</v>
      </c>
      <c r="B36" s="44">
        <v>117600000</v>
      </c>
      <c r="C36" s="44">
        <v>117600000</v>
      </c>
      <c r="D36" s="43">
        <v>117600000</v>
      </c>
      <c r="E36" s="151">
        <v>58800000</v>
      </c>
      <c r="F36" s="151">
        <v>58800000</v>
      </c>
    </row>
    <row r="37" spans="1:6">
      <c r="A37" s="42" t="s">
        <v>428</v>
      </c>
      <c r="B37" s="44">
        <v>6150461092</v>
      </c>
      <c r="C37" s="44">
        <v>4371444904</v>
      </c>
      <c r="D37" s="43">
        <v>-1479347685</v>
      </c>
      <c r="E37" s="151">
        <v>-673155121</v>
      </c>
      <c r="F37" s="151">
        <v>-549536017</v>
      </c>
    </row>
    <row r="38" spans="1:6">
      <c r="A38" s="42" t="s">
        <v>429</v>
      </c>
      <c r="B38" s="44">
        <v>-4789671402</v>
      </c>
      <c r="C38" s="44">
        <v>2117203034</v>
      </c>
      <c r="D38" s="43">
        <v>2432568592</v>
      </c>
      <c r="E38" s="151">
        <v>-3492869683</v>
      </c>
      <c r="F38" s="151">
        <v>-5236522066</v>
      </c>
    </row>
    <row r="39" spans="1:6">
      <c r="A39" s="42" t="s">
        <v>430</v>
      </c>
      <c r="B39" s="44">
        <v>-5449208</v>
      </c>
      <c r="C39" s="44">
        <v>-923270136</v>
      </c>
      <c r="D39" s="43">
        <v>2193935962</v>
      </c>
      <c r="E39" s="151">
        <v>2339955007</v>
      </c>
      <c r="F39" s="151">
        <v>1960497510</v>
      </c>
    </row>
    <row r="40" spans="1:6">
      <c r="A40" s="42" t="s">
        <v>431</v>
      </c>
      <c r="B40" s="44">
        <v>-538700816</v>
      </c>
      <c r="C40" s="44">
        <v>155054109</v>
      </c>
      <c r="D40" s="43">
        <v>405703064</v>
      </c>
      <c r="E40" s="151">
        <v>170612669</v>
      </c>
      <c r="F40" s="151">
        <v>-872137990</v>
      </c>
    </row>
    <row r="41" spans="1:6">
      <c r="A41" s="42" t="s">
        <v>432</v>
      </c>
      <c r="B41" s="44">
        <v>-2451487901</v>
      </c>
      <c r="C41" s="44">
        <v>-759562466</v>
      </c>
      <c r="D41" s="43">
        <v>-216998694</v>
      </c>
      <c r="E41" s="151">
        <v>-106689313</v>
      </c>
      <c r="F41" s="151">
        <v>-76017254</v>
      </c>
    </row>
    <row r="42" spans="1:6">
      <c r="A42" s="42" t="s">
        <v>433</v>
      </c>
      <c r="B42" s="44">
        <v>-3282389965</v>
      </c>
      <c r="C42" s="44">
        <v>-11172414403</v>
      </c>
      <c r="D42" s="43">
        <v>-9099918510</v>
      </c>
      <c r="E42" s="151">
        <v>-2897417253</v>
      </c>
      <c r="F42" s="151">
        <v>-6935740743</v>
      </c>
    </row>
    <row r="43" spans="1:6">
      <c r="A43" s="42" t="s">
        <v>435</v>
      </c>
      <c r="B43" s="44">
        <v>-1248539560</v>
      </c>
      <c r="C43" s="44">
        <v>-3388891257</v>
      </c>
      <c r="D43" s="43">
        <v>-3054819093</v>
      </c>
      <c r="E43" s="151">
        <v>1233426613</v>
      </c>
      <c r="F43" s="151">
        <v>932890638</v>
      </c>
    </row>
    <row r="44" spans="1:6">
      <c r="A44" s="42" t="s">
        <v>436</v>
      </c>
      <c r="B44" s="44">
        <v>-2609500360</v>
      </c>
      <c r="C44" s="44">
        <v>-1188154100</v>
      </c>
      <c r="D44" s="43">
        <v>-2027254040</v>
      </c>
      <c r="E44" s="151">
        <v>-1711201810</v>
      </c>
      <c r="F44" s="151">
        <v>-1091766680</v>
      </c>
    </row>
    <row r="45" spans="1:6">
      <c r="A45" s="42" t="s">
        <v>422</v>
      </c>
      <c r="B45" s="44">
        <v>9305958270</v>
      </c>
      <c r="C45" s="44">
        <v>459452441</v>
      </c>
      <c r="D45" s="43">
        <v>-24870714787</v>
      </c>
      <c r="E45" s="151">
        <v>-19233915316</v>
      </c>
      <c r="F45" s="151">
        <v>-9911407782</v>
      </c>
    </row>
    <row r="46" spans="1:6">
      <c r="A46" s="42" t="s">
        <v>480</v>
      </c>
      <c r="B46" s="44">
        <v>193230837</v>
      </c>
      <c r="C46" s="44">
        <v>133715074</v>
      </c>
      <c r="D46" s="43">
        <v>1966452702</v>
      </c>
      <c r="E46" s="151">
        <v>87015184</v>
      </c>
      <c r="F46" s="151">
        <v>28196426</v>
      </c>
    </row>
    <row r="47" spans="1:6">
      <c r="A47" s="42" t="s">
        <v>481</v>
      </c>
      <c r="B47" s="44">
        <v>-518050439</v>
      </c>
      <c r="C47" s="44">
        <v>-24283920</v>
      </c>
      <c r="D47" s="43">
        <v>-344823338</v>
      </c>
      <c r="E47" s="152" t="s">
        <v>109</v>
      </c>
      <c r="F47" s="151">
        <v>41222290</v>
      </c>
    </row>
    <row r="48" spans="1:6">
      <c r="A48" s="42" t="s">
        <v>439</v>
      </c>
      <c r="B48" s="44">
        <v>67589934068</v>
      </c>
      <c r="C48" s="44">
        <v>59670640340</v>
      </c>
      <c r="D48" s="43">
        <v>40542626621</v>
      </c>
      <c r="E48" s="151">
        <v>11098636959</v>
      </c>
      <c r="F48" s="151">
        <v>22131380889</v>
      </c>
    </row>
    <row r="49" spans="1:6">
      <c r="A49" s="42" t="s">
        <v>440</v>
      </c>
      <c r="B49" s="41"/>
      <c r="C49" s="41"/>
      <c r="D49" s="40"/>
      <c r="E49" s="152"/>
      <c r="F49" s="152"/>
    </row>
    <row r="50" spans="1:6">
      <c r="A50" s="42" t="s">
        <v>441</v>
      </c>
      <c r="B50" s="44">
        <v>537495135</v>
      </c>
      <c r="C50" s="44">
        <v>2550740</v>
      </c>
      <c r="D50" s="43">
        <v>728569000</v>
      </c>
      <c r="E50" s="151">
        <v>13699216</v>
      </c>
      <c r="F50" s="151">
        <v>73125000</v>
      </c>
    </row>
    <row r="51" spans="1:6">
      <c r="A51" s="42" t="s">
        <v>442</v>
      </c>
      <c r="B51" s="44">
        <v>-59305800</v>
      </c>
      <c r="C51" s="44">
        <v>-936270994</v>
      </c>
      <c r="D51" s="43">
        <v>-303580308</v>
      </c>
      <c r="E51" s="151">
        <v>-238739256</v>
      </c>
      <c r="F51" s="151">
        <v>-6787358</v>
      </c>
    </row>
    <row r="52" spans="1:6">
      <c r="A52" s="42" t="s">
        <v>443</v>
      </c>
      <c r="B52" s="41" t="s">
        <v>109</v>
      </c>
      <c r="C52" s="44">
        <v>3756546455</v>
      </c>
      <c r="D52" s="43">
        <v>2594699313</v>
      </c>
      <c r="E52" s="151">
        <v>2705723720</v>
      </c>
      <c r="F52" s="151">
        <v>1632665845</v>
      </c>
    </row>
    <row r="53" spans="1:6">
      <c r="A53" s="42" t="s">
        <v>444</v>
      </c>
      <c r="B53" s="44">
        <v>-1981600000</v>
      </c>
      <c r="C53" s="44">
        <v>-4782998330</v>
      </c>
      <c r="D53" s="43">
        <v>-4182973822</v>
      </c>
      <c r="E53" s="151">
        <v>-865920694</v>
      </c>
      <c r="F53" s="151">
        <v>-2109746330</v>
      </c>
    </row>
    <row r="54" spans="1:6">
      <c r="A54" s="42" t="s">
        <v>482</v>
      </c>
      <c r="B54" s="44">
        <v>-699605000</v>
      </c>
      <c r="C54" s="44">
        <v>-16771500000</v>
      </c>
      <c r="D54" s="40" t="s">
        <v>109</v>
      </c>
      <c r="E54" s="152" t="s">
        <v>109</v>
      </c>
      <c r="F54" s="152" t="s">
        <v>109</v>
      </c>
    </row>
    <row r="55" spans="1:6">
      <c r="A55" s="42" t="s">
        <v>445</v>
      </c>
      <c r="B55" s="44">
        <v>200030201</v>
      </c>
      <c r="C55" s="44">
        <v>170032696</v>
      </c>
      <c r="D55" s="40" t="s">
        <v>109</v>
      </c>
      <c r="E55" s="152" t="s">
        <v>109</v>
      </c>
      <c r="F55" s="152" t="s">
        <v>109</v>
      </c>
    </row>
    <row r="56" spans="1:6">
      <c r="A56" s="42" t="s">
        <v>446</v>
      </c>
      <c r="B56" s="41" t="s">
        <v>109</v>
      </c>
      <c r="C56" s="41" t="s">
        <v>109</v>
      </c>
      <c r="D56" s="43">
        <v>-1028300</v>
      </c>
      <c r="E56" s="152" t="s">
        <v>109</v>
      </c>
      <c r="F56" s="152" t="s">
        <v>109</v>
      </c>
    </row>
    <row r="57" spans="1:6">
      <c r="A57" s="42" t="s">
        <v>447</v>
      </c>
      <c r="B57" s="41" t="s">
        <v>109</v>
      </c>
      <c r="C57" s="41" t="s">
        <v>109</v>
      </c>
      <c r="D57" s="43">
        <v>8463000000</v>
      </c>
      <c r="E57" s="152" t="s">
        <v>109</v>
      </c>
      <c r="F57" s="152" t="s">
        <v>109</v>
      </c>
    </row>
    <row r="58" spans="1:6">
      <c r="A58" s="42" t="s">
        <v>448</v>
      </c>
      <c r="B58" s="41" t="s">
        <v>109</v>
      </c>
      <c r="C58" s="41" t="s">
        <v>109</v>
      </c>
      <c r="D58" s="43">
        <v>-8020000000</v>
      </c>
      <c r="E58" s="152" t="s">
        <v>109</v>
      </c>
      <c r="F58" s="152" t="s">
        <v>109</v>
      </c>
    </row>
    <row r="59" spans="1:6">
      <c r="A59" s="42" t="s">
        <v>449</v>
      </c>
      <c r="B59" s="44">
        <v>82323996</v>
      </c>
      <c r="C59" s="44">
        <v>82324004</v>
      </c>
      <c r="D59" s="40" t="s">
        <v>109</v>
      </c>
      <c r="E59" s="152" t="s">
        <v>109</v>
      </c>
      <c r="F59" s="152" t="s">
        <v>109</v>
      </c>
    </row>
    <row r="60" spans="1:6">
      <c r="A60" s="42" t="s">
        <v>450</v>
      </c>
      <c r="B60" s="44">
        <v>3853046467</v>
      </c>
      <c r="C60" s="44">
        <v>11887939287</v>
      </c>
      <c r="D60" s="43">
        <v>1262127554</v>
      </c>
      <c r="E60" s="151">
        <v>89421097</v>
      </c>
      <c r="F60" s="151">
        <v>874155681</v>
      </c>
    </row>
    <row r="61" spans="1:6">
      <c r="A61" s="42" t="s">
        <v>451</v>
      </c>
      <c r="B61" s="44">
        <v>-30280436993</v>
      </c>
      <c r="C61" s="44">
        <v>-28417043607</v>
      </c>
      <c r="D61" s="43">
        <v>-27174454939</v>
      </c>
      <c r="E61" s="151">
        <v>-18482319381</v>
      </c>
      <c r="F61" s="151">
        <v>-9171824538</v>
      </c>
    </row>
    <row r="62" spans="1:6">
      <c r="A62" s="42" t="s">
        <v>452</v>
      </c>
      <c r="B62" s="44">
        <v>90621346</v>
      </c>
      <c r="C62" s="44">
        <v>319771628</v>
      </c>
      <c r="D62" s="43">
        <v>5319500</v>
      </c>
      <c r="E62" s="151">
        <v>3000000</v>
      </c>
      <c r="F62" s="151">
        <v>5319500</v>
      </c>
    </row>
    <row r="63" spans="1:6">
      <c r="A63" s="42" t="s">
        <v>453</v>
      </c>
      <c r="B63" s="44">
        <v>-7200710990</v>
      </c>
      <c r="C63" s="44">
        <v>-4500197161</v>
      </c>
      <c r="D63" s="43">
        <v>-6404181251</v>
      </c>
      <c r="E63" s="151">
        <v>-3651220309</v>
      </c>
      <c r="F63" s="151">
        <v>-3091964286</v>
      </c>
    </row>
    <row r="64" spans="1:6">
      <c r="A64" s="42" t="s">
        <v>454</v>
      </c>
      <c r="B64" s="44">
        <v>2071962236</v>
      </c>
      <c r="C64" s="44">
        <v>2787485928</v>
      </c>
      <c r="D64" s="43">
        <v>2104403380</v>
      </c>
      <c r="E64" s="151">
        <v>3090842529</v>
      </c>
      <c r="F64" s="151">
        <v>2104403380</v>
      </c>
    </row>
    <row r="65" spans="1:6">
      <c r="A65" s="42" t="s">
        <v>455</v>
      </c>
      <c r="B65" s="44">
        <v>-33386179402</v>
      </c>
      <c r="C65" s="44">
        <v>-36401359354</v>
      </c>
      <c r="D65" s="43">
        <v>-30928099873</v>
      </c>
      <c r="E65" s="151">
        <v>-17335513078</v>
      </c>
      <c r="F65" s="151">
        <v>-9690653106</v>
      </c>
    </row>
    <row r="66" spans="1:6">
      <c r="A66" s="42" t="s">
        <v>456</v>
      </c>
      <c r="B66" s="41"/>
      <c r="C66" s="41"/>
      <c r="D66" s="40"/>
      <c r="E66" s="152"/>
      <c r="F66" s="152"/>
    </row>
    <row r="67" spans="1:6">
      <c r="A67" s="42" t="s">
        <v>457</v>
      </c>
      <c r="B67" s="44">
        <v>68766003955</v>
      </c>
      <c r="C67" s="44">
        <v>39137891595</v>
      </c>
      <c r="D67" s="43">
        <v>25781066174</v>
      </c>
      <c r="E67" s="151">
        <v>21993566867</v>
      </c>
      <c r="F67" s="151">
        <v>29106567268</v>
      </c>
    </row>
    <row r="68" spans="1:6">
      <c r="A68" s="42" t="s">
        <v>458</v>
      </c>
      <c r="B68" s="44">
        <v>-98492225101</v>
      </c>
      <c r="C68" s="44">
        <v>-68309632174</v>
      </c>
      <c r="D68" s="43">
        <v>-38047831073</v>
      </c>
      <c r="E68" s="151">
        <v>-26065053368</v>
      </c>
      <c r="F68" s="151">
        <v>-38047831073</v>
      </c>
    </row>
    <row r="69" spans="1:6">
      <c r="A69" s="42" t="s">
        <v>459</v>
      </c>
      <c r="B69" s="44">
        <v>20000000000</v>
      </c>
      <c r="C69" s="44">
        <v>15829500000</v>
      </c>
      <c r="D69" s="40" t="s">
        <v>109</v>
      </c>
      <c r="E69" s="152" t="s">
        <v>109</v>
      </c>
      <c r="F69" s="152" t="s">
        <v>109</v>
      </c>
    </row>
    <row r="70" spans="1:6">
      <c r="A70" s="42" t="s">
        <v>461</v>
      </c>
      <c r="B70" s="44">
        <v>48000000</v>
      </c>
      <c r="C70" s="44">
        <v>500000</v>
      </c>
      <c r="D70" s="43">
        <v>50000000</v>
      </c>
      <c r="E70" s="151">
        <v>39900000</v>
      </c>
      <c r="F70" s="152" t="s">
        <v>109</v>
      </c>
    </row>
    <row r="71" spans="1:6">
      <c r="A71" s="42" t="s">
        <v>462</v>
      </c>
      <c r="B71" s="44">
        <v>-48000000</v>
      </c>
      <c r="C71" s="41" t="s">
        <v>109</v>
      </c>
      <c r="D71" s="40" t="s">
        <v>109</v>
      </c>
      <c r="E71" s="151">
        <v>-33000000</v>
      </c>
      <c r="F71" s="152" t="s">
        <v>109</v>
      </c>
    </row>
    <row r="72" spans="1:6">
      <c r="A72" s="42" t="s">
        <v>463</v>
      </c>
      <c r="B72" s="44">
        <v>-15000000000</v>
      </c>
      <c r="C72" s="41">
        <v>0</v>
      </c>
      <c r="D72" s="40">
        <v>0</v>
      </c>
      <c r="E72" s="151">
        <v>0</v>
      </c>
      <c r="F72" s="152">
        <v>0</v>
      </c>
    </row>
    <row r="73" spans="1:6">
      <c r="A73" s="42" t="s">
        <v>464</v>
      </c>
      <c r="B73" s="44">
        <v>-866666664</v>
      </c>
      <c r="C73" s="44">
        <v>-144444452</v>
      </c>
      <c r="D73" s="40" t="s">
        <v>109</v>
      </c>
      <c r="E73" s="151">
        <v>-5000000000</v>
      </c>
      <c r="F73" s="152" t="s">
        <v>109</v>
      </c>
    </row>
    <row r="74" spans="1:6">
      <c r="A74" s="42" t="s">
        <v>465</v>
      </c>
      <c r="B74" s="41" t="s">
        <v>109</v>
      </c>
      <c r="C74" s="44">
        <v>49804200000</v>
      </c>
      <c r="D74" s="43">
        <v>44921300000</v>
      </c>
      <c r="E74" s="151">
        <v>49979900000</v>
      </c>
      <c r="F74" s="152" t="s">
        <v>109</v>
      </c>
    </row>
    <row r="75" spans="1:6">
      <c r="A75" s="42" t="s">
        <v>466</v>
      </c>
      <c r="B75" s="41" t="s">
        <v>109</v>
      </c>
      <c r="C75" s="44">
        <v>-50000000000</v>
      </c>
      <c r="D75" s="43">
        <v>-35000000000</v>
      </c>
      <c r="E75" s="151">
        <v>-30000000000</v>
      </c>
      <c r="F75" s="152" t="s">
        <v>109</v>
      </c>
    </row>
    <row r="76" spans="1:6">
      <c r="A76" s="42" t="s">
        <v>467</v>
      </c>
      <c r="B76" s="44">
        <v>2310542464</v>
      </c>
      <c r="C76" s="41" t="s">
        <v>109</v>
      </c>
      <c r="D76" s="43">
        <v>634215472</v>
      </c>
      <c r="E76" s="152" t="s">
        <v>109</v>
      </c>
      <c r="F76" s="152" t="s">
        <v>109</v>
      </c>
    </row>
    <row r="77" spans="1:6">
      <c r="A77" s="42" t="s">
        <v>468</v>
      </c>
      <c r="B77" s="44">
        <v>-12220822017</v>
      </c>
      <c r="C77" s="44">
        <v>-9577653041</v>
      </c>
      <c r="D77" s="43">
        <v>-8327658656</v>
      </c>
      <c r="E77" s="151">
        <v>-3635281406</v>
      </c>
      <c r="F77" s="151">
        <v>-3545131006</v>
      </c>
    </row>
    <row r="78" spans="1:6">
      <c r="A78" s="42" t="s">
        <v>469</v>
      </c>
      <c r="B78" s="44">
        <v>-35503167363</v>
      </c>
      <c r="C78" s="44">
        <v>-23259638072</v>
      </c>
      <c r="D78" s="43">
        <v>-9988908083</v>
      </c>
      <c r="E78" s="151">
        <v>7280032093</v>
      </c>
      <c r="F78" s="151">
        <v>-12486394811</v>
      </c>
    </row>
    <row r="79" spans="1:6">
      <c r="A79" s="42" t="s">
        <v>470</v>
      </c>
      <c r="B79" s="44">
        <v>-1299412697</v>
      </c>
      <c r="C79" s="44">
        <v>9642914</v>
      </c>
      <c r="D79" s="43">
        <v>-374381335</v>
      </c>
      <c r="E79" s="151">
        <v>1043155974</v>
      </c>
      <c r="F79" s="151">
        <v>-45667028</v>
      </c>
    </row>
    <row r="80" spans="1:6">
      <c r="A80" s="42" t="s">
        <v>483</v>
      </c>
      <c r="B80" s="44">
        <v>-142377119</v>
      </c>
      <c r="C80" s="44">
        <v>-107145359</v>
      </c>
      <c r="D80" s="43">
        <v>-295764644</v>
      </c>
      <c r="E80" s="151">
        <v>1779796</v>
      </c>
      <c r="F80" s="151">
        <v>-266758761</v>
      </c>
    </row>
    <row r="81" spans="1:6">
      <c r="A81" s="42" t="s">
        <v>472</v>
      </c>
      <c r="B81" s="44">
        <v>2626477407</v>
      </c>
      <c r="C81" s="44">
        <v>1184687591</v>
      </c>
      <c r="D81" s="43">
        <v>1087185146</v>
      </c>
      <c r="E81" s="151">
        <v>417039167</v>
      </c>
      <c r="F81" s="151">
        <v>1087185146</v>
      </c>
    </row>
    <row r="82" spans="1:6">
      <c r="A82" s="67" t="s">
        <v>473</v>
      </c>
      <c r="B82" s="47">
        <v>1184687591</v>
      </c>
      <c r="C82" s="47">
        <v>1087185146</v>
      </c>
      <c r="D82" s="46">
        <v>417039167</v>
      </c>
      <c r="E82" s="167">
        <v>1461974937</v>
      </c>
      <c r="F82" s="167">
        <v>774759357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
  <sheetViews>
    <sheetView workbookViewId="0">
      <selection activeCell="E17" sqref="E17"/>
    </sheetView>
  </sheetViews>
  <sheetFormatPr defaultRowHeight="16.5"/>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F42"/>
  <sheetViews>
    <sheetView showGridLines="0" workbookViewId="0">
      <selection activeCell="G14" sqref="G14"/>
    </sheetView>
  </sheetViews>
  <sheetFormatPr defaultRowHeight="11.25"/>
  <cols>
    <col min="1" max="1" width="5.875" style="185" customWidth="1"/>
    <col min="2" max="2" width="10.5" style="185" customWidth="1"/>
    <col min="3" max="6" width="8.625" style="185" customWidth="1"/>
    <col min="7" max="7" width="11.25" style="185" customWidth="1"/>
    <col min="8" max="16384" width="9" style="185"/>
  </cols>
  <sheetData>
    <row r="2" spans="2:6" ht="19.5" customHeight="1">
      <c r="B2" s="326" t="s">
        <v>484</v>
      </c>
      <c r="C2" s="327"/>
      <c r="D2" s="327"/>
      <c r="E2" s="327"/>
      <c r="F2" s="328"/>
    </row>
    <row r="3" spans="2:6" ht="12" customHeight="1">
      <c r="B3" s="329"/>
      <c r="C3" s="330" t="s">
        <v>485</v>
      </c>
      <c r="D3" s="330" t="s">
        <v>486</v>
      </c>
      <c r="E3" s="330" t="s">
        <v>487</v>
      </c>
      <c r="F3" s="331" t="s">
        <v>488</v>
      </c>
    </row>
    <row r="4" spans="2:6" ht="12" customHeight="1">
      <c r="B4" s="332" t="s">
        <v>489</v>
      </c>
      <c r="C4" s="333" t="s">
        <v>490</v>
      </c>
      <c r="D4" s="333" t="s">
        <v>490</v>
      </c>
      <c r="E4" s="333" t="s">
        <v>490</v>
      </c>
      <c r="F4" s="334" t="s">
        <v>491</v>
      </c>
    </row>
    <row r="5" spans="2:6" ht="12" customHeight="1">
      <c r="B5" s="329" t="s">
        <v>492</v>
      </c>
      <c r="C5" s="803">
        <f>'IS(RMB)'!C30</f>
        <v>13440858.929999936</v>
      </c>
      <c r="D5" s="803">
        <f>'IS(RMB)'!D30</f>
        <v>10965572.72000015</v>
      </c>
      <c r="E5" s="803">
        <f>'IS(RMB)'!E30</f>
        <v>32850384.90999987</v>
      </c>
      <c r="F5" s="804">
        <f>'IS(RMB)'!F30</f>
        <v>19887911.579999972</v>
      </c>
    </row>
    <row r="6" spans="2:6" ht="12" customHeight="1">
      <c r="B6" s="335" t="s">
        <v>493</v>
      </c>
      <c r="C6" s="805">
        <f>C31</f>
        <v>-16987805.210000008</v>
      </c>
      <c r="D6" s="805">
        <f>D31</f>
        <v>-2557557.6899999976</v>
      </c>
      <c r="E6" s="805">
        <f>E31</f>
        <v>-7499323.0899999738</v>
      </c>
      <c r="F6" s="806">
        <f>F31</f>
        <v>-6160829.0100000203</v>
      </c>
    </row>
    <row r="7" spans="2:6" ht="12" customHeight="1">
      <c r="B7" s="335" t="s">
        <v>494</v>
      </c>
      <c r="C7" s="805">
        <f>SUM(C8:C9)</f>
        <v>-41287318.020000003</v>
      </c>
      <c r="D7" s="805">
        <f t="shared" ref="D7:F7" si="0">SUM(D8:D9)</f>
        <v>-53925016.449999996</v>
      </c>
      <c r="E7" s="805">
        <f t="shared" si="0"/>
        <v>-74304860.269999996</v>
      </c>
      <c r="F7" s="806">
        <f t="shared" si="0"/>
        <v>-27954640.75</v>
      </c>
    </row>
    <row r="8" spans="2:6" ht="12" customHeight="1">
      <c r="B8" s="336" t="s">
        <v>495</v>
      </c>
      <c r="C8" s="805">
        <f>C22</f>
        <v>-41294677</v>
      </c>
      <c r="D8" s="805">
        <f t="shared" ref="D8:F8" si="1">D22</f>
        <v>-54137734.399999999</v>
      </c>
      <c r="E8" s="805">
        <f t="shared" si="1"/>
        <v>-74431878.319999993</v>
      </c>
      <c r="F8" s="806">
        <f t="shared" si="1"/>
        <v>-28205889.629999999</v>
      </c>
    </row>
    <row r="9" spans="2:6" ht="12" customHeight="1">
      <c r="B9" s="336" t="s">
        <v>496</v>
      </c>
      <c r="C9" s="805">
        <f>C23</f>
        <v>7358.98</v>
      </c>
      <c r="D9" s="805">
        <f t="shared" ref="D9:F9" si="2">D23</f>
        <v>212717.95</v>
      </c>
      <c r="E9" s="805">
        <f t="shared" si="2"/>
        <v>127018.05</v>
      </c>
      <c r="F9" s="806">
        <f t="shared" si="2"/>
        <v>251248.88</v>
      </c>
    </row>
    <row r="10" spans="2:6" ht="12" customHeight="1">
      <c r="B10" s="329" t="s">
        <v>497</v>
      </c>
      <c r="C10" s="803">
        <f>SUM(C5:C7)</f>
        <v>-44834264.300000072</v>
      </c>
      <c r="D10" s="803">
        <f>SUM(D5:D7)</f>
        <v>-45517001.419999845</v>
      </c>
      <c r="E10" s="803">
        <f>SUM(E5:E7)</f>
        <v>-48953798.4500001</v>
      </c>
      <c r="F10" s="804">
        <f t="shared" ref="F10" si="3">SUM(F5:F7)</f>
        <v>-14227558.180000048</v>
      </c>
    </row>
    <row r="11" spans="2:6" ht="12" customHeight="1">
      <c r="B11" s="337" t="s">
        <v>498</v>
      </c>
      <c r="C11" s="807">
        <f>C34</f>
        <v>9665820</v>
      </c>
      <c r="D11" s="805">
        <f t="shared" ref="D11:F11" si="4">D34</f>
        <v>45170499.189999998</v>
      </c>
      <c r="E11" s="805">
        <f t="shared" si="4"/>
        <v>28934082.450000018</v>
      </c>
      <c r="F11" s="806">
        <f t="shared" si="4"/>
        <v>13693750.089999996</v>
      </c>
    </row>
    <row r="12" spans="2:6" ht="12" customHeight="1">
      <c r="B12" s="337" t="s">
        <v>499</v>
      </c>
      <c r="C12" s="807">
        <f>C39</f>
        <v>-13846361.710000001</v>
      </c>
      <c r="D12" s="805">
        <f t="shared" ref="D12:E12" si="5">D39</f>
        <v>-5661467.7100000009</v>
      </c>
      <c r="E12" s="805">
        <f t="shared" si="5"/>
        <v>14051370.32</v>
      </c>
      <c r="F12" s="806"/>
    </row>
    <row r="13" spans="2:6" ht="12" customHeight="1">
      <c r="B13" s="337" t="s">
        <v>500</v>
      </c>
      <c r="C13" s="807">
        <f>C42</f>
        <v>-145335.84</v>
      </c>
      <c r="D13" s="805">
        <f t="shared" ref="D13:F13" si="6">D42</f>
        <v>-785804.3</v>
      </c>
      <c r="E13" s="805">
        <f t="shared" si="6"/>
        <v>532367.29</v>
      </c>
      <c r="F13" s="806">
        <f t="shared" si="6"/>
        <v>-120042.33</v>
      </c>
    </row>
    <row r="14" spans="2:6" ht="12" customHeight="1">
      <c r="B14" s="337" t="s">
        <v>501</v>
      </c>
      <c r="C14" s="807">
        <f>C15-SUM(C10:C13)</f>
        <v>40886900.530000076</v>
      </c>
      <c r="D14" s="805">
        <f t="shared" ref="D14:F14" si="7">D15-SUM(D10:D13)</f>
        <v>6007969.9399998505</v>
      </c>
      <c r="E14" s="805">
        <f t="shared" si="7"/>
        <v>5968345.6800000798</v>
      </c>
      <c r="F14" s="806">
        <f t="shared" si="7"/>
        <v>-2777855.6499999473</v>
      </c>
    </row>
    <row r="15" spans="2:6" ht="12" customHeight="1" thickBot="1">
      <c r="B15" s="810" t="s">
        <v>502</v>
      </c>
      <c r="C15" s="811">
        <f>C17</f>
        <v>-8273241.3200000003</v>
      </c>
      <c r="D15" s="811">
        <f t="shared" ref="D15:F15" si="8">D17</f>
        <v>-785804.29999999795</v>
      </c>
      <c r="E15" s="811">
        <f t="shared" si="8"/>
        <v>532367.28999999817</v>
      </c>
      <c r="F15" s="812">
        <f t="shared" si="8"/>
        <v>-3431706.0699999994</v>
      </c>
    </row>
    <row r="16" spans="2:6" ht="12" customHeight="1">
      <c r="B16" s="185" t="s">
        <v>503</v>
      </c>
      <c r="C16" s="809"/>
      <c r="D16" s="809"/>
      <c r="E16" s="809"/>
      <c r="F16" s="809"/>
    </row>
    <row r="17" spans="1:6" ht="12" customHeight="1">
      <c r="C17" s="809">
        <f>C21-B21</f>
        <v>-8273241.3200000003</v>
      </c>
      <c r="D17" s="809">
        <f>D21-C21</f>
        <v>-785804.29999999795</v>
      </c>
      <c r="E17" s="809">
        <f t="shared" ref="E17:F17" si="9">E21-D21</f>
        <v>532367.28999999817</v>
      </c>
      <c r="F17" s="809">
        <f t="shared" si="9"/>
        <v>-3431706.0699999994</v>
      </c>
    </row>
    <row r="18" spans="1:6" ht="12" customHeight="1">
      <c r="B18" s="808"/>
      <c r="C18" s="809"/>
      <c r="D18" s="809"/>
      <c r="E18" s="809"/>
      <c r="F18" s="809"/>
    </row>
    <row r="19" spans="1:6" s="443" customFormat="1" ht="12" customHeight="1">
      <c r="B19" s="813"/>
      <c r="C19" s="814"/>
      <c r="D19" s="814"/>
      <c r="E19" s="814"/>
      <c r="F19" s="814"/>
    </row>
    <row r="20" spans="1:6" ht="12" customHeight="1"/>
    <row r="21" spans="1:6" ht="12" customHeight="1">
      <c r="A21" s="185" t="s">
        <v>504</v>
      </c>
      <c r="B21" s="809">
        <v>14817387.85</v>
      </c>
      <c r="C21" s="809">
        <f>'BS(RMB,)'!C6</f>
        <v>6544146.5299999993</v>
      </c>
      <c r="D21" s="809">
        <f>'BS(RMB,)'!D6</f>
        <v>5758342.2300000014</v>
      </c>
      <c r="E21" s="809">
        <f>'BS(RMB,)'!E6</f>
        <v>6290709.5199999996</v>
      </c>
      <c r="F21" s="809">
        <f>'BS(RMB,)'!F6</f>
        <v>2859003.45</v>
      </c>
    </row>
    <row r="22" spans="1:6">
      <c r="B22" s="185" t="s">
        <v>505</v>
      </c>
      <c r="C22" s="185">
        <v>-41294677</v>
      </c>
      <c r="D22" s="185">
        <v>-54137734.399999999</v>
      </c>
      <c r="E22" s="185">
        <v>-74431878.319999993</v>
      </c>
      <c r="F22" s="185">
        <v>-28205889.629999999</v>
      </c>
    </row>
    <row r="23" spans="1:6">
      <c r="B23" s="185" t="s">
        <v>506</v>
      </c>
      <c r="C23" s="185">
        <v>7358.98</v>
      </c>
      <c r="D23" s="185">
        <v>212717.95</v>
      </c>
      <c r="E23" s="185">
        <v>127018.05</v>
      </c>
      <c r="F23" s="185">
        <v>251248.88</v>
      </c>
    </row>
    <row r="25" spans="1:6">
      <c r="A25" s="821"/>
      <c r="B25" s="822" t="s">
        <v>507</v>
      </c>
      <c r="C25" s="823" t="s">
        <v>120</v>
      </c>
      <c r="D25" s="823" t="s">
        <v>2</v>
      </c>
      <c r="E25" s="823" t="s">
        <v>3</v>
      </c>
      <c r="F25" s="823" t="s">
        <v>508</v>
      </c>
    </row>
    <row r="26" spans="1:6">
      <c r="A26" s="824" t="s">
        <v>509</v>
      </c>
      <c r="B26" s="825" t="s">
        <v>510</v>
      </c>
      <c r="C26" s="826" t="s">
        <v>11</v>
      </c>
      <c r="D26" s="826" t="s">
        <v>11</v>
      </c>
      <c r="E26" s="826" t="s">
        <v>11</v>
      </c>
      <c r="F26" s="826" t="s">
        <v>511</v>
      </c>
    </row>
    <row r="27" spans="1:6">
      <c r="A27" s="818" t="s">
        <v>301</v>
      </c>
      <c r="B27" s="819">
        <v>58631323.070000008</v>
      </c>
      <c r="C27" s="819">
        <v>80351269.75</v>
      </c>
      <c r="D27" s="819">
        <v>86422335.560000002</v>
      </c>
      <c r="E27" s="819">
        <v>98504881.11999999</v>
      </c>
      <c r="F27" s="819">
        <v>127497838.61</v>
      </c>
    </row>
    <row r="28" spans="1:6">
      <c r="A28" s="818" t="s">
        <v>305</v>
      </c>
      <c r="B28" s="456">
        <v>63527065.829999998</v>
      </c>
      <c r="C28" s="456">
        <v>61491931.93</v>
      </c>
      <c r="D28" s="456">
        <v>64345113.359999999</v>
      </c>
      <c r="E28" s="456">
        <v>70443674.510000005</v>
      </c>
      <c r="F28" s="456">
        <v>71854416.88000001</v>
      </c>
    </row>
    <row r="29" spans="1:6">
      <c r="A29" s="818" t="s">
        <v>315</v>
      </c>
      <c r="B29" s="456">
        <v>45082989.090000004</v>
      </c>
      <c r="C29" s="456">
        <v>47779996.659999996</v>
      </c>
      <c r="D29" s="456">
        <v>54146686.210000001</v>
      </c>
      <c r="E29" s="456">
        <v>64828469.830000006</v>
      </c>
      <c r="F29" s="456">
        <v>89071340.680000007</v>
      </c>
    </row>
    <row r="30" spans="1:6">
      <c r="A30" s="368" t="s">
        <v>512</v>
      </c>
      <c r="B30" s="820">
        <f>B27+B28-B29</f>
        <v>77075399.810000002</v>
      </c>
      <c r="C30" s="820">
        <f>C27+C28-C29</f>
        <v>94063205.020000011</v>
      </c>
      <c r="D30" s="820">
        <f>D27+D28-D29</f>
        <v>96620762.710000008</v>
      </c>
      <c r="E30" s="820">
        <f>E27+E28-E29</f>
        <v>104120085.79999998</v>
      </c>
      <c r="F30" s="820">
        <f>F27+F28-F29</f>
        <v>110280914.81</v>
      </c>
    </row>
    <row r="31" spans="1:6">
      <c r="C31" s="781">
        <f>B30-C30</f>
        <v>-16987805.210000008</v>
      </c>
      <c r="D31" s="781">
        <f t="shared" ref="D31:F31" si="10">C30-D30</f>
        <v>-2557557.6899999976</v>
      </c>
      <c r="E31" s="781">
        <f t="shared" si="10"/>
        <v>-7499323.0899999738</v>
      </c>
      <c r="F31" s="781">
        <f t="shared" si="10"/>
        <v>-6160829.0100000203</v>
      </c>
    </row>
    <row r="32" spans="1:6">
      <c r="B32" s="185" t="s">
        <v>513</v>
      </c>
      <c r="C32" s="185">
        <v>111059000</v>
      </c>
      <c r="D32" s="185">
        <v>191142369.84999999</v>
      </c>
      <c r="E32" s="185">
        <v>196227919.58000001</v>
      </c>
      <c r="F32" s="185">
        <v>48646958.909999996</v>
      </c>
    </row>
    <row r="33" spans="2:6">
      <c r="B33" s="185" t="s">
        <v>514</v>
      </c>
      <c r="C33" s="185">
        <v>-101393180</v>
      </c>
      <c r="D33" s="185">
        <v>-145971870.66</v>
      </c>
      <c r="E33" s="185">
        <v>-167293837.13</v>
      </c>
      <c r="F33" s="185">
        <v>-34953208.82</v>
      </c>
    </row>
    <row r="34" spans="2:6">
      <c r="C34" s="185">
        <f>SUM(C32:C33)</f>
        <v>9665820</v>
      </c>
      <c r="D34" s="185">
        <f t="shared" ref="D34:F34" si="11">SUM(D32:D33)</f>
        <v>45170499.189999998</v>
      </c>
      <c r="E34" s="185">
        <f t="shared" si="11"/>
        <v>28934082.450000018</v>
      </c>
      <c r="F34" s="185">
        <f t="shared" si="11"/>
        <v>13693750.089999996</v>
      </c>
    </row>
    <row r="36" spans="2:6">
      <c r="B36" s="817" t="s">
        <v>499</v>
      </c>
      <c r="C36" s="817">
        <v>2012</v>
      </c>
      <c r="D36" s="817">
        <v>2013</v>
      </c>
      <c r="E36" s="817">
        <v>2014</v>
      </c>
      <c r="F36" s="817">
        <v>2015</v>
      </c>
    </row>
    <row r="37" spans="2:6">
      <c r="B37" s="185" t="s">
        <v>515</v>
      </c>
      <c r="C37" s="263"/>
      <c r="D37" s="263">
        <v>3939851.93</v>
      </c>
      <c r="E37" s="263">
        <v>16867473.23</v>
      </c>
      <c r="F37" s="263"/>
    </row>
    <row r="38" spans="2:6">
      <c r="B38" s="185" t="s">
        <v>516</v>
      </c>
      <c r="C38" s="263">
        <v>13846361.710000001</v>
      </c>
      <c r="D38" s="263">
        <v>9601319.6400000006</v>
      </c>
      <c r="E38" s="263">
        <v>2816102.91</v>
      </c>
      <c r="F38" s="263"/>
    </row>
    <row r="39" spans="2:6">
      <c r="C39" s="732">
        <f>C37-C38</f>
        <v>-13846361.710000001</v>
      </c>
      <c r="D39" s="732">
        <f t="shared" ref="D39:E39" si="12">D37-D38</f>
        <v>-5661467.7100000009</v>
      </c>
      <c r="E39" s="732">
        <f t="shared" si="12"/>
        <v>14051370.32</v>
      </c>
    </row>
    <row r="42" spans="2:6">
      <c r="B42" s="185" t="s">
        <v>500</v>
      </c>
      <c r="C42" s="185">
        <v>-145335.84</v>
      </c>
      <c r="D42" s="185">
        <v>-785804.3</v>
      </c>
      <c r="E42" s="185">
        <v>532367.29</v>
      </c>
      <c r="F42" s="185">
        <v>-120042.33</v>
      </c>
    </row>
  </sheetData>
  <phoneticPr fontId="29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75"/>
  <sheetViews>
    <sheetView showGridLines="0" topLeftCell="A18" workbookViewId="0">
      <selection activeCell="G19" sqref="G19"/>
    </sheetView>
  </sheetViews>
  <sheetFormatPr defaultRowHeight="16.5"/>
  <cols>
    <col min="1" max="1" width="6" style="185" customWidth="1"/>
    <col min="2" max="2" width="18.5" style="185" customWidth="1"/>
    <col min="3" max="6" width="7.375" style="185" customWidth="1"/>
    <col min="7" max="7" width="9" style="185"/>
    <col min="8" max="8" width="9.75" style="185" bestFit="1" customWidth="1"/>
    <col min="9" max="9" width="30.625" style="185" bestFit="1" customWidth="1"/>
    <col min="10" max="13" width="11" style="185" bestFit="1" customWidth="1"/>
    <col min="16" max="16384" width="9" style="185"/>
  </cols>
  <sheetData>
    <row r="2" spans="2:13" ht="19.5" customHeight="1">
      <c r="B2" s="61" t="s">
        <v>517</v>
      </c>
      <c r="C2" s="13"/>
      <c r="D2" s="14"/>
      <c r="E2" s="15"/>
      <c r="F2" s="3"/>
      <c r="H2" s="1252" t="s">
        <v>518</v>
      </c>
      <c r="I2" s="1253" t="s">
        <v>519</v>
      </c>
      <c r="J2" s="1253" t="s">
        <v>1</v>
      </c>
      <c r="K2" s="1253" t="s">
        <v>2</v>
      </c>
      <c r="L2" s="1253" t="s">
        <v>3</v>
      </c>
      <c r="M2" s="1253" t="s">
        <v>520</v>
      </c>
    </row>
    <row r="3" spans="2:13" ht="12" customHeight="1">
      <c r="B3" s="17"/>
      <c r="C3" s="5" t="s">
        <v>120</v>
      </c>
      <c r="D3" s="5" t="s">
        <v>2</v>
      </c>
      <c r="E3" s="5" t="s">
        <v>3</v>
      </c>
      <c r="F3" s="6" t="s">
        <v>4</v>
      </c>
      <c r="H3" s="1254">
        <v>41000000</v>
      </c>
      <c r="I3" s="1255" t="s">
        <v>521</v>
      </c>
      <c r="J3" s="1256">
        <v>50134470589</v>
      </c>
      <c r="K3" s="1256">
        <v>51932650497</v>
      </c>
      <c r="L3" s="1256">
        <v>62903783760</v>
      </c>
      <c r="M3" s="1256">
        <v>37682967779</v>
      </c>
    </row>
    <row r="4" spans="2:13" ht="12" customHeight="1">
      <c r="B4" s="18" t="s">
        <v>10</v>
      </c>
      <c r="C4" s="19" t="s">
        <v>124</v>
      </c>
      <c r="D4" s="19" t="s">
        <v>124</v>
      </c>
      <c r="E4" s="19" t="s">
        <v>124</v>
      </c>
      <c r="F4" s="20" t="s">
        <v>125</v>
      </c>
      <c r="H4" s="1254">
        <v>41010000</v>
      </c>
      <c r="I4" s="1255" t="s">
        <v>522</v>
      </c>
      <c r="J4" s="1256">
        <v>46077062082</v>
      </c>
      <c r="K4" s="1256">
        <v>46217012631</v>
      </c>
      <c r="L4" s="1256">
        <v>58882890707</v>
      </c>
      <c r="M4" s="1256">
        <v>35766529976</v>
      </c>
    </row>
    <row r="5" spans="2:13" ht="12" customHeight="1">
      <c r="B5" s="21" t="s">
        <v>126</v>
      </c>
      <c r="C5" s="103">
        <f>J3</f>
        <v>50134470589</v>
      </c>
      <c r="D5" s="103">
        <f t="shared" ref="D5:F5" si="0">K3</f>
        <v>51932650497</v>
      </c>
      <c r="E5" s="103">
        <f t="shared" si="0"/>
        <v>62903783760</v>
      </c>
      <c r="F5" s="104">
        <f t="shared" si="0"/>
        <v>37682967779</v>
      </c>
      <c r="H5" s="1257">
        <v>41010020</v>
      </c>
      <c r="I5" s="1258" t="s">
        <v>523</v>
      </c>
      <c r="J5" s="1259">
        <v>46077062082</v>
      </c>
      <c r="K5" s="1259">
        <v>46217012631</v>
      </c>
      <c r="L5" s="1259">
        <v>58882890707</v>
      </c>
      <c r="M5" s="1259">
        <v>35766529976</v>
      </c>
    </row>
    <row r="6" spans="2:13" ht="12" customHeight="1">
      <c r="B6" s="259" t="s">
        <v>524</v>
      </c>
      <c r="C6" s="25">
        <f>J4</f>
        <v>46077062082</v>
      </c>
      <c r="D6" s="25">
        <f t="shared" ref="D6:F6" si="1">K4</f>
        <v>46217012631</v>
      </c>
      <c r="E6" s="25">
        <f t="shared" si="1"/>
        <v>58882890707</v>
      </c>
      <c r="F6" s="105">
        <f t="shared" si="1"/>
        <v>35766529976</v>
      </c>
      <c r="H6" s="1254">
        <v>41011000</v>
      </c>
      <c r="I6" s="1255" t="s">
        <v>525</v>
      </c>
      <c r="J6" s="1256">
        <v>4057408507</v>
      </c>
      <c r="K6" s="1256">
        <v>4721617013</v>
      </c>
      <c r="L6" s="1256">
        <v>3890202059</v>
      </c>
      <c r="M6" s="1256">
        <v>1479226945</v>
      </c>
    </row>
    <row r="7" spans="2:13" ht="12" customHeight="1">
      <c r="B7" s="259" t="s">
        <v>526</v>
      </c>
      <c r="C7" s="25">
        <f>J6</f>
        <v>4057408507</v>
      </c>
      <c r="D7" s="25">
        <f t="shared" ref="D7:F7" si="2">K6</f>
        <v>4721617013</v>
      </c>
      <c r="E7" s="25">
        <f t="shared" si="2"/>
        <v>3890202059</v>
      </c>
      <c r="F7" s="105">
        <f t="shared" si="2"/>
        <v>1479226945</v>
      </c>
      <c r="H7" s="1257">
        <v>41011020</v>
      </c>
      <c r="I7" s="1258" t="s">
        <v>527</v>
      </c>
      <c r="J7" s="1259">
        <v>4057408507</v>
      </c>
      <c r="K7" s="1259">
        <v>4721617013</v>
      </c>
      <c r="L7" s="1259">
        <v>3890202059</v>
      </c>
      <c r="M7" s="1259">
        <v>1479226945</v>
      </c>
    </row>
    <row r="8" spans="2:13" ht="12" customHeight="1">
      <c r="B8" s="259" t="s">
        <v>528</v>
      </c>
      <c r="C8" s="25">
        <f>J8</f>
        <v>0</v>
      </c>
      <c r="D8" s="25">
        <f t="shared" ref="D8:F8" si="3">K8</f>
        <v>994020853</v>
      </c>
      <c r="E8" s="25">
        <f t="shared" si="3"/>
        <v>130690994</v>
      </c>
      <c r="F8" s="105">
        <f t="shared" si="3"/>
        <v>437210858</v>
      </c>
      <c r="H8" s="1254">
        <v>41089000</v>
      </c>
      <c r="I8" s="1255" t="s">
        <v>529</v>
      </c>
      <c r="J8" s="1256">
        <v>0</v>
      </c>
      <c r="K8" s="1256">
        <v>994020853</v>
      </c>
      <c r="L8" s="1256">
        <v>130690994</v>
      </c>
      <c r="M8" s="1256">
        <v>437210858</v>
      </c>
    </row>
    <row r="9" spans="2:13" ht="12" customHeight="1">
      <c r="B9" s="22" t="s">
        <v>128</v>
      </c>
      <c r="C9" s="106">
        <f>J10</f>
        <v>45284652457</v>
      </c>
      <c r="D9" s="106">
        <f t="shared" ref="D9:F9" si="4">K10</f>
        <v>47389383262</v>
      </c>
      <c r="E9" s="106">
        <f t="shared" si="4"/>
        <v>54416712509</v>
      </c>
      <c r="F9" s="107">
        <f t="shared" si="4"/>
        <v>32454251989</v>
      </c>
      <c r="H9" s="1257">
        <v>41089990</v>
      </c>
      <c r="I9" s="1258" t="s">
        <v>530</v>
      </c>
      <c r="J9" s="1259">
        <v>0</v>
      </c>
      <c r="K9" s="1259">
        <v>994020853</v>
      </c>
      <c r="L9" s="1259">
        <v>130690994</v>
      </c>
      <c r="M9" s="1259">
        <v>437210858</v>
      </c>
    </row>
    <row r="10" spans="2:13" ht="12" customHeight="1">
      <c r="B10" s="21" t="s">
        <v>134</v>
      </c>
      <c r="C10" s="103">
        <f>J14</f>
        <v>4849818132</v>
      </c>
      <c r="D10" s="103">
        <f t="shared" ref="D10:F10" si="5">K14</f>
        <v>4543267235</v>
      </c>
      <c r="E10" s="103">
        <f t="shared" si="5"/>
        <v>8487071251</v>
      </c>
      <c r="F10" s="104">
        <f t="shared" si="5"/>
        <v>5228715790</v>
      </c>
      <c r="H10" s="1254">
        <v>42100000</v>
      </c>
      <c r="I10" s="1255" t="s">
        <v>531</v>
      </c>
      <c r="J10" s="1256">
        <v>45284652457</v>
      </c>
      <c r="K10" s="1256">
        <v>47389383262</v>
      </c>
      <c r="L10" s="1256">
        <v>54416712509</v>
      </c>
      <c r="M10" s="1256">
        <v>32454251989</v>
      </c>
    </row>
    <row r="11" spans="2:13" ht="12" customHeight="1">
      <c r="B11" s="23" t="s">
        <v>532</v>
      </c>
      <c r="C11" s="108">
        <f>C10/C5</f>
        <v>9.6736199166409437E-2</v>
      </c>
      <c r="D11" s="108">
        <f>D10/D5</f>
        <v>8.7483831299202633E-2</v>
      </c>
      <c r="E11" s="108">
        <f>E10/E5</f>
        <v>0.13492147441211413</v>
      </c>
      <c r="F11" s="109">
        <f>F10/F5</f>
        <v>0.13875541386933604</v>
      </c>
      <c r="H11" s="1257">
        <v>42010010</v>
      </c>
      <c r="I11" s="1258" t="s">
        <v>533</v>
      </c>
      <c r="J11" s="1259">
        <v>41305957710</v>
      </c>
      <c r="K11" s="1259">
        <v>42349213255</v>
      </c>
      <c r="L11" s="1259">
        <v>50694765776</v>
      </c>
      <c r="M11" s="1259">
        <v>30764757903</v>
      </c>
    </row>
    <row r="12" spans="2:13" ht="12" customHeight="1">
      <c r="B12" s="24" t="s">
        <v>150</v>
      </c>
      <c r="C12" s="110">
        <f>J15</f>
        <v>4676706678</v>
      </c>
      <c r="D12" s="110">
        <f t="shared" ref="D12:F12" si="6">K15</f>
        <v>4816674103</v>
      </c>
      <c r="E12" s="110">
        <f t="shared" si="6"/>
        <v>5616292581</v>
      </c>
      <c r="F12" s="111">
        <f t="shared" si="6"/>
        <v>3208380350</v>
      </c>
      <c r="H12" s="1257">
        <v>42011010</v>
      </c>
      <c r="I12" s="1258" t="s">
        <v>534</v>
      </c>
      <c r="J12" s="1259">
        <v>3978694747</v>
      </c>
      <c r="K12" s="1259">
        <v>4157916935</v>
      </c>
      <c r="L12" s="1259">
        <v>3636502347</v>
      </c>
      <c r="M12" s="1259">
        <v>1392095611</v>
      </c>
    </row>
    <row r="13" spans="2:13" ht="12" customHeight="1">
      <c r="B13" s="74" t="s">
        <v>152</v>
      </c>
      <c r="C13" s="25">
        <f>SUM(J16,J17,J25)</f>
        <v>1469541488</v>
      </c>
      <c r="D13" s="25">
        <f>SUM(K16,K17,K25)</f>
        <v>1409641772</v>
      </c>
      <c r="E13" s="25">
        <f>SUM(L16,L17,L25)</f>
        <v>864497139</v>
      </c>
      <c r="F13" s="105">
        <f>SUM(M16,M17,M25)</f>
        <v>491962077</v>
      </c>
      <c r="H13" s="1257">
        <v>42089990</v>
      </c>
      <c r="I13" s="1258" t="s">
        <v>535</v>
      </c>
      <c r="J13" s="1259">
        <v>0</v>
      </c>
      <c r="K13" s="1259">
        <v>882253072</v>
      </c>
      <c r="L13" s="1259">
        <v>85444386</v>
      </c>
      <c r="M13" s="1259">
        <v>297398475</v>
      </c>
    </row>
    <row r="14" spans="2:13" ht="12" customHeight="1">
      <c r="B14" s="74" t="s">
        <v>536</v>
      </c>
      <c r="C14" s="25">
        <f>J18</f>
        <v>453138342</v>
      </c>
      <c r="D14" s="25">
        <f>K18</f>
        <v>572859305</v>
      </c>
      <c r="E14" s="25">
        <f>L18</f>
        <v>393730669</v>
      </c>
      <c r="F14" s="105">
        <f>M18</f>
        <v>237559255</v>
      </c>
      <c r="H14" s="1254">
        <v>49000000</v>
      </c>
      <c r="I14" s="1255" t="s">
        <v>537</v>
      </c>
      <c r="J14" s="1256">
        <v>4849818132</v>
      </c>
      <c r="K14" s="1256">
        <v>4543267235</v>
      </c>
      <c r="L14" s="1256">
        <v>8487071251</v>
      </c>
      <c r="M14" s="1256">
        <v>5228715790</v>
      </c>
    </row>
    <row r="15" spans="2:13" ht="12" customHeight="1">
      <c r="B15" s="74" t="s">
        <v>163</v>
      </c>
      <c r="C15" s="25">
        <f>J33</f>
        <v>572269457</v>
      </c>
      <c r="D15" s="25">
        <f t="shared" ref="D15:F15" si="7">K33</f>
        <v>984744400</v>
      </c>
      <c r="E15" s="25">
        <f t="shared" si="7"/>
        <v>1761314382</v>
      </c>
      <c r="F15" s="105">
        <f t="shared" si="7"/>
        <v>1261330476</v>
      </c>
      <c r="H15" s="1254">
        <v>60000000</v>
      </c>
      <c r="I15" s="1255" t="s">
        <v>538</v>
      </c>
      <c r="J15" s="1256">
        <v>4676706678</v>
      </c>
      <c r="K15" s="1256">
        <v>4816674103</v>
      </c>
      <c r="L15" s="1256">
        <v>5616292581</v>
      </c>
      <c r="M15" s="1256">
        <v>3208380350</v>
      </c>
    </row>
    <row r="16" spans="2:13" ht="12" customHeight="1">
      <c r="B16" s="74" t="s">
        <v>160</v>
      </c>
      <c r="C16" s="25">
        <f>J28</f>
        <v>389968935</v>
      </c>
      <c r="D16" s="25">
        <f t="shared" ref="D16:F16" si="8">K28</f>
        <v>806193236</v>
      </c>
      <c r="E16" s="25">
        <f t="shared" si="8"/>
        <v>1586293666</v>
      </c>
      <c r="F16" s="105">
        <f t="shared" si="8"/>
        <v>529503423</v>
      </c>
      <c r="H16" s="1257">
        <v>61000100</v>
      </c>
      <c r="I16" s="1260" t="s">
        <v>539</v>
      </c>
      <c r="J16" s="1261">
        <v>997697953</v>
      </c>
      <c r="K16" s="1261">
        <v>930891192</v>
      </c>
      <c r="L16" s="1261">
        <v>435703681</v>
      </c>
      <c r="M16" s="1261">
        <v>276548547</v>
      </c>
    </row>
    <row r="17" spans="2:13" ht="12" customHeight="1">
      <c r="B17" s="74" t="s">
        <v>540</v>
      </c>
      <c r="C17" s="25">
        <f>J38</f>
        <v>4099029</v>
      </c>
      <c r="D17" s="25">
        <f>K38</f>
        <v>144741184</v>
      </c>
      <c r="E17" s="25">
        <f>L38</f>
        <v>102558000</v>
      </c>
      <c r="F17" s="105">
        <f>M38</f>
        <v>97102500</v>
      </c>
      <c r="H17" s="1257">
        <v>61000400</v>
      </c>
      <c r="I17" s="1260" t="s">
        <v>541</v>
      </c>
      <c r="J17" s="1261">
        <v>68810446</v>
      </c>
      <c r="K17" s="1261">
        <v>69678063</v>
      </c>
      <c r="L17" s="1261">
        <v>68621558</v>
      </c>
      <c r="M17" s="1261">
        <v>34745040</v>
      </c>
    </row>
    <row r="18" spans="2:13" ht="12" customHeight="1">
      <c r="B18" s="74" t="s">
        <v>542</v>
      </c>
      <c r="C18" s="25">
        <f>J19+J36</f>
        <v>273494087</v>
      </c>
      <c r="D18" s="25">
        <f>K19+K36</f>
        <v>207138558</v>
      </c>
      <c r="E18" s="25">
        <f>L19+L36</f>
        <v>150677496</v>
      </c>
      <c r="F18" s="105">
        <f>M19+M36</f>
        <v>87687934</v>
      </c>
      <c r="H18" s="1257">
        <v>61000600</v>
      </c>
      <c r="I18" s="1260" t="s">
        <v>543</v>
      </c>
      <c r="J18" s="1261">
        <v>453138342</v>
      </c>
      <c r="K18" s="1261">
        <v>572859305</v>
      </c>
      <c r="L18" s="1261">
        <v>393730669</v>
      </c>
      <c r="M18" s="1261">
        <v>237559255</v>
      </c>
    </row>
    <row r="19" spans="2:13" ht="12" customHeight="1">
      <c r="B19" s="74" t="s">
        <v>544</v>
      </c>
      <c r="C19" s="25">
        <f>J37</f>
        <v>377324220</v>
      </c>
      <c r="D19" s="25">
        <f t="shared" ref="D19:F19" si="9">K37</f>
        <v>0</v>
      </c>
      <c r="E19" s="25">
        <f t="shared" si="9"/>
        <v>68039531</v>
      </c>
      <c r="F19" s="105">
        <f t="shared" si="9"/>
        <v>82107118</v>
      </c>
      <c r="H19" s="1257">
        <v>61000700</v>
      </c>
      <c r="I19" s="1260" t="s">
        <v>545</v>
      </c>
      <c r="J19" s="1261">
        <v>184846795</v>
      </c>
      <c r="K19" s="1261">
        <v>127474619</v>
      </c>
      <c r="L19" s="1261">
        <v>122331731</v>
      </c>
      <c r="M19" s="1261">
        <v>68822320</v>
      </c>
    </row>
    <row r="20" spans="2:13" ht="12" customHeight="1">
      <c r="B20" s="74" t="s">
        <v>546</v>
      </c>
      <c r="C20" s="25">
        <f>J39+J35</f>
        <v>168806397</v>
      </c>
      <c r="D20" s="25">
        <f>K39+K35</f>
        <v>-165403169</v>
      </c>
      <c r="E20" s="25">
        <f>L39+L35</f>
        <v>4549435</v>
      </c>
      <c r="F20" s="105">
        <f>M39+M35</f>
        <v>0</v>
      </c>
      <c r="H20" s="1257">
        <v>61000800</v>
      </c>
      <c r="I20" s="1258" t="s">
        <v>547</v>
      </c>
      <c r="J20" s="1259">
        <v>21023581</v>
      </c>
      <c r="K20" s="1259">
        <v>11720909</v>
      </c>
      <c r="L20" s="1259">
        <v>15703339</v>
      </c>
      <c r="M20" s="1259">
        <v>6070204</v>
      </c>
    </row>
    <row r="21" spans="2:13" ht="12" customHeight="1">
      <c r="B21" s="74" t="s">
        <v>140</v>
      </c>
      <c r="C21" s="25">
        <f>SUM(J20,J21,J22,J23,J24,J26,J27,J29,J30,J31,J32,J34,J40)</f>
        <v>968064723</v>
      </c>
      <c r="D21" s="25">
        <f t="shared" ref="D21:F21" si="10">SUM(K20,K21,K22,K23,K24,K26,K27,K29,K30,K31,K32,K34,K40)</f>
        <v>856758817</v>
      </c>
      <c r="E21" s="25">
        <f t="shared" si="10"/>
        <v>684632263</v>
      </c>
      <c r="F21" s="105">
        <f t="shared" si="10"/>
        <v>421127567</v>
      </c>
      <c r="H21" s="1257">
        <v>61000900</v>
      </c>
      <c r="I21" s="1258" t="s">
        <v>548</v>
      </c>
      <c r="J21" s="1259">
        <v>31362480</v>
      </c>
      <c r="K21" s="1259">
        <v>42937003</v>
      </c>
      <c r="L21" s="1259">
        <v>34632549</v>
      </c>
      <c r="M21" s="1259">
        <v>19768049</v>
      </c>
    </row>
    <row r="22" spans="2:13" ht="12" customHeight="1">
      <c r="B22" s="21" t="s">
        <v>141</v>
      </c>
      <c r="C22" s="103">
        <f>J41</f>
        <v>173111454</v>
      </c>
      <c r="D22" s="103">
        <f t="shared" ref="D22:F22" si="11">K41</f>
        <v>-273406868</v>
      </c>
      <c r="E22" s="103">
        <f t="shared" si="11"/>
        <v>2870778670</v>
      </c>
      <c r="F22" s="104">
        <f t="shared" si="11"/>
        <v>2020335440</v>
      </c>
      <c r="H22" s="1257">
        <v>61001000</v>
      </c>
      <c r="I22" s="1258" t="s">
        <v>549</v>
      </c>
      <c r="J22" s="1259">
        <v>374452851</v>
      </c>
      <c r="K22" s="1259">
        <v>255666718</v>
      </c>
      <c r="L22" s="1259">
        <v>233532010</v>
      </c>
      <c r="M22" s="1259">
        <v>188366470</v>
      </c>
    </row>
    <row r="23" spans="2:13" ht="12" customHeight="1">
      <c r="B23" s="23" t="s">
        <v>550</v>
      </c>
      <c r="C23" s="264">
        <f>C22/C5</f>
        <v>3.4529426952397573E-3</v>
      </c>
      <c r="D23" s="264">
        <f>D22/D5</f>
        <v>-5.2646430594909446E-3</v>
      </c>
      <c r="E23" s="264">
        <f>E22/E5</f>
        <v>4.5637615075001331E-2</v>
      </c>
      <c r="F23" s="265">
        <f>F22/F5</f>
        <v>5.3614021375617195E-2</v>
      </c>
      <c r="H23" s="1257">
        <v>61001200</v>
      </c>
      <c r="I23" s="1258" t="s">
        <v>551</v>
      </c>
      <c r="J23" s="1259">
        <v>58813110</v>
      </c>
      <c r="K23" s="1259">
        <v>52208330</v>
      </c>
      <c r="L23" s="1259">
        <v>10919578</v>
      </c>
      <c r="M23" s="1259">
        <v>5872503</v>
      </c>
    </row>
    <row r="24" spans="2:13" ht="12" customHeight="1">
      <c r="B24" s="26" t="s">
        <v>552</v>
      </c>
      <c r="C24" s="25">
        <f>J42+J54</f>
        <v>2962163239</v>
      </c>
      <c r="D24" s="25">
        <f t="shared" ref="D24:F24" si="12">K42+K54</f>
        <v>2872718685</v>
      </c>
      <c r="E24" s="25">
        <f t="shared" si="12"/>
        <v>3275940091</v>
      </c>
      <c r="F24" s="105">
        <f t="shared" si="12"/>
        <v>1695377647</v>
      </c>
      <c r="H24" s="1257">
        <v>61001300</v>
      </c>
      <c r="I24" s="1258" t="s">
        <v>553</v>
      </c>
      <c r="J24" s="1259">
        <v>30728002</v>
      </c>
      <c r="K24" s="1259">
        <v>34107030</v>
      </c>
      <c r="L24" s="1259">
        <v>29776662</v>
      </c>
      <c r="M24" s="1259">
        <v>19468354</v>
      </c>
    </row>
    <row r="25" spans="2:13" ht="12" customHeight="1">
      <c r="B25" s="26" t="s">
        <v>554</v>
      </c>
      <c r="C25" s="25">
        <f>J47+J63</f>
        <v>1606122476</v>
      </c>
      <c r="D25" s="25">
        <f t="shared" ref="D25:F25" si="13">K47+K63</f>
        <v>1535865147</v>
      </c>
      <c r="E25" s="25">
        <f t="shared" si="13"/>
        <v>3162587491</v>
      </c>
      <c r="F25" s="105">
        <f t="shared" si="13"/>
        <v>1715025584</v>
      </c>
      <c r="H25" s="1257">
        <v>61001400</v>
      </c>
      <c r="I25" s="1260" t="s">
        <v>555</v>
      </c>
      <c r="J25" s="1261">
        <v>403033089</v>
      </c>
      <c r="K25" s="1261">
        <v>409072517</v>
      </c>
      <c r="L25" s="1261">
        <v>360171900</v>
      </c>
      <c r="M25" s="1261">
        <v>180668490</v>
      </c>
    </row>
    <row r="26" spans="2:13" ht="12" customHeight="1">
      <c r="B26" s="28" t="s">
        <v>194</v>
      </c>
      <c r="C26" s="114">
        <f>J74</f>
        <v>-75934266</v>
      </c>
      <c r="D26" s="114">
        <f t="shared" ref="D26:F26" si="14">K74</f>
        <v>-290963756</v>
      </c>
      <c r="E26" s="114">
        <f t="shared" si="14"/>
        <v>463335816</v>
      </c>
      <c r="F26" s="115">
        <f t="shared" si="14"/>
        <v>750009594</v>
      </c>
      <c r="H26" s="1257">
        <v>61001500</v>
      </c>
      <c r="I26" s="1258" t="s">
        <v>556</v>
      </c>
      <c r="J26" s="1259">
        <v>130117563</v>
      </c>
      <c r="K26" s="1259">
        <v>137641153</v>
      </c>
      <c r="L26" s="1259">
        <v>29151383</v>
      </c>
      <c r="M26" s="1259">
        <v>39466864</v>
      </c>
    </row>
    <row r="27" spans="2:13" ht="12" customHeight="1">
      <c r="B27" s="21" t="s">
        <v>196</v>
      </c>
      <c r="C27" s="103">
        <f>J75</f>
        <v>1605086483</v>
      </c>
      <c r="D27" s="103">
        <f t="shared" ref="D27:F27" si="15">K75</f>
        <v>1354410426</v>
      </c>
      <c r="E27" s="103">
        <f t="shared" si="15"/>
        <v>2520795454</v>
      </c>
      <c r="F27" s="104">
        <f t="shared" si="15"/>
        <v>1250677909</v>
      </c>
      <c r="H27" s="1257">
        <v>61001600</v>
      </c>
      <c r="I27" s="1258" t="s">
        <v>557</v>
      </c>
      <c r="J27" s="1259">
        <v>49942644</v>
      </c>
      <c r="K27" s="1259">
        <v>58614975</v>
      </c>
      <c r="L27" s="1259">
        <v>63600997</v>
      </c>
      <c r="M27" s="1259">
        <v>27715778</v>
      </c>
    </row>
    <row r="28" spans="2:13" ht="12" customHeight="1">
      <c r="B28" s="29" t="s">
        <v>558</v>
      </c>
      <c r="C28" s="266">
        <f>C27/C5</f>
        <v>3.2015626457062296E-2</v>
      </c>
      <c r="D28" s="266">
        <f>D27/D5</f>
        <v>2.6080132884383406E-2</v>
      </c>
      <c r="E28" s="266">
        <f>E27/E5</f>
        <v>4.0073828684419346E-2</v>
      </c>
      <c r="F28" s="267">
        <f>F27/F5</f>
        <v>3.3189474786987957E-2</v>
      </c>
      <c r="H28" s="1257">
        <v>61001900</v>
      </c>
      <c r="I28" s="1260" t="s">
        <v>559</v>
      </c>
      <c r="J28" s="1261">
        <v>389968935</v>
      </c>
      <c r="K28" s="1261">
        <v>806193236</v>
      </c>
      <c r="L28" s="1261">
        <v>1586293666</v>
      </c>
      <c r="M28" s="1261">
        <v>529503423</v>
      </c>
    </row>
    <row r="29" spans="2:13" ht="12" customHeight="1">
      <c r="B29" s="260" t="s">
        <v>560</v>
      </c>
      <c r="C29" s="261">
        <f>C18+C32*C33*1000</f>
        <v>2414215583.9422493</v>
      </c>
      <c r="D29" s="261">
        <f>D18+D32*D33*1000</f>
        <v>2267586945.1453066</v>
      </c>
      <c r="E29" s="261">
        <f>E18+E32*E33*1000</f>
        <v>2744337622.1127172</v>
      </c>
      <c r="F29" s="262">
        <f>F18+F32*F33*1000</f>
        <v>1490875350.1905122</v>
      </c>
      <c r="H29" s="1257">
        <v>61002000</v>
      </c>
      <c r="I29" s="1258" t="s">
        <v>561</v>
      </c>
      <c r="J29" s="1259">
        <v>52541359</v>
      </c>
      <c r="K29" s="1259">
        <v>61132693</v>
      </c>
      <c r="L29" s="1259">
        <v>78147372</v>
      </c>
      <c r="M29" s="1259">
        <v>42181096</v>
      </c>
    </row>
    <row r="30" spans="2:13" ht="12" customHeight="1">
      <c r="B30" s="21" t="s">
        <v>200</v>
      </c>
      <c r="C30" s="103">
        <f>C22+C29</f>
        <v>2587327037.9422493</v>
      </c>
      <c r="D30" s="103">
        <f t="shared" ref="D30:F30" si="16">D22+D29</f>
        <v>1994180077.1453066</v>
      </c>
      <c r="E30" s="103">
        <f t="shared" si="16"/>
        <v>5615116292.1127167</v>
      </c>
      <c r="F30" s="104">
        <f t="shared" si="16"/>
        <v>3511210790.1905122</v>
      </c>
      <c r="H30" s="1257">
        <v>61002100</v>
      </c>
      <c r="I30" s="1258" t="s">
        <v>562</v>
      </c>
      <c r="J30" s="1259">
        <v>6520199</v>
      </c>
      <c r="K30" s="1259">
        <v>6661887</v>
      </c>
      <c r="L30" s="1259">
        <v>7178175</v>
      </c>
      <c r="M30" s="1259">
        <v>1850887</v>
      </c>
    </row>
    <row r="31" spans="2:13" ht="12" customHeight="1" thickBot="1">
      <c r="B31" s="31" t="s">
        <v>203</v>
      </c>
      <c r="C31" s="268">
        <f>C30/C5</f>
        <v>5.1607746278065504E-2</v>
      </c>
      <c r="D31" s="268">
        <f>D30/D5</f>
        <v>3.8399351045263992E-2</v>
      </c>
      <c r="E31" s="268">
        <f>E30/E5</f>
        <v>8.9265159525798235E-2</v>
      </c>
      <c r="F31" s="269">
        <f>F30/F5</f>
        <v>9.3177660814370442E-2</v>
      </c>
      <c r="H31" s="1257">
        <v>61002200</v>
      </c>
      <c r="I31" s="1258" t="s">
        <v>563</v>
      </c>
      <c r="J31" s="1259">
        <v>25352054</v>
      </c>
      <c r="K31" s="1259">
        <v>40770764</v>
      </c>
      <c r="L31" s="1259">
        <v>61319389</v>
      </c>
      <c r="M31" s="1259">
        <v>21133501</v>
      </c>
    </row>
    <row r="32" spans="2:13" ht="12" customHeight="1">
      <c r="B32" s="185" t="s">
        <v>564</v>
      </c>
      <c r="C32" s="263">
        <f>마진!F22</f>
        <v>10939.987949999999</v>
      </c>
      <c r="D32" s="263">
        <f>마진!H22</f>
        <v>11337.657569999999</v>
      </c>
      <c r="E32" s="263">
        <f>마진!J22</f>
        <v>15173.81458</v>
      </c>
      <c r="F32" s="263">
        <f>마진!L22</f>
        <v>7947.818839999999</v>
      </c>
      <c r="H32" s="1257">
        <v>61002300</v>
      </c>
      <c r="I32" s="1258" t="s">
        <v>565</v>
      </c>
      <c r="J32" s="1259">
        <v>99200936</v>
      </c>
      <c r="K32" s="1259">
        <v>90263805</v>
      </c>
      <c r="L32" s="1259">
        <v>62842876</v>
      </c>
      <c r="M32" s="1259">
        <v>19414695</v>
      </c>
    </row>
    <row r="33" spans="1:13" ht="12" customHeight="1">
      <c r="B33" s="185" t="s">
        <v>566</v>
      </c>
      <c r="C33" s="263">
        <f>C5/(C35*1000)</f>
        <v>195.67859733723466</v>
      </c>
      <c r="D33" s="263">
        <f>D5/(D35*1000)</f>
        <v>181.73492843860043</v>
      </c>
      <c r="E33" s="263">
        <f>E5/(E35*1000)</f>
        <v>170.92999999692347</v>
      </c>
      <c r="F33" s="263">
        <f>F5/(F35*1000)</f>
        <v>176.54999999855463</v>
      </c>
      <c r="H33" s="1257">
        <v>61002500</v>
      </c>
      <c r="I33" s="1260" t="s">
        <v>567</v>
      </c>
      <c r="J33" s="1261">
        <v>572269457</v>
      </c>
      <c r="K33" s="1261">
        <v>984744400</v>
      </c>
      <c r="L33" s="1261">
        <v>1761314382</v>
      </c>
      <c r="M33" s="1261">
        <v>1261330476</v>
      </c>
    </row>
    <row r="34" spans="1:13" ht="12" customHeight="1">
      <c r="H34" s="1257">
        <v>61002700</v>
      </c>
      <c r="I34" s="1258" t="s">
        <v>568</v>
      </c>
      <c r="J34" s="1259">
        <v>27685881</v>
      </c>
      <c r="K34" s="1259">
        <v>4871630</v>
      </c>
      <c r="L34" s="1259">
        <v>88029</v>
      </c>
      <c r="M34" s="1259">
        <v>0</v>
      </c>
    </row>
    <row r="35" spans="1:13" ht="12" customHeight="1">
      <c r="B35" s="185" t="s">
        <v>569</v>
      </c>
      <c r="C35" s="263">
        <f>마진!F8</f>
        <v>256208.24797</v>
      </c>
      <c r="D35" s="263">
        <f>마진!H8</f>
        <v>285760.42559999996</v>
      </c>
      <c r="E35" s="263">
        <f>마진!J8</f>
        <v>368009.03153999994</v>
      </c>
      <c r="F35" s="263">
        <f>마진!L8</f>
        <v>213440.76907000001</v>
      </c>
      <c r="H35" s="1257">
        <v>61002900</v>
      </c>
      <c r="I35" s="1260" t="s">
        <v>570</v>
      </c>
      <c r="J35" s="1261">
        <v>168806397</v>
      </c>
      <c r="K35" s="1261">
        <v>0</v>
      </c>
      <c r="L35" s="1261">
        <v>4549435</v>
      </c>
      <c r="M35" s="1261">
        <v>0</v>
      </c>
    </row>
    <row r="36" spans="1:13" ht="12" customHeight="1">
      <c r="H36" s="1257">
        <v>61003000</v>
      </c>
      <c r="I36" s="1260" t="s">
        <v>571</v>
      </c>
      <c r="J36" s="1261">
        <v>88647292</v>
      </c>
      <c r="K36" s="1261">
        <v>79663939</v>
      </c>
      <c r="L36" s="1261">
        <v>28345765</v>
      </c>
      <c r="M36" s="1261">
        <v>18865614</v>
      </c>
    </row>
    <row r="37" spans="1:13" ht="12" customHeight="1">
      <c r="C37" s="185" t="b">
        <f>C5=SUM(C6,C7,C8)</f>
        <v>1</v>
      </c>
      <c r="D37" s="185" t="b">
        <f>D5=SUM(D6,D8)</f>
        <v>0</v>
      </c>
      <c r="E37" s="185" t="b">
        <f>E5=SUM(E6,E8)</f>
        <v>0</v>
      </c>
      <c r="F37" s="185" t="b">
        <f>F5=SUM(F6,F8)</f>
        <v>0</v>
      </c>
      <c r="H37" s="1262">
        <v>61003500</v>
      </c>
      <c r="I37" s="1260" t="s">
        <v>572</v>
      </c>
      <c r="J37" s="1261">
        <v>377324220</v>
      </c>
      <c r="K37" s="1261">
        <v>0</v>
      </c>
      <c r="L37" s="1261">
        <v>68039531</v>
      </c>
      <c r="M37" s="1261">
        <v>82107118</v>
      </c>
    </row>
    <row r="38" spans="1:13" ht="12" customHeight="1">
      <c r="C38" s="185" t="b">
        <f>C10=C5-C9</f>
        <v>1</v>
      </c>
      <c r="D38" s="185" t="b">
        <f>D10=D5-D9</f>
        <v>1</v>
      </c>
      <c r="E38" s="185" t="b">
        <f>E10=E5-E9</f>
        <v>1</v>
      </c>
      <c r="F38" s="185" t="b">
        <f>F10=F5-F9</f>
        <v>1</v>
      </c>
      <c r="H38" s="1262">
        <v>61003800</v>
      </c>
      <c r="I38" s="1260" t="s">
        <v>573</v>
      </c>
      <c r="J38" s="1261">
        <v>4099029</v>
      </c>
      <c r="K38" s="1261">
        <v>144741184</v>
      </c>
      <c r="L38" s="1261">
        <v>102558000</v>
      </c>
      <c r="M38" s="1261">
        <v>97102500</v>
      </c>
    </row>
    <row r="39" spans="1:13" ht="12" customHeight="1">
      <c r="C39" s="185" t="b">
        <f>C12=SUM(C15,C16,C13,C14,C19,C20,C18,C17,C21)</f>
        <v>1</v>
      </c>
      <c r="D39" s="185" t="b">
        <f>D12=SUM(D15,D16,D13,D14,D19,D20,D18,D17,D21)</f>
        <v>1</v>
      </c>
      <c r="E39" s="185" t="b">
        <f>E12=SUM(E15,E16,E13,E14,E19,E20,E18,E17,E21)</f>
        <v>1</v>
      </c>
      <c r="F39" s="185" t="b">
        <f>F12=SUM(F15,F16,F13,F14,F19,F20,F18,F17,F21)</f>
        <v>1</v>
      </c>
      <c r="H39" s="1262">
        <v>71101800</v>
      </c>
      <c r="I39" s="1260" t="s">
        <v>574</v>
      </c>
      <c r="J39" s="1261">
        <v>0</v>
      </c>
      <c r="K39" s="1261">
        <v>-165403169</v>
      </c>
      <c r="L39" s="1261">
        <v>0</v>
      </c>
      <c r="M39" s="1261">
        <v>0</v>
      </c>
    </row>
    <row r="40" spans="1:13" ht="12" customHeight="1">
      <c r="C40" s="185" t="b">
        <f>C22=C10-C12</f>
        <v>1</v>
      </c>
      <c r="D40" s="185" t="b">
        <f>D22=D10-D12</f>
        <v>1</v>
      </c>
      <c r="E40" s="185" t="b">
        <f>E22=E10-E12</f>
        <v>1</v>
      </c>
      <c r="F40" s="185" t="b">
        <f>F22=F10-F12</f>
        <v>1</v>
      </c>
      <c r="H40" s="1257">
        <v>61004100</v>
      </c>
      <c r="I40" s="1258" t="s">
        <v>575</v>
      </c>
      <c r="J40" s="1259">
        <v>60324063</v>
      </c>
      <c r="K40" s="1259">
        <v>60161920</v>
      </c>
      <c r="L40" s="1259">
        <v>57739904</v>
      </c>
      <c r="M40" s="1259">
        <v>29819166</v>
      </c>
    </row>
    <row r="41" spans="1:13" ht="12" customHeight="1">
      <c r="C41" s="185" t="b">
        <f>C27=C22+C24-C25-C26</f>
        <v>1</v>
      </c>
      <c r="D41" s="185" t="b">
        <f>D27=D22+D24-D25-D26</f>
        <v>1</v>
      </c>
      <c r="E41" s="185" t="b">
        <f>E27=E22+E24-E25-E26</f>
        <v>1</v>
      </c>
      <c r="F41" s="185" t="b">
        <f>F27=F22+F24-F25-F26</f>
        <v>1</v>
      </c>
      <c r="H41" s="1254">
        <v>70000000</v>
      </c>
      <c r="I41" s="1255" t="s">
        <v>141</v>
      </c>
      <c r="J41" s="1256">
        <v>173111454</v>
      </c>
      <c r="K41" s="1256">
        <v>-273406868</v>
      </c>
      <c r="L41" s="1256">
        <v>2870778670</v>
      </c>
      <c r="M41" s="1256">
        <v>2020335440</v>
      </c>
    </row>
    <row r="42" spans="1:13">
      <c r="H42" s="1254">
        <v>71000000</v>
      </c>
      <c r="I42" s="1255" t="s">
        <v>576</v>
      </c>
      <c r="J42" s="1256">
        <v>2637850952</v>
      </c>
      <c r="K42" s="1256">
        <v>2318127369</v>
      </c>
      <c r="L42" s="1256">
        <v>3183996561</v>
      </c>
      <c r="M42" s="1256">
        <v>1536911056</v>
      </c>
    </row>
    <row r="43" spans="1:13">
      <c r="A43" s="363"/>
      <c r="B43" s="25">
        <v>569796209</v>
      </c>
      <c r="C43" s="25">
        <v>993089459</v>
      </c>
      <c r="D43" s="25">
        <v>1765593366</v>
      </c>
      <c r="E43" s="105">
        <v>1280666024</v>
      </c>
      <c r="F43" s="363"/>
      <c r="G43" s="363"/>
      <c r="H43" s="1257">
        <v>71100300</v>
      </c>
      <c r="I43" s="1258" t="s">
        <v>577</v>
      </c>
      <c r="J43" s="1259">
        <v>151542997</v>
      </c>
      <c r="K43" s="1259">
        <v>80426471</v>
      </c>
      <c r="L43" s="1259">
        <v>114136321</v>
      </c>
      <c r="M43" s="1259">
        <v>57059329</v>
      </c>
    </row>
    <row r="44" spans="1:13">
      <c r="B44" s="25">
        <v>572269457</v>
      </c>
      <c r="C44" s="25">
        <v>984744400</v>
      </c>
      <c r="D44" s="25">
        <v>1761314382</v>
      </c>
      <c r="E44" s="105">
        <v>1261330476</v>
      </c>
      <c r="H44" s="1257">
        <v>71100400</v>
      </c>
      <c r="I44" s="1258" t="s">
        <v>578</v>
      </c>
      <c r="J44" s="1259">
        <v>-4548224</v>
      </c>
      <c r="K44" s="1259">
        <v>35721811</v>
      </c>
      <c r="L44" s="1259">
        <v>-32711312</v>
      </c>
      <c r="M44" s="1259">
        <v>62330826</v>
      </c>
    </row>
    <row r="45" spans="1:13">
      <c r="B45" s="185">
        <f>B43/B44</f>
        <v>0.99567817577935147</v>
      </c>
      <c r="H45" s="1257">
        <v>71100500</v>
      </c>
      <c r="I45" s="1258" t="s">
        <v>246</v>
      </c>
      <c r="J45" s="1259">
        <v>0</v>
      </c>
      <c r="K45" s="1259">
        <v>444507</v>
      </c>
      <c r="L45" s="1259">
        <v>3801687</v>
      </c>
      <c r="M45" s="1259">
        <v>375654</v>
      </c>
    </row>
    <row r="46" spans="1:13">
      <c r="B46" s="802">
        <f>B44/C5</f>
        <v>1.1414690337341701E-2</v>
      </c>
      <c r="C46" s="802">
        <f t="shared" ref="C46:E46" si="17">C44/D5</f>
        <v>1.8961951500181679E-2</v>
      </c>
      <c r="D46" s="802">
        <f t="shared" si="17"/>
        <v>2.8000134121025727E-2</v>
      </c>
      <c r="E46" s="802">
        <f t="shared" si="17"/>
        <v>3.3472163960050816E-2</v>
      </c>
      <c r="H46" s="1257">
        <v>71102200</v>
      </c>
      <c r="I46" s="1258" t="s">
        <v>579</v>
      </c>
      <c r="J46" s="1259">
        <v>2490856179</v>
      </c>
      <c r="K46" s="1259">
        <v>2201534580</v>
      </c>
      <c r="L46" s="1259">
        <v>3098769865</v>
      </c>
      <c r="M46" s="1259">
        <v>1417145247</v>
      </c>
    </row>
    <row r="47" spans="1:13">
      <c r="H47" s="1254">
        <v>72000000</v>
      </c>
      <c r="I47" s="1255" t="s">
        <v>580</v>
      </c>
      <c r="J47" s="1256">
        <v>599382994</v>
      </c>
      <c r="K47" s="1256">
        <v>519036798</v>
      </c>
      <c r="L47" s="1256">
        <v>2395408604</v>
      </c>
      <c r="M47" s="1256">
        <v>1187613537</v>
      </c>
    </row>
    <row r="48" spans="1:13">
      <c r="H48" s="1257">
        <v>72100100</v>
      </c>
      <c r="I48" s="1258" t="s">
        <v>581</v>
      </c>
      <c r="J48" s="1259">
        <v>125739151</v>
      </c>
      <c r="K48" s="1259">
        <v>121041905</v>
      </c>
      <c r="L48" s="1259">
        <v>102645220</v>
      </c>
      <c r="M48" s="1259">
        <v>307384939</v>
      </c>
    </row>
    <row r="49" spans="8:13">
      <c r="H49" s="1257">
        <v>72100200</v>
      </c>
      <c r="I49" s="1258" t="s">
        <v>582</v>
      </c>
      <c r="J49" s="1259">
        <v>-57714577</v>
      </c>
      <c r="K49" s="1259">
        <v>11138782</v>
      </c>
      <c r="L49" s="1259">
        <v>81016687</v>
      </c>
      <c r="M49" s="1259">
        <v>-89913449</v>
      </c>
    </row>
    <row r="50" spans="8:13">
      <c r="H50" s="1257">
        <v>72100300</v>
      </c>
      <c r="I50" s="1258" t="s">
        <v>254</v>
      </c>
      <c r="J50" s="1259">
        <v>36748703</v>
      </c>
      <c r="K50" s="1259">
        <v>5568215</v>
      </c>
      <c r="L50" s="1259">
        <v>0</v>
      </c>
      <c r="M50" s="1259">
        <v>5721071</v>
      </c>
    </row>
    <row r="51" spans="8:13">
      <c r="H51" s="1257">
        <v>72100400</v>
      </c>
      <c r="I51" s="1258" t="s">
        <v>255</v>
      </c>
      <c r="J51" s="1259">
        <v>9882476</v>
      </c>
      <c r="K51" s="1259">
        <v>91797351</v>
      </c>
      <c r="L51" s="1259">
        <v>663196</v>
      </c>
      <c r="M51" s="1259">
        <v>48652263</v>
      </c>
    </row>
    <row r="52" spans="8:13">
      <c r="H52" s="1257">
        <v>72102600</v>
      </c>
      <c r="I52" s="1258" t="s">
        <v>583</v>
      </c>
      <c r="J52" s="1259">
        <v>484727241</v>
      </c>
      <c r="K52" s="1259">
        <v>289490545</v>
      </c>
      <c r="L52" s="1259">
        <v>2211083501</v>
      </c>
      <c r="M52" s="1259">
        <v>915768713</v>
      </c>
    </row>
    <row r="53" spans="8:13">
      <c r="H53" s="1254">
        <v>72900000</v>
      </c>
      <c r="I53" s="1255" t="s">
        <v>240</v>
      </c>
      <c r="J53" s="1256">
        <v>2211579412</v>
      </c>
      <c r="K53" s="1256">
        <v>1525683703</v>
      </c>
      <c r="L53" s="1256">
        <v>3659366627</v>
      </c>
      <c r="M53" s="1256">
        <v>2369632959</v>
      </c>
    </row>
    <row r="54" spans="8:13">
      <c r="H54" s="1254">
        <v>73000000</v>
      </c>
      <c r="I54" s="1255" t="s">
        <v>584</v>
      </c>
      <c r="J54" s="1256">
        <v>324312287</v>
      </c>
      <c r="K54" s="1256">
        <v>554591316</v>
      </c>
      <c r="L54" s="1256">
        <v>91943530</v>
      </c>
      <c r="M54" s="1256">
        <v>158466591</v>
      </c>
    </row>
    <row r="55" spans="8:13">
      <c r="H55" s="1263" t="s">
        <v>585</v>
      </c>
      <c r="I55" s="1255" t="s">
        <v>337</v>
      </c>
      <c r="J55" s="1256">
        <v>34103128</v>
      </c>
      <c r="K55" s="1256">
        <v>13843610</v>
      </c>
      <c r="L55" s="1256">
        <v>16236892</v>
      </c>
      <c r="M55" s="1256">
        <v>4268859</v>
      </c>
    </row>
    <row r="56" spans="8:13">
      <c r="H56" s="1257">
        <v>73100100</v>
      </c>
      <c r="I56" s="1258" t="s">
        <v>586</v>
      </c>
      <c r="J56" s="1259">
        <v>34103128</v>
      </c>
      <c r="K56" s="1259">
        <v>13843610</v>
      </c>
      <c r="L56" s="1259">
        <v>16236892</v>
      </c>
      <c r="M56" s="1259">
        <v>4268859</v>
      </c>
    </row>
    <row r="57" spans="8:13">
      <c r="H57" s="1263" t="s">
        <v>587</v>
      </c>
      <c r="I57" s="1255" t="s">
        <v>588</v>
      </c>
      <c r="J57" s="1256">
        <v>290209159</v>
      </c>
      <c r="K57" s="1256">
        <v>540747706</v>
      </c>
      <c r="L57" s="1256">
        <v>75706638</v>
      </c>
      <c r="M57" s="1256">
        <v>154197732</v>
      </c>
    </row>
    <row r="58" spans="8:13">
      <c r="H58" s="1257">
        <v>73110200</v>
      </c>
      <c r="I58" s="1258" t="s">
        <v>589</v>
      </c>
      <c r="J58" s="1259">
        <v>19550167</v>
      </c>
      <c r="K58" s="1259">
        <v>555049621</v>
      </c>
      <c r="L58" s="1259">
        <v>16851794</v>
      </c>
      <c r="M58" s="1259">
        <v>93842107</v>
      </c>
    </row>
    <row r="59" spans="8:13">
      <c r="H59" s="1257">
        <v>73110300</v>
      </c>
      <c r="I59" s="1258" t="s">
        <v>590</v>
      </c>
      <c r="J59" s="1259">
        <v>88679898</v>
      </c>
      <c r="K59" s="1259">
        <v>-164236860</v>
      </c>
      <c r="L59" s="1259">
        <v>-64431412</v>
      </c>
      <c r="M59" s="1259">
        <v>37518499</v>
      </c>
    </row>
    <row r="60" spans="8:13">
      <c r="H60" s="1257">
        <v>73110800</v>
      </c>
      <c r="I60" s="1258" t="s">
        <v>591</v>
      </c>
      <c r="J60" s="1259">
        <v>0</v>
      </c>
      <c r="K60" s="1259">
        <v>0</v>
      </c>
      <c r="L60" s="1259">
        <v>41680597</v>
      </c>
      <c r="M60" s="1259">
        <v>0</v>
      </c>
    </row>
    <row r="61" spans="8:13">
      <c r="H61" s="1257">
        <v>73110900</v>
      </c>
      <c r="I61" s="1258" t="s">
        <v>592</v>
      </c>
      <c r="J61" s="1259">
        <v>0</v>
      </c>
      <c r="K61" s="1259">
        <v>0</v>
      </c>
      <c r="L61" s="1259">
        <v>47128307</v>
      </c>
      <c r="M61" s="1259">
        <v>0</v>
      </c>
    </row>
    <row r="62" spans="8:13">
      <c r="H62" s="1257">
        <v>73119900</v>
      </c>
      <c r="I62" s="1258" t="s">
        <v>339</v>
      </c>
      <c r="J62" s="1259">
        <v>181979094</v>
      </c>
      <c r="K62" s="1259">
        <v>149934945</v>
      </c>
      <c r="L62" s="1259">
        <v>34477352</v>
      </c>
      <c r="M62" s="1259">
        <v>22837126</v>
      </c>
    </row>
    <row r="63" spans="8:13">
      <c r="H63" s="1254">
        <v>74000000</v>
      </c>
      <c r="I63" s="1255" t="s">
        <v>593</v>
      </c>
      <c r="J63" s="1256">
        <v>1006739482</v>
      </c>
      <c r="K63" s="1256">
        <v>1016828349</v>
      </c>
      <c r="L63" s="1256">
        <v>767178887</v>
      </c>
      <c r="M63" s="1256">
        <v>527412047</v>
      </c>
    </row>
    <row r="64" spans="8:13">
      <c r="H64" s="1254">
        <v>74100000</v>
      </c>
      <c r="I64" s="1255" t="s">
        <v>338</v>
      </c>
      <c r="J64" s="1256">
        <v>730139186</v>
      </c>
      <c r="K64" s="1256">
        <v>708289815</v>
      </c>
      <c r="L64" s="1256">
        <v>642594360</v>
      </c>
      <c r="M64" s="1256">
        <v>367873842</v>
      </c>
    </row>
    <row r="65" spans="8:13">
      <c r="H65" s="1257">
        <v>74100100</v>
      </c>
      <c r="I65" s="1258" t="s">
        <v>594</v>
      </c>
      <c r="J65" s="1259">
        <v>730139186</v>
      </c>
      <c r="K65" s="1259">
        <v>708289815</v>
      </c>
      <c r="L65" s="1259">
        <v>642594360</v>
      </c>
      <c r="M65" s="1259">
        <v>367873842</v>
      </c>
    </row>
    <row r="66" spans="8:13">
      <c r="H66" s="1263" t="s">
        <v>595</v>
      </c>
      <c r="I66" s="1255" t="s">
        <v>596</v>
      </c>
      <c r="J66" s="1256">
        <v>276600296</v>
      </c>
      <c r="K66" s="1256">
        <v>308538534</v>
      </c>
      <c r="L66" s="1256">
        <v>124584527</v>
      </c>
      <c r="M66" s="1256">
        <v>159538205</v>
      </c>
    </row>
    <row r="67" spans="8:13">
      <c r="H67" s="1257">
        <v>74110200</v>
      </c>
      <c r="I67" s="1258" t="s">
        <v>597</v>
      </c>
      <c r="J67" s="1259">
        <v>13772781</v>
      </c>
      <c r="K67" s="1259">
        <v>40909241</v>
      </c>
      <c r="L67" s="1259">
        <v>11481108</v>
      </c>
      <c r="M67" s="1259">
        <v>3970945</v>
      </c>
    </row>
    <row r="68" spans="8:13">
      <c r="H68" s="1257">
        <v>74110300</v>
      </c>
      <c r="I68" s="1258" t="s">
        <v>598</v>
      </c>
      <c r="J68" s="1259">
        <v>147306240</v>
      </c>
      <c r="K68" s="1259">
        <v>-15024927</v>
      </c>
      <c r="L68" s="1259">
        <v>39297257</v>
      </c>
      <c r="M68" s="1259">
        <v>25633768</v>
      </c>
    </row>
    <row r="69" spans="8:13">
      <c r="H69" s="1257">
        <v>74110800</v>
      </c>
      <c r="I69" s="1258" t="s">
        <v>599</v>
      </c>
      <c r="J69" s="1259">
        <v>103924988</v>
      </c>
      <c r="K69" s="1259">
        <v>49105198</v>
      </c>
      <c r="L69" s="1259">
        <v>0</v>
      </c>
      <c r="M69" s="1259">
        <v>17368459</v>
      </c>
    </row>
    <row r="70" spans="8:13">
      <c r="H70" s="1257">
        <v>74110900</v>
      </c>
      <c r="I70" s="1258" t="s">
        <v>600</v>
      </c>
      <c r="J70" s="1259">
        <v>0</v>
      </c>
      <c r="K70" s="1259">
        <v>184534397</v>
      </c>
      <c r="L70" s="1259">
        <v>34186000</v>
      </c>
      <c r="M70" s="1259">
        <v>43051011</v>
      </c>
    </row>
    <row r="71" spans="8:13">
      <c r="H71" s="1257">
        <v>74119900</v>
      </c>
      <c r="I71" s="1258" t="s">
        <v>340</v>
      </c>
      <c r="J71" s="1259">
        <v>11596287</v>
      </c>
      <c r="K71" s="1259">
        <v>49014625</v>
      </c>
      <c r="L71" s="1259">
        <v>39620162</v>
      </c>
      <c r="M71" s="1259">
        <v>69514022</v>
      </c>
    </row>
    <row r="72" spans="8:13">
      <c r="H72" s="1254">
        <v>75000000</v>
      </c>
      <c r="I72" s="1255" t="s">
        <v>601</v>
      </c>
      <c r="J72" s="1256">
        <v>1529152217</v>
      </c>
      <c r="K72" s="1256">
        <v>1063446670</v>
      </c>
      <c r="L72" s="1256">
        <v>2984131270</v>
      </c>
      <c r="M72" s="1256">
        <v>2000687503</v>
      </c>
    </row>
    <row r="73" spans="8:13">
      <c r="H73" s="1254">
        <v>76000000</v>
      </c>
      <c r="I73" s="1255" t="s">
        <v>602</v>
      </c>
      <c r="J73" s="1256">
        <v>-75934266</v>
      </c>
      <c r="K73" s="1256">
        <v>-290963756</v>
      </c>
      <c r="L73" s="1256">
        <v>463335816</v>
      </c>
      <c r="M73" s="1256">
        <v>750009594</v>
      </c>
    </row>
    <row r="74" spans="8:13">
      <c r="H74" s="1257">
        <v>76100000</v>
      </c>
      <c r="I74" s="1258" t="s">
        <v>603</v>
      </c>
      <c r="J74" s="1259">
        <v>-75934266</v>
      </c>
      <c r="K74" s="1259">
        <v>-290963756</v>
      </c>
      <c r="L74" s="1259">
        <v>463335816</v>
      </c>
      <c r="M74" s="1259">
        <v>750009594</v>
      </c>
    </row>
    <row r="75" spans="8:13">
      <c r="H75" s="1254">
        <v>88000000</v>
      </c>
      <c r="I75" s="1255" t="s">
        <v>604</v>
      </c>
      <c r="J75" s="1256">
        <v>1605086483</v>
      </c>
      <c r="K75" s="1256">
        <v>1354410426</v>
      </c>
      <c r="L75" s="1256">
        <v>2520795454</v>
      </c>
      <c r="M75" s="1256">
        <v>1250677909</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Y156"/>
  <sheetViews>
    <sheetView showGridLines="0" workbookViewId="0">
      <selection activeCell="G19" sqref="G19"/>
    </sheetView>
  </sheetViews>
  <sheetFormatPr defaultRowHeight="11.25"/>
  <cols>
    <col min="1" max="1" width="5.75" style="185" customWidth="1"/>
    <col min="2" max="2" width="14.875" style="185" bestFit="1" customWidth="1"/>
    <col min="3" max="6" width="7.875" style="185" customWidth="1"/>
    <col min="7" max="9" width="9" style="185"/>
    <col min="10" max="10" width="29.875" style="185" customWidth="1"/>
    <col min="11" max="14" width="11" style="185" bestFit="1" customWidth="1"/>
    <col min="15" max="16" width="11.125" style="185" bestFit="1" customWidth="1"/>
    <col min="17" max="18" width="9" style="185"/>
    <col min="19" max="19" width="21" style="185" bestFit="1" customWidth="1"/>
    <col min="20" max="20" width="15.125" style="185" customWidth="1"/>
    <col min="21" max="21" width="15.125" style="185" bestFit="1" customWidth="1"/>
    <col min="22" max="22" width="9" style="185"/>
    <col min="23" max="23" width="20.5" style="185" bestFit="1" customWidth="1"/>
    <col min="24" max="25" width="13.5" style="185" bestFit="1" customWidth="1"/>
    <col min="26" max="16384" width="9" style="185"/>
  </cols>
  <sheetData>
    <row r="2" spans="2:25" ht="19.5" customHeight="1">
      <c r="B2" s="250" t="s">
        <v>605</v>
      </c>
      <c r="C2" s="219"/>
      <c r="D2" s="220"/>
      <c r="E2" s="220"/>
      <c r="F2" s="220"/>
      <c r="I2" s="270" t="s">
        <v>518</v>
      </c>
      <c r="J2" s="271" t="s">
        <v>519</v>
      </c>
      <c r="K2" s="1253" t="s">
        <v>1</v>
      </c>
      <c r="L2" s="1253" t="s">
        <v>2</v>
      </c>
      <c r="M2" s="1253" t="s">
        <v>3</v>
      </c>
      <c r="N2" s="1253" t="s">
        <v>606</v>
      </c>
      <c r="S2" s="184" t="s">
        <v>607</v>
      </c>
      <c r="T2" s="1264" t="s">
        <v>608</v>
      </c>
      <c r="U2" s="1264" t="s">
        <v>609</v>
      </c>
      <c r="W2" s="201" t="s">
        <v>607</v>
      </c>
      <c r="X2" s="1265" t="s">
        <v>610</v>
      </c>
      <c r="Y2" s="202" t="s">
        <v>611</v>
      </c>
    </row>
    <row r="3" spans="2:25" ht="12" customHeight="1">
      <c r="B3" s="221"/>
      <c r="C3" s="222" t="s">
        <v>1</v>
      </c>
      <c r="D3" s="222" t="s">
        <v>2</v>
      </c>
      <c r="E3" s="222" t="s">
        <v>3</v>
      </c>
      <c r="F3" s="223" t="s">
        <v>4</v>
      </c>
      <c r="I3" s="1254">
        <v>10000000</v>
      </c>
      <c r="J3" s="1255" t="s">
        <v>612</v>
      </c>
      <c r="K3" s="1256">
        <v>47161263465</v>
      </c>
      <c r="L3" s="1256">
        <v>58015489673</v>
      </c>
      <c r="M3" s="1256">
        <v>70919652314</v>
      </c>
      <c r="N3" s="1256">
        <v>80443477566</v>
      </c>
      <c r="S3" s="186" t="s">
        <v>613</v>
      </c>
      <c r="T3" s="187">
        <v>274384823.50999999</v>
      </c>
      <c r="U3" s="187">
        <v>332757526.01999998</v>
      </c>
      <c r="W3" s="1266" t="s">
        <v>613</v>
      </c>
      <c r="X3" s="203">
        <v>400515741.83999997</v>
      </c>
      <c r="Y3" s="204">
        <v>443951262.00000006</v>
      </c>
    </row>
    <row r="4" spans="2:25" ht="12" customHeight="1">
      <c r="B4" s="224" t="s">
        <v>10</v>
      </c>
      <c r="C4" s="225" t="s">
        <v>11</v>
      </c>
      <c r="D4" s="225" t="s">
        <v>11</v>
      </c>
      <c r="E4" s="225" t="s">
        <v>11</v>
      </c>
      <c r="F4" s="226" t="s">
        <v>12</v>
      </c>
      <c r="I4" s="1254">
        <v>11000000</v>
      </c>
      <c r="J4" s="1255" t="s">
        <v>614</v>
      </c>
      <c r="K4" s="1256">
        <v>26714724266</v>
      </c>
      <c r="L4" s="1256">
        <v>32023904562</v>
      </c>
      <c r="M4" s="1256">
        <v>33649507707</v>
      </c>
      <c r="N4" s="1256">
        <v>39071492039</v>
      </c>
      <c r="S4" s="186"/>
      <c r="T4" s="187"/>
      <c r="U4" s="187"/>
      <c r="W4" s="1267" t="s">
        <v>615</v>
      </c>
      <c r="X4" s="203">
        <v>189910935.63</v>
      </c>
      <c r="Y4" s="205">
        <v>215795281.66</v>
      </c>
    </row>
    <row r="5" spans="2:25" ht="12" customHeight="1">
      <c r="B5" s="227" t="s">
        <v>14</v>
      </c>
      <c r="C5" s="228">
        <f>K4</f>
        <v>26714724266</v>
      </c>
      <c r="D5" s="228">
        <f t="shared" ref="D5:F5" si="0">L4</f>
        <v>32023904562</v>
      </c>
      <c r="E5" s="228">
        <f t="shared" si="0"/>
        <v>33649507707</v>
      </c>
      <c r="F5" s="229">
        <f t="shared" si="0"/>
        <v>39071492039</v>
      </c>
      <c r="I5" s="1254"/>
      <c r="J5" s="1255" t="s">
        <v>616</v>
      </c>
      <c r="K5" s="1256">
        <v>15033614715</v>
      </c>
      <c r="L5" s="1256">
        <v>16193311195</v>
      </c>
      <c r="M5" s="1256">
        <v>18875818716</v>
      </c>
      <c r="N5" s="1256">
        <v>23985736215</v>
      </c>
      <c r="S5" s="188" t="s">
        <v>615</v>
      </c>
      <c r="T5" s="187">
        <v>155426601.5</v>
      </c>
      <c r="U5" s="187">
        <v>183656809.56999999</v>
      </c>
      <c r="W5" s="1267" t="s">
        <v>617</v>
      </c>
      <c r="X5" s="203">
        <v>37000.269999999997</v>
      </c>
      <c r="Y5" s="203">
        <v>8615.7099999999991</v>
      </c>
    </row>
    <row r="6" spans="2:25" ht="12" customHeight="1">
      <c r="B6" s="230" t="s">
        <v>16</v>
      </c>
      <c r="C6" s="231">
        <f>K6</f>
        <v>1124807905</v>
      </c>
      <c r="D6" s="231">
        <f t="shared" ref="D6:F6" si="1">L6</f>
        <v>1002469799</v>
      </c>
      <c r="E6" s="231">
        <f t="shared" si="1"/>
        <v>1112260350</v>
      </c>
      <c r="F6" s="232">
        <f t="shared" si="1"/>
        <v>517736935</v>
      </c>
      <c r="I6" s="1254">
        <v>11101000</v>
      </c>
      <c r="J6" s="1255" t="s">
        <v>618</v>
      </c>
      <c r="K6" s="1256">
        <v>1124807905</v>
      </c>
      <c r="L6" s="1256">
        <v>1002469799</v>
      </c>
      <c r="M6" s="1256">
        <v>1112260350</v>
      </c>
      <c r="N6" s="1256">
        <v>517736935</v>
      </c>
      <c r="T6" s="189">
        <f>T7+T9</f>
        <v>6544146.5300000003</v>
      </c>
      <c r="U6" s="189">
        <f>U7+U9</f>
        <v>5758342.2300000004</v>
      </c>
      <c r="W6" s="1267" t="s">
        <v>619</v>
      </c>
      <c r="X6" s="203">
        <v>37000.269999999997</v>
      </c>
      <c r="Y6" s="203">
        <v>8615.7099999999991</v>
      </c>
    </row>
    <row r="7" spans="2:25" ht="12" customHeight="1">
      <c r="B7" s="230" t="s">
        <v>19</v>
      </c>
      <c r="C7" s="231">
        <f>K10+K13</f>
        <v>13810776245</v>
      </c>
      <c r="D7" s="231">
        <f t="shared" ref="D7:F7" si="2">L10+L13</f>
        <v>15045264398</v>
      </c>
      <c r="E7" s="231">
        <f t="shared" si="2"/>
        <v>17416648030</v>
      </c>
      <c r="F7" s="232">
        <f t="shared" si="2"/>
        <v>23088583594</v>
      </c>
      <c r="I7" s="1257">
        <v>11101001</v>
      </c>
      <c r="J7" s="1258" t="s">
        <v>620</v>
      </c>
      <c r="K7" s="1259">
        <v>272065</v>
      </c>
      <c r="L7" s="1259">
        <v>194528</v>
      </c>
      <c r="M7" s="1259">
        <v>6542018</v>
      </c>
      <c r="N7" s="1259">
        <v>1560219</v>
      </c>
      <c r="S7" s="190" t="s">
        <v>617</v>
      </c>
      <c r="T7" s="187">
        <v>1582.88</v>
      </c>
      <c r="U7" s="187">
        <v>1117.4000000000001</v>
      </c>
      <c r="W7" s="1267" t="s">
        <v>621</v>
      </c>
      <c r="X7" s="206">
        <v>6253709.25</v>
      </c>
      <c r="Y7" s="203">
        <v>2850387.74</v>
      </c>
    </row>
    <row r="8" spans="2:25" ht="12" customHeight="1">
      <c r="B8" s="230" t="s">
        <v>25</v>
      </c>
      <c r="C8" s="231">
        <f>K20</f>
        <v>10569233260</v>
      </c>
      <c r="D8" s="231">
        <f t="shared" ref="D8:F8" si="3">L20</f>
        <v>11201840784</v>
      </c>
      <c r="E8" s="231">
        <f t="shared" si="3"/>
        <v>12455146090</v>
      </c>
      <c r="F8" s="232">
        <f t="shared" si="3"/>
        <v>13012116352</v>
      </c>
      <c r="I8" s="1257">
        <v>11101007</v>
      </c>
      <c r="J8" s="1258" t="s">
        <v>622</v>
      </c>
      <c r="K8" s="1259">
        <v>1124535840</v>
      </c>
      <c r="L8" s="1259">
        <v>1002275271</v>
      </c>
      <c r="M8" s="1259">
        <v>1105718332</v>
      </c>
      <c r="N8" s="1259">
        <v>516176716</v>
      </c>
      <c r="S8" s="190" t="s">
        <v>619</v>
      </c>
      <c r="T8" s="187">
        <v>1582.88</v>
      </c>
      <c r="U8" s="187">
        <v>1117.4000000000001</v>
      </c>
      <c r="W8" s="1267" t="s">
        <v>619</v>
      </c>
      <c r="X8" s="203">
        <v>4095024.77</v>
      </c>
      <c r="Y8" s="203">
        <v>1121758.01</v>
      </c>
    </row>
    <row r="9" spans="2:25" ht="12" customHeight="1">
      <c r="B9" s="230" t="s">
        <v>623</v>
      </c>
      <c r="C9" s="231">
        <f>SUM(K15,K31,K19)</f>
        <v>1209906856</v>
      </c>
      <c r="D9" s="231">
        <f t="shared" ref="D9:F9" si="4">SUM(L15,L31,L19)</f>
        <v>4774329581</v>
      </c>
      <c r="E9" s="231">
        <f t="shared" si="4"/>
        <v>2665453237</v>
      </c>
      <c r="F9" s="232">
        <f t="shared" si="4"/>
        <v>2453055158</v>
      </c>
      <c r="I9" s="1254">
        <v>11110000</v>
      </c>
      <c r="J9" s="1255" t="s">
        <v>624</v>
      </c>
      <c r="K9" s="1256">
        <v>13908806810</v>
      </c>
      <c r="L9" s="1256">
        <v>15190841396</v>
      </c>
      <c r="M9" s="1256">
        <v>17720443955</v>
      </c>
      <c r="N9" s="1256">
        <v>23467999280</v>
      </c>
      <c r="S9" s="190" t="s">
        <v>621</v>
      </c>
      <c r="T9" s="187">
        <v>6542563.6500000004</v>
      </c>
      <c r="U9" s="187">
        <v>5757224.8300000001</v>
      </c>
      <c r="W9" s="1267" t="s">
        <v>625</v>
      </c>
      <c r="X9" s="203">
        <v>2158423.46</v>
      </c>
      <c r="Y9" s="203">
        <v>1185979.01</v>
      </c>
    </row>
    <row r="10" spans="2:25" ht="12" customHeight="1">
      <c r="B10" s="251" t="s">
        <v>31</v>
      </c>
      <c r="C10" s="252">
        <f>K36</f>
        <v>20446539199</v>
      </c>
      <c r="D10" s="252">
        <f t="shared" ref="D10:F10" si="5">L36</f>
        <v>25991585111</v>
      </c>
      <c r="E10" s="252">
        <f t="shared" si="5"/>
        <v>37270144607</v>
      </c>
      <c r="F10" s="253">
        <f t="shared" si="5"/>
        <v>41371985527</v>
      </c>
      <c r="I10" s="1254">
        <v>11111000</v>
      </c>
      <c r="J10" s="1255" t="s">
        <v>626</v>
      </c>
      <c r="K10" s="1256">
        <v>13974287428</v>
      </c>
      <c r="L10" s="1256">
        <v>15049198933</v>
      </c>
      <c r="M10" s="1256">
        <v>17425349975</v>
      </c>
      <c r="N10" s="1256">
        <v>23097496185</v>
      </c>
      <c r="S10" s="190" t="s">
        <v>619</v>
      </c>
      <c r="T10" s="187">
        <v>5811976.04</v>
      </c>
      <c r="U10" s="187">
        <v>2930748.08</v>
      </c>
      <c r="W10" s="1267" t="s">
        <v>627</v>
      </c>
      <c r="X10" s="203">
        <v>261.02</v>
      </c>
      <c r="Y10" s="203">
        <v>542650.72</v>
      </c>
    </row>
    <row r="11" spans="2:25" ht="12" customHeight="1">
      <c r="B11" s="230" t="s">
        <v>34</v>
      </c>
      <c r="C11" s="231">
        <f>K40</f>
        <v>15976795669</v>
      </c>
      <c r="D11" s="231">
        <f t="shared" ref="D11:F11" si="6">L40</f>
        <v>20384658401</v>
      </c>
      <c r="E11" s="231">
        <f t="shared" si="6"/>
        <v>30926546063</v>
      </c>
      <c r="F11" s="232">
        <f t="shared" si="6"/>
        <v>34936947543</v>
      </c>
      <c r="I11" s="1257">
        <v>11111002</v>
      </c>
      <c r="J11" s="1258" t="s">
        <v>628</v>
      </c>
      <c r="K11" s="1259">
        <v>9158046035</v>
      </c>
      <c r="L11" s="1259">
        <v>11571340785</v>
      </c>
      <c r="M11" s="1261">
        <v>15925346978</v>
      </c>
      <c r="N11" s="1261">
        <v>21829866185</v>
      </c>
      <c r="S11" s="190" t="s">
        <v>625</v>
      </c>
      <c r="T11" s="187">
        <v>526941.49</v>
      </c>
      <c r="U11" s="187">
        <v>693794.6</v>
      </c>
      <c r="W11" s="1267" t="s">
        <v>629</v>
      </c>
      <c r="X11" s="203">
        <v>8483700</v>
      </c>
      <c r="Y11" s="203">
        <v>7000000</v>
      </c>
    </row>
    <row r="12" spans="2:25" ht="12" customHeight="1">
      <c r="B12" s="230" t="s">
        <v>36</v>
      </c>
      <c r="C12" s="231">
        <f>K64</f>
        <v>1021538278</v>
      </c>
      <c r="D12" s="231">
        <f t="shared" ref="D12:F12" si="7">L64</f>
        <v>2095456222</v>
      </c>
      <c r="E12" s="231">
        <f t="shared" si="7"/>
        <v>2384216778</v>
      </c>
      <c r="F12" s="232">
        <f t="shared" si="7"/>
        <v>2447890154</v>
      </c>
      <c r="I12" s="1257">
        <v>11111003</v>
      </c>
      <c r="J12" s="1258" t="s">
        <v>630</v>
      </c>
      <c r="K12" s="1259">
        <v>4816241393</v>
      </c>
      <c r="L12" s="1259">
        <v>3477858148</v>
      </c>
      <c r="M12" s="1259">
        <v>1500002997</v>
      </c>
      <c r="N12" s="1259">
        <v>1267630000</v>
      </c>
      <c r="S12" s="190" t="s">
        <v>631</v>
      </c>
      <c r="T12" s="187">
        <v>203646.12</v>
      </c>
      <c r="U12" s="187">
        <v>2132682.15</v>
      </c>
      <c r="W12" s="1267" t="s">
        <v>632</v>
      </c>
      <c r="X12" s="203">
        <v>90070397.480000004</v>
      </c>
      <c r="Y12" s="203">
        <v>120547054.97</v>
      </c>
    </row>
    <row r="13" spans="2:25" ht="12" customHeight="1">
      <c r="B13" s="254" t="s">
        <v>43</v>
      </c>
      <c r="C13" s="255">
        <f>K70+K73+K38</f>
        <v>3448205252</v>
      </c>
      <c r="D13" s="255">
        <f t="shared" ref="D13:F13" si="8">L70+L73+L38</f>
        <v>3511470488</v>
      </c>
      <c r="E13" s="255">
        <f t="shared" si="8"/>
        <v>3959381766</v>
      </c>
      <c r="F13" s="256">
        <f t="shared" si="8"/>
        <v>3987147830</v>
      </c>
      <c r="I13" s="1254">
        <v>11111100</v>
      </c>
      <c r="J13" s="1255" t="s">
        <v>633</v>
      </c>
      <c r="K13" s="1256">
        <v>-163511183</v>
      </c>
      <c r="L13" s="1256">
        <v>-3934535</v>
      </c>
      <c r="M13" s="1256">
        <v>-8701945</v>
      </c>
      <c r="N13" s="1256">
        <v>-8912591</v>
      </c>
      <c r="S13" s="190" t="s">
        <v>629</v>
      </c>
      <c r="T13" s="187">
        <v>28020952.949999999</v>
      </c>
      <c r="U13" s="187">
        <v>19977357.390000001</v>
      </c>
      <c r="W13" s="1267" t="s">
        <v>634</v>
      </c>
      <c r="X13" s="203">
        <v>-49216.36</v>
      </c>
      <c r="Y13" s="203">
        <v>-49216.36</v>
      </c>
    </row>
    <row r="14" spans="2:25" ht="12" customHeight="1">
      <c r="B14" s="239" t="s">
        <v>635</v>
      </c>
      <c r="C14" s="240">
        <f>K3</f>
        <v>47161263465</v>
      </c>
      <c r="D14" s="240">
        <f t="shared" ref="D14:F14" si="9">L3</f>
        <v>58015489673</v>
      </c>
      <c r="E14" s="240">
        <f t="shared" si="9"/>
        <v>70919652314</v>
      </c>
      <c r="F14" s="241">
        <f t="shared" si="9"/>
        <v>80443477566</v>
      </c>
      <c r="I14" s="1257">
        <v>11111102</v>
      </c>
      <c r="J14" s="1258" t="s">
        <v>636</v>
      </c>
      <c r="K14" s="1259">
        <v>-163511183</v>
      </c>
      <c r="L14" s="1259">
        <v>-3934535</v>
      </c>
      <c r="M14" s="1259">
        <v>-8701945</v>
      </c>
      <c r="N14" s="1259">
        <v>-8912591</v>
      </c>
      <c r="S14" s="191" t="s">
        <v>632</v>
      </c>
      <c r="T14" s="187">
        <v>53281626.920000002</v>
      </c>
      <c r="U14" s="187">
        <v>66467578.75</v>
      </c>
      <c r="W14" s="1267" t="s">
        <v>637</v>
      </c>
      <c r="X14" s="203">
        <v>8304987.1900000004</v>
      </c>
      <c r="Y14" s="203">
        <v>7760995.9400000004</v>
      </c>
    </row>
    <row r="15" spans="2:25" ht="12" customHeight="1">
      <c r="B15" s="236" t="s">
        <v>47</v>
      </c>
      <c r="C15" s="237">
        <f>K75</f>
        <v>20802310901</v>
      </c>
      <c r="D15" s="237">
        <f t="shared" ref="D15:F15" si="10">L75</f>
        <v>33032953836</v>
      </c>
      <c r="E15" s="237">
        <f t="shared" si="10"/>
        <v>43409271335</v>
      </c>
      <c r="F15" s="238">
        <f t="shared" si="10"/>
        <v>51174969569</v>
      </c>
      <c r="I15" s="1257">
        <v>11111701</v>
      </c>
      <c r="J15" s="1258" t="s">
        <v>638</v>
      </c>
      <c r="K15" s="1259">
        <v>98030565</v>
      </c>
      <c r="L15" s="1259">
        <v>145576998</v>
      </c>
      <c r="M15" s="1259">
        <v>303795925</v>
      </c>
      <c r="N15" s="1259">
        <v>379415686</v>
      </c>
      <c r="S15" s="191" t="s">
        <v>639</v>
      </c>
      <c r="T15" s="187">
        <v>-951310.12</v>
      </c>
      <c r="U15" s="187">
        <v>-22600.58</v>
      </c>
      <c r="W15" s="1267" t="s">
        <v>640</v>
      </c>
      <c r="X15" s="203">
        <v>947383.99</v>
      </c>
      <c r="Y15" s="203">
        <v>2324064.08</v>
      </c>
    </row>
    <row r="16" spans="2:25" ht="12" customHeight="1">
      <c r="B16" s="230" t="s">
        <v>50</v>
      </c>
      <c r="C16" s="231">
        <f>K77</f>
        <v>8212425826</v>
      </c>
      <c r="D16" s="231">
        <f t="shared" ref="D16:F16" si="11">L77</f>
        <v>9426396602</v>
      </c>
      <c r="E16" s="231">
        <f t="shared" si="11"/>
        <v>11462321751</v>
      </c>
      <c r="F16" s="232">
        <f t="shared" si="11"/>
        <v>16129929084</v>
      </c>
      <c r="I16" s="1257">
        <v>11111801</v>
      </c>
      <c r="J16" s="1258" t="s">
        <v>641</v>
      </c>
      <c r="K16" s="1259">
        <v>0</v>
      </c>
      <c r="L16" s="1259">
        <v>0</v>
      </c>
      <c r="M16" s="1259">
        <v>0</v>
      </c>
      <c r="N16" s="1259">
        <v>0</v>
      </c>
      <c r="S16" s="191" t="s">
        <v>642</v>
      </c>
      <c r="T16" s="192">
        <v>6301006.2699999996</v>
      </c>
      <c r="U16" s="192">
        <v>22505091.350000001</v>
      </c>
      <c r="W16" s="1267" t="s">
        <v>643</v>
      </c>
      <c r="X16" s="203">
        <v>339375.23</v>
      </c>
      <c r="Y16" s="203">
        <v>770923.32</v>
      </c>
    </row>
    <row r="17" spans="2:25" ht="12" customHeight="1">
      <c r="B17" s="230" t="s">
        <v>644</v>
      </c>
      <c r="C17" s="231">
        <f>K85</f>
        <v>9399060138</v>
      </c>
      <c r="D17" s="231">
        <f t="shared" ref="D17:F17" si="12">L85</f>
        <v>19222626909</v>
      </c>
      <c r="E17" s="231">
        <f t="shared" si="12"/>
        <v>24718570603</v>
      </c>
      <c r="F17" s="232">
        <f t="shared" si="12"/>
        <v>27773665899</v>
      </c>
      <c r="I17" s="1254">
        <v>11120000</v>
      </c>
      <c r="J17" s="1255" t="s">
        <v>645</v>
      </c>
      <c r="K17" s="1256">
        <v>0</v>
      </c>
      <c r="L17" s="1256">
        <v>0</v>
      </c>
      <c r="M17" s="1256">
        <v>43114411</v>
      </c>
      <c r="N17" s="1256">
        <v>0</v>
      </c>
      <c r="S17" s="191" t="s">
        <v>646</v>
      </c>
      <c r="T17" s="192">
        <v>570343.06000000006</v>
      </c>
      <c r="U17" s="192">
        <v>1035202.39</v>
      </c>
      <c r="W17" s="1267" t="s">
        <v>647</v>
      </c>
      <c r="X17" s="203">
        <v>958078.07</v>
      </c>
      <c r="Y17" s="203">
        <v>76039.38</v>
      </c>
    </row>
    <row r="18" spans="2:25" ht="12" customHeight="1">
      <c r="B18" s="230" t="s">
        <v>648</v>
      </c>
      <c r="C18" s="231">
        <f>K80</f>
        <v>2283665573</v>
      </c>
      <c r="D18" s="231">
        <f t="shared" ref="D18:F18" si="13">L80</f>
        <v>3321996113</v>
      </c>
      <c r="E18" s="231">
        <f t="shared" si="13"/>
        <v>5175075565</v>
      </c>
      <c r="F18" s="232">
        <f t="shared" si="13"/>
        <v>4994577782</v>
      </c>
      <c r="I18" s="1254">
        <v>11150000</v>
      </c>
      <c r="J18" s="1255" t="s">
        <v>649</v>
      </c>
      <c r="K18" s="1256">
        <v>0</v>
      </c>
      <c r="L18" s="1256">
        <v>0</v>
      </c>
      <c r="M18" s="1256">
        <v>43114411</v>
      </c>
      <c r="N18" s="1256">
        <v>0</v>
      </c>
      <c r="S18" s="1268" t="s">
        <v>650</v>
      </c>
      <c r="T18" s="187">
        <v>167903.96</v>
      </c>
      <c r="U18" s="187">
        <v>374845.28</v>
      </c>
      <c r="W18" s="1267" t="s">
        <v>651</v>
      </c>
      <c r="X18" s="203">
        <v>74321674.510000005</v>
      </c>
      <c r="Y18" s="203">
        <v>74506416.879999995</v>
      </c>
    </row>
    <row r="19" spans="2:25" ht="12" customHeight="1">
      <c r="B19" s="233" t="s">
        <v>73</v>
      </c>
      <c r="C19" s="234">
        <f>SUM(K87,K81,K83)</f>
        <v>907159364</v>
      </c>
      <c r="D19" s="234">
        <f t="shared" ref="D19:F19" si="14">SUM(L87,L81,L83)</f>
        <v>1061934212</v>
      </c>
      <c r="E19" s="234">
        <f t="shared" si="14"/>
        <v>2053303416</v>
      </c>
      <c r="F19" s="235">
        <f t="shared" si="14"/>
        <v>2276796804</v>
      </c>
      <c r="I19" s="1257">
        <v>11151001</v>
      </c>
      <c r="J19" s="1258" t="s">
        <v>652</v>
      </c>
      <c r="K19" s="1259">
        <v>0</v>
      </c>
      <c r="L19" s="1259">
        <v>0</v>
      </c>
      <c r="M19" s="1259">
        <v>43114411</v>
      </c>
      <c r="N19" s="1259">
        <v>0</v>
      </c>
      <c r="S19" s="190" t="s">
        <v>653</v>
      </c>
      <c r="T19" s="187">
        <v>61491931.93</v>
      </c>
      <c r="U19" s="187">
        <v>67560992.760000005</v>
      </c>
      <c r="W19" s="1267" t="s">
        <v>654</v>
      </c>
      <c r="X19" s="203">
        <v>30515722.059999999</v>
      </c>
      <c r="Y19" s="203">
        <v>31232712.09</v>
      </c>
    </row>
    <row r="20" spans="2:25" ht="12" customHeight="1">
      <c r="B20" s="236" t="s">
        <v>62</v>
      </c>
      <c r="C20" s="237">
        <f>K93</f>
        <v>4851480492</v>
      </c>
      <c r="D20" s="237">
        <f t="shared" ref="D20:F20" si="15">L93</f>
        <v>2923167361</v>
      </c>
      <c r="E20" s="237">
        <f t="shared" si="15"/>
        <v>2901970533</v>
      </c>
      <c r="F20" s="238">
        <f t="shared" si="15"/>
        <v>3069372668</v>
      </c>
      <c r="I20" s="1254">
        <v>11160000</v>
      </c>
      <c r="J20" s="1255" t="s">
        <v>655</v>
      </c>
      <c r="K20" s="1256">
        <v>10569233260</v>
      </c>
      <c r="L20" s="1256">
        <v>11201840784</v>
      </c>
      <c r="M20" s="1256">
        <v>12455146090</v>
      </c>
      <c r="N20" s="1256">
        <v>13012116352</v>
      </c>
      <c r="S20" s="190" t="s">
        <v>656</v>
      </c>
      <c r="T20" s="187">
        <v>17095249.52</v>
      </c>
      <c r="U20" s="187">
        <v>23687083.43</v>
      </c>
      <c r="W20" s="1267" t="s">
        <v>657</v>
      </c>
      <c r="X20" s="203">
        <v>825606.16</v>
      </c>
      <c r="Y20" s="203">
        <v>747001.55</v>
      </c>
    </row>
    <row r="21" spans="2:25" ht="12" customHeight="1">
      <c r="B21" s="230" t="s">
        <v>658</v>
      </c>
      <c r="C21" s="231">
        <f>K94</f>
        <v>4812640000</v>
      </c>
      <c r="D21" s="231">
        <f t="shared" ref="D21:F21" si="16">L94</f>
        <v>2653523303</v>
      </c>
      <c r="E21" s="231">
        <f t="shared" si="16"/>
        <v>2704750975</v>
      </c>
      <c r="F21" s="232">
        <f t="shared" si="16"/>
        <v>2767779560</v>
      </c>
      <c r="I21" s="1257">
        <v>11161001</v>
      </c>
      <c r="J21" s="1258" t="s">
        <v>142</v>
      </c>
      <c r="K21" s="1259">
        <v>1684970993</v>
      </c>
      <c r="L21" s="1259">
        <v>72394059</v>
      </c>
      <c r="M21" s="1259">
        <v>72624078</v>
      </c>
      <c r="N21" s="1259">
        <v>186595237</v>
      </c>
      <c r="S21" s="190" t="s">
        <v>659</v>
      </c>
      <c r="T21" s="187">
        <v>546730.81999999995</v>
      </c>
      <c r="U21" s="187">
        <v>840172.9</v>
      </c>
      <c r="W21" s="1267" t="s">
        <v>660</v>
      </c>
      <c r="X21" s="203">
        <v>2822038.92</v>
      </c>
      <c r="Y21" s="203">
        <v>2761272.45</v>
      </c>
    </row>
    <row r="22" spans="2:25" ht="12" customHeight="1">
      <c r="B22" s="230" t="s">
        <v>661</v>
      </c>
      <c r="C22" s="231">
        <f>K96</f>
        <v>38840492</v>
      </c>
      <c r="D22" s="231">
        <f t="shared" ref="D22:F22" si="17">L96</f>
        <v>269644058</v>
      </c>
      <c r="E22" s="231">
        <f t="shared" si="17"/>
        <v>197219558</v>
      </c>
      <c r="F22" s="232">
        <f t="shared" si="17"/>
        <v>301593108</v>
      </c>
      <c r="I22" s="1257">
        <v>11161101</v>
      </c>
      <c r="J22" s="1258" t="s">
        <v>662</v>
      </c>
      <c r="K22" s="1259">
        <v>0</v>
      </c>
      <c r="L22" s="1259">
        <v>0</v>
      </c>
      <c r="M22" s="1259">
        <v>0</v>
      </c>
      <c r="N22" s="1259">
        <v>0</v>
      </c>
      <c r="S22" s="190" t="s">
        <v>660</v>
      </c>
      <c r="T22" s="187">
        <v>1491727.24</v>
      </c>
      <c r="U22" s="187">
        <v>2423991.77</v>
      </c>
      <c r="W22" s="207" t="s">
        <v>663</v>
      </c>
      <c r="X22" s="203">
        <v>0</v>
      </c>
      <c r="Y22" s="203">
        <v>0</v>
      </c>
    </row>
    <row r="23" spans="2:25" ht="12" customHeight="1">
      <c r="B23" s="239" t="s">
        <v>664</v>
      </c>
      <c r="C23" s="240">
        <f>K74</f>
        <v>25653791393</v>
      </c>
      <c r="D23" s="240">
        <f t="shared" ref="D23:F23" si="18">L74</f>
        <v>35956121197</v>
      </c>
      <c r="E23" s="240">
        <f t="shared" si="18"/>
        <v>46311241868</v>
      </c>
      <c r="F23" s="241">
        <f t="shared" si="18"/>
        <v>54244342237</v>
      </c>
      <c r="I23" s="1257">
        <v>11161201</v>
      </c>
      <c r="J23" s="1258" t="s">
        <v>139</v>
      </c>
      <c r="K23" s="1259">
        <v>4124596175</v>
      </c>
      <c r="L23" s="1259">
        <v>5826848529</v>
      </c>
      <c r="M23" s="1259">
        <v>5981731857</v>
      </c>
      <c r="N23" s="1259">
        <v>6416410823</v>
      </c>
      <c r="S23" s="193" t="s">
        <v>663</v>
      </c>
      <c r="T23" s="187">
        <v>0</v>
      </c>
      <c r="U23" s="187">
        <v>0</v>
      </c>
      <c r="W23" s="207" t="s">
        <v>665</v>
      </c>
      <c r="X23" s="203">
        <v>32201615.350000001</v>
      </c>
      <c r="Y23" s="203">
        <v>33666533.119999997</v>
      </c>
    </row>
    <row r="24" spans="2:25" ht="12" customHeight="1">
      <c r="B24" s="242" t="s">
        <v>81</v>
      </c>
      <c r="C24" s="231">
        <f>K100</f>
        <v>7113847214</v>
      </c>
      <c r="D24" s="231">
        <f t="shared" ref="D24:F24" si="19">L100</f>
        <v>12836847214</v>
      </c>
      <c r="E24" s="231">
        <f t="shared" si="19"/>
        <v>12836847214</v>
      </c>
      <c r="F24" s="232">
        <f t="shared" si="19"/>
        <v>12836847214</v>
      </c>
      <c r="I24" s="1269">
        <v>11161301</v>
      </c>
      <c r="J24" s="1260" t="s">
        <v>666</v>
      </c>
      <c r="K24" s="1261">
        <v>-22029255</v>
      </c>
      <c r="L24" s="1261">
        <v>-230660149</v>
      </c>
      <c r="M24" s="1261">
        <v>-288164247</v>
      </c>
      <c r="N24" s="1261">
        <v>-319738341</v>
      </c>
      <c r="S24" s="193" t="s">
        <v>665</v>
      </c>
      <c r="T24" s="187">
        <v>23868785.899999999</v>
      </c>
      <c r="U24" s="187">
        <v>32145375.27</v>
      </c>
      <c r="W24" s="208" t="s">
        <v>667</v>
      </c>
      <c r="X24" s="203">
        <v>4288746.4400000004</v>
      </c>
      <c r="Y24" s="203">
        <v>3682400.56</v>
      </c>
    </row>
    <row r="25" spans="2:25" ht="12" customHeight="1">
      <c r="B25" s="242" t="s">
        <v>83</v>
      </c>
      <c r="C25" s="231">
        <f>K104</f>
        <v>14361106659</v>
      </c>
      <c r="D25" s="231">
        <f t="shared" ref="D25:F25" si="20">L104</f>
        <v>8926938564</v>
      </c>
      <c r="E25" s="231">
        <f t="shared" si="20"/>
        <v>11050512418</v>
      </c>
      <c r="F25" s="232">
        <f t="shared" si="20"/>
        <v>12027793399</v>
      </c>
      <c r="I25" s="1257">
        <v>11161401</v>
      </c>
      <c r="J25" s="1258" t="s">
        <v>668</v>
      </c>
      <c r="K25" s="1259">
        <v>3105530554</v>
      </c>
      <c r="L25" s="1259">
        <v>4356378816</v>
      </c>
      <c r="M25" s="1259">
        <v>5619417007</v>
      </c>
      <c r="N25" s="1259">
        <v>5978084273</v>
      </c>
      <c r="S25" s="194" t="s">
        <v>669</v>
      </c>
      <c r="T25" s="187">
        <v>9803182.4100000001</v>
      </c>
      <c r="U25" s="187">
        <v>3631722.12</v>
      </c>
      <c r="W25" s="209" t="s">
        <v>670</v>
      </c>
      <c r="X25" s="203">
        <v>3667945.58</v>
      </c>
      <c r="Y25" s="203">
        <v>2416497.11</v>
      </c>
    </row>
    <row r="26" spans="2:25" ht="12" customHeight="1">
      <c r="B26" s="243" t="s">
        <v>86</v>
      </c>
      <c r="C26" s="234">
        <f>K102</f>
        <v>32518199</v>
      </c>
      <c r="D26" s="234">
        <f t="shared" ref="D26:F26" si="21">L102</f>
        <v>295582698</v>
      </c>
      <c r="E26" s="234">
        <f t="shared" si="21"/>
        <v>721050814</v>
      </c>
      <c r="F26" s="235">
        <f t="shared" si="21"/>
        <v>1334494716</v>
      </c>
      <c r="I26" s="1269">
        <v>11161501</v>
      </c>
      <c r="J26" s="1260" t="s">
        <v>671</v>
      </c>
      <c r="K26" s="1261">
        <v>-167199066</v>
      </c>
      <c r="L26" s="1261">
        <v>-232694462</v>
      </c>
      <c r="M26" s="1261">
        <v>-223932190</v>
      </c>
      <c r="N26" s="1261">
        <v>-322152440</v>
      </c>
      <c r="S26" s="195" t="s">
        <v>670</v>
      </c>
      <c r="T26" s="192">
        <v>8686256.0399999991</v>
      </c>
      <c r="U26" s="192">
        <v>4832647.2699999996</v>
      </c>
      <c r="W26" s="1270" t="s">
        <v>672</v>
      </c>
      <c r="X26" s="203">
        <v>243846</v>
      </c>
      <c r="Y26" s="210">
        <v>0</v>
      </c>
    </row>
    <row r="27" spans="2:25" ht="12" customHeight="1">
      <c r="B27" s="244" t="s">
        <v>673</v>
      </c>
      <c r="C27" s="245">
        <f>K98</f>
        <v>21507472072</v>
      </c>
      <c r="D27" s="245">
        <f t="shared" ref="D27:F27" si="22">L98</f>
        <v>22059368476</v>
      </c>
      <c r="E27" s="245">
        <f t="shared" si="22"/>
        <v>24608410446</v>
      </c>
      <c r="F27" s="246">
        <f t="shared" si="22"/>
        <v>26199135329</v>
      </c>
      <c r="I27" s="1257">
        <v>11161802</v>
      </c>
      <c r="J27" s="1258" t="s">
        <v>674</v>
      </c>
      <c r="K27" s="1259">
        <v>355926261</v>
      </c>
      <c r="L27" s="1259">
        <v>576437432</v>
      </c>
      <c r="M27" s="1259">
        <v>650628847</v>
      </c>
      <c r="N27" s="1259">
        <v>648635302</v>
      </c>
      <c r="S27" s="188" t="s">
        <v>675</v>
      </c>
      <c r="T27" s="192">
        <v>86145367.489999995</v>
      </c>
      <c r="U27" s="192">
        <v>104295891.92</v>
      </c>
      <c r="W27" s="1267" t="s">
        <v>675</v>
      </c>
      <c r="X27" s="203">
        <v>130804917.13</v>
      </c>
      <c r="Y27" s="205">
        <v>140466856.28999999</v>
      </c>
    </row>
    <row r="28" spans="2:25" ht="12" customHeight="1" thickBot="1">
      <c r="B28" s="247" t="s">
        <v>676</v>
      </c>
      <c r="C28" s="248">
        <f>K74+K98</f>
        <v>47161263465</v>
      </c>
      <c r="D28" s="248">
        <f t="shared" ref="D28:F28" si="23">L74+L98</f>
        <v>58015489673</v>
      </c>
      <c r="E28" s="248">
        <f t="shared" si="23"/>
        <v>70919652314</v>
      </c>
      <c r="F28" s="249">
        <f t="shared" si="23"/>
        <v>80443477566</v>
      </c>
      <c r="I28" s="1257">
        <v>11161901</v>
      </c>
      <c r="J28" s="1258" t="s">
        <v>677</v>
      </c>
      <c r="K28" s="1259">
        <v>-5556090</v>
      </c>
      <c r="L28" s="1259">
        <v>-8179004</v>
      </c>
      <c r="M28" s="1259">
        <v>-5688720</v>
      </c>
      <c r="N28" s="1259">
        <v>-13321964</v>
      </c>
      <c r="S28" s="190" t="s">
        <v>678</v>
      </c>
      <c r="T28" s="192">
        <v>20582008.559999999</v>
      </c>
      <c r="U28" s="192">
        <v>20970008.559999999</v>
      </c>
      <c r="W28" s="209" t="s">
        <v>679</v>
      </c>
      <c r="X28" s="203">
        <v>20970008.559999999</v>
      </c>
      <c r="Y28" s="203">
        <v>20970008.559999999</v>
      </c>
    </row>
    <row r="29" spans="2:25" ht="12" customHeight="1">
      <c r="B29" s="185" t="s">
        <v>680</v>
      </c>
      <c r="C29" s="257">
        <f>C21+C17-C6</f>
        <v>13086892233</v>
      </c>
      <c r="D29" s="257">
        <f t="shared" ref="D29:F29" si="24">D21+D17-D6</f>
        <v>20873680413</v>
      </c>
      <c r="E29" s="257">
        <f t="shared" si="24"/>
        <v>26311061228</v>
      </c>
      <c r="F29" s="257">
        <f t="shared" si="24"/>
        <v>30023708524</v>
      </c>
      <c r="I29" s="1254">
        <v>11162200</v>
      </c>
      <c r="J29" s="1255" t="s">
        <v>681</v>
      </c>
      <c r="K29" s="1256">
        <v>1492993688</v>
      </c>
      <c r="L29" s="1256">
        <v>841315563</v>
      </c>
      <c r="M29" s="1256">
        <v>648529458</v>
      </c>
      <c r="N29" s="1256">
        <v>437603462</v>
      </c>
      <c r="S29" s="190" t="s">
        <v>682</v>
      </c>
      <c r="T29" s="192">
        <v>514550.21</v>
      </c>
      <c r="U29" s="192">
        <v>1030717.09</v>
      </c>
      <c r="W29" s="209" t="s">
        <v>683</v>
      </c>
      <c r="X29" s="203">
        <v>1554967.3</v>
      </c>
      <c r="Y29" s="203">
        <v>1817092.41</v>
      </c>
    </row>
    <row r="30" spans="2:25" ht="12" customHeight="1">
      <c r="B30" s="185" t="s">
        <v>684</v>
      </c>
      <c r="C30" s="258">
        <f>-K13/K10</f>
        <v>1.1700860157804964E-2</v>
      </c>
      <c r="D30" s="258">
        <f t="shared" ref="D30:F30" si="25">-L13/L10</f>
        <v>2.6144481294431701E-4</v>
      </c>
      <c r="E30" s="258">
        <f t="shared" si="25"/>
        <v>4.9938423116233565E-4</v>
      </c>
      <c r="F30" s="258">
        <f t="shared" si="25"/>
        <v>3.8586827457895738E-4</v>
      </c>
      <c r="I30" s="1257">
        <v>11162202</v>
      </c>
      <c r="J30" s="1258" t="s">
        <v>685</v>
      </c>
      <c r="K30" s="1259">
        <v>1492993688</v>
      </c>
      <c r="L30" s="1259">
        <v>841315563</v>
      </c>
      <c r="M30" s="1259">
        <v>648529458</v>
      </c>
      <c r="N30" s="1259">
        <v>437603462</v>
      </c>
      <c r="S30" s="190" t="s">
        <v>686</v>
      </c>
      <c r="T30" s="192">
        <v>59003851.619999997</v>
      </c>
      <c r="U30" s="192">
        <v>75154055.379999995</v>
      </c>
      <c r="W30" s="209" t="s">
        <v>687</v>
      </c>
      <c r="X30" s="203">
        <v>104411707.93000001</v>
      </c>
      <c r="Y30" s="203">
        <v>113067538.63</v>
      </c>
    </row>
    <row r="31" spans="2:25" ht="12" customHeight="1">
      <c r="B31" s="185" t="s">
        <v>688</v>
      </c>
      <c r="C31" s="258">
        <f>-K24/K23</f>
        <v>5.3409483172010171E-3</v>
      </c>
      <c r="D31" s="258">
        <f t="shared" ref="D31:F31" si="26">-L24/L23</f>
        <v>3.9585746540692343E-2</v>
      </c>
      <c r="E31" s="258">
        <f t="shared" si="26"/>
        <v>4.8174049571075586E-2</v>
      </c>
      <c r="F31" s="258">
        <f t="shared" si="26"/>
        <v>4.9831338706349537E-2</v>
      </c>
      <c r="I31" s="1254">
        <v>11190000</v>
      </c>
      <c r="J31" s="1255" t="s">
        <v>689</v>
      </c>
      <c r="K31" s="1256">
        <v>1111876291</v>
      </c>
      <c r="L31" s="1256">
        <v>4628752583</v>
      </c>
      <c r="M31" s="1256">
        <v>2318542901</v>
      </c>
      <c r="N31" s="1256">
        <v>2073639472</v>
      </c>
      <c r="S31" s="190" t="s">
        <v>682</v>
      </c>
      <c r="T31" s="192">
        <v>18624181.809999999</v>
      </c>
      <c r="U31" s="192">
        <v>24975137</v>
      </c>
      <c r="W31" s="209" t="s">
        <v>683</v>
      </c>
      <c r="X31" s="203">
        <v>33512028.93</v>
      </c>
      <c r="Y31" s="203">
        <v>37633306.390000001</v>
      </c>
    </row>
    <row r="32" spans="2:25" ht="12" customHeight="1">
      <c r="B32" s="185" t="s">
        <v>690</v>
      </c>
      <c r="C32" s="258">
        <f>-K26/K25</f>
        <v>5.3839130896536656E-2</v>
      </c>
      <c r="D32" s="258">
        <f t="shared" ref="D32:F32" si="27">-L26/L25</f>
        <v>5.341465281792427E-2</v>
      </c>
      <c r="E32" s="258">
        <f t="shared" si="27"/>
        <v>3.9849719236186236E-2</v>
      </c>
      <c r="F32" s="258">
        <f t="shared" si="27"/>
        <v>5.3888909103372892E-2</v>
      </c>
      <c r="I32" s="1257">
        <v>11191101</v>
      </c>
      <c r="J32" s="1271" t="s">
        <v>691</v>
      </c>
      <c r="K32" s="1259">
        <v>0</v>
      </c>
      <c r="L32" s="1259">
        <v>85731970</v>
      </c>
      <c r="M32" s="1259">
        <v>104464002</v>
      </c>
      <c r="N32" s="1259">
        <v>48343533</v>
      </c>
      <c r="S32" s="190" t="s">
        <v>692</v>
      </c>
      <c r="T32" s="192">
        <v>3424701.54</v>
      </c>
      <c r="U32" s="192">
        <v>4198990.4000000004</v>
      </c>
      <c r="W32" s="209" t="s">
        <v>693</v>
      </c>
      <c r="X32" s="203">
        <v>4629231.32</v>
      </c>
      <c r="Y32" s="203">
        <v>5030808.74</v>
      </c>
    </row>
    <row r="33" spans="2:25" ht="12" customHeight="1">
      <c r="B33" s="185" t="s">
        <v>694</v>
      </c>
      <c r="C33" s="258">
        <f>-K28/K27</f>
        <v>1.5610227760069663E-2</v>
      </c>
      <c r="D33" s="258">
        <f t="shared" ref="D33:F33" si="28">-L28/L27</f>
        <v>1.4188884249973551E-2</v>
      </c>
      <c r="E33" s="258">
        <f t="shared" si="28"/>
        <v>8.7434180427600986E-3</v>
      </c>
      <c r="F33" s="258">
        <f t="shared" si="28"/>
        <v>2.0538450434201005E-2</v>
      </c>
      <c r="I33" s="1257">
        <v>11191201</v>
      </c>
      <c r="J33" s="1258" t="s">
        <v>695</v>
      </c>
      <c r="K33" s="1259">
        <v>1083016958</v>
      </c>
      <c r="L33" s="1259">
        <v>4477763798</v>
      </c>
      <c r="M33" s="1259">
        <v>2154073965</v>
      </c>
      <c r="N33" s="1259">
        <v>1885689435</v>
      </c>
      <c r="S33" s="190" t="s">
        <v>682</v>
      </c>
      <c r="T33" s="192">
        <v>1758587.8</v>
      </c>
      <c r="U33" s="192">
        <v>2053173.1</v>
      </c>
      <c r="W33" s="209" t="s">
        <v>683</v>
      </c>
      <c r="X33" s="203">
        <v>2267385.66</v>
      </c>
      <c r="Y33" s="203">
        <v>2457099.63</v>
      </c>
    </row>
    <row r="34" spans="2:25" ht="12" customHeight="1">
      <c r="I34" s="1257">
        <v>11191301</v>
      </c>
      <c r="J34" s="1258" t="s">
        <v>696</v>
      </c>
      <c r="K34" s="1259">
        <v>0</v>
      </c>
      <c r="L34" s="1259">
        <v>0</v>
      </c>
      <c r="M34" s="1259">
        <v>0</v>
      </c>
      <c r="N34" s="1259">
        <v>0</v>
      </c>
      <c r="S34" s="190" t="s">
        <v>697</v>
      </c>
      <c r="T34" s="192">
        <v>17295761.030000001</v>
      </c>
      <c r="U34" s="192">
        <v>20542919.010000002</v>
      </c>
      <c r="W34" s="209" t="s">
        <v>698</v>
      </c>
      <c r="X34" s="203">
        <v>22595194.84</v>
      </c>
      <c r="Y34" s="203">
        <v>25822450.629999999</v>
      </c>
    </row>
    <row r="35" spans="2:25" ht="12" customHeight="1">
      <c r="C35" s="185" t="b">
        <f>C5=SUM(C6,C7,C8,C9)</f>
        <v>1</v>
      </c>
      <c r="D35" s="185" t="b">
        <f>D5=SUM(D6,D7,D8,D9)</f>
        <v>1</v>
      </c>
      <c r="E35" s="185" t="b">
        <f>E5=SUM(E6,E7,E8,E9)</f>
        <v>1</v>
      </c>
      <c r="F35" s="185" t="b">
        <f t="shared" ref="F35" si="29">F5=SUM(F6,F7,F8,F9)</f>
        <v>1</v>
      </c>
      <c r="I35" s="1257">
        <v>11191501</v>
      </c>
      <c r="J35" s="1258" t="s">
        <v>699</v>
      </c>
      <c r="K35" s="1259">
        <v>28859333</v>
      </c>
      <c r="L35" s="1259">
        <v>65256815</v>
      </c>
      <c r="M35" s="1259">
        <v>60004934</v>
      </c>
      <c r="N35" s="1259">
        <v>139606504</v>
      </c>
      <c r="S35" s="190" t="s">
        <v>682</v>
      </c>
      <c r="T35" s="192">
        <v>10829828.640000001</v>
      </c>
      <c r="U35" s="192">
        <v>11768735.98</v>
      </c>
      <c r="W35" s="209" t="s">
        <v>683</v>
      </c>
      <c r="X35" s="203">
        <v>11822924.25</v>
      </c>
      <c r="Y35" s="203">
        <v>12858484.75</v>
      </c>
    </row>
    <row r="36" spans="2:25" ht="12" customHeight="1">
      <c r="C36" s="185" t="b">
        <f>C10=SUM(C11,C12,C13)</f>
        <v>1</v>
      </c>
      <c r="D36" s="185" t="b">
        <f>D10=SUM(D11,D12,D13)</f>
        <v>1</v>
      </c>
      <c r="E36" s="185" t="b">
        <f>E10=SUM(E11,E12,E13)</f>
        <v>1</v>
      </c>
      <c r="F36" s="185" t="b">
        <f>F10=SUM(F11,F12,F13)</f>
        <v>1</v>
      </c>
      <c r="I36" s="1254">
        <v>12000000</v>
      </c>
      <c r="J36" s="1255" t="s">
        <v>700</v>
      </c>
      <c r="K36" s="1256">
        <v>20446539199</v>
      </c>
      <c r="L36" s="1256">
        <v>25991585111</v>
      </c>
      <c r="M36" s="1256">
        <v>37270144607</v>
      </c>
      <c r="N36" s="1256">
        <v>41371985527</v>
      </c>
      <c r="S36" s="190" t="s">
        <v>701</v>
      </c>
      <c r="T36" s="192">
        <v>2623692.1800000002</v>
      </c>
      <c r="U36" s="192">
        <v>2567497.98</v>
      </c>
      <c r="W36" s="209" t="s">
        <v>702</v>
      </c>
      <c r="X36" s="203">
        <v>2456384.92</v>
      </c>
      <c r="Y36" s="203">
        <v>2566028.81</v>
      </c>
    </row>
    <row r="37" spans="2:25" ht="12" customHeight="1">
      <c r="C37" s="185" t="b">
        <f>C14=SUM(C5,C10)</f>
        <v>1</v>
      </c>
      <c r="D37" s="185" t="b">
        <f>D14=SUM(D5,D10)</f>
        <v>1</v>
      </c>
      <c r="E37" s="185" t="b">
        <f>E14=SUM(E5,E10)</f>
        <v>1</v>
      </c>
      <c r="F37" s="185" t="b">
        <f>F14=SUM(F5,F10)</f>
        <v>1</v>
      </c>
      <c r="I37" s="1254">
        <v>12100000</v>
      </c>
      <c r="J37" s="1255" t="s">
        <v>703</v>
      </c>
      <c r="K37" s="1256">
        <v>0</v>
      </c>
      <c r="L37" s="1256">
        <v>34641386</v>
      </c>
      <c r="M37" s="1256">
        <v>33108822</v>
      </c>
      <c r="N37" s="1256">
        <v>55219049</v>
      </c>
      <c r="S37" s="190" t="s">
        <v>682</v>
      </c>
      <c r="T37" s="192">
        <v>1058619.8899999999</v>
      </c>
      <c r="U37" s="192">
        <v>1216753.3899999999</v>
      </c>
      <c r="W37" s="209" t="s">
        <v>683</v>
      </c>
      <c r="X37" s="203">
        <v>1512176.63</v>
      </c>
      <c r="Y37" s="203">
        <v>1706431.15</v>
      </c>
    </row>
    <row r="38" spans="2:25" ht="12" customHeight="1">
      <c r="C38" s="185" t="b">
        <f>C15=SUM(C16,C17,C19,C18)</f>
        <v>1</v>
      </c>
      <c r="D38" s="185" t="b">
        <f t="shared" ref="D38:E38" si="30">D15=SUM(D16,D17,D19,D18)</f>
        <v>1</v>
      </c>
      <c r="E38" s="185" t="b">
        <f t="shared" si="30"/>
        <v>1</v>
      </c>
      <c r="F38" s="185" t="b">
        <f>F15=SUM(F16,F17,F19,F18)</f>
        <v>1</v>
      </c>
      <c r="I38" s="1254">
        <v>12102000</v>
      </c>
      <c r="J38" s="1255" t="s">
        <v>704</v>
      </c>
      <c r="K38" s="1256">
        <v>0</v>
      </c>
      <c r="L38" s="1256">
        <v>34641386</v>
      </c>
      <c r="M38" s="1256">
        <v>33108822</v>
      </c>
      <c r="N38" s="1256">
        <v>55219049</v>
      </c>
      <c r="S38" s="190" t="s">
        <v>705</v>
      </c>
      <c r="T38" s="192">
        <v>587571.35</v>
      </c>
      <c r="U38" s="192">
        <v>590971.35</v>
      </c>
      <c r="W38" s="209" t="s">
        <v>706</v>
      </c>
      <c r="X38" s="203">
        <v>821243.12</v>
      </c>
      <c r="Y38" s="203">
        <v>859539.7</v>
      </c>
    </row>
    <row r="39" spans="2:25" ht="12" customHeight="1">
      <c r="C39" s="185" t="b">
        <f>C27=SUM(C24,C25,C26)</f>
        <v>1</v>
      </c>
      <c r="D39" s="185" t="b">
        <f>D27=SUM(D24,D25,D26)</f>
        <v>1</v>
      </c>
      <c r="E39" s="185" t="b">
        <f>E27=SUM(E24,E25,E26)</f>
        <v>1</v>
      </c>
      <c r="F39" s="185" t="b">
        <f>F27=SUM(F24,F25,F26)</f>
        <v>1</v>
      </c>
      <c r="I39" s="1257">
        <v>12102005</v>
      </c>
      <c r="J39" s="1258" t="s">
        <v>144</v>
      </c>
      <c r="K39" s="1259">
        <v>0</v>
      </c>
      <c r="L39" s="1259">
        <v>34641386</v>
      </c>
      <c r="M39" s="1259">
        <v>33108822</v>
      </c>
      <c r="N39" s="1259">
        <v>55219049</v>
      </c>
      <c r="S39" s="190" t="s">
        <v>682</v>
      </c>
      <c r="T39" s="192">
        <v>468409.05</v>
      </c>
      <c r="U39" s="192">
        <v>495272.68</v>
      </c>
      <c r="W39" s="209" t="s">
        <v>683</v>
      </c>
      <c r="X39" s="203">
        <v>531938.74</v>
      </c>
      <c r="Y39" s="203">
        <v>559556.69999999995</v>
      </c>
    </row>
    <row r="40" spans="2:25" ht="12" customHeight="1">
      <c r="C40" s="185" t="b">
        <f>C28=C14</f>
        <v>1</v>
      </c>
      <c r="D40" s="185" t="b">
        <f>D28=D14</f>
        <v>1</v>
      </c>
      <c r="E40" s="185" t="b">
        <f>E28=E14</f>
        <v>1</v>
      </c>
      <c r="F40" s="185" t="b">
        <f>F28=F14</f>
        <v>1</v>
      </c>
      <c r="I40" s="1254">
        <v>12170000</v>
      </c>
      <c r="J40" s="1255" t="s">
        <v>707</v>
      </c>
      <c r="K40" s="1256">
        <v>15976795669</v>
      </c>
      <c r="L40" s="1256">
        <v>20384658401</v>
      </c>
      <c r="M40" s="1256">
        <v>30926546063</v>
      </c>
      <c r="N40" s="1256">
        <v>34936947543</v>
      </c>
      <c r="S40" s="190" t="s">
        <v>708</v>
      </c>
      <c r="T40" s="192">
        <v>4731339.2</v>
      </c>
      <c r="U40" s="192">
        <v>5696232.9000000004</v>
      </c>
      <c r="W40" s="209" t="s">
        <v>709</v>
      </c>
      <c r="X40" s="203">
        <v>5739838.7199999997</v>
      </c>
      <c r="Y40" s="203">
        <v>6303952.0800000001</v>
      </c>
    </row>
    <row r="41" spans="2:25" ht="12" customHeight="1">
      <c r="I41" s="1254">
        <v>12171100</v>
      </c>
      <c r="J41" s="1255" t="s">
        <v>710</v>
      </c>
      <c r="K41" s="1256">
        <v>3449194741</v>
      </c>
      <c r="L41" s="1256">
        <v>3471231252</v>
      </c>
      <c r="M41" s="1256">
        <v>3432773445</v>
      </c>
      <c r="N41" s="1256">
        <v>3468401585</v>
      </c>
      <c r="S41" s="190" t="s">
        <v>682</v>
      </c>
      <c r="T41" s="192">
        <v>2581806.85</v>
      </c>
      <c r="U41" s="192">
        <v>3065965.27</v>
      </c>
      <c r="W41" s="209" t="s">
        <v>683</v>
      </c>
      <c r="X41" s="203">
        <v>2495005.36</v>
      </c>
      <c r="Y41" s="203">
        <v>2815734.37</v>
      </c>
    </row>
    <row r="42" spans="2:25">
      <c r="I42" s="1257">
        <v>12171101</v>
      </c>
      <c r="J42" s="1258" t="s">
        <v>711</v>
      </c>
      <c r="K42" s="1259">
        <v>3537635631</v>
      </c>
      <c r="L42" s="1259">
        <v>3650668790</v>
      </c>
      <c r="M42" s="1259">
        <v>3707707213</v>
      </c>
      <c r="N42" s="1259">
        <v>3797458850</v>
      </c>
      <c r="S42" s="190" t="s">
        <v>712</v>
      </c>
      <c r="T42" s="192">
        <v>0</v>
      </c>
      <c r="U42" s="192">
        <v>0</v>
      </c>
      <c r="W42" s="209" t="s">
        <v>713</v>
      </c>
      <c r="X42" s="203">
        <v>0</v>
      </c>
      <c r="Y42" s="203">
        <v>0</v>
      </c>
    </row>
    <row r="43" spans="2:25">
      <c r="I43" s="1257">
        <v>12171102</v>
      </c>
      <c r="J43" s="1258" t="s">
        <v>714</v>
      </c>
      <c r="K43" s="1259">
        <v>-88440890</v>
      </c>
      <c r="L43" s="1259">
        <v>-179437538</v>
      </c>
      <c r="M43" s="1259">
        <v>-274933768</v>
      </c>
      <c r="N43" s="1259">
        <v>-329057265</v>
      </c>
      <c r="S43" s="190" t="s">
        <v>682</v>
      </c>
      <c r="T43" s="187">
        <v>0</v>
      </c>
      <c r="U43" s="187">
        <v>0</v>
      </c>
      <c r="W43" s="209" t="s">
        <v>683</v>
      </c>
      <c r="X43" s="203">
        <v>0</v>
      </c>
      <c r="Y43" s="203">
        <v>0</v>
      </c>
    </row>
    <row r="44" spans="2:25">
      <c r="I44" s="1254">
        <v>12171300</v>
      </c>
      <c r="J44" s="1255" t="s">
        <v>715</v>
      </c>
      <c r="K44" s="1256">
        <v>6940457646</v>
      </c>
      <c r="L44" s="1256">
        <v>8735647901</v>
      </c>
      <c r="M44" s="1256">
        <v>12535772244</v>
      </c>
      <c r="N44" s="1256">
        <v>13660385117</v>
      </c>
      <c r="S44" s="195" t="s">
        <v>716</v>
      </c>
      <c r="T44" s="187">
        <v>22711747.239999998</v>
      </c>
      <c r="U44" s="187">
        <v>32916260.780000001</v>
      </c>
      <c r="W44" s="209" t="s">
        <v>717</v>
      </c>
      <c r="X44" s="203">
        <v>42959650.75</v>
      </c>
      <c r="Y44" s="203">
        <v>49253783.439999998</v>
      </c>
    </row>
    <row r="45" spans="2:25">
      <c r="I45" s="1257">
        <v>12171301</v>
      </c>
      <c r="J45" s="1258" t="s">
        <v>718</v>
      </c>
      <c r="K45" s="1261">
        <v>10141582016</v>
      </c>
      <c r="L45" s="1261">
        <v>13083569501</v>
      </c>
      <c r="M45" s="1261">
        <v>18461034079</v>
      </c>
      <c r="N45" s="1261">
        <v>20475400571</v>
      </c>
      <c r="S45" s="196" t="s">
        <v>682</v>
      </c>
      <c r="T45" s="187">
        <v>8979320.9800000004</v>
      </c>
      <c r="U45" s="187">
        <v>13735289.93</v>
      </c>
      <c r="W45" s="209" t="s">
        <v>683</v>
      </c>
      <c r="X45" s="203">
        <v>20081916.16</v>
      </c>
      <c r="Y45" s="203">
        <v>23559548.899999999</v>
      </c>
    </row>
    <row r="46" spans="2:25">
      <c r="I46" s="1257">
        <v>12171302</v>
      </c>
      <c r="J46" s="1258" t="s">
        <v>719</v>
      </c>
      <c r="K46" s="1259">
        <v>-3201124370</v>
      </c>
      <c r="L46" s="1259">
        <v>-4347921600</v>
      </c>
      <c r="M46" s="1259">
        <v>-5925261835</v>
      </c>
      <c r="N46" s="1259">
        <v>-6815015454</v>
      </c>
      <c r="S46" s="188" t="s">
        <v>720</v>
      </c>
      <c r="T46" s="187">
        <v>70000</v>
      </c>
      <c r="U46" s="187">
        <v>70000</v>
      </c>
      <c r="W46" s="1267" t="s">
        <v>721</v>
      </c>
      <c r="X46" s="203">
        <v>70000</v>
      </c>
      <c r="Y46" s="203">
        <v>70000</v>
      </c>
    </row>
    <row r="47" spans="2:25">
      <c r="I47" s="1254">
        <v>12171400</v>
      </c>
      <c r="J47" s="1255" t="s">
        <v>722</v>
      </c>
      <c r="K47" s="1256">
        <v>269004625</v>
      </c>
      <c r="L47" s="1256">
        <v>235151125</v>
      </c>
      <c r="M47" s="1256">
        <v>166945468</v>
      </c>
      <c r="N47" s="1256">
        <v>155664540</v>
      </c>
      <c r="S47" s="188" t="s">
        <v>723</v>
      </c>
      <c r="T47" s="187">
        <v>6737830.4900000002</v>
      </c>
      <c r="U47" s="187">
        <v>12726752.130000001</v>
      </c>
      <c r="W47" s="1267" t="s">
        <v>724</v>
      </c>
      <c r="X47" s="203">
        <v>0</v>
      </c>
      <c r="Y47" s="203">
        <v>0</v>
      </c>
    </row>
    <row r="48" spans="2:25">
      <c r="I48" s="1257">
        <v>12171401</v>
      </c>
      <c r="J48" s="1258" t="s">
        <v>725</v>
      </c>
      <c r="K48" s="1259">
        <v>450960212</v>
      </c>
      <c r="L48" s="1259">
        <v>446975723</v>
      </c>
      <c r="M48" s="1259">
        <v>434313418</v>
      </c>
      <c r="N48" s="1259">
        <v>464682157</v>
      </c>
      <c r="S48" s="188" t="s">
        <v>726</v>
      </c>
      <c r="T48" s="187">
        <v>22145451.199999999</v>
      </c>
      <c r="U48" s="187">
        <v>27900956.129999999</v>
      </c>
      <c r="W48" s="1267" t="s">
        <v>727</v>
      </c>
      <c r="X48" s="203">
        <v>44039092.619999997</v>
      </c>
      <c r="Y48" s="203">
        <v>52389023.350000001</v>
      </c>
    </row>
    <row r="49" spans="9:25">
      <c r="I49" s="1257">
        <v>12171402</v>
      </c>
      <c r="J49" s="1258" t="s">
        <v>728</v>
      </c>
      <c r="K49" s="1259">
        <v>-181955587</v>
      </c>
      <c r="L49" s="1259">
        <v>-211824598</v>
      </c>
      <c r="M49" s="1259">
        <v>-267367950</v>
      </c>
      <c r="N49" s="1259">
        <v>-309017617</v>
      </c>
      <c r="S49" s="197" t="s">
        <v>729</v>
      </c>
      <c r="T49" s="192">
        <v>1836516.91</v>
      </c>
      <c r="U49" s="192">
        <v>1335755.3700000001</v>
      </c>
      <c r="W49" s="1267" t="s">
        <v>730</v>
      </c>
      <c r="X49" s="203">
        <v>44039092.619999997</v>
      </c>
      <c r="Y49" s="203">
        <v>52389023.350000001</v>
      </c>
    </row>
    <row r="50" spans="9:25">
      <c r="I50" s="1254">
        <v>12171500</v>
      </c>
      <c r="J50" s="1255" t="s">
        <v>731</v>
      </c>
      <c r="K50" s="1256">
        <v>369461621</v>
      </c>
      <c r="L50" s="1256">
        <v>457903292</v>
      </c>
      <c r="M50" s="1256">
        <v>573718986</v>
      </c>
      <c r="N50" s="1256">
        <v>631681345</v>
      </c>
      <c r="S50" s="198" t="s">
        <v>732</v>
      </c>
      <c r="T50" s="187">
        <v>0</v>
      </c>
      <c r="U50" s="187">
        <v>0</v>
      </c>
      <c r="W50" s="1267" t="s">
        <v>733</v>
      </c>
      <c r="X50" s="203">
        <v>29011157.890000001</v>
      </c>
      <c r="Y50" s="205">
        <v>28295165.879999999</v>
      </c>
    </row>
    <row r="51" spans="9:25">
      <c r="I51" s="1257">
        <v>12171501</v>
      </c>
      <c r="J51" s="1258" t="s">
        <v>734</v>
      </c>
      <c r="K51" s="1259">
        <v>813222582</v>
      </c>
      <c r="L51" s="1259">
        <v>991657186</v>
      </c>
      <c r="M51" s="1259">
        <v>1014860884</v>
      </c>
      <c r="N51" s="1259">
        <v>1141582682</v>
      </c>
      <c r="S51" s="198" t="s">
        <v>735</v>
      </c>
      <c r="T51" s="187">
        <v>350000</v>
      </c>
      <c r="U51" s="187">
        <v>350000</v>
      </c>
      <c r="W51" s="1267" t="s">
        <v>736</v>
      </c>
      <c r="X51" s="203">
        <v>29011157.890000001</v>
      </c>
      <c r="Y51" s="203">
        <v>28295165.879999999</v>
      </c>
    </row>
    <row r="52" spans="9:25">
      <c r="I52" s="1257">
        <v>12171502</v>
      </c>
      <c r="J52" s="1258" t="s">
        <v>737</v>
      </c>
      <c r="K52" s="1259">
        <v>-443760961</v>
      </c>
      <c r="L52" s="1259">
        <v>-533753894</v>
      </c>
      <c r="M52" s="1259">
        <v>-441141898</v>
      </c>
      <c r="N52" s="1259">
        <v>-509901337</v>
      </c>
      <c r="S52" s="195" t="s">
        <v>738</v>
      </c>
      <c r="T52" s="187">
        <v>1486516.91</v>
      </c>
      <c r="U52" s="187">
        <v>985755.37</v>
      </c>
      <c r="W52" s="1267" t="s">
        <v>739</v>
      </c>
      <c r="X52" s="203">
        <v>2444326.4300000002</v>
      </c>
      <c r="Y52" s="203">
        <v>3516439.22</v>
      </c>
    </row>
    <row r="53" spans="9:25">
      <c r="I53" s="1254">
        <v>12171600</v>
      </c>
      <c r="J53" s="1255" t="s">
        <v>740</v>
      </c>
      <c r="K53" s="1256">
        <v>20481616</v>
      </c>
      <c r="L53" s="1256">
        <v>16660181</v>
      </c>
      <c r="M53" s="1256">
        <v>51151907</v>
      </c>
      <c r="N53" s="1256">
        <v>54323921</v>
      </c>
      <c r="S53" s="188" t="s">
        <v>741</v>
      </c>
      <c r="T53" s="187">
        <v>0</v>
      </c>
      <c r="U53" s="187">
        <v>0</v>
      </c>
      <c r="W53" s="211" t="s">
        <v>742</v>
      </c>
      <c r="X53" s="203">
        <v>0</v>
      </c>
      <c r="Y53" s="203">
        <v>0</v>
      </c>
    </row>
    <row r="54" spans="9:25">
      <c r="I54" s="1257">
        <v>12171601</v>
      </c>
      <c r="J54" s="1258" t="s">
        <v>743</v>
      </c>
      <c r="K54" s="1259">
        <v>100991764</v>
      </c>
      <c r="L54" s="1259">
        <v>102882202</v>
      </c>
      <c r="M54" s="1259">
        <v>145203996</v>
      </c>
      <c r="N54" s="1259">
        <v>155654044</v>
      </c>
      <c r="S54" s="188" t="s">
        <v>744</v>
      </c>
      <c r="T54" s="187">
        <v>2023055.92</v>
      </c>
      <c r="U54" s="187">
        <v>2771360.9</v>
      </c>
      <c r="W54" s="211" t="s">
        <v>745</v>
      </c>
      <c r="X54" s="203">
        <v>350000</v>
      </c>
      <c r="Y54" s="203">
        <v>930000</v>
      </c>
    </row>
    <row r="55" spans="9:25">
      <c r="I55" s="1257">
        <v>12171602</v>
      </c>
      <c r="J55" s="1258" t="s">
        <v>746</v>
      </c>
      <c r="K55" s="1259">
        <v>-80510148</v>
      </c>
      <c r="L55" s="1259">
        <v>-86222021</v>
      </c>
      <c r="M55" s="1259">
        <v>-94052089</v>
      </c>
      <c r="N55" s="1259">
        <v>-101330123</v>
      </c>
      <c r="S55" s="199" t="s">
        <v>747</v>
      </c>
      <c r="T55" s="1272">
        <v>274384823.50999999</v>
      </c>
      <c r="U55" s="1272">
        <v>332757526.01999998</v>
      </c>
      <c r="W55" s="209" t="s">
        <v>748</v>
      </c>
      <c r="X55" s="203">
        <v>2094326.43</v>
      </c>
      <c r="Y55" s="203">
        <v>2586439.2200000002</v>
      </c>
    </row>
    <row r="56" spans="9:25">
      <c r="I56" s="1254">
        <v>12171700</v>
      </c>
      <c r="J56" s="1255" t="s">
        <v>749</v>
      </c>
      <c r="K56" s="1256">
        <v>2360329426</v>
      </c>
      <c r="L56" s="1256">
        <v>3339215215</v>
      </c>
      <c r="M56" s="1256">
        <v>4045012253</v>
      </c>
      <c r="N56" s="1256">
        <v>4652968933</v>
      </c>
      <c r="S56" s="1273" t="s">
        <v>750</v>
      </c>
      <c r="T56" s="187">
        <v>149254080.69999999</v>
      </c>
      <c r="U56" s="187">
        <v>206887587.16999999</v>
      </c>
      <c r="W56" s="1267" t="s">
        <v>751</v>
      </c>
      <c r="X56" s="212">
        <v>0</v>
      </c>
      <c r="Y56" s="212">
        <v>0</v>
      </c>
    </row>
    <row r="57" spans="9:25">
      <c r="I57" s="1257">
        <v>12171701</v>
      </c>
      <c r="J57" s="1258" t="s">
        <v>752</v>
      </c>
      <c r="K57" s="1261">
        <v>3903695116</v>
      </c>
      <c r="L57" s="1261">
        <v>5730391839</v>
      </c>
      <c r="M57" s="1261">
        <v>7595695849</v>
      </c>
      <c r="N57" s="1261">
        <v>8919367643</v>
      </c>
      <c r="S57" s="1274" t="s">
        <v>753</v>
      </c>
      <c r="T57" s="187">
        <v>121028106.23</v>
      </c>
      <c r="U57" s="187">
        <v>190096459.81999999</v>
      </c>
      <c r="W57" s="213" t="s">
        <v>754</v>
      </c>
      <c r="X57" s="212">
        <v>4235312.1399999997</v>
      </c>
      <c r="Y57" s="214">
        <v>3418495.6</v>
      </c>
    </row>
    <row r="58" spans="9:25">
      <c r="I58" s="1257">
        <v>12171702</v>
      </c>
      <c r="J58" s="1258" t="s">
        <v>755</v>
      </c>
      <c r="K58" s="1259">
        <v>-1543365690</v>
      </c>
      <c r="L58" s="1259">
        <v>-2391176624</v>
      </c>
      <c r="M58" s="1259">
        <v>-3550683596</v>
      </c>
      <c r="N58" s="1259">
        <v>-4266398710</v>
      </c>
      <c r="S58" s="1275" t="s">
        <v>756</v>
      </c>
      <c r="T58" s="187">
        <v>54683850</v>
      </c>
      <c r="U58" s="187">
        <v>110417754.66</v>
      </c>
      <c r="W58" s="215" t="s">
        <v>747</v>
      </c>
      <c r="X58" s="1276">
        <v>400515741.83999997</v>
      </c>
      <c r="Y58" s="1276">
        <v>443951262.00000006</v>
      </c>
    </row>
    <row r="59" spans="9:25">
      <c r="I59" s="1254">
        <v>12171800</v>
      </c>
      <c r="J59" s="1255" t="s">
        <v>757</v>
      </c>
      <c r="K59" s="1256">
        <v>1158098305</v>
      </c>
      <c r="L59" s="1256">
        <v>2215600278</v>
      </c>
      <c r="M59" s="1256">
        <v>7786551966</v>
      </c>
      <c r="N59" s="1256">
        <v>9487128238</v>
      </c>
      <c r="S59" s="1275" t="s">
        <v>758</v>
      </c>
      <c r="T59" s="187">
        <v>0</v>
      </c>
      <c r="U59" s="187">
        <v>0</v>
      </c>
      <c r="W59" s="1266" t="s">
        <v>750</v>
      </c>
      <c r="X59" s="203">
        <v>261335772.11000001</v>
      </c>
      <c r="Y59" s="204">
        <v>299276595.63999999</v>
      </c>
    </row>
    <row r="60" spans="9:25">
      <c r="I60" s="1257">
        <v>12171801</v>
      </c>
      <c r="J60" s="1258" t="s">
        <v>759</v>
      </c>
      <c r="K60" s="1261">
        <v>1158098305</v>
      </c>
      <c r="L60" s="1261">
        <v>2215600278</v>
      </c>
      <c r="M60" s="1261">
        <v>7786551966</v>
      </c>
      <c r="N60" s="1261">
        <v>9487128238</v>
      </c>
      <c r="S60" s="1275" t="s">
        <v>760</v>
      </c>
      <c r="T60" s="187">
        <v>47779996.659999996</v>
      </c>
      <c r="U60" s="187">
        <v>54146686.210000001</v>
      </c>
      <c r="W60" s="1267" t="s">
        <v>753</v>
      </c>
      <c r="X60" s="203">
        <v>244922839.96000001</v>
      </c>
      <c r="Y60" s="203">
        <v>282327163.49000001</v>
      </c>
    </row>
    <row r="61" spans="9:25">
      <c r="I61" s="1254">
        <v>12171900</v>
      </c>
      <c r="J61" s="1255" t="s">
        <v>761</v>
      </c>
      <c r="K61" s="1256">
        <v>1409767689</v>
      </c>
      <c r="L61" s="1256">
        <v>1913249157</v>
      </c>
      <c r="M61" s="1256">
        <v>2334619794</v>
      </c>
      <c r="N61" s="1256">
        <v>2826393864</v>
      </c>
      <c r="S61" s="1275" t="s">
        <v>762</v>
      </c>
      <c r="T61" s="187">
        <v>996801.26</v>
      </c>
      <c r="U61" s="187">
        <v>1196534.04</v>
      </c>
      <c r="W61" s="1267" t="s">
        <v>756</v>
      </c>
      <c r="X61" s="203">
        <v>139803012.28999999</v>
      </c>
      <c r="Y61" s="203">
        <v>153369406.91999999</v>
      </c>
    </row>
    <row r="62" spans="9:25">
      <c r="I62" s="1257">
        <v>12171901</v>
      </c>
      <c r="J62" s="1258" t="s">
        <v>763</v>
      </c>
      <c r="K62" s="1259">
        <v>3573464707</v>
      </c>
      <c r="L62" s="1259">
        <v>4319505309</v>
      </c>
      <c r="M62" s="1259">
        <v>4825927489</v>
      </c>
      <c r="N62" s="1259">
        <v>5599893039</v>
      </c>
      <c r="S62" s="1268" t="s">
        <v>764</v>
      </c>
      <c r="T62" s="187">
        <v>803443.24</v>
      </c>
      <c r="U62" s="187">
        <v>652026.84</v>
      </c>
      <c r="W62" s="1267" t="s">
        <v>765</v>
      </c>
      <c r="X62" s="203">
        <v>0</v>
      </c>
      <c r="Y62" s="203">
        <v>0</v>
      </c>
    </row>
    <row r="63" spans="9:25">
      <c r="I63" s="1257">
        <v>12171902</v>
      </c>
      <c r="J63" s="1258" t="s">
        <v>766</v>
      </c>
      <c r="K63" s="1259">
        <v>-2163697018</v>
      </c>
      <c r="L63" s="1259">
        <v>-2406256152</v>
      </c>
      <c r="M63" s="1259">
        <v>-2491307695</v>
      </c>
      <c r="N63" s="1259">
        <v>-2773499175</v>
      </c>
      <c r="S63" s="1275" t="s">
        <v>767</v>
      </c>
      <c r="T63" s="187">
        <v>0</v>
      </c>
      <c r="U63" s="187">
        <v>0</v>
      </c>
      <c r="W63" s="1267" t="s">
        <v>768</v>
      </c>
      <c r="X63" s="203">
        <v>0</v>
      </c>
      <c r="Y63" s="203">
        <v>0</v>
      </c>
    </row>
    <row r="64" spans="9:25">
      <c r="I64" s="1254">
        <v>12190000</v>
      </c>
      <c r="J64" s="1255" t="s">
        <v>769</v>
      </c>
      <c r="K64" s="1256">
        <v>1021538278</v>
      </c>
      <c r="L64" s="1256">
        <v>2095456222</v>
      </c>
      <c r="M64" s="1256">
        <v>2384216778</v>
      </c>
      <c r="N64" s="1256">
        <v>2447890154</v>
      </c>
      <c r="S64" s="1268" t="s">
        <v>770</v>
      </c>
      <c r="T64" s="187">
        <v>4245.7</v>
      </c>
      <c r="U64" s="187">
        <v>790745.07</v>
      </c>
      <c r="W64" s="1267" t="s">
        <v>771</v>
      </c>
      <c r="X64" s="203">
        <v>64828469.829999998</v>
      </c>
      <c r="Y64" s="203">
        <v>89071340.680000007</v>
      </c>
    </row>
    <row r="65" spans="9:25">
      <c r="I65" s="1254">
        <v>12191100</v>
      </c>
      <c r="J65" s="1255" t="s">
        <v>772</v>
      </c>
      <c r="K65" s="1256">
        <v>961380278</v>
      </c>
      <c r="L65" s="1256">
        <v>2034524722</v>
      </c>
      <c r="M65" s="1256">
        <v>2322333278</v>
      </c>
      <c r="N65" s="1256">
        <v>2279476454</v>
      </c>
      <c r="S65" s="1268" t="s">
        <v>773</v>
      </c>
      <c r="T65" s="187">
        <v>13113828.92</v>
      </c>
      <c r="U65" s="187">
        <v>18885328.449999999</v>
      </c>
      <c r="W65" s="1267" t="s">
        <v>774</v>
      </c>
      <c r="X65" s="203">
        <v>1193574.08</v>
      </c>
      <c r="Y65" s="203">
        <v>1209526.8999999999</v>
      </c>
    </row>
    <row r="66" spans="9:25">
      <c r="I66" s="1257">
        <v>12191101</v>
      </c>
      <c r="J66" s="1258" t="s">
        <v>775</v>
      </c>
      <c r="K66" s="1259">
        <v>961380278</v>
      </c>
      <c r="L66" s="1259">
        <v>2034524722</v>
      </c>
      <c r="M66" s="1259">
        <v>2322333278</v>
      </c>
      <c r="N66" s="1259">
        <v>2279476454</v>
      </c>
      <c r="O66" s="263">
        <v>181.09</v>
      </c>
      <c r="P66" s="682">
        <f>N66/O66</f>
        <v>12587533.56894362</v>
      </c>
      <c r="S66" s="1268" t="s">
        <v>776</v>
      </c>
      <c r="T66" s="187">
        <v>2891422.37</v>
      </c>
      <c r="U66" s="192">
        <v>3534934.35</v>
      </c>
      <c r="W66" s="1267" t="s">
        <v>777</v>
      </c>
      <c r="X66" s="203">
        <v>4374018.34</v>
      </c>
      <c r="Y66" s="203">
        <v>2310412.56</v>
      </c>
    </row>
    <row r="67" spans="9:25">
      <c r="I67" s="1254">
        <v>12191400</v>
      </c>
      <c r="J67" s="1255" t="s">
        <v>778</v>
      </c>
      <c r="K67" s="1256">
        <v>60158000</v>
      </c>
      <c r="L67" s="1256">
        <v>60931500</v>
      </c>
      <c r="M67" s="1256">
        <v>61883500</v>
      </c>
      <c r="N67" s="1256">
        <v>168413700</v>
      </c>
      <c r="S67" s="1268" t="s">
        <v>779</v>
      </c>
      <c r="T67" s="192">
        <v>0</v>
      </c>
      <c r="U67" s="187">
        <v>0</v>
      </c>
      <c r="W67" s="1267" t="s">
        <v>780</v>
      </c>
      <c r="X67" s="203">
        <v>0</v>
      </c>
      <c r="Y67" s="203">
        <v>0</v>
      </c>
    </row>
    <row r="68" spans="9:25">
      <c r="I68" s="1257">
        <v>12191401</v>
      </c>
      <c r="J68" s="1258" t="s">
        <v>781</v>
      </c>
      <c r="K68" s="1259">
        <v>60158000</v>
      </c>
      <c r="L68" s="1259">
        <v>60931500</v>
      </c>
      <c r="M68" s="1259">
        <v>61883500</v>
      </c>
      <c r="N68" s="1259">
        <v>168413700</v>
      </c>
      <c r="S68" s="200" t="s">
        <v>782</v>
      </c>
      <c r="T68" s="187">
        <v>172566.08</v>
      </c>
      <c r="U68" s="187">
        <v>196733.2</v>
      </c>
      <c r="W68" s="1267" t="s">
        <v>783</v>
      </c>
      <c r="X68" s="203">
        <v>329478.59999999998</v>
      </c>
      <c r="Y68" s="203">
        <v>308831.92</v>
      </c>
    </row>
    <row r="69" spans="9:25">
      <c r="I69" s="1257">
        <v>12191402</v>
      </c>
      <c r="J69" s="1258" t="s">
        <v>784</v>
      </c>
      <c r="K69" s="1259">
        <v>0</v>
      </c>
      <c r="L69" s="1259">
        <v>0</v>
      </c>
      <c r="M69" s="1259">
        <v>0</v>
      </c>
      <c r="N69" s="1259">
        <v>0</v>
      </c>
      <c r="S69" s="1277" t="s">
        <v>785</v>
      </c>
      <c r="T69" s="187">
        <v>0</v>
      </c>
      <c r="U69" s="187">
        <v>0</v>
      </c>
      <c r="W69" s="1267" t="s">
        <v>786</v>
      </c>
      <c r="X69" s="203">
        <v>28866099.949999999</v>
      </c>
      <c r="Y69" s="203">
        <v>31635066.719999999</v>
      </c>
    </row>
    <row r="70" spans="9:25">
      <c r="I70" s="1254">
        <v>12210000</v>
      </c>
      <c r="J70" s="1255" t="s">
        <v>787</v>
      </c>
      <c r="K70" s="1256">
        <v>3100482400</v>
      </c>
      <c r="L70" s="1256">
        <v>2994362883</v>
      </c>
      <c r="M70" s="1256">
        <v>3177427405</v>
      </c>
      <c r="N70" s="1256">
        <v>3312873413</v>
      </c>
      <c r="S70" s="1277" t="s">
        <v>788</v>
      </c>
      <c r="T70" s="187">
        <v>581952</v>
      </c>
      <c r="U70" s="187">
        <v>275717</v>
      </c>
      <c r="W70" s="1267" t="s">
        <v>789</v>
      </c>
      <c r="X70" s="203">
        <v>5125152.92</v>
      </c>
      <c r="Y70" s="203">
        <v>3958952.85</v>
      </c>
    </row>
    <row r="71" spans="9:25">
      <c r="I71" s="1257">
        <v>12211401</v>
      </c>
      <c r="J71" s="1258" t="s">
        <v>790</v>
      </c>
      <c r="K71" s="1259">
        <v>255502526</v>
      </c>
      <c r="L71" s="1259">
        <v>171610152</v>
      </c>
      <c r="M71" s="1259">
        <v>370297856</v>
      </c>
      <c r="N71" s="1259">
        <v>468378278</v>
      </c>
      <c r="S71" s="1274" t="s">
        <v>791</v>
      </c>
      <c r="T71" s="187">
        <v>28225974.469999999</v>
      </c>
      <c r="U71" s="187">
        <v>16791127.350000001</v>
      </c>
      <c r="W71" s="1267" t="s">
        <v>792</v>
      </c>
      <c r="X71" s="203">
        <v>0</v>
      </c>
      <c r="Y71" s="203">
        <v>0</v>
      </c>
    </row>
    <row r="72" spans="9:25">
      <c r="I72" s="1257">
        <v>12211402</v>
      </c>
      <c r="J72" s="1258" t="s">
        <v>793</v>
      </c>
      <c r="K72" s="1259">
        <v>2844979874</v>
      </c>
      <c r="L72" s="1259">
        <v>2822752731</v>
      </c>
      <c r="M72" s="1259">
        <v>2807129549</v>
      </c>
      <c r="N72" s="1259">
        <v>2844495135</v>
      </c>
      <c r="O72" s="682">
        <f>N72/O66</f>
        <v>15707632.309901154</v>
      </c>
      <c r="S72" s="1275" t="s">
        <v>794</v>
      </c>
      <c r="T72" s="187">
        <v>28000000</v>
      </c>
      <c r="U72" s="187">
        <v>15242250</v>
      </c>
      <c r="W72" s="209" t="s">
        <v>795</v>
      </c>
      <c r="X72" s="203">
        <v>403033.95</v>
      </c>
      <c r="Y72" s="203">
        <v>365247.94</v>
      </c>
    </row>
    <row r="73" spans="9:25">
      <c r="I73" s="1257">
        <v>12201001</v>
      </c>
      <c r="J73" s="1258" t="s">
        <v>314</v>
      </c>
      <c r="K73" s="1259">
        <v>347722852</v>
      </c>
      <c r="L73" s="1259">
        <v>482466219</v>
      </c>
      <c r="M73" s="1259">
        <v>748845539</v>
      </c>
      <c r="N73" s="1259">
        <v>619055368</v>
      </c>
      <c r="S73" s="1275" t="s">
        <v>796</v>
      </c>
      <c r="T73" s="187">
        <v>0</v>
      </c>
      <c r="U73" s="187">
        <v>0</v>
      </c>
      <c r="W73" s="209" t="s">
        <v>797</v>
      </c>
      <c r="X73" s="203">
        <v>0</v>
      </c>
      <c r="Y73" s="203">
        <v>0</v>
      </c>
    </row>
    <row r="74" spans="9:25">
      <c r="I74" s="1254">
        <v>20000000</v>
      </c>
      <c r="J74" s="1255" t="s">
        <v>798</v>
      </c>
      <c r="K74" s="1256">
        <v>25653791393</v>
      </c>
      <c r="L74" s="1256">
        <v>35956121197</v>
      </c>
      <c r="M74" s="1256">
        <v>46311241868</v>
      </c>
      <c r="N74" s="1256">
        <v>54244342237</v>
      </c>
      <c r="S74" s="1275" t="s">
        <v>799</v>
      </c>
      <c r="T74" s="187">
        <v>225974.47</v>
      </c>
      <c r="U74" s="187">
        <v>1548877.35</v>
      </c>
      <c r="W74" s="209" t="s">
        <v>800</v>
      </c>
      <c r="X74" s="203">
        <v>0</v>
      </c>
      <c r="Y74" s="204">
        <v>98377</v>
      </c>
    </row>
    <row r="75" spans="9:25">
      <c r="I75" s="1254">
        <v>21000000</v>
      </c>
      <c r="J75" s="1255" t="s">
        <v>801</v>
      </c>
      <c r="K75" s="1256">
        <v>20802310901</v>
      </c>
      <c r="L75" s="1256">
        <v>33032953836</v>
      </c>
      <c r="M75" s="1256">
        <v>43409271335</v>
      </c>
      <c r="N75" s="1256">
        <v>51174969569</v>
      </c>
      <c r="S75" s="1273" t="s">
        <v>802</v>
      </c>
      <c r="T75" s="187">
        <v>125130742.81</v>
      </c>
      <c r="U75" s="187">
        <v>125869938.84999999</v>
      </c>
      <c r="W75" s="1267" t="s">
        <v>791</v>
      </c>
      <c r="X75" s="216">
        <v>16412932.15</v>
      </c>
      <c r="Y75" s="216">
        <v>16949432.149999999</v>
      </c>
    </row>
    <row r="76" spans="9:25">
      <c r="I76" s="1254">
        <v>21100000</v>
      </c>
      <c r="J76" s="1255" t="s">
        <v>803</v>
      </c>
      <c r="K76" s="1256">
        <v>11195959829</v>
      </c>
      <c r="L76" s="1256">
        <v>13597360958</v>
      </c>
      <c r="M76" s="1256">
        <v>17802817760</v>
      </c>
      <c r="N76" s="1256">
        <v>22102088142</v>
      </c>
      <c r="S76" s="1275" t="s">
        <v>804</v>
      </c>
      <c r="T76" s="187">
        <v>54568889.990000002</v>
      </c>
      <c r="U76" s="187">
        <v>85407389.989999995</v>
      </c>
      <c r="W76" s="1267" t="s">
        <v>794</v>
      </c>
      <c r="X76" s="203">
        <v>15297500</v>
      </c>
      <c r="Y76" s="203">
        <v>15284000</v>
      </c>
    </row>
    <row r="77" spans="9:25">
      <c r="I77" s="1254">
        <v>21101000</v>
      </c>
      <c r="J77" s="1255" t="s">
        <v>805</v>
      </c>
      <c r="K77" s="1256">
        <v>8212425826</v>
      </c>
      <c r="L77" s="1256">
        <v>9426396602</v>
      </c>
      <c r="M77" s="1256">
        <v>11462321751</v>
      </c>
      <c r="N77" s="1256">
        <v>16129929084</v>
      </c>
      <c r="S77" s="1275" t="s">
        <v>806</v>
      </c>
      <c r="T77" s="187">
        <v>0</v>
      </c>
      <c r="U77" s="187">
        <v>0</v>
      </c>
      <c r="W77" s="1267" t="s">
        <v>796</v>
      </c>
      <c r="X77" s="203">
        <v>0</v>
      </c>
      <c r="Y77" s="203">
        <v>0</v>
      </c>
    </row>
    <row r="78" spans="9:25">
      <c r="I78" s="1257">
        <v>21101002</v>
      </c>
      <c r="J78" s="1258" t="s">
        <v>807</v>
      </c>
      <c r="K78" s="1259">
        <v>5978413482</v>
      </c>
      <c r="L78" s="1259">
        <v>8461886092</v>
      </c>
      <c r="M78" s="1259">
        <v>10144768162</v>
      </c>
      <c r="N78" s="1259">
        <v>15142995864</v>
      </c>
      <c r="S78" s="1275" t="s">
        <v>808</v>
      </c>
      <c r="T78" s="187">
        <v>10419808.92</v>
      </c>
      <c r="U78" s="187">
        <v>10419808.92</v>
      </c>
      <c r="W78" s="213" t="s">
        <v>809</v>
      </c>
      <c r="X78" s="217">
        <v>1115432.1499999999</v>
      </c>
      <c r="Y78" s="217">
        <v>1665432.15</v>
      </c>
    </row>
    <row r="79" spans="9:25">
      <c r="I79" s="1257">
        <v>21101003</v>
      </c>
      <c r="J79" s="1258" t="s">
        <v>810</v>
      </c>
      <c r="K79" s="1259">
        <v>2234012344</v>
      </c>
      <c r="L79" s="1259">
        <v>964510510</v>
      </c>
      <c r="M79" s="1259">
        <v>1317553589</v>
      </c>
      <c r="N79" s="1259">
        <v>986933220</v>
      </c>
      <c r="S79" s="1275" t="s">
        <v>811</v>
      </c>
      <c r="T79" s="187">
        <v>60142043.899999999</v>
      </c>
      <c r="U79" s="187">
        <v>30042739.940000001</v>
      </c>
      <c r="W79" s="1266" t="s">
        <v>802</v>
      </c>
      <c r="X79" s="216">
        <v>139179969.72999999</v>
      </c>
      <c r="Y79" s="216">
        <v>144674666.36000001</v>
      </c>
    </row>
    <row r="80" spans="9:25">
      <c r="I80" s="1257">
        <v>21101101</v>
      </c>
      <c r="J80" s="1258" t="s">
        <v>812</v>
      </c>
      <c r="K80" s="1259">
        <v>2283665573</v>
      </c>
      <c r="L80" s="1259">
        <v>3321996113</v>
      </c>
      <c r="M80" s="1259">
        <v>5175075565</v>
      </c>
      <c r="N80" s="1259">
        <v>4994577782</v>
      </c>
      <c r="S80" s="193" t="s">
        <v>813</v>
      </c>
      <c r="T80" s="187">
        <v>51353668.460000001</v>
      </c>
      <c r="U80" s="187">
        <v>23280464.949999999</v>
      </c>
      <c r="W80" s="1267" t="s">
        <v>804</v>
      </c>
      <c r="X80" s="203">
        <v>85407389.989999995</v>
      </c>
      <c r="Y80" s="203">
        <v>85407389.989999995</v>
      </c>
    </row>
    <row r="81" spans="9:25">
      <c r="I81" s="1257">
        <v>21101201</v>
      </c>
      <c r="J81" s="1258" t="s">
        <v>814</v>
      </c>
      <c r="K81" s="1259">
        <v>699868430</v>
      </c>
      <c r="L81" s="1259">
        <v>848968243</v>
      </c>
      <c r="M81" s="1259">
        <v>1165420444</v>
      </c>
      <c r="N81" s="1259">
        <v>977581276</v>
      </c>
      <c r="S81" s="1278" t="s">
        <v>815</v>
      </c>
      <c r="T81" s="187">
        <v>8788375.4399999995</v>
      </c>
      <c r="U81" s="187">
        <v>6762274.9900000002</v>
      </c>
      <c r="W81" s="1267" t="s">
        <v>806</v>
      </c>
      <c r="X81" s="203">
        <v>0</v>
      </c>
      <c r="Y81" s="203">
        <v>0</v>
      </c>
    </row>
    <row r="82" spans="9:25">
      <c r="I82" s="1254">
        <v>21120000</v>
      </c>
      <c r="J82" s="1255" t="s">
        <v>816</v>
      </c>
      <c r="K82" s="1256">
        <v>100025910</v>
      </c>
      <c r="L82" s="1256">
        <v>47999573</v>
      </c>
      <c r="M82" s="1256">
        <v>0</v>
      </c>
      <c r="N82" s="1256">
        <v>17815091</v>
      </c>
      <c r="S82" s="1279" t="s">
        <v>817</v>
      </c>
      <c r="T82" s="187">
        <v>274384823.50999999</v>
      </c>
      <c r="U82" s="1272">
        <v>332757526.01999998</v>
      </c>
      <c r="W82" s="1267" t="s">
        <v>808</v>
      </c>
      <c r="X82" s="203">
        <v>12655039.51</v>
      </c>
      <c r="Y82" s="203">
        <v>12655039.51</v>
      </c>
    </row>
    <row r="83" spans="9:25">
      <c r="I83" s="1254">
        <v>21121000</v>
      </c>
      <c r="J83" s="1255" t="s">
        <v>818</v>
      </c>
      <c r="K83" s="1256">
        <v>100025910</v>
      </c>
      <c r="L83" s="1256">
        <v>47999573</v>
      </c>
      <c r="M83" s="1256">
        <v>0</v>
      </c>
      <c r="N83" s="1256">
        <v>17815091</v>
      </c>
      <c r="W83" s="1267" t="s">
        <v>811</v>
      </c>
      <c r="X83" s="203">
        <v>41117540.229999997</v>
      </c>
      <c r="Y83" s="203">
        <v>46612236.859999999</v>
      </c>
    </row>
    <row r="84" spans="9:25">
      <c r="I84" s="1257">
        <v>21121001</v>
      </c>
      <c r="J84" s="1258" t="s">
        <v>819</v>
      </c>
      <c r="K84" s="1259">
        <v>100025910</v>
      </c>
      <c r="L84" s="1259">
        <v>47999573</v>
      </c>
      <c r="M84" s="1259">
        <v>0</v>
      </c>
      <c r="N84" s="1259">
        <v>17815091</v>
      </c>
      <c r="W84" s="207" t="s">
        <v>813</v>
      </c>
      <c r="X84" s="203">
        <v>26370009.350000001</v>
      </c>
      <c r="Y84" s="204">
        <v>39528249.840000004</v>
      </c>
    </row>
    <row r="85" spans="9:25">
      <c r="I85" s="1254">
        <v>21130000</v>
      </c>
      <c r="J85" s="1255" t="s">
        <v>820</v>
      </c>
      <c r="K85" s="1256">
        <v>9399060138</v>
      </c>
      <c r="L85" s="1256">
        <v>19222626909</v>
      </c>
      <c r="M85" s="1256">
        <v>24718570603</v>
      </c>
      <c r="N85" s="1256">
        <v>27773665899</v>
      </c>
      <c r="W85" s="218" t="s">
        <v>815</v>
      </c>
      <c r="X85" s="203">
        <v>14747530.880000001</v>
      </c>
      <c r="Y85" s="204">
        <v>7083987.0199999996</v>
      </c>
    </row>
    <row r="86" spans="9:25">
      <c r="I86" s="1257">
        <v>21131002</v>
      </c>
      <c r="J86" s="1258" t="s">
        <v>821</v>
      </c>
      <c r="K86" s="1259">
        <v>9399060138</v>
      </c>
      <c r="L86" s="1259">
        <v>19222626909</v>
      </c>
      <c r="M86" s="1259">
        <v>24718570603</v>
      </c>
      <c r="N86" s="1259">
        <v>27773665899</v>
      </c>
      <c r="W86" s="1280" t="s">
        <v>817</v>
      </c>
      <c r="X86" s="1276">
        <v>400515741.83999997</v>
      </c>
      <c r="Y86" s="1276">
        <v>443951262</v>
      </c>
    </row>
    <row r="87" spans="9:25">
      <c r="I87" s="1254">
        <v>21190000</v>
      </c>
      <c r="J87" s="1255" t="s">
        <v>822</v>
      </c>
      <c r="K87" s="1256">
        <v>107265024</v>
      </c>
      <c r="L87" s="1256">
        <v>164966396</v>
      </c>
      <c r="M87" s="1256">
        <v>887882972</v>
      </c>
      <c r="N87" s="1256">
        <v>1281400437</v>
      </c>
    </row>
    <row r="88" spans="9:25">
      <c r="I88" s="1257">
        <v>21191101</v>
      </c>
      <c r="J88" s="1258" t="s">
        <v>823</v>
      </c>
      <c r="K88" s="1259">
        <v>729751</v>
      </c>
      <c r="L88" s="1259">
        <v>137660809</v>
      </c>
      <c r="M88" s="1259">
        <v>58255111</v>
      </c>
      <c r="N88" s="1259">
        <v>55926372</v>
      </c>
    </row>
    <row r="89" spans="9:25">
      <c r="I89" s="1257">
        <v>21191201</v>
      </c>
      <c r="J89" s="1258" t="s">
        <v>824</v>
      </c>
      <c r="K89" s="1259">
        <v>17987421</v>
      </c>
      <c r="L89" s="1259">
        <v>20550484</v>
      </c>
      <c r="M89" s="1259">
        <v>18230642</v>
      </c>
      <c r="N89" s="1259">
        <v>18746183</v>
      </c>
    </row>
    <row r="90" spans="9:25">
      <c r="I90" s="1257">
        <v>21191401</v>
      </c>
      <c r="J90" s="1258" t="s">
        <v>825</v>
      </c>
      <c r="K90" s="1259">
        <v>-142552837</v>
      </c>
      <c r="L90" s="1259">
        <v>0</v>
      </c>
      <c r="M90" s="1259">
        <v>0</v>
      </c>
      <c r="N90" s="1259">
        <v>0</v>
      </c>
    </row>
    <row r="91" spans="9:25">
      <c r="I91" s="1257">
        <v>21191501</v>
      </c>
      <c r="J91" s="1258" t="s">
        <v>826</v>
      </c>
      <c r="K91" s="1259">
        <v>231100689</v>
      </c>
      <c r="L91" s="1259">
        <v>6755103</v>
      </c>
      <c r="M91" s="1259">
        <v>811397219</v>
      </c>
      <c r="N91" s="1281">
        <v>406368682</v>
      </c>
    </row>
    <row r="92" spans="9:25">
      <c r="I92" s="1257">
        <v>21201001</v>
      </c>
      <c r="J92" s="1258" t="s">
        <v>827</v>
      </c>
      <c r="K92" s="1259">
        <v>0</v>
      </c>
      <c r="L92" s="1259">
        <v>0</v>
      </c>
      <c r="M92" s="1259">
        <v>0</v>
      </c>
      <c r="N92" s="1281">
        <v>800359200</v>
      </c>
    </row>
    <row r="93" spans="9:25">
      <c r="I93" s="1254">
        <v>22000000</v>
      </c>
      <c r="J93" s="1255" t="s">
        <v>828</v>
      </c>
      <c r="K93" s="1256">
        <v>4851480492</v>
      </c>
      <c r="L93" s="1256">
        <v>2923167361</v>
      </c>
      <c r="M93" s="1256">
        <v>2901970533</v>
      </c>
      <c r="N93" s="1256">
        <v>3069372668</v>
      </c>
    </row>
    <row r="94" spans="9:25">
      <c r="I94" s="1254">
        <v>22130000</v>
      </c>
      <c r="J94" s="1255" t="s">
        <v>829</v>
      </c>
      <c r="K94" s="1256">
        <v>4812640000</v>
      </c>
      <c r="L94" s="1256">
        <v>2653523303</v>
      </c>
      <c r="M94" s="1256">
        <v>2704750975</v>
      </c>
      <c r="N94" s="1256">
        <v>2767779560</v>
      </c>
    </row>
    <row r="95" spans="9:25">
      <c r="I95" s="1257">
        <v>22131002</v>
      </c>
      <c r="J95" s="1258" t="s">
        <v>830</v>
      </c>
      <c r="K95" s="1259">
        <v>4812640000</v>
      </c>
      <c r="L95" s="1259">
        <v>2653523303</v>
      </c>
      <c r="M95" s="1259">
        <v>2704750975</v>
      </c>
      <c r="N95" s="1259">
        <v>2767779560</v>
      </c>
    </row>
    <row r="96" spans="9:25">
      <c r="I96" s="1254">
        <v>22170000</v>
      </c>
      <c r="J96" s="1255" t="s">
        <v>831</v>
      </c>
      <c r="K96" s="1256">
        <v>38840492</v>
      </c>
      <c r="L96" s="1256">
        <v>269644058</v>
      </c>
      <c r="M96" s="1256">
        <v>197219558</v>
      </c>
      <c r="N96" s="1256">
        <v>301593108</v>
      </c>
    </row>
    <row r="97" spans="9:14">
      <c r="I97" s="1257">
        <v>22171201</v>
      </c>
      <c r="J97" s="1258" t="s">
        <v>832</v>
      </c>
      <c r="K97" s="1259">
        <v>38840492</v>
      </c>
      <c r="L97" s="1259">
        <v>269644058</v>
      </c>
      <c r="M97" s="1259">
        <v>197219558</v>
      </c>
      <c r="N97" s="1259">
        <v>301593108</v>
      </c>
    </row>
    <row r="98" spans="9:14">
      <c r="I98" s="1254">
        <v>30000000</v>
      </c>
      <c r="J98" s="1255" t="s">
        <v>833</v>
      </c>
      <c r="K98" s="1256">
        <v>21507472072</v>
      </c>
      <c r="L98" s="1256">
        <v>22059368476</v>
      </c>
      <c r="M98" s="1256">
        <v>24608410446</v>
      </c>
      <c r="N98" s="1256">
        <v>26199135329</v>
      </c>
    </row>
    <row r="99" spans="9:14">
      <c r="I99" s="1254">
        <v>31000000</v>
      </c>
      <c r="J99" s="1255" t="s">
        <v>834</v>
      </c>
      <c r="K99" s="1256">
        <v>21507472072</v>
      </c>
      <c r="L99" s="1256">
        <v>22059368476</v>
      </c>
      <c r="M99" s="1256">
        <v>24608410446</v>
      </c>
      <c r="N99" s="1256">
        <v>26199135329</v>
      </c>
    </row>
    <row r="100" spans="9:14">
      <c r="I100" s="1254">
        <v>31101000</v>
      </c>
      <c r="J100" s="1255" t="s">
        <v>835</v>
      </c>
      <c r="K100" s="1256">
        <v>7113847214</v>
      </c>
      <c r="L100" s="1256">
        <v>12836847214</v>
      </c>
      <c r="M100" s="1256">
        <v>12836847214</v>
      </c>
      <c r="N100" s="1256">
        <v>12836847214</v>
      </c>
    </row>
    <row r="101" spans="9:14">
      <c r="I101" s="1257">
        <v>31101001</v>
      </c>
      <c r="J101" s="1258" t="s">
        <v>836</v>
      </c>
      <c r="K101" s="1259">
        <v>7113847214</v>
      </c>
      <c r="L101" s="1259">
        <v>12836847214</v>
      </c>
      <c r="M101" s="1259">
        <v>12836847214</v>
      </c>
      <c r="N101" s="1259">
        <v>12836847214</v>
      </c>
    </row>
    <row r="102" spans="9:14">
      <c r="I102" s="1254">
        <v>31130000</v>
      </c>
      <c r="J102" s="1255" t="s">
        <v>837</v>
      </c>
      <c r="K102" s="1256">
        <v>32518199</v>
      </c>
      <c r="L102" s="1256">
        <v>295582698</v>
      </c>
      <c r="M102" s="1256">
        <v>721050814</v>
      </c>
      <c r="N102" s="1256">
        <v>1334494716</v>
      </c>
    </row>
    <row r="103" spans="9:14">
      <c r="I103" s="1257">
        <v>31131008</v>
      </c>
      <c r="J103" s="1258" t="s">
        <v>838</v>
      </c>
      <c r="K103" s="1259">
        <v>32518199</v>
      </c>
      <c r="L103" s="1259">
        <v>295582698</v>
      </c>
      <c r="M103" s="1259">
        <v>721050814</v>
      </c>
      <c r="N103" s="1259">
        <v>1334494716</v>
      </c>
    </row>
    <row r="104" spans="9:14">
      <c r="I104" s="1254">
        <v>31140000</v>
      </c>
      <c r="J104" s="1255" t="s">
        <v>839</v>
      </c>
      <c r="K104" s="1256">
        <v>14361106659</v>
      </c>
      <c r="L104" s="1256">
        <v>8926938564</v>
      </c>
      <c r="M104" s="1256">
        <v>11050512418</v>
      </c>
      <c r="N104" s="1256">
        <v>12027793399</v>
      </c>
    </row>
    <row r="105" spans="9:14">
      <c r="I105" s="1257">
        <v>31141001</v>
      </c>
      <c r="J105" s="1258" t="s">
        <v>840</v>
      </c>
      <c r="K105" s="1259">
        <v>1431189415</v>
      </c>
      <c r="L105" s="1259">
        <v>1566630458</v>
      </c>
      <c r="M105" s="1259">
        <v>1818710004</v>
      </c>
      <c r="N105" s="1259">
        <v>1818710004</v>
      </c>
    </row>
    <row r="106" spans="9:14">
      <c r="I106" s="1257">
        <v>31141015</v>
      </c>
      <c r="J106" s="1258" t="s">
        <v>841</v>
      </c>
      <c r="K106" s="1259">
        <v>11324830761</v>
      </c>
      <c r="L106" s="1259">
        <v>6005897680</v>
      </c>
      <c r="M106" s="1259">
        <v>6711006960</v>
      </c>
      <c r="N106" s="1259">
        <v>8958405486</v>
      </c>
    </row>
    <row r="107" spans="9:14">
      <c r="I107" s="1257">
        <v>31141016</v>
      </c>
      <c r="J107" s="1258" t="s">
        <v>196</v>
      </c>
      <c r="K107" s="1259">
        <v>1605086483</v>
      </c>
      <c r="L107" s="1259">
        <v>1354410426</v>
      </c>
      <c r="M107" s="1259">
        <v>2520795454</v>
      </c>
      <c r="N107" s="1259">
        <v>1250677909</v>
      </c>
    </row>
    <row r="109" spans="9:14">
      <c r="K109" s="185" t="b">
        <f>K107=IS!J75</f>
        <v>1</v>
      </c>
      <c r="L109" s="185" t="b">
        <f>L107=IS!K75</f>
        <v>1</v>
      </c>
      <c r="M109" s="185" t="b">
        <f>M107=IS!L75</f>
        <v>1</v>
      </c>
      <c r="N109" s="185" t="b">
        <f>N107=IS!M75</f>
        <v>1</v>
      </c>
    </row>
    <row r="156" ht="10.5" customHeight="1"/>
  </sheetData>
  <phoneticPr fontId="1" type="noConversion"/>
  <pageMargins left="0.7" right="0.7" top="0.75" bottom="0.75" header="0.3" footer="0.3"/>
  <ignoredErrors>
    <ignoredError sqref="C25 D25:G25" formula="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T195"/>
  <sheetViews>
    <sheetView showGridLines="0" topLeftCell="A19" workbookViewId="0">
      <selection activeCell="G46" sqref="G46"/>
    </sheetView>
  </sheetViews>
  <sheetFormatPr defaultRowHeight="12"/>
  <cols>
    <col min="1" max="1" width="6" style="185" customWidth="1"/>
    <col min="2" max="2" width="17.5" style="185" customWidth="1"/>
    <col min="3" max="6" width="7.375" style="185" customWidth="1"/>
    <col min="7" max="7" width="90.5" style="185" customWidth="1"/>
    <col min="8" max="8" width="9.75" style="185" bestFit="1" customWidth="1"/>
    <col min="9" max="9" width="30.625" style="185" bestFit="1" customWidth="1"/>
    <col min="10" max="13" width="11" style="185" bestFit="1" customWidth="1"/>
    <col min="14" max="14" width="11" style="368" customWidth="1"/>
    <col min="15" max="15" width="29.875" style="739" customWidth="1"/>
    <col min="16" max="16" width="9" style="739"/>
    <col min="17" max="20" width="13.125" style="751" customWidth="1"/>
    <col min="21" max="16384" width="9" style="185"/>
  </cols>
  <sheetData>
    <row r="2" spans="2:20">
      <c r="H2" s="185">
        <f>(E8-C8)/C8</f>
        <v>0.31085562648232101</v>
      </c>
    </row>
    <row r="3" spans="2:20">
      <c r="J3" s="690">
        <f>J6+J45+J58</f>
        <v>295701784.45999998</v>
      </c>
      <c r="K3" s="690">
        <f t="shared" ref="K3:M3" si="0">K6+K45+K58</f>
        <v>304686251.96999997</v>
      </c>
      <c r="L3" s="690">
        <f t="shared" si="0"/>
        <v>386731511.23000002</v>
      </c>
      <c r="M3" s="690">
        <f t="shared" si="0"/>
        <v>222170193.68000001</v>
      </c>
    </row>
    <row r="4" spans="2:20" ht="16.5">
      <c r="C4" s="802">
        <f>C16/C8</f>
        <v>1.1414690335351878E-2</v>
      </c>
      <c r="D4" s="802">
        <f t="shared" ref="D4:F4" si="1">D16/D8</f>
        <v>1.8961951509648592E-2</v>
      </c>
      <c r="E4" s="802">
        <f t="shared" si="1"/>
        <v>2.8000134118664956E-2</v>
      </c>
      <c r="F4" s="802">
        <f t="shared" si="1"/>
        <v>3.3472163969091341E-2</v>
      </c>
      <c r="Q4" s="752">
        <v>178.58</v>
      </c>
      <c r="R4" s="752">
        <v>178.1</v>
      </c>
      <c r="S4" s="752">
        <v>170.93</v>
      </c>
      <c r="T4" s="746">
        <v>176.55</v>
      </c>
    </row>
    <row r="5" spans="2:20" ht="19.5" customHeight="1">
      <c r="B5" s="61" t="s">
        <v>517</v>
      </c>
      <c r="C5" s="13"/>
      <c r="D5" s="14"/>
      <c r="E5" s="13"/>
      <c r="F5" s="3"/>
      <c r="H5" s="1252" t="s">
        <v>518</v>
      </c>
      <c r="I5" s="1253" t="s">
        <v>519</v>
      </c>
      <c r="J5" s="1253" t="s">
        <v>1</v>
      </c>
      <c r="K5" s="1253" t="s">
        <v>2</v>
      </c>
      <c r="L5" s="1253" t="s">
        <v>3</v>
      </c>
      <c r="M5" s="771" t="s">
        <v>520</v>
      </c>
      <c r="N5" s="778"/>
      <c r="O5" s="1205" t="s">
        <v>842</v>
      </c>
      <c r="P5" s="1204" t="s">
        <v>843</v>
      </c>
      <c r="Q5" s="185">
        <v>2012</v>
      </c>
      <c r="R5" s="185">
        <v>2013</v>
      </c>
      <c r="S5" s="185">
        <v>2014</v>
      </c>
      <c r="T5" s="185">
        <v>2015</v>
      </c>
    </row>
    <row r="6" spans="2:20" ht="12" customHeight="1">
      <c r="B6" s="17"/>
      <c r="C6" s="5" t="s">
        <v>120</v>
      </c>
      <c r="D6" s="5" t="s">
        <v>2</v>
      </c>
      <c r="E6" s="5" t="s">
        <v>3</v>
      </c>
      <c r="F6" s="6" t="s">
        <v>4</v>
      </c>
      <c r="H6" s="1254">
        <v>41000000</v>
      </c>
      <c r="I6" s="1255" t="s">
        <v>521</v>
      </c>
      <c r="J6" s="1256">
        <f>VLOOKUP(H6,$P$7:$T$185,2,FALSE)</f>
        <v>280739559.79999995</v>
      </c>
      <c r="K6" s="1256">
        <f>VLOOKUP($H6,$P$7:$T$185,3,FALSE)</f>
        <v>291592647.36999995</v>
      </c>
      <c r="L6" s="1256">
        <f>VLOOKUP($H6,$P$7:$T$185,4,FALSE)</f>
        <v>368009031.53999996</v>
      </c>
      <c r="M6" s="772">
        <f>VLOOKUP($H6,$P$7:$T$185,5,FALSE)</f>
        <v>213440769.07000002</v>
      </c>
      <c r="N6" s="779"/>
      <c r="O6" s="1205"/>
      <c r="P6" s="1204"/>
      <c r="Q6" s="747" t="s">
        <v>844</v>
      </c>
      <c r="R6" s="747" t="s">
        <v>844</v>
      </c>
      <c r="S6" s="747" t="s">
        <v>844</v>
      </c>
      <c r="T6" s="747" t="s">
        <v>844</v>
      </c>
    </row>
    <row r="7" spans="2:20" ht="12" customHeight="1">
      <c r="B7" s="18" t="s">
        <v>845</v>
      </c>
      <c r="C7" s="19" t="s">
        <v>124</v>
      </c>
      <c r="D7" s="19" t="s">
        <v>124</v>
      </c>
      <c r="E7" s="19" t="s">
        <v>124</v>
      </c>
      <c r="F7" s="20" t="s">
        <v>125</v>
      </c>
      <c r="H7" s="1254">
        <v>41010000</v>
      </c>
      <c r="I7" s="1255" t="s">
        <v>522</v>
      </c>
      <c r="J7" s="1256">
        <f t="shared" ref="J7:J70" si="2">VLOOKUP(H7,$P$7:$T$185,2,FALSE)</f>
        <v>258019162.73999998</v>
      </c>
      <c r="K7" s="1256">
        <f t="shared" ref="K7:K70" si="3">VLOOKUP($H7,$P$7:$T$185,3,FALSE)</f>
        <v>259500351.65999997</v>
      </c>
      <c r="L7" s="1256">
        <f t="shared" ref="L7:L70" si="4">VLOOKUP($H7,$P$7:$T$185,4,FALSE)</f>
        <v>344485407.51999998</v>
      </c>
      <c r="M7" s="772">
        <f t="shared" ref="M7:M70" si="5">VLOOKUP($H7,$P$7:$T$185,5,FALSE)</f>
        <v>202585839.57000002</v>
      </c>
      <c r="N7" s="779"/>
      <c r="O7" s="775" t="s">
        <v>136</v>
      </c>
      <c r="P7" s="740">
        <v>41000000</v>
      </c>
      <c r="Q7" s="755">
        <v>280739559.79999995</v>
      </c>
      <c r="R7" s="748">
        <v>291592647.36999995</v>
      </c>
      <c r="S7" s="748">
        <v>368009031.53999996</v>
      </c>
      <c r="T7" s="748">
        <v>213440769.07000002</v>
      </c>
    </row>
    <row r="8" spans="2:20" ht="12" customHeight="1">
      <c r="B8" s="21" t="s">
        <v>126</v>
      </c>
      <c r="C8" s="759">
        <f>J6</f>
        <v>280739559.79999995</v>
      </c>
      <c r="D8" s="759">
        <f t="shared" ref="D8:F9" si="6">K6</f>
        <v>291592647.36999995</v>
      </c>
      <c r="E8" s="759">
        <f t="shared" si="6"/>
        <v>368009031.53999996</v>
      </c>
      <c r="F8" s="760">
        <f t="shared" si="6"/>
        <v>213440769.07000002</v>
      </c>
      <c r="H8" s="1257">
        <v>41010020</v>
      </c>
      <c r="I8" s="1258" t="s">
        <v>523</v>
      </c>
      <c r="J8" s="1259">
        <f t="shared" si="2"/>
        <v>258019162.73999998</v>
      </c>
      <c r="K8" s="1259">
        <f t="shared" si="3"/>
        <v>259500351.65999997</v>
      </c>
      <c r="L8" s="1259">
        <f t="shared" si="4"/>
        <v>344485407.51999998</v>
      </c>
      <c r="M8" s="773">
        <f t="shared" si="5"/>
        <v>202585839.57000002</v>
      </c>
      <c r="N8" s="780"/>
      <c r="O8" s="775" t="s">
        <v>846</v>
      </c>
      <c r="P8" s="740">
        <v>41010000</v>
      </c>
      <c r="Q8" s="755">
        <v>258019162.73999998</v>
      </c>
      <c r="R8" s="748">
        <v>259500351.65999997</v>
      </c>
      <c r="S8" s="748">
        <v>344485407.51999998</v>
      </c>
      <c r="T8" s="748">
        <v>202585839.57000002</v>
      </c>
    </row>
    <row r="9" spans="2:20" ht="12" customHeight="1">
      <c r="B9" s="259" t="s">
        <v>524</v>
      </c>
      <c r="C9" s="761">
        <f>J7</f>
        <v>258019162.73999998</v>
      </c>
      <c r="D9" s="761">
        <f t="shared" si="6"/>
        <v>259500351.65999997</v>
      </c>
      <c r="E9" s="761">
        <f t="shared" si="6"/>
        <v>344485407.51999998</v>
      </c>
      <c r="F9" s="762">
        <f t="shared" si="6"/>
        <v>202585839.57000002</v>
      </c>
      <c r="H9" s="1254">
        <v>41011000</v>
      </c>
      <c r="I9" s="1255" t="s">
        <v>525</v>
      </c>
      <c r="J9" s="1256">
        <f t="shared" si="2"/>
        <v>22720397.059999999</v>
      </c>
      <c r="K9" s="1256">
        <f t="shared" si="3"/>
        <v>26511044.43</v>
      </c>
      <c r="L9" s="1256">
        <f t="shared" si="4"/>
        <v>22759036.210000001</v>
      </c>
      <c r="M9" s="772">
        <f t="shared" si="5"/>
        <v>8378515.6900000004</v>
      </c>
      <c r="N9" s="779"/>
      <c r="O9" s="776" t="s">
        <v>847</v>
      </c>
      <c r="P9" s="741">
        <v>41010010</v>
      </c>
      <c r="Q9" s="756">
        <v>0</v>
      </c>
      <c r="R9" s="749">
        <v>0</v>
      </c>
      <c r="S9" s="749">
        <v>0</v>
      </c>
      <c r="T9" s="749">
        <v>0</v>
      </c>
    </row>
    <row r="10" spans="2:20" ht="12" customHeight="1">
      <c r="B10" s="259" t="s">
        <v>526</v>
      </c>
      <c r="C10" s="761">
        <f>J9</f>
        <v>22720397.059999999</v>
      </c>
      <c r="D10" s="761">
        <f t="shared" ref="D10:F10" si="7">K9</f>
        <v>26511044.43</v>
      </c>
      <c r="E10" s="761">
        <f t="shared" si="7"/>
        <v>22759036.210000001</v>
      </c>
      <c r="F10" s="762">
        <f t="shared" si="7"/>
        <v>8378515.6900000004</v>
      </c>
      <c r="H10" s="1257">
        <v>41011020</v>
      </c>
      <c r="I10" s="1258" t="s">
        <v>527</v>
      </c>
      <c r="J10" s="1259">
        <f t="shared" si="2"/>
        <v>22720397.059999999</v>
      </c>
      <c r="K10" s="1259">
        <f t="shared" si="3"/>
        <v>26511044.43</v>
      </c>
      <c r="L10" s="1259">
        <f t="shared" si="4"/>
        <v>22759036.210000001</v>
      </c>
      <c r="M10" s="773">
        <f t="shared" si="5"/>
        <v>8378515.6900000004</v>
      </c>
      <c r="N10" s="780"/>
      <c r="O10" s="776" t="s">
        <v>848</v>
      </c>
      <c r="P10" s="741">
        <v>41010020</v>
      </c>
      <c r="Q10" s="756">
        <v>258019162.73999998</v>
      </c>
      <c r="R10" s="749">
        <v>259500351.65999997</v>
      </c>
      <c r="S10" s="749">
        <v>344485407.51999998</v>
      </c>
      <c r="T10" s="749">
        <v>202585839.57000002</v>
      </c>
    </row>
    <row r="11" spans="2:20" ht="12" customHeight="1">
      <c r="B11" s="259" t="s">
        <v>528</v>
      </c>
      <c r="C11" s="761">
        <f>J11</f>
        <v>0</v>
      </c>
      <c r="D11" s="761">
        <f t="shared" ref="D11:F11" si="8">K11</f>
        <v>5581251.2800000003</v>
      </c>
      <c r="E11" s="761">
        <f t="shared" si="8"/>
        <v>764587.81</v>
      </c>
      <c r="F11" s="762">
        <f t="shared" si="8"/>
        <v>2476413.81</v>
      </c>
      <c r="G11" s="185" t="s">
        <v>849</v>
      </c>
      <c r="H11" s="1254">
        <v>41089000</v>
      </c>
      <c r="I11" s="1255" t="s">
        <v>529</v>
      </c>
      <c r="J11" s="1256">
        <f t="shared" si="2"/>
        <v>0</v>
      </c>
      <c r="K11" s="1256">
        <f t="shared" si="3"/>
        <v>5581251.2800000003</v>
      </c>
      <c r="L11" s="1256">
        <f t="shared" si="4"/>
        <v>764587.81</v>
      </c>
      <c r="M11" s="772">
        <f t="shared" si="5"/>
        <v>2476413.81</v>
      </c>
      <c r="N11" s="779"/>
      <c r="O11" s="776" t="s">
        <v>850</v>
      </c>
      <c r="P11" s="741">
        <v>41010030</v>
      </c>
      <c r="Q11" s="756">
        <v>0</v>
      </c>
      <c r="R11" s="749">
        <v>0</v>
      </c>
      <c r="S11" s="749">
        <v>0</v>
      </c>
      <c r="T11" s="749">
        <v>0</v>
      </c>
    </row>
    <row r="12" spans="2:20" ht="12" customHeight="1">
      <c r="B12" s="22" t="s">
        <v>128</v>
      </c>
      <c r="C12" s="763">
        <f>J13</f>
        <v>253581881.83000001</v>
      </c>
      <c r="D12" s="763">
        <f t="shared" ref="D12:F12" si="9">K13</f>
        <v>266083005.3999998</v>
      </c>
      <c r="E12" s="763">
        <f t="shared" si="9"/>
        <v>318356710.4000001</v>
      </c>
      <c r="F12" s="764">
        <f t="shared" si="9"/>
        <v>183824706.82000005</v>
      </c>
      <c r="H12" s="1257">
        <v>41089990</v>
      </c>
      <c r="I12" s="1258" t="s">
        <v>530</v>
      </c>
      <c r="J12" s="1259">
        <f t="shared" si="2"/>
        <v>0</v>
      </c>
      <c r="K12" s="1259">
        <f t="shared" si="3"/>
        <v>5581251.2800000003</v>
      </c>
      <c r="L12" s="1259">
        <f t="shared" si="4"/>
        <v>764587.81</v>
      </c>
      <c r="M12" s="773">
        <f t="shared" si="5"/>
        <v>2476413.81</v>
      </c>
      <c r="N12" s="780"/>
      <c r="O12" s="775" t="s">
        <v>851</v>
      </c>
      <c r="P12" s="740">
        <v>41011000</v>
      </c>
      <c r="Q12" s="755">
        <v>22720397.059999999</v>
      </c>
      <c r="R12" s="748">
        <v>26511044.43</v>
      </c>
      <c r="S12" s="748">
        <v>22759036.210000001</v>
      </c>
      <c r="T12" s="748">
        <v>8378515.6900000004</v>
      </c>
    </row>
    <row r="13" spans="2:20" ht="12" customHeight="1">
      <c r="B13" s="21" t="s">
        <v>134</v>
      </c>
      <c r="C13" s="759">
        <f>J17</f>
        <v>27157677.969999939</v>
      </c>
      <c r="D13" s="759">
        <f t="shared" ref="D13:F13" si="10">K17</f>
        <v>25509641.970000148</v>
      </c>
      <c r="E13" s="759">
        <f t="shared" si="10"/>
        <v>49652321.139999866</v>
      </c>
      <c r="F13" s="760">
        <f t="shared" si="10"/>
        <v>29616062.24999997</v>
      </c>
      <c r="H13" s="1254">
        <v>42100000</v>
      </c>
      <c r="I13" s="1255" t="s">
        <v>531</v>
      </c>
      <c r="J13" s="1256">
        <f t="shared" si="2"/>
        <v>253581881.83000001</v>
      </c>
      <c r="K13" s="1256">
        <f t="shared" si="3"/>
        <v>266083005.3999998</v>
      </c>
      <c r="L13" s="1256">
        <f t="shared" si="4"/>
        <v>318356710.4000001</v>
      </c>
      <c r="M13" s="772">
        <f t="shared" si="5"/>
        <v>183824706.82000005</v>
      </c>
      <c r="N13" s="779"/>
      <c r="O13" s="776" t="s">
        <v>852</v>
      </c>
      <c r="P13" s="741">
        <v>41011010</v>
      </c>
      <c r="Q13" s="756">
        <v>0</v>
      </c>
      <c r="R13" s="749">
        <v>0</v>
      </c>
      <c r="S13" s="749">
        <v>0</v>
      </c>
      <c r="T13" s="749">
        <v>0</v>
      </c>
    </row>
    <row r="14" spans="2:20" ht="12" customHeight="1">
      <c r="B14" s="23" t="s">
        <v>532</v>
      </c>
      <c r="C14" s="108">
        <f>C13/C8</f>
        <v>9.6736199163905454E-2</v>
      </c>
      <c r="D14" s="108">
        <f>D13/D8</f>
        <v>8.7483831297128473E-2</v>
      </c>
      <c r="E14" s="108">
        <f>E13/E8</f>
        <v>0.13492147443289856</v>
      </c>
      <c r="F14" s="109">
        <f>F13/F8</f>
        <v>0.13875541387450252</v>
      </c>
      <c r="H14" s="1257">
        <v>42010010</v>
      </c>
      <c r="I14" s="1258" t="s">
        <v>533</v>
      </c>
      <c r="J14" s="1259">
        <f t="shared" si="2"/>
        <v>231302260.67000002</v>
      </c>
      <c r="K14" s="1259">
        <f t="shared" si="3"/>
        <v>237783342.24999979</v>
      </c>
      <c r="L14" s="1259">
        <f t="shared" si="4"/>
        <v>296582026.42000014</v>
      </c>
      <c r="M14" s="773">
        <f t="shared" si="5"/>
        <v>174255213.27000004</v>
      </c>
      <c r="N14" s="780"/>
      <c r="O14" s="776" t="s">
        <v>853</v>
      </c>
      <c r="P14" s="741">
        <v>41011020</v>
      </c>
      <c r="Q14" s="756">
        <v>22720397.059999999</v>
      </c>
      <c r="R14" s="749">
        <v>26511044.43</v>
      </c>
      <c r="S14" s="749">
        <v>22759036.210000001</v>
      </c>
      <c r="T14" s="749">
        <v>8378515.6900000004</v>
      </c>
    </row>
    <row r="15" spans="2:20" ht="12" customHeight="1">
      <c r="B15" s="24" t="s">
        <v>150</v>
      </c>
      <c r="C15" s="765">
        <f>J18</f>
        <v>26188300.370000001</v>
      </c>
      <c r="D15" s="765">
        <f t="shared" ref="D15:F15" si="11">K18</f>
        <v>27044773.189999998</v>
      </c>
      <c r="E15" s="765">
        <f t="shared" si="11"/>
        <v>32857266.609999999</v>
      </c>
      <c r="F15" s="766">
        <f t="shared" si="11"/>
        <v>18172644.299999997</v>
      </c>
      <c r="H15" s="1257">
        <v>42011010</v>
      </c>
      <c r="I15" s="1258" t="s">
        <v>534</v>
      </c>
      <c r="J15" s="1259">
        <f t="shared" si="2"/>
        <v>22279621.16</v>
      </c>
      <c r="K15" s="1259">
        <f t="shared" si="3"/>
        <v>23345968.190000001</v>
      </c>
      <c r="L15" s="1259">
        <f t="shared" si="4"/>
        <v>21274804.579999998</v>
      </c>
      <c r="M15" s="773">
        <f t="shared" si="5"/>
        <v>7884993.5499999998</v>
      </c>
      <c r="N15" s="780"/>
      <c r="O15" s="775" t="s">
        <v>854</v>
      </c>
      <c r="P15" s="740">
        <v>41012000</v>
      </c>
      <c r="Q15" s="755">
        <v>0</v>
      </c>
      <c r="R15" s="748">
        <v>0</v>
      </c>
      <c r="S15" s="748">
        <v>0</v>
      </c>
      <c r="T15" s="748">
        <v>0</v>
      </c>
    </row>
    <row r="16" spans="2:20" ht="12" customHeight="1">
      <c r="B16" s="790" t="s">
        <v>163</v>
      </c>
      <c r="C16" s="761">
        <f>J36</f>
        <v>3204555.14</v>
      </c>
      <c r="D16" s="761">
        <f>K36</f>
        <v>5529165.6399999997</v>
      </c>
      <c r="E16" s="761">
        <f>L36</f>
        <v>10304302.24</v>
      </c>
      <c r="F16" s="762">
        <f>M36</f>
        <v>7144324.4199999999</v>
      </c>
      <c r="G16" s="185" t="s">
        <v>855</v>
      </c>
      <c r="H16" s="1257">
        <v>42089990</v>
      </c>
      <c r="I16" s="1258" t="s">
        <v>535</v>
      </c>
      <c r="J16" s="1259">
        <f t="shared" si="2"/>
        <v>0</v>
      </c>
      <c r="K16" s="1259">
        <f t="shared" si="3"/>
        <v>4953694.96</v>
      </c>
      <c r="L16" s="1259">
        <f t="shared" si="4"/>
        <v>499879.4</v>
      </c>
      <c r="M16" s="773">
        <f t="shared" si="5"/>
        <v>1684500</v>
      </c>
      <c r="N16" s="780"/>
      <c r="O16" s="776" t="s">
        <v>856</v>
      </c>
      <c r="P16" s="741">
        <v>41012010</v>
      </c>
      <c r="Q16" s="756">
        <v>0</v>
      </c>
      <c r="R16" s="749">
        <v>0</v>
      </c>
      <c r="S16" s="749">
        <v>0</v>
      </c>
      <c r="T16" s="749">
        <v>0</v>
      </c>
    </row>
    <row r="17" spans="2:20" ht="12" customHeight="1">
      <c r="B17" s="790" t="s">
        <v>160</v>
      </c>
      <c r="C17" s="761">
        <f>J31</f>
        <v>2183721.2200000002</v>
      </c>
      <c r="D17" s="761">
        <f>K31</f>
        <v>4526632.43</v>
      </c>
      <c r="E17" s="761">
        <f>L31</f>
        <v>9280370.1300000027</v>
      </c>
      <c r="F17" s="762">
        <f>M31</f>
        <v>2999169.7699999991</v>
      </c>
      <c r="G17" s="1104" t="s">
        <v>857</v>
      </c>
      <c r="H17" s="1254">
        <v>49000000</v>
      </c>
      <c r="I17" s="1255" t="s">
        <v>537</v>
      </c>
      <c r="J17" s="1256">
        <f t="shared" si="2"/>
        <v>27157677.969999939</v>
      </c>
      <c r="K17" s="1256">
        <f t="shared" si="3"/>
        <v>25509641.970000148</v>
      </c>
      <c r="L17" s="1256">
        <f t="shared" si="4"/>
        <v>49652321.139999866</v>
      </c>
      <c r="M17" s="772">
        <f t="shared" si="5"/>
        <v>29616062.24999997</v>
      </c>
      <c r="N17" s="779"/>
      <c r="O17" s="776" t="s">
        <v>858</v>
      </c>
      <c r="P17" s="741">
        <v>41012020</v>
      </c>
      <c r="Q17" s="756">
        <v>0</v>
      </c>
      <c r="R17" s="749">
        <v>0</v>
      </c>
      <c r="S17" s="749">
        <v>0</v>
      </c>
      <c r="T17" s="749">
        <v>0</v>
      </c>
    </row>
    <row r="18" spans="2:20" ht="12" customHeight="1">
      <c r="B18" s="790" t="s">
        <v>152</v>
      </c>
      <c r="C18" s="761">
        <f>SUM(J19,J20,J28)</f>
        <v>8229037.3399999999</v>
      </c>
      <c r="D18" s="761">
        <f>SUM(K19,K20,K28)</f>
        <v>7914889.2300000004</v>
      </c>
      <c r="E18" s="761">
        <f>SUM(L19,L20,L28)</f>
        <v>5057609.1899999995</v>
      </c>
      <c r="F18" s="762">
        <f>SUM(M19,M20,M28)</f>
        <v>2786531.1599999997</v>
      </c>
      <c r="G18" s="185" t="s">
        <v>859</v>
      </c>
      <c r="H18" s="1254">
        <v>60000000</v>
      </c>
      <c r="I18" s="1255" t="s">
        <v>538</v>
      </c>
      <c r="J18" s="1256">
        <f t="shared" si="2"/>
        <v>26188300.370000001</v>
      </c>
      <c r="K18" s="1256">
        <f t="shared" si="3"/>
        <v>27044773.189999998</v>
      </c>
      <c r="L18" s="1256">
        <f t="shared" si="4"/>
        <v>32857266.609999999</v>
      </c>
      <c r="M18" s="772">
        <f t="shared" si="5"/>
        <v>18172644.299999997</v>
      </c>
      <c r="N18" s="779"/>
      <c r="O18" s="776" t="s">
        <v>860</v>
      </c>
      <c r="P18" s="741">
        <v>41012030</v>
      </c>
      <c r="Q18" s="756">
        <v>0</v>
      </c>
      <c r="R18" s="749">
        <v>0</v>
      </c>
      <c r="S18" s="749">
        <v>0</v>
      </c>
      <c r="T18" s="749">
        <v>0</v>
      </c>
    </row>
    <row r="19" spans="2:20" ht="12" customHeight="1">
      <c r="B19" s="790" t="s">
        <v>536</v>
      </c>
      <c r="C19" s="761">
        <f>J21</f>
        <v>2537452.92</v>
      </c>
      <c r="D19" s="761">
        <f>K21</f>
        <v>3216503.68</v>
      </c>
      <c r="E19" s="761">
        <f>L21</f>
        <v>2303461.4699999997</v>
      </c>
      <c r="F19" s="762">
        <f>M21</f>
        <v>1345563.61</v>
      </c>
      <c r="G19" s="185" t="s">
        <v>861</v>
      </c>
      <c r="H19" s="1257">
        <v>61000100</v>
      </c>
      <c r="I19" s="1260" t="s">
        <v>539</v>
      </c>
      <c r="J19" s="1261">
        <f t="shared" si="2"/>
        <v>5586840.3700000001</v>
      </c>
      <c r="K19" s="1261">
        <f t="shared" si="3"/>
        <v>5226789.4000000004</v>
      </c>
      <c r="L19" s="1261">
        <f t="shared" si="4"/>
        <v>2549018.1999999997</v>
      </c>
      <c r="M19" s="774">
        <f t="shared" si="5"/>
        <v>1566403.5499999998</v>
      </c>
      <c r="N19" s="780"/>
      <c r="O19" s="775" t="s">
        <v>862</v>
      </c>
      <c r="P19" s="740">
        <v>41089000</v>
      </c>
      <c r="Q19" s="755">
        <v>0</v>
      </c>
      <c r="R19" s="748">
        <v>5581251.2800000003</v>
      </c>
      <c r="S19" s="748">
        <v>764587.81</v>
      </c>
      <c r="T19" s="748">
        <v>2476413.81</v>
      </c>
    </row>
    <row r="20" spans="2:20" ht="12" customHeight="1">
      <c r="B20" s="790" t="s">
        <v>540</v>
      </c>
      <c r="C20" s="761">
        <f>J41</f>
        <v>22953.46</v>
      </c>
      <c r="D20" s="761">
        <f>K41</f>
        <v>812696.14999999991</v>
      </c>
      <c r="E20" s="761">
        <f>L41</f>
        <v>600000</v>
      </c>
      <c r="F20" s="762">
        <f>M41</f>
        <v>550000</v>
      </c>
      <c r="G20" s="185" t="s">
        <v>863</v>
      </c>
      <c r="H20" s="1257">
        <v>61000400</v>
      </c>
      <c r="I20" s="1260" t="s">
        <v>541</v>
      </c>
      <c r="J20" s="1261">
        <f t="shared" si="2"/>
        <v>385320</v>
      </c>
      <c r="K20" s="1261">
        <f t="shared" si="3"/>
        <v>391230</v>
      </c>
      <c r="L20" s="1261">
        <f t="shared" si="4"/>
        <v>401460</v>
      </c>
      <c r="M20" s="774">
        <f t="shared" si="5"/>
        <v>196800</v>
      </c>
      <c r="N20" s="780"/>
      <c r="O20" s="776" t="s">
        <v>864</v>
      </c>
      <c r="P20" s="741">
        <v>41089040</v>
      </c>
      <c r="Q20" s="756">
        <v>0</v>
      </c>
      <c r="R20" s="749">
        <v>0</v>
      </c>
      <c r="S20" s="749">
        <v>0</v>
      </c>
      <c r="T20" s="749">
        <v>0</v>
      </c>
    </row>
    <row r="21" spans="2:20" ht="12" customHeight="1">
      <c r="B21" s="790" t="s">
        <v>140</v>
      </c>
      <c r="C21" s="761">
        <f t="shared" ref="C21:E21" si="12">C15-SUM(C16:C20)</f>
        <v>10010580.290000001</v>
      </c>
      <c r="D21" s="761">
        <f t="shared" si="12"/>
        <v>5044886.0599999987</v>
      </c>
      <c r="E21" s="761">
        <f t="shared" si="12"/>
        <v>5311523.5799999982</v>
      </c>
      <c r="F21" s="762">
        <f>F15-SUM(F16:F20)</f>
        <v>3347055.339999998</v>
      </c>
      <c r="G21" s="185" t="s">
        <v>865</v>
      </c>
      <c r="H21" s="1257">
        <v>61000600</v>
      </c>
      <c r="I21" s="1260" t="s">
        <v>543</v>
      </c>
      <c r="J21" s="1261">
        <f t="shared" si="2"/>
        <v>2537452.92</v>
      </c>
      <c r="K21" s="1261">
        <f t="shared" si="3"/>
        <v>3216503.68</v>
      </c>
      <c r="L21" s="1261">
        <f t="shared" si="4"/>
        <v>2303461.4699999997</v>
      </c>
      <c r="M21" s="774">
        <f t="shared" si="5"/>
        <v>1345563.61</v>
      </c>
      <c r="N21" s="780"/>
      <c r="O21" s="776" t="s">
        <v>862</v>
      </c>
      <c r="P21" s="741">
        <v>41089990</v>
      </c>
      <c r="Q21" s="756">
        <v>0</v>
      </c>
      <c r="R21" s="749">
        <v>5581251.2800000003</v>
      </c>
      <c r="S21" s="749">
        <v>764587.81</v>
      </c>
      <c r="T21" s="749">
        <v>2476413.81</v>
      </c>
    </row>
    <row r="22" spans="2:20" ht="12" customHeight="1">
      <c r="B22" s="21" t="s">
        <v>141</v>
      </c>
      <c r="C22" s="759">
        <f>J44</f>
        <v>969377.59999993816</v>
      </c>
      <c r="D22" s="759">
        <f>K44</f>
        <v>-1535131.2199998498</v>
      </c>
      <c r="E22" s="759">
        <f>L44</f>
        <v>16795054.529999867</v>
      </c>
      <c r="F22" s="760">
        <f>M44</f>
        <v>11443417.949999973</v>
      </c>
      <c r="H22" s="1257">
        <v>61000700</v>
      </c>
      <c r="I22" s="1260" t="s">
        <v>545</v>
      </c>
      <c r="J22" s="1261">
        <f t="shared" si="2"/>
        <v>1035092.37</v>
      </c>
      <c r="K22" s="1261">
        <f t="shared" si="3"/>
        <v>715747.44</v>
      </c>
      <c r="L22" s="1261">
        <f t="shared" si="4"/>
        <v>715683.21</v>
      </c>
      <c r="M22" s="774">
        <f t="shared" si="5"/>
        <v>389817.73</v>
      </c>
      <c r="N22" s="780"/>
      <c r="O22" s="775" t="s">
        <v>128</v>
      </c>
      <c r="P22" s="740">
        <v>42100000</v>
      </c>
      <c r="Q22" s="755">
        <v>253581881.83000001</v>
      </c>
      <c r="R22" s="748">
        <v>266083005.3999998</v>
      </c>
      <c r="S22" s="748">
        <v>318356710.4000001</v>
      </c>
      <c r="T22" s="748">
        <v>183824706.82000005</v>
      </c>
    </row>
    <row r="23" spans="2:20" ht="12" customHeight="1">
      <c r="B23" s="23" t="s">
        <v>550</v>
      </c>
      <c r="C23" s="264">
        <f>C22/C8</f>
        <v>3.4529426515113397E-3</v>
      </c>
      <c r="D23" s="264">
        <f>D22/D8</f>
        <v>-5.2646431034728122E-3</v>
      </c>
      <c r="E23" s="264">
        <f>E22/E8</f>
        <v>4.5637615087102457E-2</v>
      </c>
      <c r="F23" s="265">
        <f>F22/F8</f>
        <v>5.3614021350564901E-2</v>
      </c>
      <c r="H23" s="1257">
        <v>61000800</v>
      </c>
      <c r="I23" s="1258" t="s">
        <v>547</v>
      </c>
      <c r="J23" s="1259">
        <f t="shared" si="2"/>
        <v>117726.39999999999</v>
      </c>
      <c r="K23" s="1259">
        <f t="shared" si="3"/>
        <v>65810.83</v>
      </c>
      <c r="L23" s="1259">
        <f t="shared" si="4"/>
        <v>91870</v>
      </c>
      <c r="M23" s="773">
        <f t="shared" si="5"/>
        <v>34382.35</v>
      </c>
      <c r="N23" s="780"/>
      <c r="O23" s="776" t="s">
        <v>866</v>
      </c>
      <c r="P23" s="741">
        <v>42010010</v>
      </c>
      <c r="Q23" s="756">
        <v>231302260.67000002</v>
      </c>
      <c r="R23" s="749">
        <v>237783342.24999979</v>
      </c>
      <c r="S23" s="749">
        <v>296582026.42000014</v>
      </c>
      <c r="T23" s="749">
        <v>174255213.27000004</v>
      </c>
    </row>
    <row r="24" spans="2:20" ht="12" customHeight="1">
      <c r="B24" s="26" t="s">
        <v>552</v>
      </c>
      <c r="C24" s="761">
        <f>J45+J57</f>
        <v>16587317.940000001</v>
      </c>
      <c r="D24" s="761">
        <f>K45+K57</f>
        <v>16129807.330000002</v>
      </c>
      <c r="E24" s="761">
        <f>L45+L57</f>
        <v>19165389.869999997</v>
      </c>
      <c r="F24" s="762">
        <f>M45+M57</f>
        <v>9602818.7300000004</v>
      </c>
      <c r="G24" s="185" t="s">
        <v>867</v>
      </c>
      <c r="H24" s="1257">
        <v>61000900</v>
      </c>
      <c r="I24" s="1258" t="s">
        <v>548</v>
      </c>
      <c r="J24" s="1259">
        <f t="shared" si="2"/>
        <v>175621.46</v>
      </c>
      <c r="K24" s="1259">
        <f t="shared" si="3"/>
        <v>241083.68</v>
      </c>
      <c r="L24" s="1259">
        <f t="shared" si="4"/>
        <v>202612.46999999997</v>
      </c>
      <c r="M24" s="773">
        <f t="shared" si="5"/>
        <v>111968.56</v>
      </c>
      <c r="N24" s="780"/>
      <c r="O24" s="776" t="s">
        <v>868</v>
      </c>
      <c r="P24" s="741">
        <v>42010020</v>
      </c>
      <c r="Q24" s="756">
        <v>0</v>
      </c>
      <c r="R24" s="749">
        <v>0</v>
      </c>
      <c r="S24" s="749">
        <v>0</v>
      </c>
      <c r="T24" s="749">
        <v>0</v>
      </c>
    </row>
    <row r="25" spans="2:20" ht="12" customHeight="1">
      <c r="B25" s="26" t="s">
        <v>554</v>
      </c>
      <c r="C25" s="761">
        <f>J50+J66</f>
        <v>8993854.1600000001</v>
      </c>
      <c r="D25" s="761">
        <f>K50+K66</f>
        <v>8623611.1500000004</v>
      </c>
      <c r="E25" s="761">
        <f>L50+L66</f>
        <v>18502237.710000001</v>
      </c>
      <c r="F25" s="762">
        <f>M50+M66</f>
        <v>9714106.9600000009</v>
      </c>
      <c r="G25" s="185" t="s">
        <v>869</v>
      </c>
      <c r="H25" s="1257">
        <v>61001000</v>
      </c>
      <c r="I25" s="1258" t="s">
        <v>549</v>
      </c>
      <c r="J25" s="1259">
        <f t="shared" si="2"/>
        <v>2096835.3199999998</v>
      </c>
      <c r="K25" s="1259">
        <f t="shared" si="3"/>
        <v>1435523.4</v>
      </c>
      <c r="L25" s="1259">
        <f t="shared" si="4"/>
        <v>1366243.5499999998</v>
      </c>
      <c r="M25" s="773">
        <f t="shared" si="5"/>
        <v>1066929.8799999999</v>
      </c>
      <c r="N25" s="780"/>
      <c r="O25" s="776" t="s">
        <v>870</v>
      </c>
      <c r="P25" s="741">
        <v>42010030</v>
      </c>
      <c r="Q25" s="756">
        <v>0</v>
      </c>
      <c r="R25" s="749">
        <v>0</v>
      </c>
      <c r="S25" s="749">
        <v>0</v>
      </c>
      <c r="T25" s="749">
        <v>0</v>
      </c>
    </row>
    <row r="26" spans="2:20" ht="12" customHeight="1">
      <c r="B26" s="28" t="s">
        <v>194</v>
      </c>
      <c r="C26" s="767">
        <f t="shared" ref="C26:F27" si="13">J77</f>
        <v>-225534.06</v>
      </c>
      <c r="D26" s="767">
        <f t="shared" si="13"/>
        <v>-1633710.03</v>
      </c>
      <c r="E26" s="767">
        <f t="shared" si="13"/>
        <v>2710675.81</v>
      </c>
      <c r="F26" s="768">
        <f t="shared" si="13"/>
        <v>4248142.7</v>
      </c>
      <c r="G26" s="185" t="s">
        <v>871</v>
      </c>
      <c r="H26" s="1257">
        <v>61001200</v>
      </c>
      <c r="I26" s="1258" t="s">
        <v>551</v>
      </c>
      <c r="J26" s="1259">
        <f t="shared" si="2"/>
        <v>329337.61</v>
      </c>
      <c r="K26" s="1259">
        <f t="shared" si="3"/>
        <v>293140.53999999998</v>
      </c>
      <c r="L26" s="1259">
        <f t="shared" si="4"/>
        <v>63883.33</v>
      </c>
      <c r="M26" s="773">
        <f t="shared" si="5"/>
        <v>33262.550000000003</v>
      </c>
      <c r="N26" s="780"/>
      <c r="O26" s="776" t="s">
        <v>872</v>
      </c>
      <c r="P26" s="741">
        <v>42011010</v>
      </c>
      <c r="Q26" s="756">
        <v>22279621.16</v>
      </c>
      <c r="R26" s="749">
        <v>23345968.190000001</v>
      </c>
      <c r="S26" s="749">
        <v>21274804.579999998</v>
      </c>
      <c r="T26" s="749">
        <v>7884993.5499999998</v>
      </c>
    </row>
    <row r="27" spans="2:20" ht="12" customHeight="1">
      <c r="B27" s="21" t="s">
        <v>196</v>
      </c>
      <c r="C27" s="759">
        <f t="shared" si="13"/>
        <v>8788375.4399999399</v>
      </c>
      <c r="D27" s="759">
        <f t="shared" si="13"/>
        <v>7604774.990000152</v>
      </c>
      <c r="E27" s="759">
        <f t="shared" si="13"/>
        <v>14747530.879999863</v>
      </c>
      <c r="F27" s="760">
        <f t="shared" si="13"/>
        <v>7083987.0199999725</v>
      </c>
      <c r="H27" s="1257">
        <v>61001300</v>
      </c>
      <c r="I27" s="1258" t="s">
        <v>553</v>
      </c>
      <c r="J27" s="1259">
        <f t="shared" si="2"/>
        <v>172068.55</v>
      </c>
      <c r="K27" s="1259">
        <f t="shared" si="3"/>
        <v>191504.94</v>
      </c>
      <c r="L27" s="1259">
        <f t="shared" si="4"/>
        <v>174203.84</v>
      </c>
      <c r="M27" s="773">
        <f t="shared" si="5"/>
        <v>110271.05</v>
      </c>
      <c r="N27" s="780"/>
      <c r="O27" s="776" t="s">
        <v>873</v>
      </c>
      <c r="P27" s="741">
        <v>42012010</v>
      </c>
      <c r="Q27" s="756">
        <v>0</v>
      </c>
      <c r="R27" s="749">
        <v>0</v>
      </c>
      <c r="S27" s="749">
        <v>0</v>
      </c>
      <c r="T27" s="749">
        <v>0</v>
      </c>
    </row>
    <row r="28" spans="2:20" ht="12" customHeight="1">
      <c r="B28" s="29" t="s">
        <v>558</v>
      </c>
      <c r="C28" s="266">
        <f>C27/C8</f>
        <v>3.1304371376306268E-2</v>
      </c>
      <c r="D28" s="266">
        <f>D27/D8</f>
        <v>2.6080132879175464E-2</v>
      </c>
      <c r="E28" s="266">
        <f>E27/E8</f>
        <v>4.0073828672862098E-2</v>
      </c>
      <c r="F28" s="267">
        <f>F27/F8</f>
        <v>3.3189474770289593E-2</v>
      </c>
      <c r="H28" s="1257">
        <v>61001400</v>
      </c>
      <c r="I28" s="1260" t="s">
        <v>555</v>
      </c>
      <c r="J28" s="1261">
        <f t="shared" si="2"/>
        <v>2256876.9700000002</v>
      </c>
      <c r="K28" s="1261">
        <f t="shared" si="3"/>
        <v>2296869.8299999996</v>
      </c>
      <c r="L28" s="1261">
        <f t="shared" si="4"/>
        <v>2107130.9900000002</v>
      </c>
      <c r="M28" s="774">
        <f t="shared" si="5"/>
        <v>1023327.6099999999</v>
      </c>
      <c r="N28" s="780"/>
      <c r="O28" s="776" t="s">
        <v>874</v>
      </c>
      <c r="P28" s="741">
        <v>42089990</v>
      </c>
      <c r="Q28" s="756">
        <v>0</v>
      </c>
      <c r="R28" s="749">
        <v>4953694.96</v>
      </c>
      <c r="S28" s="749">
        <v>499879.4</v>
      </c>
      <c r="T28" s="749">
        <v>1684500</v>
      </c>
    </row>
    <row r="29" spans="2:20" ht="12" customHeight="1">
      <c r="B29" s="260" t="s">
        <v>560</v>
      </c>
      <c r="C29" s="769">
        <f>J22+J39+C32*1000</f>
        <v>12471481.329999998</v>
      </c>
      <c r="D29" s="769">
        <f t="shared" ref="D29:F29" si="14">K22+K39+D32*1000</f>
        <v>12500703.939999999</v>
      </c>
      <c r="E29" s="769">
        <f t="shared" si="14"/>
        <v>16055330.380000001</v>
      </c>
      <c r="F29" s="770">
        <f t="shared" si="14"/>
        <v>8444493.629999999</v>
      </c>
      <c r="H29" s="1257">
        <v>61001500</v>
      </c>
      <c r="I29" s="1258" t="s">
        <v>556</v>
      </c>
      <c r="J29" s="1259">
        <f t="shared" si="2"/>
        <v>728623.38000000012</v>
      </c>
      <c r="K29" s="1259">
        <f t="shared" si="3"/>
        <v>772830.73</v>
      </c>
      <c r="L29" s="1259">
        <f t="shared" si="4"/>
        <v>170545.74</v>
      </c>
      <c r="M29" s="773">
        <f t="shared" si="5"/>
        <v>223544.97</v>
      </c>
      <c r="N29" s="780"/>
      <c r="O29" s="775" t="s">
        <v>134</v>
      </c>
      <c r="P29" s="740">
        <v>49000000</v>
      </c>
      <c r="Q29" s="755">
        <v>27157677.969999939</v>
      </c>
      <c r="R29" s="748">
        <v>25509641.970000148</v>
      </c>
      <c r="S29" s="748">
        <v>49652321.139999866</v>
      </c>
      <c r="T29" s="748">
        <v>29616062.24999997</v>
      </c>
    </row>
    <row r="30" spans="2:20" ht="12" customHeight="1">
      <c r="B30" s="21" t="s">
        <v>200</v>
      </c>
      <c r="C30" s="759">
        <f>C22+C29</f>
        <v>13440858.929999936</v>
      </c>
      <c r="D30" s="759">
        <f t="shared" ref="D30:F30" si="15">D22+D29</f>
        <v>10965572.72000015</v>
      </c>
      <c r="E30" s="759">
        <f t="shared" si="15"/>
        <v>32850384.90999987</v>
      </c>
      <c r="F30" s="760">
        <f t="shared" si="15"/>
        <v>19887911.579999972</v>
      </c>
      <c r="H30" s="1257">
        <v>61001600</v>
      </c>
      <c r="I30" s="1258" t="s">
        <v>557</v>
      </c>
      <c r="J30" s="1259">
        <f t="shared" si="2"/>
        <v>279665.38</v>
      </c>
      <c r="K30" s="1259">
        <f t="shared" si="3"/>
        <v>329112.71999999997</v>
      </c>
      <c r="L30" s="1259">
        <f t="shared" si="4"/>
        <v>372087.97</v>
      </c>
      <c r="M30" s="773">
        <f t="shared" si="5"/>
        <v>156985.43</v>
      </c>
      <c r="N30" s="780"/>
      <c r="O30" s="775" t="s">
        <v>875</v>
      </c>
      <c r="P30" s="740">
        <v>60000000</v>
      </c>
      <c r="Q30" s="755">
        <v>26188300.370000001</v>
      </c>
      <c r="R30" s="748">
        <v>27044773.189999998</v>
      </c>
      <c r="S30" s="748">
        <v>32857266.609999999</v>
      </c>
      <c r="T30" s="748">
        <v>18172644.299999997</v>
      </c>
    </row>
    <row r="31" spans="2:20" ht="12" customHeight="1" thickBot="1">
      <c r="B31" s="31" t="s">
        <v>203</v>
      </c>
      <c r="C31" s="268">
        <f>C30/C8</f>
        <v>4.787661183046401E-2</v>
      </c>
      <c r="D31" s="268">
        <f>D30/D8</f>
        <v>3.7605792940608715E-2</v>
      </c>
      <c r="E31" s="268">
        <f>E30/E8</f>
        <v>8.9265159532991703E-2</v>
      </c>
      <c r="F31" s="269">
        <f>F30/F8</f>
        <v>9.3177660793929834E-2</v>
      </c>
      <c r="H31" s="1257">
        <v>61001900</v>
      </c>
      <c r="I31" s="1260" t="s">
        <v>559</v>
      </c>
      <c r="J31" s="1261">
        <f t="shared" si="2"/>
        <v>2183721.2200000002</v>
      </c>
      <c r="K31" s="1261">
        <f t="shared" si="3"/>
        <v>4526632.43</v>
      </c>
      <c r="L31" s="1261">
        <f t="shared" si="4"/>
        <v>9280370.1300000027</v>
      </c>
      <c r="M31" s="774">
        <f t="shared" si="5"/>
        <v>2999169.7699999991</v>
      </c>
      <c r="N31" s="780"/>
      <c r="O31" s="776" t="s">
        <v>876</v>
      </c>
      <c r="P31" s="741">
        <v>61000100</v>
      </c>
      <c r="Q31" s="756">
        <v>5586840.3700000001</v>
      </c>
      <c r="R31" s="750">
        <v>5226789.4000000004</v>
      </c>
      <c r="S31" s="750">
        <v>2549018.1999999997</v>
      </c>
      <c r="T31" s="750">
        <v>1566403.5499999998</v>
      </c>
    </row>
    <row r="32" spans="2:20" ht="12" customHeight="1">
      <c r="B32" s="185" t="s">
        <v>564</v>
      </c>
      <c r="C32" s="263">
        <f>마진!F22</f>
        <v>10939.987949999999</v>
      </c>
      <c r="D32" s="263">
        <f>마진!H22</f>
        <v>11337.657569999999</v>
      </c>
      <c r="E32" s="263">
        <f>마진!J22</f>
        <v>15173.81458</v>
      </c>
      <c r="F32" s="263">
        <f>마진!L22</f>
        <v>7947.818839999999</v>
      </c>
      <c r="H32" s="1257">
        <v>61002000</v>
      </c>
      <c r="I32" s="1258" t="s">
        <v>561</v>
      </c>
      <c r="J32" s="1259">
        <f t="shared" si="2"/>
        <v>294217.49</v>
      </c>
      <c r="K32" s="1259">
        <f t="shared" si="3"/>
        <v>343249.26</v>
      </c>
      <c r="L32" s="1259">
        <f t="shared" si="4"/>
        <v>457189.33</v>
      </c>
      <c r="M32" s="773">
        <f t="shared" si="5"/>
        <v>238918.7</v>
      </c>
      <c r="N32" s="780"/>
      <c r="O32" s="776" t="s">
        <v>877</v>
      </c>
      <c r="P32" s="741">
        <v>61000200</v>
      </c>
      <c r="Q32" s="756">
        <v>0</v>
      </c>
      <c r="R32" s="750">
        <v>0</v>
      </c>
      <c r="S32" s="750">
        <v>0</v>
      </c>
      <c r="T32" s="750">
        <v>0</v>
      </c>
    </row>
    <row r="33" spans="3:20" ht="12" customHeight="1">
      <c r="C33" s="761">
        <v>569796209</v>
      </c>
      <c r="D33" s="761">
        <v>993089459</v>
      </c>
      <c r="E33" s="761">
        <v>1765593366</v>
      </c>
      <c r="F33" s="762">
        <v>1280666024</v>
      </c>
      <c r="H33" s="1257">
        <v>61002100</v>
      </c>
      <c r="I33" s="1258" t="s">
        <v>562</v>
      </c>
      <c r="J33" s="1259">
        <f t="shared" si="2"/>
        <v>36511.360000000001</v>
      </c>
      <c r="K33" s="1259">
        <f t="shared" si="3"/>
        <v>37405.32</v>
      </c>
      <c r="L33" s="1259">
        <f t="shared" si="4"/>
        <v>41994.82</v>
      </c>
      <c r="M33" s="773">
        <f t="shared" si="5"/>
        <v>10483.64</v>
      </c>
      <c r="N33" s="780"/>
      <c r="O33" s="776" t="s">
        <v>179</v>
      </c>
      <c r="P33" s="741">
        <v>61000300</v>
      </c>
      <c r="Q33" s="756">
        <v>0</v>
      </c>
      <c r="R33" s="750">
        <v>0</v>
      </c>
      <c r="S33" s="750">
        <v>0</v>
      </c>
      <c r="T33" s="750">
        <v>0</v>
      </c>
    </row>
    <row r="34" spans="3:20" ht="12" customHeight="1">
      <c r="C34" s="781" t="e">
        <f>C20+#REF!</f>
        <v>#REF!</v>
      </c>
      <c r="D34" s="781" t="e">
        <f>D20+#REF!</f>
        <v>#REF!</v>
      </c>
      <c r="E34" s="781" t="e">
        <f>E20+#REF!</f>
        <v>#REF!</v>
      </c>
      <c r="F34" s="781" t="e">
        <f>F20+#REF!</f>
        <v>#REF!</v>
      </c>
      <c r="H34" s="1257">
        <v>61002200</v>
      </c>
      <c r="I34" s="1258" t="s">
        <v>563</v>
      </c>
      <c r="J34" s="1259">
        <f t="shared" si="2"/>
        <v>141964.69</v>
      </c>
      <c r="K34" s="1259">
        <f t="shared" si="3"/>
        <v>228920.63</v>
      </c>
      <c r="L34" s="1259">
        <f t="shared" si="4"/>
        <v>358739.77</v>
      </c>
      <c r="M34" s="773">
        <f t="shared" si="5"/>
        <v>119702.64000000001</v>
      </c>
      <c r="N34" s="780"/>
      <c r="O34" s="776" t="s">
        <v>878</v>
      </c>
      <c r="P34" s="741">
        <v>61000400</v>
      </c>
      <c r="Q34" s="756">
        <v>385320</v>
      </c>
      <c r="R34" s="750">
        <v>391230</v>
      </c>
      <c r="S34" s="750">
        <v>401460</v>
      </c>
      <c r="T34" s="750">
        <v>196800</v>
      </c>
    </row>
    <row r="35" spans="3:20" ht="12" customHeight="1">
      <c r="H35" s="1257">
        <v>61002300</v>
      </c>
      <c r="I35" s="1258" t="s">
        <v>565</v>
      </c>
      <c r="J35" s="1259">
        <f t="shared" si="2"/>
        <v>555498.57999999996</v>
      </c>
      <c r="K35" s="1259">
        <f t="shared" si="3"/>
        <v>506815.3</v>
      </c>
      <c r="L35" s="1259">
        <f t="shared" si="4"/>
        <v>367652.7</v>
      </c>
      <c r="M35" s="773">
        <f t="shared" si="5"/>
        <v>109967.12</v>
      </c>
      <c r="N35" s="780"/>
      <c r="O35" s="776" t="s">
        <v>351</v>
      </c>
      <c r="P35" s="741">
        <v>61000500</v>
      </c>
      <c r="Q35" s="756">
        <v>0</v>
      </c>
      <c r="R35" s="750">
        <v>0</v>
      </c>
      <c r="S35" s="750">
        <v>0</v>
      </c>
      <c r="T35" s="750">
        <v>0</v>
      </c>
    </row>
    <row r="36" spans="3:20" ht="12" customHeight="1">
      <c r="H36" s="1257">
        <v>61002500</v>
      </c>
      <c r="I36" s="1260" t="s">
        <v>567</v>
      </c>
      <c r="J36" s="1261">
        <f t="shared" si="2"/>
        <v>3204555.14</v>
      </c>
      <c r="K36" s="1261">
        <f t="shared" si="3"/>
        <v>5529165.6399999997</v>
      </c>
      <c r="L36" s="1261">
        <f t="shared" si="4"/>
        <v>10304302.24</v>
      </c>
      <c r="M36" s="774">
        <f t="shared" si="5"/>
        <v>7144324.4199999999</v>
      </c>
      <c r="N36" s="780"/>
      <c r="O36" s="776" t="s">
        <v>212</v>
      </c>
      <c r="P36" s="741">
        <v>61000600</v>
      </c>
      <c r="Q36" s="756">
        <v>2537452.92</v>
      </c>
      <c r="R36" s="750">
        <v>3216503.68</v>
      </c>
      <c r="S36" s="750">
        <v>2303461.4699999997</v>
      </c>
      <c r="T36" s="750">
        <v>1345563.61</v>
      </c>
    </row>
    <row r="37" spans="3:20" ht="12" customHeight="1">
      <c r="C37" s="185" t="b">
        <f>C27=J78</f>
        <v>1</v>
      </c>
      <c r="D37" s="185" t="b">
        <f t="shared" ref="D37:F37" si="16">D27=K78</f>
        <v>1</v>
      </c>
      <c r="E37" s="185" t="b">
        <f t="shared" si="16"/>
        <v>1</v>
      </c>
      <c r="F37" s="185" t="b">
        <f t="shared" si="16"/>
        <v>1</v>
      </c>
      <c r="H37" s="1257">
        <v>61002700</v>
      </c>
      <c r="I37" s="1258" t="s">
        <v>568</v>
      </c>
      <c r="J37" s="1259">
        <f t="shared" si="2"/>
        <v>155033.49</v>
      </c>
      <c r="K37" s="1259">
        <f t="shared" si="3"/>
        <v>27353.34</v>
      </c>
      <c r="L37" s="1259">
        <f t="shared" si="4"/>
        <v>515</v>
      </c>
      <c r="M37" s="773">
        <f t="shared" si="5"/>
        <v>0</v>
      </c>
      <c r="N37" s="780"/>
      <c r="O37" s="776" t="s">
        <v>213</v>
      </c>
      <c r="P37" s="741">
        <v>61000700</v>
      </c>
      <c r="Q37" s="756">
        <v>1035092.37</v>
      </c>
      <c r="R37" s="750">
        <v>715747.44</v>
      </c>
      <c r="S37" s="750">
        <v>715683.21</v>
      </c>
      <c r="T37" s="750">
        <v>389817.73</v>
      </c>
    </row>
    <row r="38" spans="3:20" ht="12" customHeight="1">
      <c r="C38" s="263"/>
      <c r="D38" s="263"/>
      <c r="E38" s="263"/>
      <c r="F38" s="263"/>
      <c r="H38" s="1257">
        <v>61002900</v>
      </c>
      <c r="I38" s="1260" t="s">
        <v>570</v>
      </c>
      <c r="J38" s="1261">
        <f t="shared" si="2"/>
        <v>945270.45</v>
      </c>
      <c r="K38" s="1261">
        <f t="shared" si="3"/>
        <v>0</v>
      </c>
      <c r="L38" s="1261">
        <f t="shared" si="4"/>
        <v>26615.78</v>
      </c>
      <c r="M38" s="774">
        <f t="shared" si="5"/>
        <v>0</v>
      </c>
      <c r="N38" s="780"/>
      <c r="O38" s="776" t="s">
        <v>352</v>
      </c>
      <c r="P38" s="741">
        <v>61000800</v>
      </c>
      <c r="Q38" s="756">
        <v>117726.39999999999</v>
      </c>
      <c r="R38" s="750">
        <v>65810.83</v>
      </c>
      <c r="S38" s="750">
        <v>91870</v>
      </c>
      <c r="T38" s="750">
        <v>34382.35</v>
      </c>
    </row>
    <row r="39" spans="3:20" ht="12" customHeight="1">
      <c r="H39" s="1257">
        <v>61003000</v>
      </c>
      <c r="I39" s="1260" t="s">
        <v>571</v>
      </c>
      <c r="J39" s="1261">
        <f t="shared" si="2"/>
        <v>496401.01</v>
      </c>
      <c r="K39" s="1261">
        <f t="shared" si="3"/>
        <v>447298.93</v>
      </c>
      <c r="L39" s="1261">
        <f t="shared" si="4"/>
        <v>165832.59</v>
      </c>
      <c r="M39" s="774">
        <f t="shared" si="5"/>
        <v>106857.05999999998</v>
      </c>
      <c r="N39" s="780"/>
      <c r="O39" s="776" t="s">
        <v>214</v>
      </c>
      <c r="P39" s="741">
        <v>61000900</v>
      </c>
      <c r="Q39" s="756">
        <v>175621.46</v>
      </c>
      <c r="R39" s="750">
        <v>241083.68</v>
      </c>
      <c r="S39" s="750">
        <v>202612.46999999997</v>
      </c>
      <c r="T39" s="750">
        <v>111968.56</v>
      </c>
    </row>
    <row r="40" spans="3:20" ht="12" customHeight="1">
      <c r="H40" s="1262">
        <v>61003500</v>
      </c>
      <c r="I40" s="1260" t="s">
        <v>572</v>
      </c>
      <c r="J40" s="1261">
        <f t="shared" si="2"/>
        <v>2112914.21</v>
      </c>
      <c r="K40" s="1261">
        <f t="shared" si="3"/>
        <v>0</v>
      </c>
      <c r="L40" s="1261">
        <f t="shared" si="4"/>
        <v>398054.94</v>
      </c>
      <c r="M40" s="774">
        <f t="shared" si="5"/>
        <v>465064.39</v>
      </c>
      <c r="N40" s="780" t="s">
        <v>879</v>
      </c>
      <c r="O40" s="776" t="s">
        <v>216</v>
      </c>
      <c r="P40" s="741">
        <v>61001000</v>
      </c>
      <c r="Q40" s="756">
        <v>2096835.3199999998</v>
      </c>
      <c r="R40" s="750">
        <v>1435523.4</v>
      </c>
      <c r="S40" s="750">
        <v>1366243.5499999998</v>
      </c>
      <c r="T40" s="750">
        <v>1066929.8799999999</v>
      </c>
    </row>
    <row r="41" spans="3:20" ht="12" customHeight="1">
      <c r="H41" s="1262">
        <v>61003800</v>
      </c>
      <c r="I41" s="1260" t="s">
        <v>573</v>
      </c>
      <c r="J41" s="1261">
        <f t="shared" si="2"/>
        <v>22953.46</v>
      </c>
      <c r="K41" s="1261">
        <f t="shared" si="3"/>
        <v>812696.14999999991</v>
      </c>
      <c r="L41" s="1261">
        <f t="shared" si="4"/>
        <v>600000</v>
      </c>
      <c r="M41" s="774">
        <f t="shared" si="5"/>
        <v>550000</v>
      </c>
      <c r="N41" s="780" t="s">
        <v>880</v>
      </c>
      <c r="O41" s="776" t="s">
        <v>881</v>
      </c>
      <c r="P41" s="741">
        <v>61001100</v>
      </c>
      <c r="Q41" s="756">
        <v>0</v>
      </c>
      <c r="R41" s="750">
        <v>0</v>
      </c>
      <c r="S41" s="750">
        <v>0</v>
      </c>
      <c r="T41" s="750">
        <v>0</v>
      </c>
    </row>
    <row r="42" spans="3:20" ht="12" customHeight="1">
      <c r="H42" s="1262">
        <v>71101800</v>
      </c>
      <c r="I42" s="1260" t="s">
        <v>574</v>
      </c>
      <c r="J42" s="1261">
        <f t="shared" si="2"/>
        <v>0</v>
      </c>
      <c r="K42" s="1261">
        <f t="shared" si="3"/>
        <v>-928709.54</v>
      </c>
      <c r="L42" s="1261">
        <f t="shared" si="4"/>
        <v>0</v>
      </c>
      <c r="M42" s="774">
        <f t="shared" si="5"/>
        <v>0</v>
      </c>
      <c r="N42" s="780"/>
      <c r="O42" s="776" t="s">
        <v>218</v>
      </c>
      <c r="P42" s="741">
        <v>61001200</v>
      </c>
      <c r="Q42" s="756">
        <v>329337.61</v>
      </c>
      <c r="R42" s="750">
        <v>293140.53999999998</v>
      </c>
      <c r="S42" s="750">
        <v>63883.33</v>
      </c>
      <c r="T42" s="750">
        <v>33262.550000000003</v>
      </c>
    </row>
    <row r="43" spans="3:20" ht="12" customHeight="1">
      <c r="H43" s="1257">
        <v>61004100</v>
      </c>
      <c r="I43" s="1258" t="s">
        <v>575</v>
      </c>
      <c r="J43" s="1259">
        <f t="shared" si="2"/>
        <v>337798.54</v>
      </c>
      <c r="K43" s="1259">
        <f t="shared" si="3"/>
        <v>337798.54</v>
      </c>
      <c r="L43" s="1259">
        <f t="shared" si="4"/>
        <v>337798.54</v>
      </c>
      <c r="M43" s="773">
        <f t="shared" si="5"/>
        <v>168899.27</v>
      </c>
      <c r="N43" s="780"/>
      <c r="O43" s="776" t="s">
        <v>219</v>
      </c>
      <c r="P43" s="741">
        <v>61001300</v>
      </c>
      <c r="Q43" s="756">
        <v>172068.55</v>
      </c>
      <c r="R43" s="750">
        <v>191504.94</v>
      </c>
      <c r="S43" s="750">
        <v>174203.84</v>
      </c>
      <c r="T43" s="750">
        <v>110271.05</v>
      </c>
    </row>
    <row r="44" spans="3:20" ht="12" customHeight="1">
      <c r="H44" s="1254">
        <v>70000000</v>
      </c>
      <c r="I44" s="1255" t="s">
        <v>141</v>
      </c>
      <c r="J44" s="1256">
        <f t="shared" si="2"/>
        <v>969377.59999993816</v>
      </c>
      <c r="K44" s="1256">
        <f t="shared" si="3"/>
        <v>-1535131.2199998498</v>
      </c>
      <c r="L44" s="1256">
        <f t="shared" si="4"/>
        <v>16795054.529999867</v>
      </c>
      <c r="M44" s="772">
        <f t="shared" si="5"/>
        <v>11443417.949999973</v>
      </c>
      <c r="N44" s="779"/>
      <c r="O44" s="776" t="s">
        <v>183</v>
      </c>
      <c r="P44" s="741">
        <v>61001400</v>
      </c>
      <c r="Q44" s="756">
        <v>2256876.9700000002</v>
      </c>
      <c r="R44" s="750">
        <v>2296869.8299999996</v>
      </c>
      <c r="S44" s="750">
        <v>2107130.9900000002</v>
      </c>
      <c r="T44" s="750">
        <v>1023327.6099999999</v>
      </c>
    </row>
    <row r="45" spans="3:20">
      <c r="H45" s="1254">
        <v>71000000</v>
      </c>
      <c r="I45" s="1255" t="s">
        <v>576</v>
      </c>
      <c r="J45" s="1256">
        <f t="shared" si="2"/>
        <v>14771256.310000001</v>
      </c>
      <c r="K45" s="1256">
        <f t="shared" si="3"/>
        <v>13015875.180000002</v>
      </c>
      <c r="L45" s="1256">
        <f t="shared" si="4"/>
        <v>18627488.219999999</v>
      </c>
      <c r="M45" s="772">
        <f t="shared" si="5"/>
        <v>8705245.290000001</v>
      </c>
      <c r="N45" s="779"/>
      <c r="O45" s="776" t="s">
        <v>221</v>
      </c>
      <c r="P45" s="741">
        <v>61001500</v>
      </c>
      <c r="Q45" s="756">
        <v>728623.38000000012</v>
      </c>
      <c r="R45" s="750">
        <v>772830.73</v>
      </c>
      <c r="S45" s="750">
        <v>170545.74</v>
      </c>
      <c r="T45" s="750">
        <v>223544.97</v>
      </c>
    </row>
    <row r="46" spans="3:20">
      <c r="H46" s="1257">
        <v>71100300</v>
      </c>
      <c r="I46" s="1258" t="s">
        <v>577</v>
      </c>
      <c r="J46" s="1259">
        <f t="shared" si="2"/>
        <v>848600.05</v>
      </c>
      <c r="K46" s="1259">
        <f t="shared" si="3"/>
        <v>451580.41000000003</v>
      </c>
      <c r="L46" s="1259">
        <f t="shared" si="4"/>
        <v>667737.21</v>
      </c>
      <c r="M46" s="773">
        <f t="shared" si="5"/>
        <v>323190.76</v>
      </c>
      <c r="N46" s="780"/>
      <c r="O46" s="776" t="s">
        <v>222</v>
      </c>
      <c r="P46" s="741">
        <v>61001600</v>
      </c>
      <c r="Q46" s="756">
        <v>279665.38</v>
      </c>
      <c r="R46" s="750">
        <v>329112.71999999997</v>
      </c>
      <c r="S46" s="750">
        <v>372087.97</v>
      </c>
      <c r="T46" s="750">
        <v>156985.43</v>
      </c>
    </row>
    <row r="47" spans="3:20">
      <c r="H47" s="1257">
        <v>71100400</v>
      </c>
      <c r="I47" s="1258" t="s">
        <v>578</v>
      </c>
      <c r="J47" s="1259">
        <f t="shared" si="2"/>
        <v>-25468.829999999998</v>
      </c>
      <c r="K47" s="1259">
        <f t="shared" si="3"/>
        <v>200571.65</v>
      </c>
      <c r="L47" s="1259">
        <f t="shared" si="4"/>
        <v>-191372.56</v>
      </c>
      <c r="M47" s="773">
        <f t="shared" si="5"/>
        <v>353049.14</v>
      </c>
      <c r="N47" s="780"/>
      <c r="O47" s="776" t="s">
        <v>882</v>
      </c>
      <c r="P47" s="741">
        <v>61001700</v>
      </c>
      <c r="Q47" s="756">
        <v>0</v>
      </c>
      <c r="R47" s="750">
        <v>0</v>
      </c>
      <c r="S47" s="750">
        <v>0</v>
      </c>
      <c r="T47" s="750">
        <v>0</v>
      </c>
    </row>
    <row r="48" spans="3:20">
      <c r="H48" s="1257">
        <v>71100500</v>
      </c>
      <c r="I48" s="1258" t="s">
        <v>246</v>
      </c>
      <c r="J48" s="1259">
        <f t="shared" si="2"/>
        <v>0</v>
      </c>
      <c r="K48" s="1259">
        <f t="shared" si="3"/>
        <v>2495.83</v>
      </c>
      <c r="L48" s="1259">
        <f t="shared" si="4"/>
        <v>22241.19</v>
      </c>
      <c r="M48" s="773">
        <f t="shared" si="5"/>
        <v>2127.75</v>
      </c>
      <c r="N48" s="780"/>
      <c r="O48" s="776" t="s">
        <v>883</v>
      </c>
      <c r="P48" s="741">
        <v>61001800</v>
      </c>
      <c r="Q48" s="756">
        <v>0</v>
      </c>
      <c r="R48" s="750">
        <v>0</v>
      </c>
      <c r="S48" s="750">
        <v>0</v>
      </c>
      <c r="T48" s="750">
        <v>0</v>
      </c>
    </row>
    <row r="49" spans="8:20">
      <c r="H49" s="1257">
        <v>71102200</v>
      </c>
      <c r="I49" s="1258" t="s">
        <v>579</v>
      </c>
      <c r="J49" s="1259">
        <f t="shared" si="2"/>
        <v>13948125.09</v>
      </c>
      <c r="K49" s="1259">
        <f t="shared" si="3"/>
        <v>12361227.290000001</v>
      </c>
      <c r="L49" s="1259">
        <f t="shared" si="4"/>
        <v>18128882.379999999</v>
      </c>
      <c r="M49" s="773">
        <f t="shared" si="5"/>
        <v>8026877.6400000006</v>
      </c>
      <c r="N49" s="780" t="s">
        <v>884</v>
      </c>
      <c r="O49" s="776" t="s">
        <v>224</v>
      </c>
      <c r="P49" s="741">
        <v>61001900</v>
      </c>
      <c r="Q49" s="756">
        <v>2183721.2200000002</v>
      </c>
      <c r="R49" s="750">
        <v>4526632.43</v>
      </c>
      <c r="S49" s="750">
        <v>9280370.1300000027</v>
      </c>
      <c r="T49" s="750">
        <v>2999169.7699999991</v>
      </c>
    </row>
    <row r="50" spans="8:20">
      <c r="H50" s="1254">
        <v>72000000</v>
      </c>
      <c r="I50" s="1255" t="s">
        <v>580</v>
      </c>
      <c r="J50" s="1256">
        <f t="shared" si="2"/>
        <v>3356383.6599999997</v>
      </c>
      <c r="K50" s="1256">
        <f t="shared" si="3"/>
        <v>2914299.8200000003</v>
      </c>
      <c r="L50" s="1256">
        <f t="shared" si="4"/>
        <v>14013974.17</v>
      </c>
      <c r="M50" s="772">
        <f t="shared" si="5"/>
        <v>6726782.9900000002</v>
      </c>
      <c r="N50" s="779" t="s">
        <v>885</v>
      </c>
      <c r="O50" s="776" t="s">
        <v>225</v>
      </c>
      <c r="P50" s="741">
        <v>61002000</v>
      </c>
      <c r="Q50" s="756">
        <v>294217.49</v>
      </c>
      <c r="R50" s="750">
        <v>343249.26</v>
      </c>
      <c r="S50" s="750">
        <v>457189.33</v>
      </c>
      <c r="T50" s="750">
        <v>238918.7</v>
      </c>
    </row>
    <row r="51" spans="8:20">
      <c r="H51" s="1257">
        <v>72100100</v>
      </c>
      <c r="I51" s="1258" t="s">
        <v>581</v>
      </c>
      <c r="J51" s="1259">
        <f t="shared" si="2"/>
        <v>704105.45</v>
      </c>
      <c r="K51" s="1259">
        <f t="shared" si="3"/>
        <v>679628.89</v>
      </c>
      <c r="L51" s="1259">
        <f t="shared" si="4"/>
        <v>600510.27</v>
      </c>
      <c r="M51" s="773">
        <f t="shared" si="5"/>
        <v>1741064.51</v>
      </c>
      <c r="N51" s="780"/>
      <c r="O51" s="776" t="s">
        <v>353</v>
      </c>
      <c r="P51" s="741">
        <v>61002100</v>
      </c>
      <c r="Q51" s="756">
        <v>36511.360000000001</v>
      </c>
      <c r="R51" s="750">
        <v>37405.32</v>
      </c>
      <c r="S51" s="750">
        <v>41994.82</v>
      </c>
      <c r="T51" s="750">
        <v>10483.64</v>
      </c>
    </row>
    <row r="52" spans="8:20">
      <c r="H52" s="1257">
        <v>72100200</v>
      </c>
      <c r="I52" s="1258" t="s">
        <v>582</v>
      </c>
      <c r="J52" s="1259">
        <f t="shared" si="2"/>
        <v>-323186.12</v>
      </c>
      <c r="K52" s="1259">
        <f t="shared" si="3"/>
        <v>62542.29</v>
      </c>
      <c r="L52" s="1259">
        <f t="shared" si="4"/>
        <v>473975.81999999995</v>
      </c>
      <c r="M52" s="773">
        <f t="shared" si="5"/>
        <v>-509280.37</v>
      </c>
      <c r="N52" s="780"/>
      <c r="O52" s="776" t="s">
        <v>226</v>
      </c>
      <c r="P52" s="741">
        <v>61002200</v>
      </c>
      <c r="Q52" s="756">
        <v>141964.69</v>
      </c>
      <c r="R52" s="750">
        <v>228920.63</v>
      </c>
      <c r="S52" s="750">
        <v>358739.77</v>
      </c>
      <c r="T52" s="750">
        <v>119702.64000000001</v>
      </c>
    </row>
    <row r="53" spans="8:20">
      <c r="H53" s="1257">
        <v>72100300</v>
      </c>
      <c r="I53" s="1258" t="s">
        <v>254</v>
      </c>
      <c r="J53" s="1259">
        <f t="shared" si="2"/>
        <v>205782.86</v>
      </c>
      <c r="K53" s="1259">
        <f t="shared" si="3"/>
        <v>31264.54</v>
      </c>
      <c r="L53" s="1259">
        <f t="shared" si="4"/>
        <v>0</v>
      </c>
      <c r="M53" s="773">
        <f t="shared" si="5"/>
        <v>32404.82</v>
      </c>
      <c r="N53" s="780"/>
      <c r="O53" s="776" t="s">
        <v>227</v>
      </c>
      <c r="P53" s="741">
        <v>61002300</v>
      </c>
      <c r="Q53" s="756">
        <v>555498.57999999996</v>
      </c>
      <c r="R53" s="750">
        <v>506815.3</v>
      </c>
      <c r="S53" s="750">
        <v>367652.7</v>
      </c>
      <c r="T53" s="750">
        <v>109967.12</v>
      </c>
    </row>
    <row r="54" spans="8:20">
      <c r="H54" s="1257">
        <v>72100400</v>
      </c>
      <c r="I54" s="1258" t="s">
        <v>255</v>
      </c>
      <c r="J54" s="1259">
        <f t="shared" si="2"/>
        <v>55339.21</v>
      </c>
      <c r="K54" s="1259">
        <f t="shared" si="3"/>
        <v>515425.89</v>
      </c>
      <c r="L54" s="1259">
        <f t="shared" si="4"/>
        <v>3879.93</v>
      </c>
      <c r="M54" s="773">
        <f t="shared" si="5"/>
        <v>275572.15000000002</v>
      </c>
      <c r="N54" s="780"/>
      <c r="O54" s="776" t="s">
        <v>354</v>
      </c>
      <c r="P54" s="741">
        <v>61002400</v>
      </c>
      <c r="Q54" s="756">
        <v>0</v>
      </c>
      <c r="R54" s="750">
        <v>0</v>
      </c>
      <c r="S54" s="750">
        <v>0</v>
      </c>
      <c r="T54" s="750">
        <v>0</v>
      </c>
    </row>
    <row r="55" spans="8:20">
      <c r="H55" s="1257">
        <v>72102600</v>
      </c>
      <c r="I55" s="1258" t="s">
        <v>583</v>
      </c>
      <c r="J55" s="1259">
        <f t="shared" si="2"/>
        <v>2714342.26</v>
      </c>
      <c r="K55" s="1259">
        <f t="shared" si="3"/>
        <v>1625438.2100000002</v>
      </c>
      <c r="L55" s="1259">
        <f t="shared" si="4"/>
        <v>12935608.15</v>
      </c>
      <c r="M55" s="773">
        <f t="shared" si="5"/>
        <v>5187021.88</v>
      </c>
      <c r="N55" s="780"/>
      <c r="O55" s="776" t="s">
        <v>229</v>
      </c>
      <c r="P55" s="741">
        <v>61002500</v>
      </c>
      <c r="Q55" s="756">
        <v>3204555.14</v>
      </c>
      <c r="R55" s="750">
        <v>5529165.6399999997</v>
      </c>
      <c r="S55" s="750">
        <v>10304302.24</v>
      </c>
      <c r="T55" s="750">
        <v>7144324.4199999999</v>
      </c>
    </row>
    <row r="56" spans="8:20">
      <c r="H56" s="1254">
        <v>72900000</v>
      </c>
      <c r="I56" s="1255" t="s">
        <v>240</v>
      </c>
      <c r="J56" s="1256">
        <f t="shared" si="2"/>
        <v>12384250.249999939</v>
      </c>
      <c r="K56" s="1256">
        <f t="shared" si="3"/>
        <v>8566444.1400001515</v>
      </c>
      <c r="L56" s="1256">
        <f t="shared" si="4"/>
        <v>21408568.579999864</v>
      </c>
      <c r="M56" s="772">
        <f t="shared" si="5"/>
        <v>13421880.249999972</v>
      </c>
      <c r="N56" s="779"/>
      <c r="O56" s="776" t="s">
        <v>886</v>
      </c>
      <c r="P56" s="741">
        <v>61002600</v>
      </c>
      <c r="Q56" s="756">
        <v>0</v>
      </c>
      <c r="R56" s="750">
        <v>0</v>
      </c>
      <c r="S56" s="750">
        <v>0</v>
      </c>
      <c r="T56" s="750">
        <v>0</v>
      </c>
    </row>
    <row r="57" spans="8:20">
      <c r="H57" s="1254">
        <v>73000000</v>
      </c>
      <c r="I57" s="1255" t="s">
        <v>584</v>
      </c>
      <c r="J57" s="1256">
        <f t="shared" si="2"/>
        <v>1816061.6300000001</v>
      </c>
      <c r="K57" s="1256">
        <f t="shared" si="3"/>
        <v>3113932.1500000004</v>
      </c>
      <c r="L57" s="1256">
        <f t="shared" si="4"/>
        <v>537901.65</v>
      </c>
      <c r="M57" s="772">
        <f t="shared" si="5"/>
        <v>897573.44</v>
      </c>
      <c r="N57" s="779"/>
      <c r="O57" s="776" t="s">
        <v>230</v>
      </c>
      <c r="P57" s="741">
        <v>61002700</v>
      </c>
      <c r="Q57" s="756">
        <v>155033.49</v>
      </c>
      <c r="R57" s="750">
        <v>27353.34</v>
      </c>
      <c r="S57" s="750">
        <v>515</v>
      </c>
      <c r="T57" s="750">
        <v>0</v>
      </c>
    </row>
    <row r="58" spans="8:20">
      <c r="H58" s="1263" t="s">
        <v>585</v>
      </c>
      <c r="I58" s="1255" t="s">
        <v>337</v>
      </c>
      <c r="J58" s="1256">
        <f t="shared" si="2"/>
        <v>190968.35</v>
      </c>
      <c r="K58" s="1256">
        <f t="shared" si="3"/>
        <v>77729.42</v>
      </c>
      <c r="L58" s="1256">
        <f t="shared" si="4"/>
        <v>94991.47</v>
      </c>
      <c r="M58" s="772">
        <f t="shared" si="5"/>
        <v>24179.32</v>
      </c>
      <c r="N58" s="779"/>
      <c r="O58" s="776" t="s">
        <v>887</v>
      </c>
      <c r="P58" s="741">
        <v>61002800</v>
      </c>
      <c r="Q58" s="756">
        <v>0</v>
      </c>
      <c r="R58" s="750">
        <v>0</v>
      </c>
      <c r="S58" s="750">
        <v>0</v>
      </c>
      <c r="T58" s="750">
        <v>0</v>
      </c>
    </row>
    <row r="59" spans="8:20">
      <c r="H59" s="1257">
        <v>73100100</v>
      </c>
      <c r="I59" s="1258" t="s">
        <v>586</v>
      </c>
      <c r="J59" s="1259">
        <f t="shared" si="2"/>
        <v>190968.35</v>
      </c>
      <c r="K59" s="1259">
        <f t="shared" si="3"/>
        <v>77729.42</v>
      </c>
      <c r="L59" s="1259">
        <f t="shared" si="4"/>
        <v>94991.47</v>
      </c>
      <c r="M59" s="773">
        <f t="shared" si="5"/>
        <v>24179.32</v>
      </c>
      <c r="N59" s="780"/>
      <c r="O59" s="776" t="s">
        <v>231</v>
      </c>
      <c r="P59" s="741">
        <v>61002900</v>
      </c>
      <c r="Q59" s="756">
        <v>945270.45</v>
      </c>
      <c r="R59" s="750">
        <v>0</v>
      </c>
      <c r="S59" s="750">
        <v>26615.78</v>
      </c>
      <c r="T59" s="750">
        <v>0</v>
      </c>
    </row>
    <row r="60" spans="8:20">
      <c r="H60" s="1263" t="s">
        <v>587</v>
      </c>
      <c r="I60" s="1255" t="s">
        <v>588</v>
      </c>
      <c r="J60" s="1256">
        <f t="shared" si="2"/>
        <v>1625093.28</v>
      </c>
      <c r="K60" s="1256">
        <f t="shared" si="3"/>
        <v>3036202.7300000004</v>
      </c>
      <c r="L60" s="1256">
        <f t="shared" si="4"/>
        <v>442910.18</v>
      </c>
      <c r="M60" s="772">
        <f t="shared" si="5"/>
        <v>873394.12</v>
      </c>
      <c r="N60" s="779"/>
      <c r="O60" s="776" t="s">
        <v>204</v>
      </c>
      <c r="P60" s="741">
        <v>61003000</v>
      </c>
      <c r="Q60" s="756">
        <v>496401.01</v>
      </c>
      <c r="R60" s="750">
        <v>447298.93</v>
      </c>
      <c r="S60" s="750">
        <v>165832.59</v>
      </c>
      <c r="T60" s="750">
        <v>106857.05999999998</v>
      </c>
    </row>
    <row r="61" spans="8:20">
      <c r="H61" s="1257">
        <v>73110200</v>
      </c>
      <c r="I61" s="1258" t="s">
        <v>589</v>
      </c>
      <c r="J61" s="1259">
        <f t="shared" si="2"/>
        <v>109475.68</v>
      </c>
      <c r="K61" s="1259">
        <f t="shared" si="3"/>
        <v>3116505.45</v>
      </c>
      <c r="L61" s="1259">
        <f t="shared" si="4"/>
        <v>98588.86</v>
      </c>
      <c r="M61" s="773">
        <f t="shared" si="5"/>
        <v>531532.75</v>
      </c>
      <c r="N61" s="780"/>
      <c r="O61" s="776" t="s">
        <v>888</v>
      </c>
      <c r="P61" s="741">
        <v>61003200</v>
      </c>
      <c r="Q61" s="756">
        <v>0</v>
      </c>
      <c r="R61" s="750">
        <v>0</v>
      </c>
      <c r="S61" s="750">
        <v>0</v>
      </c>
      <c r="T61" s="750">
        <v>0</v>
      </c>
    </row>
    <row r="62" spans="8:20">
      <c r="H62" s="1257">
        <v>73110300</v>
      </c>
      <c r="I62" s="1258" t="s">
        <v>590</v>
      </c>
      <c r="J62" s="1259">
        <f t="shared" si="2"/>
        <v>496583.59</v>
      </c>
      <c r="K62" s="1259">
        <f t="shared" si="3"/>
        <v>-922160.92</v>
      </c>
      <c r="L62" s="1259">
        <f t="shared" si="4"/>
        <v>-376946.19</v>
      </c>
      <c r="M62" s="773">
        <f t="shared" si="5"/>
        <v>212509.2</v>
      </c>
      <c r="N62" s="780"/>
      <c r="O62" s="776" t="s">
        <v>889</v>
      </c>
      <c r="P62" s="741">
        <v>61003300</v>
      </c>
      <c r="Q62" s="757">
        <v>0</v>
      </c>
      <c r="R62" s="750">
        <v>0</v>
      </c>
      <c r="S62" s="750">
        <v>0</v>
      </c>
      <c r="T62" s="750">
        <v>0</v>
      </c>
    </row>
    <row r="63" spans="8:20">
      <c r="H63" s="1257">
        <v>73110800</v>
      </c>
      <c r="I63" s="1258" t="s">
        <v>591</v>
      </c>
      <c r="J63" s="1259">
        <f t="shared" si="2"/>
        <v>0</v>
      </c>
      <c r="K63" s="1259">
        <f t="shared" si="3"/>
        <v>0</v>
      </c>
      <c r="L63" s="1259">
        <f t="shared" si="4"/>
        <v>243846</v>
      </c>
      <c r="M63" s="773">
        <f t="shared" si="5"/>
        <v>0</v>
      </c>
      <c r="N63" s="780"/>
      <c r="O63" s="776" t="s">
        <v>890</v>
      </c>
      <c r="P63" s="741">
        <v>61003400</v>
      </c>
      <c r="Q63" s="757">
        <v>0</v>
      </c>
      <c r="R63" s="750">
        <v>0</v>
      </c>
      <c r="S63" s="750">
        <v>0</v>
      </c>
      <c r="T63" s="750">
        <v>0</v>
      </c>
    </row>
    <row r="64" spans="8:20">
      <c r="H64" s="1257">
        <v>73110900</v>
      </c>
      <c r="I64" s="1258" t="s">
        <v>592</v>
      </c>
      <c r="J64" s="1259">
        <f t="shared" si="2"/>
        <v>0</v>
      </c>
      <c r="K64" s="1259">
        <f t="shared" si="3"/>
        <v>0</v>
      </c>
      <c r="L64" s="1259">
        <f t="shared" si="4"/>
        <v>275717</v>
      </c>
      <c r="M64" s="773">
        <f t="shared" si="5"/>
        <v>0</v>
      </c>
      <c r="N64" s="780"/>
      <c r="O64" s="776" t="s">
        <v>891</v>
      </c>
      <c r="P64" s="741">
        <v>61003500</v>
      </c>
      <c r="Q64" s="757">
        <v>2112914.21</v>
      </c>
      <c r="R64" s="750">
        <v>0</v>
      </c>
      <c r="S64" s="750">
        <v>398054.94</v>
      </c>
      <c r="T64" s="750">
        <v>465064.39</v>
      </c>
    </row>
    <row r="65" spans="8:20">
      <c r="H65" s="1257">
        <v>73119900</v>
      </c>
      <c r="I65" s="1258" t="s">
        <v>339</v>
      </c>
      <c r="J65" s="1259">
        <f t="shared" si="2"/>
        <v>1019034.01</v>
      </c>
      <c r="K65" s="1259">
        <f t="shared" si="3"/>
        <v>841858.20000000007</v>
      </c>
      <c r="L65" s="1259">
        <f t="shared" si="4"/>
        <v>201704.51</v>
      </c>
      <c r="M65" s="773">
        <f t="shared" si="5"/>
        <v>129352.17</v>
      </c>
      <c r="N65" s="780"/>
      <c r="O65" s="776" t="s">
        <v>892</v>
      </c>
      <c r="P65" s="741">
        <v>61003600</v>
      </c>
      <c r="Q65" s="757">
        <v>0</v>
      </c>
      <c r="R65" s="750">
        <v>0</v>
      </c>
      <c r="S65" s="750">
        <v>0</v>
      </c>
      <c r="T65" s="750">
        <v>0</v>
      </c>
    </row>
    <row r="66" spans="8:20">
      <c r="H66" s="1254">
        <v>74000000</v>
      </c>
      <c r="I66" s="1255" t="s">
        <v>593</v>
      </c>
      <c r="J66" s="1256">
        <f t="shared" si="2"/>
        <v>5637470.5</v>
      </c>
      <c r="K66" s="1256">
        <f t="shared" si="3"/>
        <v>5709311.3300000001</v>
      </c>
      <c r="L66" s="1256">
        <f t="shared" si="4"/>
        <v>4488263.54</v>
      </c>
      <c r="M66" s="772">
        <f t="shared" si="5"/>
        <v>2987323.9699999997</v>
      </c>
      <c r="N66" s="779"/>
      <c r="O66" s="776" t="s">
        <v>893</v>
      </c>
      <c r="P66" s="741">
        <v>61003700</v>
      </c>
      <c r="Q66" s="757">
        <v>0</v>
      </c>
      <c r="R66" s="750">
        <v>0</v>
      </c>
      <c r="S66" s="750">
        <v>0</v>
      </c>
      <c r="T66" s="750">
        <v>0</v>
      </c>
    </row>
    <row r="67" spans="8:20">
      <c r="H67" s="1254">
        <v>74100000</v>
      </c>
      <c r="I67" s="1255" t="s">
        <v>338</v>
      </c>
      <c r="J67" s="1256">
        <f t="shared" si="2"/>
        <v>4088583.19</v>
      </c>
      <c r="K67" s="1256">
        <f t="shared" si="3"/>
        <v>3976922.04</v>
      </c>
      <c r="L67" s="1256">
        <f t="shared" si="4"/>
        <v>3759400.69</v>
      </c>
      <c r="M67" s="772">
        <f t="shared" si="5"/>
        <v>2083680.78</v>
      </c>
      <c r="N67" s="779"/>
      <c r="O67" s="776" t="s">
        <v>540</v>
      </c>
      <c r="P67" s="741">
        <v>61003800</v>
      </c>
      <c r="Q67" s="757">
        <v>22953.46</v>
      </c>
      <c r="R67" s="750">
        <v>812696.14999999991</v>
      </c>
      <c r="S67" s="750">
        <v>600000</v>
      </c>
      <c r="T67" s="750">
        <v>550000</v>
      </c>
    </row>
    <row r="68" spans="8:20">
      <c r="H68" s="1257">
        <v>74100100</v>
      </c>
      <c r="I68" s="1258" t="s">
        <v>594</v>
      </c>
      <c r="J68" s="1259">
        <f t="shared" si="2"/>
        <v>4088583.19</v>
      </c>
      <c r="K68" s="1259">
        <f t="shared" si="3"/>
        <v>3976922.04</v>
      </c>
      <c r="L68" s="1259">
        <f t="shared" si="4"/>
        <v>3759400.69</v>
      </c>
      <c r="M68" s="773">
        <f t="shared" si="5"/>
        <v>2083680.78</v>
      </c>
      <c r="N68" s="780"/>
      <c r="O68" s="776" t="s">
        <v>894</v>
      </c>
      <c r="P68" s="741">
        <v>61003900</v>
      </c>
      <c r="Q68" s="757">
        <v>0</v>
      </c>
      <c r="R68" s="750">
        <v>0</v>
      </c>
      <c r="S68" s="750">
        <v>0</v>
      </c>
      <c r="T68" s="750">
        <v>0</v>
      </c>
    </row>
    <row r="69" spans="8:20">
      <c r="H69" s="1263" t="s">
        <v>595</v>
      </c>
      <c r="I69" s="1255" t="s">
        <v>596</v>
      </c>
      <c r="J69" s="1256">
        <f t="shared" si="2"/>
        <v>1548887.31</v>
      </c>
      <c r="K69" s="1256">
        <f t="shared" si="3"/>
        <v>1732389.2899999998</v>
      </c>
      <c r="L69" s="1256">
        <f t="shared" si="4"/>
        <v>728862.85</v>
      </c>
      <c r="M69" s="772">
        <f t="shared" si="5"/>
        <v>903643.19</v>
      </c>
      <c r="N69" s="779"/>
      <c r="O69" s="776" t="s">
        <v>895</v>
      </c>
      <c r="P69" s="741">
        <v>61004000</v>
      </c>
      <c r="Q69" s="757">
        <v>0</v>
      </c>
      <c r="R69" s="749">
        <v>0</v>
      </c>
      <c r="S69" s="750">
        <v>0</v>
      </c>
      <c r="T69" s="749">
        <v>0</v>
      </c>
    </row>
    <row r="70" spans="8:20">
      <c r="H70" s="1257">
        <v>74110200</v>
      </c>
      <c r="I70" s="1258" t="s">
        <v>597</v>
      </c>
      <c r="J70" s="1259">
        <f t="shared" si="2"/>
        <v>77123.87</v>
      </c>
      <c r="K70" s="1259">
        <f t="shared" si="3"/>
        <v>229698.15</v>
      </c>
      <c r="L70" s="1259">
        <f t="shared" si="4"/>
        <v>67168.479999999996</v>
      </c>
      <c r="M70" s="773">
        <f t="shared" si="5"/>
        <v>22491.9</v>
      </c>
      <c r="N70" s="780"/>
      <c r="O70" s="777" t="s">
        <v>896</v>
      </c>
      <c r="P70" s="742">
        <v>61004090</v>
      </c>
      <c r="Q70" s="757">
        <v>0</v>
      </c>
      <c r="R70" s="750">
        <v>0</v>
      </c>
      <c r="S70" s="750">
        <v>0</v>
      </c>
      <c r="T70" s="750">
        <v>0</v>
      </c>
    </row>
    <row r="71" spans="8:20">
      <c r="H71" s="1257">
        <v>74110300</v>
      </c>
      <c r="I71" s="1258" t="s">
        <v>598</v>
      </c>
      <c r="J71" s="1259">
        <f t="shared" ref="J71:J78" si="17">VLOOKUP(H71,$P$7:$T$185,2,FALSE)</f>
        <v>824875.35</v>
      </c>
      <c r="K71" s="1259">
        <f t="shared" ref="K71:K78" si="18">VLOOKUP($H71,$P$7:$T$185,3,FALSE)</f>
        <v>-84362.31</v>
      </c>
      <c r="L71" s="1259">
        <f t="shared" ref="L71:L78" si="19">VLOOKUP($H71,$P$7:$T$185,4,FALSE)</f>
        <v>229902.63</v>
      </c>
      <c r="M71" s="773">
        <f t="shared" ref="M71:M78" si="20">VLOOKUP($H71,$P$7:$T$185,5,FALSE)</f>
        <v>145192.68</v>
      </c>
      <c r="N71" s="780"/>
      <c r="O71" s="777" t="s">
        <v>897</v>
      </c>
      <c r="P71" s="742">
        <v>71101600</v>
      </c>
      <c r="Q71" s="757">
        <v>0</v>
      </c>
      <c r="R71" s="750">
        <v>0</v>
      </c>
      <c r="S71" s="750">
        <v>0</v>
      </c>
      <c r="T71" s="750">
        <v>0</v>
      </c>
    </row>
    <row r="72" spans="8:20">
      <c r="H72" s="1257">
        <v>74110800</v>
      </c>
      <c r="I72" s="1258" t="s">
        <v>599</v>
      </c>
      <c r="J72" s="1259">
        <f t="shared" si="17"/>
        <v>581952</v>
      </c>
      <c r="K72" s="1259">
        <f t="shared" si="18"/>
        <v>275717</v>
      </c>
      <c r="L72" s="1259">
        <f t="shared" si="19"/>
        <v>0</v>
      </c>
      <c r="M72" s="773">
        <f t="shared" si="20"/>
        <v>98377</v>
      </c>
      <c r="N72" s="780"/>
      <c r="O72" s="777" t="s">
        <v>898</v>
      </c>
      <c r="P72" s="742">
        <v>71101700</v>
      </c>
      <c r="Q72" s="757">
        <v>0</v>
      </c>
      <c r="R72" s="750">
        <v>0</v>
      </c>
      <c r="S72" s="750">
        <v>0</v>
      </c>
      <c r="T72" s="750">
        <v>0</v>
      </c>
    </row>
    <row r="73" spans="8:20">
      <c r="H73" s="1257">
        <v>74110900</v>
      </c>
      <c r="I73" s="1258" t="s">
        <v>600</v>
      </c>
      <c r="J73" s="1259">
        <f t="shared" si="17"/>
        <v>0</v>
      </c>
      <c r="K73" s="1259">
        <f t="shared" si="18"/>
        <v>1036128</v>
      </c>
      <c r="L73" s="1259">
        <f t="shared" si="19"/>
        <v>200000</v>
      </c>
      <c r="M73" s="773">
        <f t="shared" si="20"/>
        <v>243846</v>
      </c>
      <c r="N73" s="780"/>
      <c r="O73" s="777" t="s">
        <v>899</v>
      </c>
      <c r="P73" s="742">
        <v>71101730</v>
      </c>
      <c r="Q73" s="757">
        <v>0</v>
      </c>
      <c r="R73" s="750">
        <v>0</v>
      </c>
      <c r="S73" s="750">
        <v>0</v>
      </c>
      <c r="T73" s="750">
        <v>0</v>
      </c>
    </row>
    <row r="74" spans="8:20">
      <c r="H74" s="1257">
        <v>74119900</v>
      </c>
      <c r="I74" s="1258" t="s">
        <v>340</v>
      </c>
      <c r="J74" s="1259">
        <f t="shared" si="17"/>
        <v>64936.09</v>
      </c>
      <c r="K74" s="1259">
        <f t="shared" si="18"/>
        <v>275208.45</v>
      </c>
      <c r="L74" s="1259">
        <f t="shared" si="19"/>
        <v>231791.74</v>
      </c>
      <c r="M74" s="773">
        <f t="shared" si="20"/>
        <v>393735.61</v>
      </c>
      <c r="N74" s="780"/>
      <c r="O74" s="777" t="s">
        <v>900</v>
      </c>
      <c r="P74" s="742">
        <v>71101790</v>
      </c>
      <c r="Q74" s="757">
        <v>0</v>
      </c>
      <c r="R74" s="750">
        <v>0</v>
      </c>
      <c r="S74" s="750">
        <v>0</v>
      </c>
      <c r="T74" s="750">
        <v>0</v>
      </c>
    </row>
    <row r="75" spans="8:20">
      <c r="H75" s="1254">
        <v>75000000</v>
      </c>
      <c r="I75" s="1255" t="s">
        <v>601</v>
      </c>
      <c r="J75" s="1256">
        <f t="shared" si="17"/>
        <v>8562841.3799999394</v>
      </c>
      <c r="K75" s="1256">
        <f t="shared" si="18"/>
        <v>5971064.9600001518</v>
      </c>
      <c r="L75" s="1256">
        <f t="shared" si="19"/>
        <v>17458206.689999864</v>
      </c>
      <c r="M75" s="772">
        <f t="shared" si="20"/>
        <v>11332129.719999973</v>
      </c>
      <c r="N75" s="779"/>
      <c r="O75" s="777" t="s">
        <v>901</v>
      </c>
      <c r="P75" s="742">
        <v>71101800</v>
      </c>
      <c r="Q75" s="757">
        <v>0</v>
      </c>
      <c r="R75" s="750">
        <v>-928709.54</v>
      </c>
      <c r="S75" s="750">
        <v>0</v>
      </c>
      <c r="T75" s="750">
        <v>0</v>
      </c>
    </row>
    <row r="76" spans="8:20">
      <c r="H76" s="1254">
        <v>76000000</v>
      </c>
      <c r="I76" s="1255" t="s">
        <v>602</v>
      </c>
      <c r="J76" s="1256">
        <f t="shared" si="17"/>
        <v>-225534.06</v>
      </c>
      <c r="K76" s="1256">
        <f t="shared" si="18"/>
        <v>-1633710.03</v>
      </c>
      <c r="L76" s="1256">
        <f t="shared" si="19"/>
        <v>2710675.81</v>
      </c>
      <c r="M76" s="772">
        <f t="shared" si="20"/>
        <v>4248142.7</v>
      </c>
      <c r="N76" s="779"/>
      <c r="O76" s="777" t="s">
        <v>902</v>
      </c>
      <c r="P76" s="742">
        <v>72102100</v>
      </c>
      <c r="Q76" s="757">
        <v>0</v>
      </c>
      <c r="R76" s="750">
        <v>0</v>
      </c>
      <c r="S76" s="750">
        <v>0</v>
      </c>
      <c r="T76" s="750">
        <v>0</v>
      </c>
    </row>
    <row r="77" spans="8:20">
      <c r="H77" s="1257">
        <v>76100000</v>
      </c>
      <c r="I77" s="1258" t="s">
        <v>603</v>
      </c>
      <c r="J77" s="1259">
        <f t="shared" si="17"/>
        <v>-225534.06</v>
      </c>
      <c r="K77" s="1259">
        <f t="shared" si="18"/>
        <v>-1633710.03</v>
      </c>
      <c r="L77" s="1259">
        <f t="shared" si="19"/>
        <v>2710675.81</v>
      </c>
      <c r="M77" s="773">
        <f t="shared" si="20"/>
        <v>4248142.7</v>
      </c>
      <c r="N77" s="780"/>
      <c r="O77" s="777" t="s">
        <v>235</v>
      </c>
      <c r="P77" s="742">
        <v>61004100</v>
      </c>
      <c r="Q77" s="756">
        <v>337798.54</v>
      </c>
      <c r="R77" s="750">
        <v>337798.54</v>
      </c>
      <c r="S77" s="750">
        <v>337798.54</v>
      </c>
      <c r="T77" s="750">
        <v>168899.27</v>
      </c>
    </row>
    <row r="78" spans="8:20">
      <c r="H78" s="1254">
        <v>88000000</v>
      </c>
      <c r="I78" s="1255" t="s">
        <v>604</v>
      </c>
      <c r="J78" s="1256">
        <f t="shared" si="17"/>
        <v>8788375.4399999399</v>
      </c>
      <c r="K78" s="1256">
        <f t="shared" si="18"/>
        <v>7604774.990000152</v>
      </c>
      <c r="L78" s="1256">
        <f t="shared" si="19"/>
        <v>14747530.879999863</v>
      </c>
      <c r="M78" s="772">
        <f t="shared" si="20"/>
        <v>7083987.0199999725</v>
      </c>
      <c r="N78" s="779"/>
      <c r="O78" s="775" t="s">
        <v>141</v>
      </c>
      <c r="P78" s="740">
        <v>70000000</v>
      </c>
      <c r="Q78" s="755">
        <v>969377.59999993816</v>
      </c>
      <c r="R78" s="748">
        <v>-1535131.2199998498</v>
      </c>
      <c r="S78" s="748">
        <v>16795054.529999867</v>
      </c>
      <c r="T78" s="748">
        <v>11443417.949999973</v>
      </c>
    </row>
    <row r="79" spans="8:20">
      <c r="O79" s="775" t="s">
        <v>239</v>
      </c>
      <c r="P79" s="740">
        <v>71000000</v>
      </c>
      <c r="Q79" s="755">
        <v>14771256.310000001</v>
      </c>
      <c r="R79" s="748">
        <v>13015875.180000002</v>
      </c>
      <c r="S79" s="748">
        <v>18627488.219999999</v>
      </c>
      <c r="T79" s="748">
        <v>8705245.290000001</v>
      </c>
    </row>
    <row r="80" spans="8:20">
      <c r="O80" s="776" t="s">
        <v>243</v>
      </c>
      <c r="P80" s="741">
        <v>71100100</v>
      </c>
      <c r="Q80" s="756">
        <v>0</v>
      </c>
      <c r="R80" s="749">
        <v>0</v>
      </c>
      <c r="S80" s="749">
        <v>0</v>
      </c>
      <c r="T80" s="749">
        <v>0</v>
      </c>
    </row>
    <row r="81" spans="5:20">
      <c r="O81" s="776" t="s">
        <v>903</v>
      </c>
      <c r="P81" s="741">
        <v>71100200</v>
      </c>
      <c r="Q81" s="756">
        <v>0</v>
      </c>
      <c r="R81" s="749">
        <v>0</v>
      </c>
      <c r="S81" s="749">
        <v>0</v>
      </c>
      <c r="T81" s="749">
        <v>0</v>
      </c>
    </row>
    <row r="82" spans="5:20">
      <c r="O82" s="776" t="s">
        <v>577</v>
      </c>
      <c r="P82" s="741">
        <v>71100300</v>
      </c>
      <c r="Q82" s="756">
        <v>848600.05</v>
      </c>
      <c r="R82" s="749">
        <v>451580.41000000003</v>
      </c>
      <c r="S82" s="749">
        <v>667737.21</v>
      </c>
      <c r="T82" s="749">
        <v>323190.76</v>
      </c>
    </row>
    <row r="83" spans="5:20">
      <c r="O83" s="776" t="s">
        <v>578</v>
      </c>
      <c r="P83" s="741">
        <v>71100400</v>
      </c>
      <c r="Q83" s="756">
        <v>-25468.829999999998</v>
      </c>
      <c r="R83" s="749">
        <v>200571.65</v>
      </c>
      <c r="S83" s="749">
        <v>-191372.56</v>
      </c>
      <c r="T83" s="749">
        <v>353049.14</v>
      </c>
    </row>
    <row r="84" spans="5:20">
      <c r="E84" s="185" t="s">
        <v>904</v>
      </c>
      <c r="O84" s="776" t="s">
        <v>246</v>
      </c>
      <c r="P84" s="741">
        <v>71100500</v>
      </c>
      <c r="Q84" s="756">
        <v>0</v>
      </c>
      <c r="R84" s="749">
        <v>2495.83</v>
      </c>
      <c r="S84" s="749">
        <v>22241.19</v>
      </c>
      <c r="T84" s="749">
        <v>2127.75</v>
      </c>
    </row>
    <row r="85" spans="5:20">
      <c r="O85" s="776" t="s">
        <v>905</v>
      </c>
      <c r="P85" s="741">
        <v>71100600</v>
      </c>
      <c r="Q85" s="756">
        <v>0</v>
      </c>
      <c r="R85" s="749">
        <v>0</v>
      </c>
      <c r="S85" s="749">
        <v>0</v>
      </c>
      <c r="T85" s="749">
        <v>0</v>
      </c>
    </row>
    <row r="86" spans="5:20">
      <c r="O86" s="776" t="s">
        <v>247</v>
      </c>
      <c r="P86" s="741">
        <v>71100700</v>
      </c>
      <c r="Q86" s="756">
        <v>0</v>
      </c>
      <c r="R86" s="749">
        <v>0</v>
      </c>
      <c r="S86" s="749">
        <v>0</v>
      </c>
      <c r="T86" s="749">
        <v>0</v>
      </c>
    </row>
    <row r="87" spans="5:20">
      <c r="O87" s="776" t="s">
        <v>906</v>
      </c>
      <c r="P87" s="741">
        <v>71100800</v>
      </c>
      <c r="Q87" s="756">
        <v>0</v>
      </c>
      <c r="R87" s="749">
        <v>0</v>
      </c>
      <c r="S87" s="749">
        <v>0</v>
      </c>
      <c r="T87" s="749">
        <v>0</v>
      </c>
    </row>
    <row r="88" spans="5:20">
      <c r="O88" s="776" t="s">
        <v>907</v>
      </c>
      <c r="P88" s="741">
        <v>71100900</v>
      </c>
      <c r="Q88" s="756">
        <v>0</v>
      </c>
      <c r="R88" s="749">
        <v>0</v>
      </c>
      <c r="S88" s="749">
        <v>0</v>
      </c>
      <c r="T88" s="749">
        <v>0</v>
      </c>
    </row>
    <row r="89" spans="5:20">
      <c r="O89" s="776" t="s">
        <v>908</v>
      </c>
      <c r="P89" s="741">
        <v>71101000</v>
      </c>
      <c r="Q89" s="756">
        <v>0</v>
      </c>
      <c r="R89" s="749">
        <v>0</v>
      </c>
      <c r="S89" s="749">
        <v>0</v>
      </c>
      <c r="T89" s="749">
        <v>0</v>
      </c>
    </row>
    <row r="90" spans="5:20">
      <c r="O90" s="776" t="s">
        <v>909</v>
      </c>
      <c r="P90" s="741">
        <v>71101400</v>
      </c>
      <c r="Q90" s="756">
        <v>0</v>
      </c>
      <c r="R90" s="749">
        <v>0</v>
      </c>
      <c r="S90" s="749">
        <v>0</v>
      </c>
      <c r="T90" s="749">
        <v>0</v>
      </c>
    </row>
    <row r="91" spans="5:20">
      <c r="O91" s="776" t="s">
        <v>910</v>
      </c>
      <c r="P91" s="741">
        <v>71101500</v>
      </c>
      <c r="Q91" s="756">
        <v>0</v>
      </c>
      <c r="R91" s="749">
        <v>0</v>
      </c>
      <c r="S91" s="749">
        <v>0</v>
      </c>
      <c r="T91" s="749">
        <v>0</v>
      </c>
    </row>
    <row r="92" spans="5:20">
      <c r="O92" s="776" t="s">
        <v>249</v>
      </c>
      <c r="P92" s="741">
        <v>71101900</v>
      </c>
      <c r="Q92" s="756">
        <v>0</v>
      </c>
      <c r="R92" s="749">
        <v>0</v>
      </c>
      <c r="S92" s="749">
        <v>0</v>
      </c>
      <c r="T92" s="749">
        <v>0</v>
      </c>
    </row>
    <row r="93" spans="5:20">
      <c r="O93" s="776" t="s">
        <v>911</v>
      </c>
      <c r="P93" s="741">
        <v>71102200</v>
      </c>
      <c r="Q93" s="756">
        <v>13948125.09</v>
      </c>
      <c r="R93" s="749">
        <v>12361227.290000001</v>
      </c>
      <c r="S93" s="749">
        <v>18128882.379999999</v>
      </c>
      <c r="T93" s="749">
        <v>8026877.6400000006</v>
      </c>
    </row>
    <row r="94" spans="5:20">
      <c r="O94" s="775" t="s">
        <v>234</v>
      </c>
      <c r="P94" s="740">
        <v>72000000</v>
      </c>
      <c r="Q94" s="755">
        <v>3356383.6599999997</v>
      </c>
      <c r="R94" s="748">
        <v>2914299.8200000003</v>
      </c>
      <c r="S94" s="748">
        <v>14013974.17</v>
      </c>
      <c r="T94" s="748">
        <v>6726782.9900000002</v>
      </c>
    </row>
    <row r="95" spans="5:20">
      <c r="O95" s="776" t="s">
        <v>581</v>
      </c>
      <c r="P95" s="741">
        <v>72100100</v>
      </c>
      <c r="Q95" s="756">
        <v>704105.45</v>
      </c>
      <c r="R95" s="749">
        <v>679628.89</v>
      </c>
      <c r="S95" s="749">
        <v>600510.27</v>
      </c>
      <c r="T95" s="749">
        <v>1741064.51</v>
      </c>
    </row>
    <row r="96" spans="5:20">
      <c r="O96" s="776" t="s">
        <v>582</v>
      </c>
      <c r="P96" s="741">
        <v>72100200</v>
      </c>
      <c r="Q96" s="756">
        <v>-323186.12</v>
      </c>
      <c r="R96" s="749">
        <v>62542.29</v>
      </c>
      <c r="S96" s="749">
        <v>473975.81999999995</v>
      </c>
      <c r="T96" s="749">
        <v>-509280.37</v>
      </c>
    </row>
    <row r="97" spans="15:20">
      <c r="O97" s="776" t="s">
        <v>254</v>
      </c>
      <c r="P97" s="741">
        <v>72100300</v>
      </c>
      <c r="Q97" s="756">
        <v>205782.86</v>
      </c>
      <c r="R97" s="749">
        <v>31264.54</v>
      </c>
      <c r="S97" s="749">
        <v>0</v>
      </c>
      <c r="T97" s="749">
        <v>32404.82</v>
      </c>
    </row>
    <row r="98" spans="15:20">
      <c r="O98" s="776" t="s">
        <v>255</v>
      </c>
      <c r="P98" s="741">
        <v>72100400</v>
      </c>
      <c r="Q98" s="756">
        <v>55339.21</v>
      </c>
      <c r="R98" s="749">
        <v>515425.89</v>
      </c>
      <c r="S98" s="749">
        <v>3879.93</v>
      </c>
      <c r="T98" s="749">
        <v>275572.15000000002</v>
      </c>
    </row>
    <row r="99" spans="15:20">
      <c r="O99" s="776" t="s">
        <v>256</v>
      </c>
      <c r="P99" s="741">
        <v>72100500</v>
      </c>
      <c r="Q99" s="756">
        <v>0</v>
      </c>
      <c r="R99" s="749">
        <v>0</v>
      </c>
      <c r="S99" s="749">
        <v>0</v>
      </c>
      <c r="T99" s="749">
        <v>0</v>
      </c>
    </row>
    <row r="100" spans="15:20">
      <c r="O100" s="776" t="s">
        <v>912</v>
      </c>
      <c r="P100" s="741">
        <v>72100600</v>
      </c>
      <c r="Q100" s="756">
        <v>0</v>
      </c>
      <c r="R100" s="749">
        <v>0</v>
      </c>
      <c r="S100" s="749">
        <v>0</v>
      </c>
      <c r="T100" s="749">
        <v>0</v>
      </c>
    </row>
    <row r="101" spans="15:20">
      <c r="O101" s="776" t="s">
        <v>913</v>
      </c>
      <c r="P101" s="741">
        <v>72100700</v>
      </c>
      <c r="Q101" s="756">
        <v>0</v>
      </c>
      <c r="R101" s="749">
        <v>0</v>
      </c>
      <c r="S101" s="749">
        <v>0</v>
      </c>
      <c r="T101" s="749">
        <v>0</v>
      </c>
    </row>
    <row r="102" spans="15:20">
      <c r="O102" s="776" t="s">
        <v>257</v>
      </c>
      <c r="P102" s="741">
        <v>72100800</v>
      </c>
      <c r="Q102" s="756">
        <v>0</v>
      </c>
      <c r="R102" s="749">
        <v>0</v>
      </c>
      <c r="S102" s="749">
        <v>0</v>
      </c>
      <c r="T102" s="749">
        <v>0</v>
      </c>
    </row>
    <row r="103" spans="15:20">
      <c r="O103" s="776" t="s">
        <v>914</v>
      </c>
      <c r="P103" s="741">
        <v>72100900</v>
      </c>
      <c r="Q103" s="756">
        <v>0</v>
      </c>
      <c r="R103" s="749">
        <v>0</v>
      </c>
      <c r="S103" s="749">
        <v>0</v>
      </c>
      <c r="T103" s="749">
        <v>0</v>
      </c>
    </row>
    <row r="104" spans="15:20">
      <c r="O104" s="776" t="s">
        <v>870</v>
      </c>
      <c r="P104" s="741">
        <v>72101000</v>
      </c>
      <c r="Q104" s="756">
        <v>0</v>
      </c>
      <c r="R104" s="749">
        <v>0</v>
      </c>
      <c r="S104" s="749">
        <v>0</v>
      </c>
      <c r="T104" s="749">
        <v>0</v>
      </c>
    </row>
    <row r="105" spans="15:20">
      <c r="O105" s="776" t="s">
        <v>403</v>
      </c>
      <c r="P105" s="741">
        <v>72101100</v>
      </c>
      <c r="Q105" s="756">
        <v>0</v>
      </c>
      <c r="R105" s="749">
        <v>0</v>
      </c>
      <c r="S105" s="749">
        <v>0</v>
      </c>
      <c r="T105" s="749">
        <v>0</v>
      </c>
    </row>
    <row r="106" spans="15:20">
      <c r="O106" s="776" t="s">
        <v>915</v>
      </c>
      <c r="P106" s="741">
        <v>72101200</v>
      </c>
      <c r="Q106" s="756">
        <v>0</v>
      </c>
      <c r="R106" s="749">
        <v>0</v>
      </c>
      <c r="S106" s="749">
        <v>0</v>
      </c>
      <c r="T106" s="749">
        <v>0</v>
      </c>
    </row>
    <row r="107" spans="15:20">
      <c r="O107" s="776" t="s">
        <v>916</v>
      </c>
      <c r="P107" s="741">
        <v>72101300</v>
      </c>
      <c r="Q107" s="756">
        <v>0</v>
      </c>
      <c r="R107" s="749">
        <v>0</v>
      </c>
      <c r="S107" s="749">
        <v>0</v>
      </c>
      <c r="T107" s="749">
        <v>0</v>
      </c>
    </row>
    <row r="108" spans="15:20">
      <c r="O108" s="776" t="s">
        <v>917</v>
      </c>
      <c r="P108" s="741">
        <v>72101400</v>
      </c>
      <c r="Q108" s="756">
        <v>0</v>
      </c>
      <c r="R108" s="749">
        <v>0</v>
      </c>
      <c r="S108" s="749">
        <v>0</v>
      </c>
      <c r="T108" s="749">
        <v>0</v>
      </c>
    </row>
    <row r="109" spans="15:20">
      <c r="O109" s="776" t="s">
        <v>918</v>
      </c>
      <c r="P109" s="741">
        <v>72101800</v>
      </c>
      <c r="Q109" s="756">
        <v>0</v>
      </c>
      <c r="R109" s="749">
        <v>0</v>
      </c>
      <c r="S109" s="749">
        <v>0</v>
      </c>
      <c r="T109" s="749">
        <v>0</v>
      </c>
    </row>
    <row r="110" spans="15:20">
      <c r="O110" s="776" t="s">
        <v>919</v>
      </c>
      <c r="P110" s="741">
        <v>72101900</v>
      </c>
      <c r="Q110" s="756">
        <v>0</v>
      </c>
      <c r="R110" s="749">
        <v>0</v>
      </c>
      <c r="S110" s="749">
        <v>0</v>
      </c>
      <c r="T110" s="749">
        <v>0</v>
      </c>
    </row>
    <row r="111" spans="15:20">
      <c r="O111" s="776" t="s">
        <v>258</v>
      </c>
      <c r="P111" s="741">
        <v>72102000</v>
      </c>
      <c r="Q111" s="756">
        <v>0</v>
      </c>
      <c r="R111" s="749">
        <v>0</v>
      </c>
      <c r="S111" s="749">
        <v>0</v>
      </c>
      <c r="T111" s="749">
        <v>0</v>
      </c>
    </row>
    <row r="112" spans="15:20">
      <c r="O112" s="776" t="s">
        <v>920</v>
      </c>
      <c r="P112" s="741">
        <v>72102200</v>
      </c>
      <c r="Q112" s="756">
        <v>0</v>
      </c>
      <c r="R112" s="749">
        <v>0</v>
      </c>
      <c r="S112" s="749">
        <v>0</v>
      </c>
      <c r="T112" s="749">
        <v>0</v>
      </c>
    </row>
    <row r="113" spans="15:20">
      <c r="O113" s="776" t="s">
        <v>921</v>
      </c>
      <c r="P113" s="741">
        <v>72102300</v>
      </c>
      <c r="Q113" s="756">
        <v>0</v>
      </c>
      <c r="R113" s="749">
        <v>0</v>
      </c>
      <c r="S113" s="749">
        <v>0</v>
      </c>
      <c r="T113" s="749">
        <v>0</v>
      </c>
    </row>
    <row r="114" spans="15:20">
      <c r="O114" s="776" t="s">
        <v>922</v>
      </c>
      <c r="P114" s="741">
        <v>72102600</v>
      </c>
      <c r="Q114" s="756">
        <v>2714342.26</v>
      </c>
      <c r="R114" s="749">
        <v>1625438.2100000002</v>
      </c>
      <c r="S114" s="749">
        <v>12935608.15</v>
      </c>
      <c r="T114" s="749">
        <v>5187021.88</v>
      </c>
    </row>
    <row r="115" spans="15:20">
      <c r="O115" s="775" t="s">
        <v>240</v>
      </c>
      <c r="P115" s="740">
        <v>72900000</v>
      </c>
      <c r="Q115" s="755">
        <v>12384250.249999939</v>
      </c>
      <c r="R115" s="748">
        <v>8566444.1400001515</v>
      </c>
      <c r="S115" s="748">
        <v>21408568.579999864</v>
      </c>
      <c r="T115" s="748">
        <v>13421880.249999972</v>
      </c>
    </row>
    <row r="116" spans="15:20">
      <c r="O116" s="775" t="s">
        <v>584</v>
      </c>
      <c r="P116" s="740">
        <v>73000000</v>
      </c>
      <c r="Q116" s="755">
        <v>1816061.6300000001</v>
      </c>
      <c r="R116" s="748">
        <v>3113932.1500000004</v>
      </c>
      <c r="S116" s="748">
        <v>537901.65</v>
      </c>
      <c r="T116" s="748">
        <v>897573.44</v>
      </c>
    </row>
    <row r="117" spans="15:20">
      <c r="O117" s="775" t="s">
        <v>337</v>
      </c>
      <c r="P117" s="743" t="s">
        <v>585</v>
      </c>
      <c r="Q117" s="755">
        <v>190968.35</v>
      </c>
      <c r="R117" s="748">
        <v>77729.42</v>
      </c>
      <c r="S117" s="748">
        <v>94991.47</v>
      </c>
      <c r="T117" s="748">
        <v>24179.32</v>
      </c>
    </row>
    <row r="118" spans="15:20">
      <c r="O118" s="776" t="s">
        <v>586</v>
      </c>
      <c r="P118" s="741">
        <v>73100100</v>
      </c>
      <c r="Q118" s="756">
        <v>190968.35</v>
      </c>
      <c r="R118" s="749">
        <v>77729.42</v>
      </c>
      <c r="S118" s="749">
        <v>94991.47</v>
      </c>
      <c r="T118" s="749">
        <v>24179.32</v>
      </c>
    </row>
    <row r="119" spans="15:20">
      <c r="O119" s="776" t="s">
        <v>923</v>
      </c>
      <c r="P119" s="741">
        <v>73100200</v>
      </c>
      <c r="Q119" s="756">
        <v>0</v>
      </c>
      <c r="R119" s="749">
        <v>0</v>
      </c>
      <c r="S119" s="749">
        <v>0</v>
      </c>
      <c r="T119" s="749">
        <v>0</v>
      </c>
    </row>
    <row r="120" spans="15:20">
      <c r="O120" s="776" t="s">
        <v>924</v>
      </c>
      <c r="P120" s="741">
        <v>73100300</v>
      </c>
      <c r="Q120" s="756">
        <v>0</v>
      </c>
      <c r="R120" s="749">
        <v>0</v>
      </c>
      <c r="S120" s="749">
        <v>0</v>
      </c>
      <c r="T120" s="749">
        <v>0</v>
      </c>
    </row>
    <row r="121" spans="15:20">
      <c r="O121" s="776" t="s">
        <v>925</v>
      </c>
      <c r="P121" s="741">
        <v>73100400</v>
      </c>
      <c r="Q121" s="756">
        <v>0</v>
      </c>
      <c r="R121" s="749">
        <v>0</v>
      </c>
      <c r="S121" s="749">
        <v>0</v>
      </c>
      <c r="T121" s="749">
        <v>0</v>
      </c>
    </row>
    <row r="122" spans="15:20">
      <c r="O122" s="776" t="s">
        <v>926</v>
      </c>
      <c r="P122" s="741">
        <v>73100800</v>
      </c>
      <c r="Q122" s="756">
        <v>0</v>
      </c>
      <c r="R122" s="749">
        <v>0</v>
      </c>
      <c r="S122" s="749">
        <v>0</v>
      </c>
      <c r="T122" s="749">
        <v>0</v>
      </c>
    </row>
    <row r="123" spans="15:20">
      <c r="O123" s="776" t="s">
        <v>927</v>
      </c>
      <c r="P123" s="741">
        <v>73100900</v>
      </c>
      <c r="Q123" s="756">
        <v>0</v>
      </c>
      <c r="R123" s="749">
        <v>0</v>
      </c>
      <c r="S123" s="749">
        <v>0</v>
      </c>
      <c r="T123" s="749">
        <v>0</v>
      </c>
    </row>
    <row r="124" spans="15:20">
      <c r="O124" s="776" t="s">
        <v>928</v>
      </c>
      <c r="P124" s="741">
        <v>73101000</v>
      </c>
      <c r="Q124" s="756">
        <v>0</v>
      </c>
      <c r="R124" s="749">
        <v>0</v>
      </c>
      <c r="S124" s="749">
        <v>0</v>
      </c>
      <c r="T124" s="749">
        <v>0</v>
      </c>
    </row>
    <row r="125" spans="15:20">
      <c r="O125" s="776" t="s">
        <v>267</v>
      </c>
      <c r="P125" s="741">
        <v>73101100</v>
      </c>
      <c r="Q125" s="756">
        <v>0</v>
      </c>
      <c r="R125" s="749">
        <v>0</v>
      </c>
      <c r="S125" s="749">
        <v>0</v>
      </c>
      <c r="T125" s="749">
        <v>0</v>
      </c>
    </row>
    <row r="126" spans="15:20">
      <c r="O126" s="776" t="s">
        <v>268</v>
      </c>
      <c r="P126" s="741">
        <v>73101200</v>
      </c>
      <c r="Q126" s="756">
        <v>0</v>
      </c>
      <c r="R126" s="749">
        <v>0</v>
      </c>
      <c r="S126" s="749">
        <v>0</v>
      </c>
      <c r="T126" s="749">
        <v>0</v>
      </c>
    </row>
    <row r="127" spans="15:20">
      <c r="O127" s="776" t="s">
        <v>929</v>
      </c>
      <c r="P127" s="741">
        <v>73101300</v>
      </c>
      <c r="Q127" s="756">
        <v>0</v>
      </c>
      <c r="R127" s="749">
        <v>0</v>
      </c>
      <c r="S127" s="749">
        <v>0</v>
      </c>
      <c r="T127" s="749">
        <v>0</v>
      </c>
    </row>
    <row r="128" spans="15:20">
      <c r="O128" s="776" t="s">
        <v>930</v>
      </c>
      <c r="P128" s="741">
        <v>73101400</v>
      </c>
      <c r="Q128" s="756">
        <v>0</v>
      </c>
      <c r="R128" s="749">
        <v>0</v>
      </c>
      <c r="S128" s="749">
        <v>0</v>
      </c>
      <c r="T128" s="749">
        <v>0</v>
      </c>
    </row>
    <row r="129" spans="15:20">
      <c r="O129" s="776" t="s">
        <v>931</v>
      </c>
      <c r="P129" s="741">
        <v>73101500</v>
      </c>
      <c r="Q129" s="756">
        <v>0</v>
      </c>
      <c r="R129" s="749">
        <v>0</v>
      </c>
      <c r="S129" s="749">
        <v>0</v>
      </c>
      <c r="T129" s="749">
        <v>0</v>
      </c>
    </row>
    <row r="130" spans="15:20">
      <c r="O130" s="776" t="s">
        <v>932</v>
      </c>
      <c r="P130" s="741">
        <v>73101600</v>
      </c>
      <c r="Q130" s="756">
        <v>0</v>
      </c>
      <c r="R130" s="749">
        <v>0</v>
      </c>
      <c r="S130" s="749">
        <v>0</v>
      </c>
      <c r="T130" s="749">
        <v>0</v>
      </c>
    </row>
    <row r="131" spans="15:20">
      <c r="O131" s="776" t="s">
        <v>933</v>
      </c>
      <c r="P131" s="741">
        <v>73101700</v>
      </c>
      <c r="Q131" s="756">
        <v>0</v>
      </c>
      <c r="R131" s="749">
        <v>0</v>
      </c>
      <c r="S131" s="749">
        <v>0</v>
      </c>
      <c r="T131" s="749">
        <v>0</v>
      </c>
    </row>
    <row r="132" spans="15:20">
      <c r="O132" s="776" t="s">
        <v>934</v>
      </c>
      <c r="P132" s="741">
        <v>73101800</v>
      </c>
      <c r="Q132" s="756">
        <v>0</v>
      </c>
      <c r="R132" s="749">
        <v>0</v>
      </c>
      <c r="S132" s="749">
        <v>0</v>
      </c>
      <c r="T132" s="749">
        <v>0</v>
      </c>
    </row>
    <row r="133" spans="15:20">
      <c r="O133" s="776" t="s">
        <v>935</v>
      </c>
      <c r="P133" s="741">
        <v>73109000</v>
      </c>
      <c r="Q133" s="756">
        <v>0</v>
      </c>
      <c r="R133" s="749">
        <v>0</v>
      </c>
      <c r="S133" s="749">
        <v>0</v>
      </c>
      <c r="T133" s="749">
        <v>0</v>
      </c>
    </row>
    <row r="134" spans="15:20">
      <c r="O134" s="775" t="s">
        <v>588</v>
      </c>
      <c r="P134" s="743" t="s">
        <v>587</v>
      </c>
      <c r="Q134" s="755">
        <v>1625093.28</v>
      </c>
      <c r="R134" s="748">
        <v>3036202.7300000004</v>
      </c>
      <c r="S134" s="748">
        <v>442910.18</v>
      </c>
      <c r="T134" s="748">
        <v>873394.12</v>
      </c>
    </row>
    <row r="135" spans="15:20">
      <c r="O135" s="776" t="s">
        <v>936</v>
      </c>
      <c r="P135" s="741">
        <v>73110100</v>
      </c>
      <c r="Q135" s="756">
        <v>0</v>
      </c>
      <c r="R135" s="749">
        <v>0</v>
      </c>
      <c r="S135" s="749">
        <v>0</v>
      </c>
      <c r="T135" s="749">
        <v>0</v>
      </c>
    </row>
    <row r="136" spans="15:20">
      <c r="O136" s="776" t="s">
        <v>589</v>
      </c>
      <c r="P136" s="741">
        <v>73110200</v>
      </c>
      <c r="Q136" s="756">
        <v>109475.68</v>
      </c>
      <c r="R136" s="749">
        <v>3116505.45</v>
      </c>
      <c r="S136" s="749">
        <v>98588.86</v>
      </c>
      <c r="T136" s="749">
        <v>531532.75</v>
      </c>
    </row>
    <row r="137" spans="15:20">
      <c r="O137" s="776" t="s">
        <v>590</v>
      </c>
      <c r="P137" s="741">
        <v>73110300</v>
      </c>
      <c r="Q137" s="756">
        <v>496583.59</v>
      </c>
      <c r="R137" s="749">
        <v>-922160.92</v>
      </c>
      <c r="S137" s="749">
        <v>-376946.19</v>
      </c>
      <c r="T137" s="749">
        <v>212509.2</v>
      </c>
    </row>
    <row r="138" spans="15:20">
      <c r="O138" s="776" t="s">
        <v>937</v>
      </c>
      <c r="P138" s="741">
        <v>73110400</v>
      </c>
      <c r="Q138" s="756">
        <v>0</v>
      </c>
      <c r="R138" s="749">
        <v>0</v>
      </c>
      <c r="S138" s="749">
        <v>0</v>
      </c>
      <c r="T138" s="749">
        <v>0</v>
      </c>
    </row>
    <row r="139" spans="15:20">
      <c r="O139" s="776" t="s">
        <v>591</v>
      </c>
      <c r="P139" s="741">
        <v>73110800</v>
      </c>
      <c r="Q139" s="756">
        <v>0</v>
      </c>
      <c r="R139" s="749">
        <v>0</v>
      </c>
      <c r="S139" s="749">
        <v>243846</v>
      </c>
      <c r="T139" s="749">
        <v>0</v>
      </c>
    </row>
    <row r="140" spans="15:20">
      <c r="O140" s="776" t="s">
        <v>592</v>
      </c>
      <c r="P140" s="741">
        <v>73110900</v>
      </c>
      <c r="Q140" s="756">
        <v>0</v>
      </c>
      <c r="R140" s="749">
        <v>0</v>
      </c>
      <c r="S140" s="749">
        <v>275717</v>
      </c>
      <c r="T140" s="749">
        <v>0</v>
      </c>
    </row>
    <row r="141" spans="15:20">
      <c r="O141" s="776" t="s">
        <v>938</v>
      </c>
      <c r="P141" s="741">
        <v>73111000</v>
      </c>
      <c r="Q141" s="756">
        <v>0</v>
      </c>
      <c r="R141" s="749">
        <v>0</v>
      </c>
      <c r="S141" s="749">
        <v>0</v>
      </c>
      <c r="T141" s="749">
        <v>0</v>
      </c>
    </row>
    <row r="142" spans="15:20">
      <c r="O142" s="776" t="s">
        <v>939</v>
      </c>
      <c r="P142" s="741">
        <v>73111100</v>
      </c>
      <c r="Q142" s="756">
        <v>0</v>
      </c>
      <c r="R142" s="749">
        <v>0</v>
      </c>
      <c r="S142" s="749">
        <v>0</v>
      </c>
      <c r="T142" s="749">
        <v>0</v>
      </c>
    </row>
    <row r="143" spans="15:20">
      <c r="O143" s="776" t="s">
        <v>940</v>
      </c>
      <c r="P143" s="744">
        <v>73111200</v>
      </c>
      <c r="Q143" s="756">
        <v>0</v>
      </c>
      <c r="R143" s="749">
        <v>0</v>
      </c>
      <c r="S143" s="749">
        <v>0</v>
      </c>
      <c r="T143" s="749">
        <v>0</v>
      </c>
    </row>
    <row r="144" spans="15:20">
      <c r="O144" s="776" t="s">
        <v>941</v>
      </c>
      <c r="P144" s="745">
        <v>73111300</v>
      </c>
      <c r="Q144" s="756">
        <v>0</v>
      </c>
      <c r="R144" s="749">
        <v>0</v>
      </c>
      <c r="S144" s="749">
        <v>0</v>
      </c>
      <c r="T144" s="749">
        <v>0</v>
      </c>
    </row>
    <row r="145" spans="15:20">
      <c r="O145" s="776" t="s">
        <v>339</v>
      </c>
      <c r="P145" s="741">
        <v>73119900</v>
      </c>
      <c r="Q145" s="756">
        <v>1019034.01</v>
      </c>
      <c r="R145" s="749">
        <v>841858.20000000007</v>
      </c>
      <c r="S145" s="749">
        <v>201704.51</v>
      </c>
      <c r="T145" s="749">
        <v>129352.17</v>
      </c>
    </row>
    <row r="146" spans="15:20">
      <c r="O146" s="775" t="s">
        <v>593</v>
      </c>
      <c r="P146" s="740">
        <v>74000000</v>
      </c>
      <c r="Q146" s="755">
        <v>5637470.5</v>
      </c>
      <c r="R146" s="748">
        <v>5709311.3300000001</v>
      </c>
      <c r="S146" s="748">
        <v>4488263.54</v>
      </c>
      <c r="T146" s="748">
        <v>2987323.9699999997</v>
      </c>
    </row>
    <row r="147" spans="15:20">
      <c r="O147" s="775" t="s">
        <v>338</v>
      </c>
      <c r="P147" s="743">
        <v>74100000</v>
      </c>
      <c r="Q147" s="758">
        <v>4088583.19</v>
      </c>
      <c r="R147" s="748">
        <v>3976922.04</v>
      </c>
      <c r="S147" s="748">
        <v>3759400.69</v>
      </c>
      <c r="T147" s="748">
        <v>2083680.78</v>
      </c>
    </row>
    <row r="148" spans="15:20">
      <c r="O148" s="776" t="s">
        <v>594</v>
      </c>
      <c r="P148" s="741">
        <v>74100100</v>
      </c>
      <c r="Q148" s="756">
        <v>4088583.19</v>
      </c>
      <c r="R148" s="749">
        <v>3976922.04</v>
      </c>
      <c r="S148" s="749">
        <v>3759400.69</v>
      </c>
      <c r="T148" s="749">
        <v>2083680.78</v>
      </c>
    </row>
    <row r="149" spans="15:20">
      <c r="O149" s="776" t="s">
        <v>942</v>
      </c>
      <c r="P149" s="741">
        <v>74100200</v>
      </c>
      <c r="Q149" s="756">
        <v>0</v>
      </c>
      <c r="R149" s="749">
        <v>0</v>
      </c>
      <c r="S149" s="749">
        <v>0</v>
      </c>
      <c r="T149" s="749">
        <v>0</v>
      </c>
    </row>
    <row r="150" spans="15:20">
      <c r="O150" s="776" t="s">
        <v>943</v>
      </c>
      <c r="P150" s="741">
        <v>74100300</v>
      </c>
      <c r="Q150" s="756">
        <v>0</v>
      </c>
      <c r="R150" s="749">
        <v>0</v>
      </c>
      <c r="S150" s="749">
        <v>0</v>
      </c>
      <c r="T150" s="749">
        <v>0</v>
      </c>
    </row>
    <row r="151" spans="15:20">
      <c r="O151" s="776" t="s">
        <v>944</v>
      </c>
      <c r="P151" s="741">
        <v>74100400</v>
      </c>
      <c r="Q151" s="756">
        <v>0</v>
      </c>
      <c r="R151" s="749">
        <v>0</v>
      </c>
      <c r="S151" s="749">
        <v>0</v>
      </c>
      <c r="T151" s="749">
        <v>0</v>
      </c>
    </row>
    <row r="152" spans="15:20">
      <c r="O152" s="776" t="s">
        <v>945</v>
      </c>
      <c r="P152" s="741">
        <v>74100800</v>
      </c>
      <c r="Q152" s="756">
        <v>0</v>
      </c>
      <c r="R152" s="749">
        <v>0</v>
      </c>
      <c r="S152" s="749">
        <v>0</v>
      </c>
      <c r="T152" s="749">
        <v>0</v>
      </c>
    </row>
    <row r="153" spans="15:20">
      <c r="O153" s="776" t="s">
        <v>946</v>
      </c>
      <c r="P153" s="741">
        <v>74100900</v>
      </c>
      <c r="Q153" s="756">
        <v>0</v>
      </c>
      <c r="R153" s="749">
        <v>0</v>
      </c>
      <c r="S153" s="749">
        <v>0</v>
      </c>
      <c r="T153" s="749">
        <v>0</v>
      </c>
    </row>
    <row r="154" spans="15:20">
      <c r="O154" s="776" t="s">
        <v>947</v>
      </c>
      <c r="P154" s="741">
        <v>74101000</v>
      </c>
      <c r="Q154" s="756">
        <v>0</v>
      </c>
      <c r="R154" s="749">
        <v>0</v>
      </c>
      <c r="S154" s="749">
        <v>0</v>
      </c>
      <c r="T154" s="749">
        <v>0</v>
      </c>
    </row>
    <row r="155" spans="15:20">
      <c r="O155" s="776" t="s">
        <v>359</v>
      </c>
      <c r="P155" s="741">
        <v>74101100</v>
      </c>
      <c r="Q155" s="756">
        <v>0</v>
      </c>
      <c r="R155" s="749">
        <v>0</v>
      </c>
      <c r="S155" s="749">
        <v>0</v>
      </c>
      <c r="T155" s="749">
        <v>0</v>
      </c>
    </row>
    <row r="156" spans="15:20">
      <c r="O156" s="776" t="s">
        <v>948</v>
      </c>
      <c r="P156" s="741">
        <v>74101200</v>
      </c>
      <c r="Q156" s="756">
        <v>0</v>
      </c>
      <c r="R156" s="749">
        <v>0</v>
      </c>
      <c r="S156" s="749">
        <v>0</v>
      </c>
      <c r="T156" s="749">
        <v>0</v>
      </c>
    </row>
    <row r="157" spans="15:20">
      <c r="O157" s="776" t="s">
        <v>949</v>
      </c>
      <c r="P157" s="741">
        <v>74101300</v>
      </c>
      <c r="Q157" s="756">
        <v>0</v>
      </c>
      <c r="R157" s="749">
        <v>0</v>
      </c>
      <c r="S157" s="749">
        <v>0</v>
      </c>
      <c r="T157" s="749">
        <v>0</v>
      </c>
    </row>
    <row r="158" spans="15:20">
      <c r="O158" s="776" t="s">
        <v>950</v>
      </c>
      <c r="P158" s="741">
        <v>74101400</v>
      </c>
      <c r="Q158" s="756">
        <v>0</v>
      </c>
      <c r="R158" s="749">
        <v>0</v>
      </c>
      <c r="S158" s="749">
        <v>0</v>
      </c>
      <c r="T158" s="749">
        <v>0</v>
      </c>
    </row>
    <row r="159" spans="15:20">
      <c r="O159" s="776" t="s">
        <v>951</v>
      </c>
      <c r="P159" s="741">
        <v>74101500</v>
      </c>
      <c r="Q159" s="756">
        <v>0</v>
      </c>
      <c r="R159" s="749">
        <v>0</v>
      </c>
      <c r="S159" s="749">
        <v>0</v>
      </c>
      <c r="T159" s="749">
        <v>0</v>
      </c>
    </row>
    <row r="160" spans="15:20">
      <c r="O160" s="776" t="s">
        <v>952</v>
      </c>
      <c r="P160" s="741">
        <v>74101600</v>
      </c>
      <c r="Q160" s="756">
        <v>0</v>
      </c>
      <c r="R160" s="749">
        <v>0</v>
      </c>
      <c r="S160" s="749">
        <v>0</v>
      </c>
      <c r="T160" s="749">
        <v>0</v>
      </c>
    </row>
    <row r="161" spans="15:20">
      <c r="O161" s="776" t="s">
        <v>953</v>
      </c>
      <c r="P161" s="741">
        <v>74101700</v>
      </c>
      <c r="Q161" s="756">
        <v>0</v>
      </c>
      <c r="R161" s="749">
        <v>0</v>
      </c>
      <c r="S161" s="749">
        <v>0</v>
      </c>
      <c r="T161" s="749">
        <v>0</v>
      </c>
    </row>
    <row r="162" spans="15:20">
      <c r="O162" s="775" t="s">
        <v>596</v>
      </c>
      <c r="P162" s="743" t="s">
        <v>595</v>
      </c>
      <c r="Q162" s="755">
        <v>1548887.31</v>
      </c>
      <c r="R162" s="748">
        <v>1732389.2899999998</v>
      </c>
      <c r="S162" s="748">
        <v>728862.85</v>
      </c>
      <c r="T162" s="748">
        <v>903643.19</v>
      </c>
    </row>
    <row r="163" spans="15:20">
      <c r="O163" s="776" t="s">
        <v>284</v>
      </c>
      <c r="P163" s="741">
        <v>74110100</v>
      </c>
      <c r="Q163" s="756">
        <v>0</v>
      </c>
      <c r="R163" s="749">
        <v>0</v>
      </c>
      <c r="S163" s="749">
        <v>0</v>
      </c>
      <c r="T163" s="749">
        <v>0</v>
      </c>
    </row>
    <row r="164" spans="15:20">
      <c r="O164" s="776" t="s">
        <v>597</v>
      </c>
      <c r="P164" s="741">
        <v>74110200</v>
      </c>
      <c r="Q164" s="756">
        <v>77123.87</v>
      </c>
      <c r="R164" s="749">
        <v>229698.15</v>
      </c>
      <c r="S164" s="749">
        <v>67168.479999999996</v>
      </c>
      <c r="T164" s="749">
        <v>22491.9</v>
      </c>
    </row>
    <row r="165" spans="15:20">
      <c r="O165" s="776" t="s">
        <v>598</v>
      </c>
      <c r="P165" s="741">
        <v>74110300</v>
      </c>
      <c r="Q165" s="756">
        <v>824875.35</v>
      </c>
      <c r="R165" s="749">
        <v>-84362.31</v>
      </c>
      <c r="S165" s="749">
        <v>229902.63</v>
      </c>
      <c r="T165" s="749">
        <v>145192.68</v>
      </c>
    </row>
    <row r="166" spans="15:20">
      <c r="O166" s="776" t="s">
        <v>954</v>
      </c>
      <c r="P166" s="741">
        <v>74110400</v>
      </c>
      <c r="Q166" s="756">
        <v>0</v>
      </c>
      <c r="R166" s="749">
        <v>0</v>
      </c>
      <c r="S166" s="749">
        <v>0</v>
      </c>
      <c r="T166" s="749">
        <v>0</v>
      </c>
    </row>
    <row r="167" spans="15:20">
      <c r="O167" s="776" t="s">
        <v>599</v>
      </c>
      <c r="P167" s="741">
        <v>74110800</v>
      </c>
      <c r="Q167" s="756">
        <v>581952</v>
      </c>
      <c r="R167" s="749">
        <v>275717</v>
      </c>
      <c r="S167" s="749">
        <v>0</v>
      </c>
      <c r="T167" s="749">
        <v>98377</v>
      </c>
    </row>
    <row r="168" spans="15:20">
      <c r="O168" s="776" t="s">
        <v>600</v>
      </c>
      <c r="P168" s="741">
        <v>74110900</v>
      </c>
      <c r="Q168" s="756">
        <v>0</v>
      </c>
      <c r="R168" s="749">
        <v>1036128</v>
      </c>
      <c r="S168" s="749">
        <v>200000</v>
      </c>
      <c r="T168" s="749">
        <v>243846</v>
      </c>
    </row>
    <row r="169" spans="15:20">
      <c r="O169" s="776" t="s">
        <v>955</v>
      </c>
      <c r="P169" s="741">
        <v>74111000</v>
      </c>
      <c r="Q169" s="756">
        <v>0</v>
      </c>
      <c r="R169" s="749">
        <v>0</v>
      </c>
      <c r="S169" s="749">
        <v>0</v>
      </c>
      <c r="T169" s="749">
        <v>0</v>
      </c>
    </row>
    <row r="170" spans="15:20">
      <c r="O170" s="776" t="s">
        <v>956</v>
      </c>
      <c r="P170" s="741">
        <v>74111100</v>
      </c>
      <c r="Q170" s="756">
        <v>0</v>
      </c>
      <c r="R170" s="749">
        <v>0</v>
      </c>
      <c r="S170" s="749">
        <v>0</v>
      </c>
      <c r="T170" s="749">
        <v>0</v>
      </c>
    </row>
    <row r="171" spans="15:20">
      <c r="O171" s="776" t="s">
        <v>957</v>
      </c>
      <c r="P171" s="745">
        <v>74111200</v>
      </c>
      <c r="Q171" s="756">
        <v>0</v>
      </c>
      <c r="R171" s="749">
        <v>0</v>
      </c>
      <c r="S171" s="749">
        <v>0</v>
      </c>
      <c r="T171" s="749">
        <v>0</v>
      </c>
    </row>
    <row r="172" spans="15:20">
      <c r="O172" s="776" t="s">
        <v>958</v>
      </c>
      <c r="P172" s="745">
        <v>74111300</v>
      </c>
      <c r="Q172" s="756">
        <v>0</v>
      </c>
      <c r="R172" s="749">
        <v>0</v>
      </c>
      <c r="S172" s="749">
        <v>0</v>
      </c>
      <c r="T172" s="749">
        <v>0</v>
      </c>
    </row>
    <row r="173" spans="15:20">
      <c r="O173" s="776" t="s">
        <v>340</v>
      </c>
      <c r="P173" s="741">
        <v>74119900</v>
      </c>
      <c r="Q173" s="756">
        <v>64936.09</v>
      </c>
      <c r="R173" s="749">
        <v>275208.45</v>
      </c>
      <c r="S173" s="749">
        <v>231791.74</v>
      </c>
      <c r="T173" s="749">
        <v>393735.61</v>
      </c>
    </row>
    <row r="174" spans="15:20">
      <c r="O174" s="775" t="s">
        <v>959</v>
      </c>
      <c r="P174" s="740">
        <v>75000000</v>
      </c>
      <c r="Q174" s="755">
        <v>8562841.3799999394</v>
      </c>
      <c r="R174" s="748">
        <v>5971064.9600001518</v>
      </c>
      <c r="S174" s="748">
        <v>17458206.689999864</v>
      </c>
      <c r="T174" s="748">
        <v>11332129.719999973</v>
      </c>
    </row>
    <row r="175" spans="15:20">
      <c r="O175" s="775" t="s">
        <v>960</v>
      </c>
      <c r="P175" s="740">
        <v>76000000</v>
      </c>
      <c r="Q175" s="755">
        <v>-225534.06</v>
      </c>
      <c r="R175" s="748">
        <v>-1633710.03</v>
      </c>
      <c r="S175" s="748">
        <v>2710675.81</v>
      </c>
      <c r="T175" s="748">
        <v>4248142.7</v>
      </c>
    </row>
    <row r="176" spans="15:20">
      <c r="O176" s="776" t="s">
        <v>159</v>
      </c>
      <c r="P176" s="741">
        <v>76100000</v>
      </c>
      <c r="Q176" s="756">
        <v>-225534.06</v>
      </c>
      <c r="R176" s="749">
        <v>-1633710.03</v>
      </c>
      <c r="S176" s="749">
        <v>2710675.81</v>
      </c>
      <c r="T176" s="749">
        <v>4248142.7</v>
      </c>
    </row>
    <row r="177" spans="15:20">
      <c r="O177" s="776" t="s">
        <v>961</v>
      </c>
      <c r="P177" s="741">
        <v>76200000</v>
      </c>
      <c r="Q177" s="756">
        <v>0</v>
      </c>
      <c r="R177" s="749">
        <v>0</v>
      </c>
      <c r="S177" s="749">
        <v>0</v>
      </c>
      <c r="T177" s="749">
        <v>0</v>
      </c>
    </row>
    <row r="178" spans="15:20">
      <c r="O178" s="776" t="s">
        <v>962</v>
      </c>
      <c r="P178" s="741">
        <v>76300000</v>
      </c>
      <c r="Q178" s="756">
        <v>0</v>
      </c>
      <c r="R178" s="749">
        <v>0</v>
      </c>
      <c r="S178" s="749">
        <v>0</v>
      </c>
      <c r="T178" s="749">
        <v>0</v>
      </c>
    </row>
    <row r="179" spans="15:20">
      <c r="O179" s="775" t="s">
        <v>963</v>
      </c>
      <c r="P179" s="740">
        <v>81000000</v>
      </c>
      <c r="Q179" s="755">
        <v>0</v>
      </c>
      <c r="R179" s="748">
        <v>0</v>
      </c>
      <c r="S179" s="748">
        <v>0</v>
      </c>
      <c r="T179" s="748">
        <v>0</v>
      </c>
    </row>
    <row r="180" spans="15:20">
      <c r="O180" s="776" t="s">
        <v>964</v>
      </c>
      <c r="P180" s="741">
        <v>81100000</v>
      </c>
      <c r="Q180" s="756">
        <v>0</v>
      </c>
      <c r="R180" s="749">
        <v>0</v>
      </c>
      <c r="S180" s="749">
        <v>0</v>
      </c>
      <c r="T180" s="749">
        <v>0</v>
      </c>
    </row>
    <row r="181" spans="15:20">
      <c r="O181" s="776" t="s">
        <v>965</v>
      </c>
      <c r="P181" s="741">
        <v>81200000</v>
      </c>
      <c r="Q181" s="756">
        <v>0</v>
      </c>
      <c r="R181" s="749">
        <v>0</v>
      </c>
      <c r="S181" s="749">
        <v>0</v>
      </c>
      <c r="T181" s="749">
        <v>0</v>
      </c>
    </row>
    <row r="182" spans="15:20">
      <c r="O182" s="776" t="s">
        <v>966</v>
      </c>
      <c r="P182" s="741">
        <v>81300000</v>
      </c>
      <c r="Q182" s="756">
        <v>0</v>
      </c>
      <c r="R182" s="749">
        <v>0</v>
      </c>
      <c r="S182" s="749">
        <v>0</v>
      </c>
      <c r="T182" s="749">
        <v>0</v>
      </c>
    </row>
    <row r="183" spans="15:20">
      <c r="O183" s="775" t="s">
        <v>967</v>
      </c>
      <c r="P183" s="740">
        <v>82000000</v>
      </c>
      <c r="Q183" s="755">
        <v>0</v>
      </c>
      <c r="R183" s="748">
        <v>0</v>
      </c>
      <c r="S183" s="748">
        <v>0</v>
      </c>
      <c r="T183" s="748">
        <v>0</v>
      </c>
    </row>
    <row r="184" spans="15:20">
      <c r="O184" s="776" t="s">
        <v>967</v>
      </c>
      <c r="P184" s="741">
        <v>82100000</v>
      </c>
      <c r="Q184" s="756">
        <v>0</v>
      </c>
      <c r="R184" s="749">
        <v>0</v>
      </c>
      <c r="S184" s="749">
        <v>0</v>
      </c>
      <c r="T184" s="749">
        <v>0</v>
      </c>
    </row>
    <row r="185" spans="15:20">
      <c r="O185" s="775" t="s">
        <v>968</v>
      </c>
      <c r="P185" s="740">
        <v>88000000</v>
      </c>
      <c r="Q185" s="755">
        <v>8788375.4399999399</v>
      </c>
      <c r="R185" s="748">
        <v>7604774.990000152</v>
      </c>
      <c r="S185" s="748">
        <v>14747530.879999863</v>
      </c>
      <c r="T185" s="748">
        <v>7083987.0199999725</v>
      </c>
    </row>
    <row r="186" spans="15:20">
      <c r="Q186" s="754"/>
      <c r="R186" s="754"/>
    </row>
    <row r="187" spans="15:20">
      <c r="R187" s="753"/>
    </row>
    <row r="190" spans="15:20">
      <c r="S190" s="753"/>
    </row>
    <row r="191" spans="15:20">
      <c r="S191" s="753"/>
    </row>
    <row r="192" spans="15:20">
      <c r="S192" s="753"/>
    </row>
    <row r="193" spans="17:17">
      <c r="Q193" s="753"/>
    </row>
    <row r="194" spans="17:17">
      <c r="Q194" s="753"/>
    </row>
    <row r="195" spans="17:17">
      <c r="Q195" s="753"/>
    </row>
  </sheetData>
  <mergeCells count="2">
    <mergeCell ref="P5:P6"/>
    <mergeCell ref="O5:O6"/>
  </mergeCells>
  <phoneticPr fontId="1" type="noConversion"/>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Z491"/>
  <sheetViews>
    <sheetView showGridLines="0" workbookViewId="0">
      <selection activeCell="F16" sqref="F16"/>
    </sheetView>
  </sheetViews>
  <sheetFormatPr defaultRowHeight="12"/>
  <cols>
    <col min="1" max="1" width="5.75" style="185" customWidth="1"/>
    <col min="2" max="2" width="14.875" style="185" bestFit="1" customWidth="1"/>
    <col min="3" max="6" width="7.875" style="185" customWidth="1"/>
    <col min="7" max="7" width="63.375" style="185" customWidth="1"/>
    <col min="8" max="9" width="9" style="185"/>
    <col min="10" max="10" width="29.875" style="185" customWidth="1"/>
    <col min="11" max="14" width="11" style="185" bestFit="1" customWidth="1"/>
    <col min="15" max="19" width="11" style="185" customWidth="1"/>
    <col min="20" max="20" width="11.125" style="185" bestFit="1" customWidth="1"/>
    <col min="21" max="21" width="9" style="739"/>
    <col min="22" max="22" width="32.875" style="739" customWidth="1"/>
    <col min="23" max="26" width="19.125" style="751" bestFit="1" customWidth="1"/>
    <col min="27" max="16384" width="9" style="185"/>
  </cols>
  <sheetData>
    <row r="1" spans="2:26" ht="16.5">
      <c r="D1" s="185">
        <f>D7/'IS(RMB)'!D8</f>
        <v>0.29638036603282142</v>
      </c>
      <c r="E1" s="185">
        <f>E7/'IS(RMB)'!E8</f>
        <v>0.26766973817949141</v>
      </c>
      <c r="F1" s="185">
        <f>F7/'IS(RMB)'!F8</f>
        <v>0.59734529239906275</v>
      </c>
      <c r="W1" s="752">
        <v>171.88</v>
      </c>
      <c r="X1" s="752">
        <v>174.09</v>
      </c>
      <c r="Y1" s="752">
        <v>176.81</v>
      </c>
      <c r="Z1" s="752">
        <v>181.09</v>
      </c>
    </row>
    <row r="2" spans="2:26" ht="19.5" customHeight="1">
      <c r="B2" s="250" t="s">
        <v>605</v>
      </c>
      <c r="C2" s="219"/>
      <c r="D2" s="220"/>
      <c r="E2" s="220"/>
      <c r="F2" s="220"/>
      <c r="I2" s="270" t="s">
        <v>518</v>
      </c>
      <c r="J2" s="271" t="s">
        <v>519</v>
      </c>
      <c r="K2" s="1253" t="s">
        <v>1</v>
      </c>
      <c r="L2" s="1253" t="s">
        <v>2</v>
      </c>
      <c r="M2" s="1253" t="s">
        <v>3</v>
      </c>
      <c r="N2" s="1253" t="s">
        <v>606</v>
      </c>
      <c r="O2" s="1106"/>
      <c r="P2" s="1106"/>
      <c r="Q2" s="1106"/>
      <c r="R2" s="1106"/>
      <c r="S2" s="1106"/>
      <c r="U2" s="1206" t="s">
        <v>843</v>
      </c>
      <c r="V2" s="1206" t="s">
        <v>842</v>
      </c>
      <c r="W2" s="185">
        <v>2012</v>
      </c>
      <c r="X2" s="185">
        <v>2013</v>
      </c>
      <c r="Y2" s="185">
        <v>2014</v>
      </c>
      <c r="Z2" s="185">
        <v>2015</v>
      </c>
    </row>
    <row r="3" spans="2:26" ht="12" customHeight="1">
      <c r="B3" s="221"/>
      <c r="C3" s="222" t="s">
        <v>1</v>
      </c>
      <c r="D3" s="222" t="s">
        <v>2</v>
      </c>
      <c r="E3" s="222" t="s">
        <v>3</v>
      </c>
      <c r="F3" s="223" t="s">
        <v>4</v>
      </c>
      <c r="I3" s="1254">
        <v>10000000</v>
      </c>
      <c r="J3" s="1255" t="s">
        <v>612</v>
      </c>
      <c r="K3" s="1256">
        <f>VLOOKUP($I3,$U$4:$Z$468,3,FALSE)</f>
        <v>274384823.50999999</v>
      </c>
      <c r="L3" s="1256">
        <f>VLOOKUP($I3,$U$4:$Z$468,4,FALSE)</f>
        <v>333249983.77000004</v>
      </c>
      <c r="M3" s="1256">
        <f>VLOOKUP($I3,$U$4:$Z$468,5,FALSE)</f>
        <v>401106568.15999997</v>
      </c>
      <c r="N3" s="1256">
        <f>VLOOKUP($I3,$U$4:$Z$468,6,FALSE)</f>
        <v>444218220.59999996</v>
      </c>
      <c r="O3" s="1107"/>
      <c r="P3" s="1107"/>
      <c r="Q3" s="1107"/>
      <c r="R3" s="1107"/>
      <c r="S3" s="1107"/>
      <c r="U3" s="1207"/>
      <c r="V3" s="1207"/>
      <c r="W3" s="747" t="s">
        <v>844</v>
      </c>
      <c r="X3" s="747" t="s">
        <v>844</v>
      </c>
      <c r="Y3" s="747" t="s">
        <v>844</v>
      </c>
      <c r="Z3" s="747" t="s">
        <v>844</v>
      </c>
    </row>
    <row r="4" spans="2:26" ht="12" customHeight="1">
      <c r="B4" s="224" t="s">
        <v>845</v>
      </c>
      <c r="C4" s="225" t="s">
        <v>11</v>
      </c>
      <c r="D4" s="225" t="s">
        <v>11</v>
      </c>
      <c r="E4" s="225" t="s">
        <v>11</v>
      </c>
      <c r="F4" s="226" t="s">
        <v>12</v>
      </c>
      <c r="I4" s="1254">
        <v>11000000</v>
      </c>
      <c r="J4" s="1255" t="s">
        <v>614</v>
      </c>
      <c r="K4" s="1256">
        <f t="shared" ref="K4:K67" si="0">VLOOKUP($I4,$U$4:$Z$468,3,FALSE)</f>
        <v>155426601.5</v>
      </c>
      <c r="L4" s="1256">
        <f t="shared" ref="L4:L67" si="1">VLOOKUP($I4,$U$4:$Z$468,4,FALSE)</f>
        <v>183950281.82000002</v>
      </c>
      <c r="M4" s="1256">
        <f t="shared" ref="M4:M67" si="2">VLOOKUP($I4,$U$4:$Z$468,5,FALSE)</f>
        <v>190314505.45000002</v>
      </c>
      <c r="N4" s="1256">
        <f t="shared" ref="N4:N67" si="3">VLOOKUP($I4,$U$4:$Z$468,6,FALSE)</f>
        <v>215757314.25999999</v>
      </c>
      <c r="O4" s="1107"/>
      <c r="P4" s="1107"/>
      <c r="Q4" s="1107"/>
      <c r="R4" s="1107"/>
      <c r="S4" s="1107"/>
      <c r="U4" s="740">
        <v>10000000</v>
      </c>
      <c r="V4" s="740" t="s">
        <v>13</v>
      </c>
      <c r="W4" s="755">
        <v>274384823.50999999</v>
      </c>
      <c r="X4" s="784">
        <v>333249983.77000004</v>
      </c>
      <c r="Y4" s="784">
        <v>401106568.15999997</v>
      </c>
      <c r="Z4" s="784">
        <v>444218220.59999996</v>
      </c>
    </row>
    <row r="5" spans="2:26" ht="12" customHeight="1">
      <c r="B5" s="227" t="s">
        <v>14</v>
      </c>
      <c r="C5" s="454">
        <f>K4</f>
        <v>155426601.5</v>
      </c>
      <c r="D5" s="454">
        <f t="shared" ref="D5:F5" si="4">L4</f>
        <v>183950281.82000002</v>
      </c>
      <c r="E5" s="454">
        <f t="shared" si="4"/>
        <v>190314505.45000002</v>
      </c>
      <c r="F5" s="455">
        <f t="shared" si="4"/>
        <v>215757314.25999999</v>
      </c>
      <c r="I5" s="1254"/>
      <c r="J5" s="1255" t="s">
        <v>616</v>
      </c>
      <c r="K5" s="1256">
        <v>0</v>
      </c>
      <c r="L5" s="1256">
        <v>0</v>
      </c>
      <c r="M5" s="1256">
        <v>0</v>
      </c>
      <c r="N5" s="1256">
        <v>0</v>
      </c>
      <c r="O5" s="1107"/>
      <c r="P5" s="1107"/>
      <c r="Q5" s="1107"/>
      <c r="R5" s="1107"/>
      <c r="S5" s="1107"/>
      <c r="U5" s="740">
        <v>11000000</v>
      </c>
      <c r="V5" s="740" t="s">
        <v>15</v>
      </c>
      <c r="W5" s="755">
        <v>155426601.5</v>
      </c>
      <c r="X5" s="784">
        <v>183950281.82000002</v>
      </c>
      <c r="Y5" s="784">
        <v>190314505.45000002</v>
      </c>
      <c r="Z5" s="784">
        <v>215757314.25999999</v>
      </c>
    </row>
    <row r="6" spans="2:26" ht="12" customHeight="1">
      <c r="B6" s="230" t="s">
        <v>16</v>
      </c>
      <c r="C6" s="456">
        <f>K6</f>
        <v>6544146.5299999993</v>
      </c>
      <c r="D6" s="456">
        <f t="shared" ref="D6:F6" si="5">L6</f>
        <v>5758342.2300000014</v>
      </c>
      <c r="E6" s="456">
        <f t="shared" si="5"/>
        <v>6290709.5199999996</v>
      </c>
      <c r="F6" s="457">
        <f t="shared" si="5"/>
        <v>2859003.45</v>
      </c>
      <c r="I6" s="1254">
        <v>11101000</v>
      </c>
      <c r="J6" s="1255" t="s">
        <v>618</v>
      </c>
      <c r="K6" s="1256">
        <f t="shared" si="0"/>
        <v>6544146.5299999993</v>
      </c>
      <c r="L6" s="1256">
        <f t="shared" si="1"/>
        <v>5758342.2300000014</v>
      </c>
      <c r="M6" s="1256">
        <f t="shared" si="2"/>
        <v>6290709.5199999996</v>
      </c>
      <c r="N6" s="1256">
        <f t="shared" si="3"/>
        <v>2859003.45</v>
      </c>
      <c r="O6" s="1107"/>
      <c r="P6" s="1107"/>
      <c r="Q6" s="1107"/>
      <c r="R6" s="1107"/>
      <c r="S6" s="1107"/>
      <c r="U6" s="740"/>
      <c r="V6" s="740" t="s">
        <v>969</v>
      </c>
      <c r="W6" s="755">
        <v>87465759.340000004</v>
      </c>
      <c r="X6" s="784">
        <v>93016894.680000007</v>
      </c>
      <c r="Y6" s="784">
        <v>106757642.19999999</v>
      </c>
      <c r="Z6" s="784">
        <v>132452019.52</v>
      </c>
    </row>
    <row r="7" spans="2:26" ht="12" customHeight="1">
      <c r="B7" s="230" t="s">
        <v>19</v>
      </c>
      <c r="C7" s="456">
        <f>K10+K13</f>
        <v>80351269.75</v>
      </c>
      <c r="D7" s="456">
        <f t="shared" ref="D7:F7" si="6">L10+L13</f>
        <v>86422335.560000002</v>
      </c>
      <c r="E7" s="456">
        <f t="shared" si="6"/>
        <v>98504881.11999999</v>
      </c>
      <c r="F7" s="457">
        <f t="shared" si="6"/>
        <v>127497838.61</v>
      </c>
      <c r="G7" s="185" t="s">
        <v>970</v>
      </c>
      <c r="I7" s="1257">
        <v>11101001</v>
      </c>
      <c r="J7" s="1258" t="s">
        <v>620</v>
      </c>
      <c r="K7" s="1256">
        <f t="shared" si="0"/>
        <v>1582.88</v>
      </c>
      <c r="L7" s="1256">
        <f t="shared" si="1"/>
        <v>1117.4000000000001</v>
      </c>
      <c r="M7" s="1256">
        <f t="shared" si="2"/>
        <v>37000.269999999997</v>
      </c>
      <c r="N7" s="1256">
        <f t="shared" si="3"/>
        <v>8615.7099999999991</v>
      </c>
      <c r="O7" s="1107"/>
      <c r="P7" s="1107"/>
      <c r="Q7" s="1107"/>
      <c r="R7" s="1107"/>
      <c r="S7" s="1107"/>
      <c r="U7" s="740">
        <v>11101000</v>
      </c>
      <c r="V7" s="740" t="s">
        <v>300</v>
      </c>
      <c r="W7" s="755">
        <v>6544146.5299999993</v>
      </c>
      <c r="X7" s="784">
        <v>5758342.2300000014</v>
      </c>
      <c r="Y7" s="784">
        <v>6290709.5199999996</v>
      </c>
      <c r="Z7" s="784">
        <v>2859003.45</v>
      </c>
    </row>
    <row r="8" spans="2:26" ht="12" customHeight="1">
      <c r="B8" s="230" t="s">
        <v>25</v>
      </c>
      <c r="C8" s="456">
        <f>K20</f>
        <v>61491931.93</v>
      </c>
      <c r="D8" s="456">
        <f t="shared" ref="D8:F8" si="7">L20</f>
        <v>64345113.359999999</v>
      </c>
      <c r="E8" s="456">
        <f t="shared" si="7"/>
        <v>70443674.510000005</v>
      </c>
      <c r="F8" s="457">
        <f t="shared" si="7"/>
        <v>71854416.88000001</v>
      </c>
      <c r="G8" s="185" t="s">
        <v>971</v>
      </c>
      <c r="I8" s="1257">
        <v>11101007</v>
      </c>
      <c r="J8" s="1258" t="s">
        <v>622</v>
      </c>
      <c r="K8" s="1256">
        <f t="shared" si="0"/>
        <v>6542563.6499999994</v>
      </c>
      <c r="L8" s="1256">
        <f t="shared" si="1"/>
        <v>5757224.830000001</v>
      </c>
      <c r="M8" s="1256">
        <f t="shared" si="2"/>
        <v>6253709.25</v>
      </c>
      <c r="N8" s="1256">
        <f t="shared" si="3"/>
        <v>2850387.74</v>
      </c>
      <c r="O8" s="1107"/>
      <c r="P8" s="1107"/>
      <c r="Q8" s="1107"/>
      <c r="R8" s="1107"/>
      <c r="S8" s="1107"/>
      <c r="U8" s="782">
        <v>11101001</v>
      </c>
      <c r="V8" s="782" t="s">
        <v>620</v>
      </c>
      <c r="W8" s="783">
        <v>1582.88</v>
      </c>
      <c r="X8" s="785">
        <v>1117.4000000000001</v>
      </c>
      <c r="Y8" s="785">
        <v>37000.269999999997</v>
      </c>
      <c r="Z8" s="785">
        <v>8615.7099999999991</v>
      </c>
    </row>
    <row r="9" spans="2:26" ht="12" customHeight="1">
      <c r="B9" s="230" t="s">
        <v>623</v>
      </c>
      <c r="C9" s="456">
        <f>SUM(K15,K31,K19)</f>
        <v>7039253.2899999991</v>
      </c>
      <c r="D9" s="456">
        <f t="shared" ref="D9:F9" si="8">SUM(L15,L31,L19)</f>
        <v>27424490.669999998</v>
      </c>
      <c r="E9" s="456">
        <f t="shared" si="8"/>
        <v>15075240.300000036</v>
      </c>
      <c r="F9" s="457">
        <f t="shared" si="8"/>
        <v>13546055.32</v>
      </c>
      <c r="I9" s="1254">
        <v>11110000</v>
      </c>
      <c r="J9" s="1255" t="s">
        <v>624</v>
      </c>
      <c r="K9" s="1256">
        <f t="shared" si="0"/>
        <v>80921612.810000002</v>
      </c>
      <c r="L9" s="1256">
        <f t="shared" si="1"/>
        <v>87258552.450000003</v>
      </c>
      <c r="M9" s="1256">
        <f t="shared" si="2"/>
        <v>100223086.67999999</v>
      </c>
      <c r="N9" s="1256">
        <f t="shared" si="3"/>
        <v>129593016.06999999</v>
      </c>
      <c r="O9" s="1107"/>
      <c r="P9" s="1107"/>
      <c r="Q9" s="1107"/>
      <c r="R9" s="1107"/>
      <c r="S9" s="1107"/>
      <c r="U9" s="782">
        <v>11101002</v>
      </c>
      <c r="V9" s="782" t="s">
        <v>972</v>
      </c>
      <c r="W9" s="783">
        <v>0</v>
      </c>
      <c r="X9" s="785">
        <v>0</v>
      </c>
      <c r="Y9" s="785">
        <v>0</v>
      </c>
      <c r="Z9" s="785">
        <v>0</v>
      </c>
    </row>
    <row r="10" spans="2:26" ht="12" customHeight="1">
      <c r="B10" s="251" t="s">
        <v>31</v>
      </c>
      <c r="C10" s="458">
        <f>K36</f>
        <v>118958222.00999999</v>
      </c>
      <c r="D10" s="458">
        <f t="shared" ref="D10:F10" si="9">L36</f>
        <v>149299701.95000002</v>
      </c>
      <c r="E10" s="458">
        <f t="shared" si="9"/>
        <v>210792062.70999998</v>
      </c>
      <c r="F10" s="459">
        <f t="shared" si="9"/>
        <v>228460906.33999997</v>
      </c>
      <c r="I10" s="1254">
        <v>11111000</v>
      </c>
      <c r="J10" s="1255" t="s">
        <v>626</v>
      </c>
      <c r="K10" s="1256">
        <f t="shared" si="0"/>
        <v>81302579.870000005</v>
      </c>
      <c r="L10" s="1256">
        <f t="shared" si="1"/>
        <v>86444936.140000001</v>
      </c>
      <c r="M10" s="1256">
        <f t="shared" si="2"/>
        <v>98554097.479999989</v>
      </c>
      <c r="N10" s="1256">
        <f t="shared" si="3"/>
        <v>127547054.97</v>
      </c>
      <c r="O10" s="1107"/>
      <c r="P10" s="1107"/>
      <c r="Q10" s="1107"/>
      <c r="R10" s="1107"/>
      <c r="S10" s="1107"/>
      <c r="U10" s="782">
        <v>11101003</v>
      </c>
      <c r="V10" s="782" t="s">
        <v>973</v>
      </c>
      <c r="W10" s="783">
        <v>0</v>
      </c>
      <c r="X10" s="785">
        <v>0</v>
      </c>
      <c r="Y10" s="785">
        <v>0</v>
      </c>
      <c r="Z10" s="785">
        <v>0</v>
      </c>
    </row>
    <row r="11" spans="2:26" ht="12" customHeight="1">
      <c r="B11" s="230" t="s">
        <v>34</v>
      </c>
      <c r="C11" s="456">
        <f>K40</f>
        <v>92953197.979999974</v>
      </c>
      <c r="D11" s="456">
        <f t="shared" ref="D11:F11" si="10">L40</f>
        <v>117092644.05</v>
      </c>
      <c r="E11" s="456">
        <f t="shared" si="10"/>
        <v>174914009.75</v>
      </c>
      <c r="F11" s="457">
        <f t="shared" si="10"/>
        <v>192925879.63999999</v>
      </c>
      <c r="G11" s="185" t="s">
        <v>974</v>
      </c>
      <c r="I11" s="1257">
        <v>11111002</v>
      </c>
      <c r="J11" s="1258" t="s">
        <v>628</v>
      </c>
      <c r="K11" s="1256">
        <f t="shared" si="0"/>
        <v>53281626.920000002</v>
      </c>
      <c r="L11" s="1256">
        <f t="shared" si="1"/>
        <v>66467578.75</v>
      </c>
      <c r="M11" s="1256">
        <f t="shared" si="2"/>
        <v>90070397.479999989</v>
      </c>
      <c r="N11" s="1256">
        <f t="shared" si="3"/>
        <v>120547054.97</v>
      </c>
      <c r="O11" s="1107"/>
      <c r="P11" s="1107"/>
      <c r="Q11" s="1107"/>
      <c r="R11" s="1107"/>
      <c r="S11" s="1107"/>
      <c r="U11" s="782">
        <v>11101004</v>
      </c>
      <c r="V11" s="782" t="s">
        <v>975</v>
      </c>
      <c r="W11" s="783">
        <v>0</v>
      </c>
      <c r="X11" s="785">
        <v>0</v>
      </c>
      <c r="Y11" s="785">
        <v>0</v>
      </c>
      <c r="Z11" s="785">
        <v>0</v>
      </c>
    </row>
    <row r="12" spans="2:26" ht="12" customHeight="1">
      <c r="B12" s="230" t="s">
        <v>36</v>
      </c>
      <c r="C12" s="456">
        <f>K64</f>
        <v>5943322.54</v>
      </c>
      <c r="D12" s="456">
        <f t="shared" ref="D12:F12" si="11">L64</f>
        <v>12036626.01</v>
      </c>
      <c r="E12" s="456">
        <f t="shared" si="11"/>
        <v>13484626.310000001</v>
      </c>
      <c r="F12" s="457">
        <f t="shared" si="11"/>
        <v>13517533.57</v>
      </c>
      <c r="I12" s="1257">
        <v>11111003</v>
      </c>
      <c r="J12" s="1258" t="s">
        <v>630</v>
      </c>
      <c r="K12" s="1256">
        <f t="shared" si="0"/>
        <v>28020952.949999999</v>
      </c>
      <c r="L12" s="1256">
        <f t="shared" si="1"/>
        <v>19977357.390000001</v>
      </c>
      <c r="M12" s="1256">
        <f t="shared" si="2"/>
        <v>8483700</v>
      </c>
      <c r="N12" s="1256">
        <f t="shared" si="3"/>
        <v>7000000</v>
      </c>
      <c r="O12" s="1107"/>
      <c r="P12" s="1107"/>
      <c r="Q12" s="1107"/>
      <c r="R12" s="1107"/>
      <c r="S12" s="1107"/>
      <c r="U12" s="782">
        <v>11101005</v>
      </c>
      <c r="V12" s="782" t="s">
        <v>976</v>
      </c>
      <c r="W12" s="783">
        <v>0</v>
      </c>
      <c r="X12" s="785">
        <v>0</v>
      </c>
      <c r="Y12" s="785">
        <v>0</v>
      </c>
      <c r="Z12" s="785">
        <v>0</v>
      </c>
    </row>
    <row r="13" spans="2:26" ht="12" customHeight="1">
      <c r="B13" s="254" t="s">
        <v>43</v>
      </c>
      <c r="C13" s="460">
        <f>K70+K73+K38</f>
        <v>20061701.490000002</v>
      </c>
      <c r="D13" s="460">
        <f t="shared" ref="D13:F13" si="12">L70+L73+L38</f>
        <v>20170431.889999997</v>
      </c>
      <c r="E13" s="460">
        <f t="shared" si="12"/>
        <v>22393426.650000002</v>
      </c>
      <c r="F13" s="461">
        <f t="shared" si="12"/>
        <v>22017493.130000003</v>
      </c>
      <c r="I13" s="1254">
        <v>11111100</v>
      </c>
      <c r="J13" s="1255" t="s">
        <v>633</v>
      </c>
      <c r="K13" s="1256">
        <f t="shared" si="0"/>
        <v>-951310.12</v>
      </c>
      <c r="L13" s="1256">
        <f t="shared" si="1"/>
        <v>-22600.58</v>
      </c>
      <c r="M13" s="1256">
        <f t="shared" si="2"/>
        <v>-49216.36</v>
      </c>
      <c r="N13" s="1256">
        <f t="shared" si="3"/>
        <v>-49216.36</v>
      </c>
      <c r="O13" s="1107"/>
      <c r="P13" s="1107"/>
      <c r="Q13" s="1107"/>
      <c r="R13" s="1107"/>
      <c r="S13" s="1107"/>
      <c r="U13" s="782">
        <v>11101006</v>
      </c>
      <c r="V13" s="782" t="s">
        <v>977</v>
      </c>
      <c r="W13" s="783">
        <v>0</v>
      </c>
      <c r="X13" s="785">
        <v>0</v>
      </c>
      <c r="Y13" s="785">
        <v>0</v>
      </c>
      <c r="Z13" s="785">
        <v>0</v>
      </c>
    </row>
    <row r="14" spans="2:26" ht="12" customHeight="1">
      <c r="B14" s="239" t="s">
        <v>635</v>
      </c>
      <c r="C14" s="462">
        <f>K3</f>
        <v>274384823.50999999</v>
      </c>
      <c r="D14" s="462">
        <f t="shared" ref="D14:F14" si="13">L3</f>
        <v>333249983.77000004</v>
      </c>
      <c r="E14" s="462">
        <f t="shared" si="13"/>
        <v>401106568.15999997</v>
      </c>
      <c r="F14" s="463">
        <f t="shared" si="13"/>
        <v>444218220.59999996</v>
      </c>
      <c r="I14" s="1257">
        <v>11111102</v>
      </c>
      <c r="J14" s="1258" t="s">
        <v>636</v>
      </c>
      <c r="K14" s="1256">
        <f t="shared" si="0"/>
        <v>-951310.12</v>
      </c>
      <c r="L14" s="1256">
        <f t="shared" si="1"/>
        <v>-22600.58</v>
      </c>
      <c r="M14" s="1256">
        <f t="shared" si="2"/>
        <v>-49216.36</v>
      </c>
      <c r="N14" s="1256">
        <f t="shared" si="3"/>
        <v>-49216.36</v>
      </c>
      <c r="O14" s="1107"/>
      <c r="P14" s="1107"/>
      <c r="Q14" s="1107"/>
      <c r="R14" s="1107"/>
      <c r="S14" s="1107"/>
      <c r="U14" s="782">
        <v>11101007</v>
      </c>
      <c r="V14" s="782" t="s">
        <v>622</v>
      </c>
      <c r="W14" s="783">
        <v>6542563.6499999994</v>
      </c>
      <c r="X14" s="785">
        <v>5757224.830000001</v>
      </c>
      <c r="Y14" s="785">
        <v>6253709.25</v>
      </c>
      <c r="Z14" s="785">
        <v>2850387.74</v>
      </c>
    </row>
    <row r="15" spans="2:26" ht="12" customHeight="1">
      <c r="B15" s="236" t="s">
        <v>47</v>
      </c>
      <c r="C15" s="464">
        <f>K75</f>
        <v>121028106.22999997</v>
      </c>
      <c r="D15" s="464">
        <f t="shared" ref="D15:F15" si="14">L75</f>
        <v>189746417.56999999</v>
      </c>
      <c r="E15" s="464">
        <f t="shared" si="14"/>
        <v>245513666.28</v>
      </c>
      <c r="F15" s="465">
        <f t="shared" si="14"/>
        <v>282594122.09000003</v>
      </c>
      <c r="I15" s="1257">
        <v>11111701</v>
      </c>
      <c r="J15" s="1258" t="s">
        <v>638</v>
      </c>
      <c r="K15" s="1256">
        <f t="shared" si="0"/>
        <v>570343.05999999994</v>
      </c>
      <c r="L15" s="1256">
        <f t="shared" si="1"/>
        <v>836216.89</v>
      </c>
      <c r="M15" s="1256">
        <f t="shared" si="2"/>
        <v>1718205.56</v>
      </c>
      <c r="N15" s="1256">
        <f t="shared" si="3"/>
        <v>2095177.46</v>
      </c>
      <c r="O15" s="1107"/>
      <c r="P15" s="1107"/>
      <c r="Q15" s="1107"/>
      <c r="R15" s="1107"/>
      <c r="S15" s="1107"/>
      <c r="U15" s="782">
        <v>11101008</v>
      </c>
      <c r="V15" s="782" t="s">
        <v>978</v>
      </c>
      <c r="W15" s="783">
        <v>0</v>
      </c>
      <c r="X15" s="785">
        <v>0</v>
      </c>
      <c r="Y15" s="785">
        <v>0</v>
      </c>
      <c r="Z15" s="785">
        <v>0</v>
      </c>
    </row>
    <row r="16" spans="2:26" ht="12" customHeight="1">
      <c r="B16" s="230" t="s">
        <v>50</v>
      </c>
      <c r="C16" s="456">
        <f>K77</f>
        <v>47779996.659999996</v>
      </c>
      <c r="D16" s="456">
        <f t="shared" ref="D16:F16" si="15">L77</f>
        <v>54146686.210000001</v>
      </c>
      <c r="E16" s="456">
        <f t="shared" si="15"/>
        <v>64828469.830000006</v>
      </c>
      <c r="F16" s="457">
        <f t="shared" si="15"/>
        <v>89071340.680000007</v>
      </c>
      <c r="I16" s="1257">
        <v>11111801</v>
      </c>
      <c r="J16" s="1258" t="s">
        <v>641</v>
      </c>
      <c r="K16" s="1256">
        <f t="shared" si="0"/>
        <v>0</v>
      </c>
      <c r="L16" s="1256">
        <f t="shared" si="1"/>
        <v>0</v>
      </c>
      <c r="M16" s="1256">
        <f t="shared" si="2"/>
        <v>0</v>
      </c>
      <c r="N16" s="1256">
        <f t="shared" si="3"/>
        <v>0</v>
      </c>
      <c r="O16" s="1107"/>
      <c r="P16" s="1107"/>
      <c r="Q16" s="1107"/>
      <c r="R16" s="1107"/>
      <c r="S16" s="1107"/>
      <c r="U16" s="740">
        <v>11111200</v>
      </c>
      <c r="V16" s="740" t="s">
        <v>979</v>
      </c>
      <c r="W16" s="755">
        <v>0</v>
      </c>
      <c r="X16" s="784">
        <v>0</v>
      </c>
      <c r="Y16" s="784">
        <v>0</v>
      </c>
      <c r="Z16" s="784">
        <v>0</v>
      </c>
    </row>
    <row r="17" spans="2:26" ht="12" customHeight="1">
      <c r="B17" s="230" t="s">
        <v>644</v>
      </c>
      <c r="C17" s="456">
        <f>K85</f>
        <v>54683850</v>
      </c>
      <c r="D17" s="456">
        <f t="shared" ref="D17:F17" si="16">L85</f>
        <v>110417754.66</v>
      </c>
      <c r="E17" s="456">
        <f t="shared" si="16"/>
        <v>139803012.28999999</v>
      </c>
      <c r="F17" s="457">
        <f t="shared" si="16"/>
        <v>153369406.92000002</v>
      </c>
      <c r="I17" s="1254">
        <v>11120000</v>
      </c>
      <c r="J17" s="1255" t="s">
        <v>645</v>
      </c>
      <c r="K17" s="1256">
        <f t="shared" si="0"/>
        <v>0</v>
      </c>
      <c r="L17" s="1256">
        <f t="shared" si="1"/>
        <v>0</v>
      </c>
      <c r="M17" s="1256">
        <f t="shared" si="2"/>
        <v>243846</v>
      </c>
      <c r="N17" s="1256">
        <f t="shared" si="3"/>
        <v>0</v>
      </c>
      <c r="O17" s="1107"/>
      <c r="P17" s="1107"/>
      <c r="Q17" s="1107"/>
      <c r="R17" s="1107"/>
      <c r="S17" s="1107"/>
      <c r="U17" s="782">
        <v>11111201</v>
      </c>
      <c r="V17" s="782" t="s">
        <v>980</v>
      </c>
      <c r="W17" s="783">
        <v>0</v>
      </c>
      <c r="X17" s="785">
        <v>0</v>
      </c>
      <c r="Y17" s="785">
        <v>0</v>
      </c>
      <c r="Z17" s="785">
        <v>0</v>
      </c>
    </row>
    <row r="18" spans="2:26" ht="12" customHeight="1">
      <c r="B18" s="230" t="s">
        <v>648</v>
      </c>
      <c r="C18" s="456">
        <f>K80</f>
        <v>13286395</v>
      </c>
      <c r="D18" s="456">
        <f t="shared" ref="D18:F18" si="17">L80</f>
        <v>19082061.649999999</v>
      </c>
      <c r="E18" s="456">
        <f t="shared" si="17"/>
        <v>29269133.900000002</v>
      </c>
      <c r="F18" s="457">
        <f t="shared" si="17"/>
        <v>27580638.256000005</v>
      </c>
      <c r="I18" s="1254">
        <v>11150000</v>
      </c>
      <c r="J18" s="1255" t="s">
        <v>649</v>
      </c>
      <c r="K18" s="1256">
        <f t="shared" si="0"/>
        <v>0</v>
      </c>
      <c r="L18" s="1256">
        <f t="shared" si="1"/>
        <v>0</v>
      </c>
      <c r="M18" s="1256">
        <f t="shared" si="2"/>
        <v>243846</v>
      </c>
      <c r="N18" s="1256">
        <f t="shared" si="3"/>
        <v>0</v>
      </c>
      <c r="O18" s="1107"/>
      <c r="P18" s="1107"/>
      <c r="Q18" s="1107"/>
      <c r="R18" s="1107"/>
      <c r="S18" s="1107"/>
      <c r="U18" s="782">
        <v>11111202</v>
      </c>
      <c r="V18" s="782" t="s">
        <v>981</v>
      </c>
      <c r="W18" s="783">
        <v>0</v>
      </c>
      <c r="X18" s="785">
        <v>0</v>
      </c>
      <c r="Y18" s="785">
        <v>0</v>
      </c>
      <c r="Z18" s="785">
        <v>0</v>
      </c>
    </row>
    <row r="19" spans="2:26" ht="12" customHeight="1">
      <c r="B19" s="233" t="s">
        <v>73</v>
      </c>
      <c r="C19" s="466">
        <f>SUM(K87,K81,K83)</f>
        <v>5277864.5699999873</v>
      </c>
      <c r="D19" s="466">
        <f t="shared" ref="D19:F19" si="18">SUM(L87,L81,L83)</f>
        <v>6099915.0500000007</v>
      </c>
      <c r="E19" s="466">
        <f t="shared" si="18"/>
        <v>11613050.26</v>
      </c>
      <c r="F19" s="467">
        <f t="shared" si="18"/>
        <v>12572736.234000001</v>
      </c>
      <c r="I19" s="1257">
        <v>11151001</v>
      </c>
      <c r="J19" s="1258" t="s">
        <v>652</v>
      </c>
      <c r="K19" s="1256">
        <f t="shared" si="0"/>
        <v>0</v>
      </c>
      <c r="L19" s="1256">
        <f t="shared" si="1"/>
        <v>0</v>
      </c>
      <c r="M19" s="1256">
        <f t="shared" si="2"/>
        <v>243846</v>
      </c>
      <c r="N19" s="1256">
        <f t="shared" si="3"/>
        <v>0</v>
      </c>
      <c r="O19" s="1107"/>
      <c r="P19" s="1107"/>
      <c r="Q19" s="1107"/>
      <c r="R19" s="1107"/>
      <c r="S19" s="1107"/>
      <c r="U19" s="782">
        <v>11111203</v>
      </c>
      <c r="V19" s="782" t="s">
        <v>982</v>
      </c>
      <c r="W19" s="783">
        <v>0</v>
      </c>
      <c r="X19" s="785">
        <v>0</v>
      </c>
      <c r="Y19" s="785">
        <v>0</v>
      </c>
      <c r="Z19" s="785">
        <v>0</v>
      </c>
    </row>
    <row r="20" spans="2:26" ht="12" customHeight="1">
      <c r="B20" s="236" t="s">
        <v>62</v>
      </c>
      <c r="C20" s="464">
        <f>K93</f>
        <v>28225974.469999999</v>
      </c>
      <c r="D20" s="464">
        <f t="shared" ref="D20:F21" si="19">L93</f>
        <v>16791127.350000001</v>
      </c>
      <c r="E20" s="464">
        <f t="shared" si="19"/>
        <v>16412932.15</v>
      </c>
      <c r="F20" s="465">
        <f t="shared" si="19"/>
        <v>16949432.149999999</v>
      </c>
      <c r="I20" s="1254">
        <v>11160000</v>
      </c>
      <c r="J20" s="1255" t="s">
        <v>655</v>
      </c>
      <c r="K20" s="1256">
        <f t="shared" si="0"/>
        <v>61491931.93</v>
      </c>
      <c r="L20" s="1256">
        <f t="shared" si="1"/>
        <v>64345113.359999999</v>
      </c>
      <c r="M20" s="1256">
        <f t="shared" si="2"/>
        <v>70443674.510000005</v>
      </c>
      <c r="N20" s="1256">
        <f t="shared" si="3"/>
        <v>71854416.88000001</v>
      </c>
      <c r="O20" s="1107"/>
      <c r="P20" s="1107"/>
      <c r="Q20" s="1107"/>
      <c r="R20" s="1107"/>
      <c r="S20" s="1107"/>
      <c r="U20" s="740">
        <v>11110000</v>
      </c>
      <c r="V20" s="740" t="s">
        <v>983</v>
      </c>
      <c r="W20" s="755">
        <v>80921612.810000002</v>
      </c>
      <c r="X20" s="784">
        <v>87258552.450000003</v>
      </c>
      <c r="Y20" s="784">
        <v>100223086.67999999</v>
      </c>
      <c r="Z20" s="784">
        <v>129593016.06999999</v>
      </c>
    </row>
    <row r="21" spans="2:26" ht="12" customHeight="1">
      <c r="B21" s="230" t="s">
        <v>658</v>
      </c>
      <c r="C21" s="456">
        <f>K94</f>
        <v>28000000</v>
      </c>
      <c r="D21" s="456">
        <f t="shared" si="19"/>
        <v>15242250</v>
      </c>
      <c r="E21" s="456">
        <f t="shared" si="19"/>
        <v>15297500</v>
      </c>
      <c r="F21" s="457">
        <f t="shared" si="19"/>
        <v>15284000</v>
      </c>
      <c r="I21" s="1257">
        <v>11161001</v>
      </c>
      <c r="J21" s="1258" t="s">
        <v>142</v>
      </c>
      <c r="K21" s="1256">
        <f t="shared" si="0"/>
        <v>9803182.4100000001</v>
      </c>
      <c r="L21" s="1256">
        <f t="shared" si="1"/>
        <v>415842.72</v>
      </c>
      <c r="M21" s="1256">
        <f t="shared" si="2"/>
        <v>410746.44</v>
      </c>
      <c r="N21" s="1256">
        <f t="shared" si="3"/>
        <v>1030400.56</v>
      </c>
      <c r="O21" s="1108"/>
      <c r="P21" s="1110">
        <v>2012</v>
      </c>
      <c r="Q21" s="1110">
        <v>2013</v>
      </c>
      <c r="R21" s="1110">
        <v>2014</v>
      </c>
      <c r="S21" s="1110">
        <v>2015</v>
      </c>
      <c r="U21" s="740">
        <v>11111000</v>
      </c>
      <c r="V21" s="740" t="s">
        <v>301</v>
      </c>
      <c r="W21" s="755">
        <v>81302579.870000005</v>
      </c>
      <c r="X21" s="784">
        <v>86444936.140000001</v>
      </c>
      <c r="Y21" s="784">
        <v>98554097.479999989</v>
      </c>
      <c r="Z21" s="784">
        <v>127547054.97</v>
      </c>
    </row>
    <row r="22" spans="2:26" ht="12" customHeight="1">
      <c r="B22" s="230" t="s">
        <v>661</v>
      </c>
      <c r="C22" s="456">
        <f>K96</f>
        <v>225974.47</v>
      </c>
      <c r="D22" s="456">
        <f t="shared" ref="D22:F22" si="20">L96</f>
        <v>1548877.35</v>
      </c>
      <c r="E22" s="456">
        <f t="shared" si="20"/>
        <v>1115432.1499999999</v>
      </c>
      <c r="F22" s="457">
        <f t="shared" si="20"/>
        <v>1665432.15</v>
      </c>
      <c r="I22" s="1257">
        <v>11161101</v>
      </c>
      <c r="J22" s="1258" t="s">
        <v>662</v>
      </c>
      <c r="K22" s="1256">
        <f t="shared" si="0"/>
        <v>0</v>
      </c>
      <c r="L22" s="1256">
        <f t="shared" si="1"/>
        <v>0</v>
      </c>
      <c r="M22" s="1256">
        <f t="shared" si="2"/>
        <v>0</v>
      </c>
      <c r="N22" s="1256">
        <f t="shared" si="3"/>
        <v>0</v>
      </c>
      <c r="O22" s="1108" t="s">
        <v>526</v>
      </c>
      <c r="P22" s="1111">
        <f>K21/K$20</f>
        <v>0.15942225430743595</v>
      </c>
      <c r="Q22" s="1111">
        <f t="shared" ref="Q22:S22" si="21">L21/L$20</f>
        <v>6.4626930979735861E-3</v>
      </c>
      <c r="R22" s="1111">
        <f t="shared" si="21"/>
        <v>5.8308491551174188E-3</v>
      </c>
      <c r="S22" s="1111">
        <f t="shared" si="21"/>
        <v>1.4340114424988148E-2</v>
      </c>
      <c r="U22" s="782">
        <v>11111001</v>
      </c>
      <c r="V22" s="782" t="s">
        <v>984</v>
      </c>
      <c r="W22" s="783">
        <v>0</v>
      </c>
      <c r="X22" s="785">
        <v>0</v>
      </c>
      <c r="Y22" s="785">
        <v>0</v>
      </c>
      <c r="Z22" s="785">
        <v>0</v>
      </c>
    </row>
    <row r="23" spans="2:26" ht="12" customHeight="1">
      <c r="B23" s="239" t="s">
        <v>664</v>
      </c>
      <c r="C23" s="462">
        <f>K74</f>
        <v>149254080.69999999</v>
      </c>
      <c r="D23" s="462">
        <f t="shared" ref="D23:F23" si="22">L74</f>
        <v>206537544.91999999</v>
      </c>
      <c r="E23" s="462">
        <f t="shared" si="22"/>
        <v>261926598.43000001</v>
      </c>
      <c r="F23" s="463">
        <f t="shared" si="22"/>
        <v>299543554.24000001</v>
      </c>
      <c r="I23" s="1257">
        <v>11161201</v>
      </c>
      <c r="J23" s="1258" t="s">
        <v>139</v>
      </c>
      <c r="K23" s="1256">
        <f t="shared" si="0"/>
        <v>23996952.379999999</v>
      </c>
      <c r="L23" s="1256">
        <f t="shared" si="1"/>
        <v>33470322.989999998</v>
      </c>
      <c r="M23" s="1256">
        <f t="shared" si="2"/>
        <v>33831411.439999998</v>
      </c>
      <c r="N23" s="1256">
        <f t="shared" si="3"/>
        <v>35432165.350000001</v>
      </c>
      <c r="O23" s="1108" t="s">
        <v>524</v>
      </c>
      <c r="P23" s="1111">
        <f>(K23+K24)/K$20</f>
        <v>0.38816126198752848</v>
      </c>
      <c r="Q23" s="1111">
        <f t="shared" ref="Q23:S23" si="23">(L23+L24)/L$20</f>
        <v>0.4995775683873937</v>
      </c>
      <c r="R23" s="1111">
        <f t="shared" si="23"/>
        <v>0.45712571886676268</v>
      </c>
      <c r="S23" s="1111">
        <f t="shared" si="23"/>
        <v>0.46853811612199947</v>
      </c>
      <c r="U23" s="782">
        <v>11111002</v>
      </c>
      <c r="V23" s="782" t="s">
        <v>628</v>
      </c>
      <c r="W23" s="783">
        <v>53281626.920000002</v>
      </c>
      <c r="X23" s="785">
        <v>66467578.75</v>
      </c>
      <c r="Y23" s="785">
        <v>90070397.479999989</v>
      </c>
      <c r="Z23" s="785">
        <v>120547054.97</v>
      </c>
    </row>
    <row r="24" spans="2:26" ht="12" customHeight="1">
      <c r="B24" s="242" t="s">
        <v>81</v>
      </c>
      <c r="C24" s="456">
        <f>K100</f>
        <v>54568889.990000002</v>
      </c>
      <c r="D24" s="456">
        <f t="shared" ref="D24:F24" si="24">L100</f>
        <v>85407389.989999995</v>
      </c>
      <c r="E24" s="456">
        <f t="shared" si="24"/>
        <v>85407389.989999995</v>
      </c>
      <c r="F24" s="457">
        <f t="shared" si="24"/>
        <v>85407389.989999995</v>
      </c>
      <c r="I24" s="1269">
        <v>11161301</v>
      </c>
      <c r="J24" s="1260" t="s">
        <v>666</v>
      </c>
      <c r="K24" s="1256">
        <f t="shared" si="0"/>
        <v>-128166.48</v>
      </c>
      <c r="L24" s="1256">
        <f t="shared" si="1"/>
        <v>-1324947.72</v>
      </c>
      <c r="M24" s="1256">
        <f t="shared" si="2"/>
        <v>-1629796.09</v>
      </c>
      <c r="N24" s="1256">
        <f t="shared" si="3"/>
        <v>-1765632.23</v>
      </c>
      <c r="O24" s="1108" t="s">
        <v>985</v>
      </c>
      <c r="P24" s="1111">
        <f>(K25+K26)/K20</f>
        <v>0.27800800826132055</v>
      </c>
      <c r="Q24" s="1111">
        <f t="shared" ref="Q24:S24" si="25">(L25+L26)/L20</f>
        <v>0.3681255994915229</v>
      </c>
      <c r="R24" s="1111">
        <f t="shared" si="25"/>
        <v>0.43319321815996509</v>
      </c>
      <c r="S24" s="1111">
        <f t="shared" si="25"/>
        <v>0.43466655838513013</v>
      </c>
      <c r="U24" s="782">
        <v>11111003</v>
      </c>
      <c r="V24" s="782" t="s">
        <v>630</v>
      </c>
      <c r="W24" s="783">
        <v>28020952.949999999</v>
      </c>
      <c r="X24" s="785">
        <v>19977357.390000001</v>
      </c>
      <c r="Y24" s="785">
        <v>8483700</v>
      </c>
      <c r="Z24" s="785">
        <v>7000000</v>
      </c>
    </row>
    <row r="25" spans="2:26" ht="12" customHeight="1">
      <c r="B25" s="242" t="s">
        <v>83</v>
      </c>
      <c r="C25" s="456">
        <f>K104</f>
        <v>70561852.819999948</v>
      </c>
      <c r="D25" s="456">
        <f t="shared" ref="D25:F25" si="26">L104</f>
        <v>41305048.860000156</v>
      </c>
      <c r="E25" s="456">
        <f t="shared" si="26"/>
        <v>53772579.739999861</v>
      </c>
      <c r="F25" s="457">
        <f t="shared" si="26"/>
        <v>59267276.369999968</v>
      </c>
      <c r="I25" s="1257">
        <v>11161401</v>
      </c>
      <c r="J25" s="1258" t="s">
        <v>668</v>
      </c>
      <c r="K25" s="1256">
        <f t="shared" si="0"/>
        <v>18068015.789999999</v>
      </c>
      <c r="L25" s="1256">
        <f t="shared" si="1"/>
        <v>25023716.559999999</v>
      </c>
      <c r="M25" s="1256">
        <f t="shared" si="2"/>
        <v>31782235.210000001</v>
      </c>
      <c r="N25" s="1256">
        <f t="shared" si="3"/>
        <v>33011675.260000002</v>
      </c>
      <c r="O25" s="1108" t="s">
        <v>986</v>
      </c>
      <c r="P25" s="1111">
        <f>(K27+K28+K29)/K20</f>
        <v>0.17440847544371502</v>
      </c>
      <c r="Q25" s="1111">
        <f t="shared" ref="Q25:S25" si="27">(L27+L28+L29)/L20</f>
        <v>0.1258341390231098</v>
      </c>
      <c r="R25" s="1111">
        <f t="shared" si="27"/>
        <v>0.10385021381815478</v>
      </c>
      <c r="S25" s="1111">
        <f t="shared" si="27"/>
        <v>8.2455211067882214E-2</v>
      </c>
      <c r="U25" s="782">
        <v>11111004</v>
      </c>
      <c r="V25" s="782" t="s">
        <v>987</v>
      </c>
      <c r="W25" s="783">
        <v>0</v>
      </c>
      <c r="X25" s="785">
        <v>0</v>
      </c>
      <c r="Y25" s="785">
        <v>0</v>
      </c>
      <c r="Z25" s="785">
        <v>0</v>
      </c>
    </row>
    <row r="26" spans="2:26" ht="12" customHeight="1">
      <c r="B26" s="244" t="s">
        <v>673</v>
      </c>
      <c r="C26" s="468">
        <f>K98</f>
        <v>125130742.80999994</v>
      </c>
      <c r="D26" s="468">
        <f>L98</f>
        <v>126712438.85000014</v>
      </c>
      <c r="E26" s="468">
        <f>M98</f>
        <v>139179969.72999984</v>
      </c>
      <c r="F26" s="469">
        <f>N98</f>
        <v>144674666.35999995</v>
      </c>
      <c r="I26" s="1269">
        <v>11161501</v>
      </c>
      <c r="J26" s="1260" t="s">
        <v>671</v>
      </c>
      <c r="K26" s="1256">
        <f t="shared" si="0"/>
        <v>-972766.27</v>
      </c>
      <c r="L26" s="1256">
        <f t="shared" si="1"/>
        <v>-1336633.1299999999</v>
      </c>
      <c r="M26" s="1256">
        <f t="shared" si="2"/>
        <v>-1266513.1499999999</v>
      </c>
      <c r="N26" s="1256">
        <f t="shared" si="3"/>
        <v>-1778963.17</v>
      </c>
      <c r="O26" s="1108"/>
      <c r="P26" s="1108"/>
      <c r="Q26" s="1108"/>
      <c r="R26" s="1108"/>
      <c r="S26" s="1108"/>
      <c r="U26" s="782">
        <v>11111005</v>
      </c>
      <c r="V26" s="782" t="s">
        <v>988</v>
      </c>
      <c r="W26" s="783">
        <v>0</v>
      </c>
      <c r="X26" s="785">
        <v>0</v>
      </c>
      <c r="Y26" s="785">
        <v>0</v>
      </c>
      <c r="Z26" s="785">
        <v>0</v>
      </c>
    </row>
    <row r="27" spans="2:26" ht="12" customHeight="1" thickBot="1">
      <c r="B27" s="247" t="s">
        <v>676</v>
      </c>
      <c r="C27" s="470">
        <f>K74+K98</f>
        <v>274384823.50999993</v>
      </c>
      <c r="D27" s="470">
        <f>L74+L98</f>
        <v>333249983.7700001</v>
      </c>
      <c r="E27" s="470">
        <f>M74+M98</f>
        <v>401106568.15999985</v>
      </c>
      <c r="F27" s="471">
        <f>N74+N98</f>
        <v>444218220.59999996</v>
      </c>
      <c r="I27" s="1257">
        <v>11161802</v>
      </c>
      <c r="J27" s="1258" t="s">
        <v>674</v>
      </c>
      <c r="K27" s="1256">
        <f t="shared" si="0"/>
        <v>2070783.46</v>
      </c>
      <c r="L27" s="1256">
        <f t="shared" si="1"/>
        <v>3311146.14</v>
      </c>
      <c r="M27" s="1256">
        <f t="shared" si="2"/>
        <v>3679819.2800000003</v>
      </c>
      <c r="N27" s="1256">
        <f t="shared" si="3"/>
        <v>3581839.4299999997</v>
      </c>
      <c r="O27" s="1108"/>
      <c r="P27" s="1108"/>
      <c r="Q27" s="1108"/>
      <c r="R27" s="1108"/>
      <c r="S27" s="1108"/>
      <c r="U27" s="782">
        <v>11111006</v>
      </c>
      <c r="V27" s="782" t="s">
        <v>989</v>
      </c>
      <c r="W27" s="783">
        <v>0</v>
      </c>
      <c r="X27" s="785">
        <v>0</v>
      </c>
      <c r="Y27" s="785">
        <v>0</v>
      </c>
      <c r="Z27" s="785">
        <v>0</v>
      </c>
    </row>
    <row r="28" spans="2:26" ht="12" customHeight="1">
      <c r="B28" s="185" t="s">
        <v>680</v>
      </c>
      <c r="C28" s="257">
        <f>C21+C17-C6</f>
        <v>76139703.469999999</v>
      </c>
      <c r="D28" s="257">
        <f>D21+D17-D6</f>
        <v>119901662.42999999</v>
      </c>
      <c r="E28" s="257">
        <f>E21+E17-E6</f>
        <v>148809802.76999998</v>
      </c>
      <c r="F28" s="257">
        <f>F21+F17-F6</f>
        <v>165794403.47000003</v>
      </c>
      <c r="I28" s="1257">
        <v>11161901</v>
      </c>
      <c r="J28" s="1258" t="s">
        <v>677</v>
      </c>
      <c r="K28" s="1256">
        <f t="shared" si="0"/>
        <v>-32325.4</v>
      </c>
      <c r="L28" s="1256">
        <f t="shared" si="1"/>
        <v>-46981.47</v>
      </c>
      <c r="M28" s="1256">
        <f t="shared" si="2"/>
        <v>-32174.2</v>
      </c>
      <c r="N28" s="1256">
        <f t="shared" si="3"/>
        <v>-73565.429999999993</v>
      </c>
      <c r="O28" s="1109">
        <f>N28+N26+N24</f>
        <v>-3618160.83</v>
      </c>
      <c r="P28" s="1109">
        <f>N30+N27+N25+N23+N21</f>
        <v>75472577.710000008</v>
      </c>
      <c r="Q28" s="1111">
        <f>O28/P28</f>
        <v>-4.7940072272377135E-2</v>
      </c>
      <c r="R28" s="1108"/>
      <c r="S28" s="1108"/>
      <c r="U28" s="740">
        <v>11111100</v>
      </c>
      <c r="V28" s="740" t="s">
        <v>990</v>
      </c>
      <c r="W28" s="755">
        <v>-951310.12</v>
      </c>
      <c r="X28" s="784">
        <v>-22600.58</v>
      </c>
      <c r="Y28" s="784">
        <v>-49216.36</v>
      </c>
      <c r="Z28" s="784">
        <v>-49216.36</v>
      </c>
    </row>
    <row r="29" spans="2:26" ht="12" customHeight="1">
      <c r="B29" s="185" t="s">
        <v>684</v>
      </c>
      <c r="C29" s="258">
        <f>-K13/K10</f>
        <v>1.1700860188214344E-2</v>
      </c>
      <c r="D29" s="258">
        <f>-L13/L10</f>
        <v>2.614448111037728E-4</v>
      </c>
      <c r="E29" s="258">
        <f>-M13/M10</f>
        <v>4.9938420886039454E-4</v>
      </c>
      <c r="F29" s="258">
        <f>-N13/N10</f>
        <v>3.8586825867187644E-4</v>
      </c>
      <c r="I29" s="1254">
        <v>11162200</v>
      </c>
      <c r="J29" s="1255" t="s">
        <v>681</v>
      </c>
      <c r="K29" s="1256">
        <f t="shared" si="0"/>
        <v>8686256.0399999991</v>
      </c>
      <c r="L29" s="1256">
        <f t="shared" si="1"/>
        <v>4832647.2700000005</v>
      </c>
      <c r="M29" s="1256">
        <f t="shared" si="2"/>
        <v>3667945.58</v>
      </c>
      <c r="N29" s="1256">
        <f t="shared" si="3"/>
        <v>2416497.11</v>
      </c>
      <c r="O29" s="1108"/>
      <c r="P29" s="1108"/>
      <c r="Q29" s="1108"/>
      <c r="R29" s="1108"/>
      <c r="S29" s="1108"/>
      <c r="U29" s="782">
        <v>11111101</v>
      </c>
      <c r="V29" s="782" t="s">
        <v>991</v>
      </c>
      <c r="W29" s="783">
        <v>0</v>
      </c>
      <c r="X29" s="785">
        <v>0</v>
      </c>
      <c r="Y29" s="785">
        <v>0</v>
      </c>
      <c r="Z29" s="785">
        <v>0</v>
      </c>
    </row>
    <row r="30" spans="2:26" ht="12" customHeight="1">
      <c r="B30" s="185" t="s">
        <v>688</v>
      </c>
      <c r="C30" s="258">
        <f>-K24/K23</f>
        <v>5.3409482158584005E-3</v>
      </c>
      <c r="D30" s="258">
        <f>-L24/L23</f>
        <v>3.958574646548399E-2</v>
      </c>
      <c r="E30" s="258">
        <f>-M24/M23</f>
        <v>4.8174049518756944E-2</v>
      </c>
      <c r="F30" s="258">
        <f>-N24/N23</f>
        <v>4.9831338631411072E-2</v>
      </c>
      <c r="I30" s="1257">
        <v>11162202</v>
      </c>
      <c r="J30" s="1258" t="s">
        <v>685</v>
      </c>
      <c r="K30" s="1256">
        <f t="shared" si="0"/>
        <v>8686256.0399999991</v>
      </c>
      <c r="L30" s="1256">
        <f t="shared" si="1"/>
        <v>4832647.2700000005</v>
      </c>
      <c r="M30" s="1256">
        <f t="shared" si="2"/>
        <v>3667945.58</v>
      </c>
      <c r="N30" s="1256">
        <f t="shared" si="3"/>
        <v>2416497.11</v>
      </c>
      <c r="O30" s="1108"/>
      <c r="P30" s="1108"/>
      <c r="Q30" s="1108"/>
      <c r="R30" s="1108"/>
      <c r="S30" s="1108"/>
      <c r="U30" s="782">
        <v>11111102</v>
      </c>
      <c r="V30" s="782" t="s">
        <v>636</v>
      </c>
      <c r="W30" s="783">
        <v>-951310.12</v>
      </c>
      <c r="X30" s="785">
        <v>-22600.58</v>
      </c>
      <c r="Y30" s="785">
        <v>-49216.36</v>
      </c>
      <c r="Z30" s="785">
        <v>-49216.36</v>
      </c>
    </row>
    <row r="31" spans="2:26" ht="12" customHeight="1">
      <c r="B31" s="185" t="s">
        <v>690</v>
      </c>
      <c r="C31" s="258">
        <f>-K26/K25</f>
        <v>5.3839131053803446E-2</v>
      </c>
      <c r="D31" s="258">
        <f>-L26/L25</f>
        <v>5.3414652727348508E-2</v>
      </c>
      <c r="E31" s="258">
        <f>-M26/M25</f>
        <v>3.9849719241946288E-2</v>
      </c>
      <c r="F31" s="258">
        <f>-N26/N25</f>
        <v>5.3888909181036206E-2</v>
      </c>
      <c r="I31" s="1254">
        <v>11190000</v>
      </c>
      <c r="J31" s="1255" t="s">
        <v>689</v>
      </c>
      <c r="K31" s="1256">
        <f t="shared" si="0"/>
        <v>6468910.2299999995</v>
      </c>
      <c r="L31" s="1256">
        <f t="shared" si="1"/>
        <v>26588273.779999997</v>
      </c>
      <c r="M31" s="1256">
        <f t="shared" si="2"/>
        <v>13113188.740000036</v>
      </c>
      <c r="N31" s="1256">
        <f t="shared" si="3"/>
        <v>11450877.859999999</v>
      </c>
      <c r="O31" s="1107"/>
      <c r="P31" s="1107"/>
      <c r="Q31" s="1107"/>
      <c r="R31" s="1107"/>
      <c r="S31" s="1107"/>
      <c r="U31" s="782">
        <v>11111103</v>
      </c>
      <c r="V31" s="782" t="s">
        <v>992</v>
      </c>
      <c r="W31" s="783">
        <v>0</v>
      </c>
      <c r="X31" s="785">
        <v>0</v>
      </c>
      <c r="Y31" s="785">
        <v>0</v>
      </c>
      <c r="Z31" s="785">
        <v>0</v>
      </c>
    </row>
    <row r="32" spans="2:26" ht="12" customHeight="1">
      <c r="B32" s="185" t="s">
        <v>694</v>
      </c>
      <c r="C32" s="258">
        <f>-K28/K27</f>
        <v>1.5610227058699803E-2</v>
      </c>
      <c r="D32" s="258">
        <f>-L28/L27</f>
        <v>1.4188884456788125E-2</v>
      </c>
      <c r="E32" s="258">
        <f>-M28/M27</f>
        <v>8.7434185083132658E-3</v>
      </c>
      <c r="F32" s="258">
        <f>-N28/N27</f>
        <v>2.0538449988530057E-2</v>
      </c>
      <c r="I32" s="1257">
        <v>11191101</v>
      </c>
      <c r="J32" s="1271" t="s">
        <v>691</v>
      </c>
      <c r="K32" s="1256">
        <f t="shared" si="0"/>
        <v>0</v>
      </c>
      <c r="L32" s="1256">
        <f t="shared" si="1"/>
        <v>492457.74999999674</v>
      </c>
      <c r="M32" s="1256">
        <f t="shared" si="2"/>
        <v>590826.32000003522</v>
      </c>
      <c r="N32" s="1256">
        <f t="shared" si="3"/>
        <v>266958.5999999973</v>
      </c>
      <c r="O32" s="1107"/>
      <c r="P32" s="1107"/>
      <c r="Q32" s="1107"/>
      <c r="R32" s="1107"/>
      <c r="S32" s="1107"/>
      <c r="U32" s="782">
        <v>11111104</v>
      </c>
      <c r="V32" s="782" t="s">
        <v>993</v>
      </c>
      <c r="W32" s="783">
        <v>0</v>
      </c>
      <c r="X32" s="785">
        <v>0</v>
      </c>
      <c r="Y32" s="785">
        <v>0</v>
      </c>
      <c r="Z32" s="785">
        <v>0</v>
      </c>
    </row>
    <row r="33" spans="2:26" ht="12" customHeight="1">
      <c r="I33" s="1257">
        <v>11191201</v>
      </c>
      <c r="J33" s="1258" t="s">
        <v>695</v>
      </c>
      <c r="K33" s="1256">
        <f t="shared" si="0"/>
        <v>6301006.2699999996</v>
      </c>
      <c r="L33" s="1256">
        <f t="shared" si="1"/>
        <v>25720970.75</v>
      </c>
      <c r="M33" s="1256">
        <f t="shared" si="2"/>
        <v>12182987.189999999</v>
      </c>
      <c r="N33" s="1256">
        <f t="shared" si="3"/>
        <v>10412995.940000001</v>
      </c>
      <c r="O33" s="1107"/>
      <c r="P33" s="1107"/>
      <c r="Q33" s="1107"/>
      <c r="R33" s="1107"/>
      <c r="S33" s="1107"/>
      <c r="U33" s="782">
        <v>11111105</v>
      </c>
      <c r="V33" s="782" t="s">
        <v>994</v>
      </c>
      <c r="W33" s="783">
        <v>0</v>
      </c>
      <c r="X33" s="785">
        <v>0</v>
      </c>
      <c r="Y33" s="785">
        <v>0</v>
      </c>
      <c r="Z33" s="785">
        <v>0</v>
      </c>
    </row>
    <row r="34" spans="2:26" ht="12" customHeight="1">
      <c r="C34" s="185" t="b">
        <f>C5=SUM(C6,C7,C8,C9)</f>
        <v>1</v>
      </c>
      <c r="D34" s="185" t="b">
        <f>D5=SUM(D6,D7,D8,D9)</f>
        <v>1</v>
      </c>
      <c r="E34" s="185" t="b">
        <f>E5=SUM(E6,E7,E8,E9)</f>
        <v>1</v>
      </c>
      <c r="F34" s="185" t="b">
        <f>F5=SUM(F6,F7,F8,F9)</f>
        <v>1</v>
      </c>
      <c r="I34" s="1257">
        <v>11191301</v>
      </c>
      <c r="J34" s="1258" t="s">
        <v>696</v>
      </c>
      <c r="K34" s="1256">
        <f t="shared" si="0"/>
        <v>0</v>
      </c>
      <c r="L34" s="1256">
        <f t="shared" si="1"/>
        <v>0</v>
      </c>
      <c r="M34" s="1256">
        <f t="shared" si="2"/>
        <v>0</v>
      </c>
      <c r="N34" s="1256">
        <f t="shared" si="3"/>
        <v>0</v>
      </c>
      <c r="O34" s="1107"/>
      <c r="P34" s="1107"/>
      <c r="Q34" s="1107"/>
      <c r="R34" s="1107"/>
      <c r="S34" s="1107"/>
      <c r="U34" s="782">
        <v>11111106</v>
      </c>
      <c r="V34" s="782" t="s">
        <v>995</v>
      </c>
      <c r="W34" s="783">
        <v>0</v>
      </c>
      <c r="X34" s="785">
        <v>0</v>
      </c>
      <c r="Y34" s="785">
        <v>0</v>
      </c>
      <c r="Z34" s="785">
        <v>0</v>
      </c>
    </row>
    <row r="35" spans="2:26" ht="12" customHeight="1">
      <c r="C35" s="185" t="b">
        <f>C10=SUM(C11,C12,C13)</f>
        <v>1</v>
      </c>
      <c r="D35" s="185" t="b">
        <f>D10=SUM(D11,D12,D13)</f>
        <v>1</v>
      </c>
      <c r="E35" s="185" t="b">
        <f>E10=SUM(E11,E12,E13)</f>
        <v>1</v>
      </c>
      <c r="F35" s="185" t="b">
        <f>F10=SUM(F11,F12,F13)</f>
        <v>1</v>
      </c>
      <c r="I35" s="1257">
        <v>11191501</v>
      </c>
      <c r="J35" s="1258" t="s">
        <v>699</v>
      </c>
      <c r="K35" s="1256">
        <f t="shared" si="0"/>
        <v>167903.96</v>
      </c>
      <c r="L35" s="1256">
        <f t="shared" si="1"/>
        <v>374845.28</v>
      </c>
      <c r="M35" s="1256">
        <f t="shared" si="2"/>
        <v>339375.23</v>
      </c>
      <c r="N35" s="1256">
        <f t="shared" si="3"/>
        <v>770923.32000000007</v>
      </c>
      <c r="O35" s="1107"/>
      <c r="P35" s="1107"/>
      <c r="Q35" s="1107"/>
      <c r="R35" s="1107"/>
      <c r="S35" s="1107"/>
      <c r="U35" s="782">
        <v>11111301</v>
      </c>
      <c r="V35" s="782" t="s">
        <v>996</v>
      </c>
      <c r="W35" s="783">
        <v>0</v>
      </c>
      <c r="X35" s="785">
        <v>0</v>
      </c>
      <c r="Y35" s="785">
        <v>0</v>
      </c>
      <c r="Z35" s="785">
        <v>0</v>
      </c>
    </row>
    <row r="36" spans="2:26" ht="12" customHeight="1">
      <c r="C36" s="185" t="b">
        <f>C14=SUM(C5,C10)</f>
        <v>1</v>
      </c>
      <c r="D36" s="185" t="b">
        <f>D14=SUM(D5,D10)</f>
        <v>1</v>
      </c>
      <c r="E36" s="185" t="b">
        <f>E14=SUM(E5,E10)</f>
        <v>1</v>
      </c>
      <c r="F36" s="185" t="b">
        <f>F14=SUM(F5,F10)</f>
        <v>1</v>
      </c>
      <c r="I36" s="1254">
        <v>12000000</v>
      </c>
      <c r="J36" s="1255" t="s">
        <v>700</v>
      </c>
      <c r="K36" s="1256">
        <f t="shared" si="0"/>
        <v>118958222.00999999</v>
      </c>
      <c r="L36" s="1256">
        <f t="shared" si="1"/>
        <v>149299701.95000002</v>
      </c>
      <c r="M36" s="1256">
        <f t="shared" si="2"/>
        <v>210792062.70999998</v>
      </c>
      <c r="N36" s="1256">
        <f t="shared" si="3"/>
        <v>228460906.33999997</v>
      </c>
      <c r="O36" s="1107"/>
      <c r="P36" s="1107"/>
      <c r="Q36" s="1107"/>
      <c r="R36" s="1107"/>
      <c r="S36" s="1107"/>
      <c r="U36" s="782">
        <v>11111401</v>
      </c>
      <c r="V36" s="782" t="s">
        <v>997</v>
      </c>
      <c r="W36" s="783">
        <v>0</v>
      </c>
      <c r="X36" s="785">
        <v>0</v>
      </c>
      <c r="Y36" s="785">
        <v>0</v>
      </c>
      <c r="Z36" s="785">
        <v>0</v>
      </c>
    </row>
    <row r="37" spans="2:26" ht="12" customHeight="1">
      <c r="C37" s="185" t="b">
        <f>C15=SUM(C16,C17,C19,C18)</f>
        <v>1</v>
      </c>
      <c r="D37" s="185" t="b">
        <f>D15=SUM(D16,D17,D19,D18)</f>
        <v>1</v>
      </c>
      <c r="E37" s="185" t="b">
        <f>E15=SUM(E16,E17,E19,E18)</f>
        <v>1</v>
      </c>
      <c r="F37" s="185" t="b">
        <f>F15=SUM(F16,F17,F19,F18)</f>
        <v>1</v>
      </c>
      <c r="I37" s="1254">
        <v>12100000</v>
      </c>
      <c r="J37" s="1255" t="s">
        <v>703</v>
      </c>
      <c r="K37" s="1256">
        <f t="shared" si="0"/>
        <v>0</v>
      </c>
      <c r="L37" s="1256">
        <f t="shared" si="1"/>
        <v>0</v>
      </c>
      <c r="M37" s="1256">
        <f t="shared" si="2"/>
        <v>0</v>
      </c>
      <c r="N37" s="1256">
        <f t="shared" si="3"/>
        <v>0</v>
      </c>
      <c r="O37" s="1107"/>
      <c r="P37" s="1107"/>
      <c r="Q37" s="1107"/>
      <c r="R37" s="1107"/>
      <c r="S37" s="1107"/>
      <c r="U37" s="782">
        <v>11111501</v>
      </c>
      <c r="V37" s="782" t="s">
        <v>998</v>
      </c>
      <c r="W37" s="783">
        <v>0</v>
      </c>
      <c r="X37" s="785">
        <v>0</v>
      </c>
      <c r="Y37" s="785">
        <v>0</v>
      </c>
      <c r="Z37" s="785">
        <v>0</v>
      </c>
    </row>
    <row r="38" spans="2:26" ht="12" customHeight="1">
      <c r="C38" s="185" t="e">
        <f>C26=SUM(C24,C25,#REF!)</f>
        <v>#REF!</v>
      </c>
      <c r="D38" s="185" t="e">
        <f>D26=SUM(D24,D25,#REF!)</f>
        <v>#REF!</v>
      </c>
      <c r="E38" s="185" t="e">
        <f>E26=SUM(E24,E25,#REF!)</f>
        <v>#REF!</v>
      </c>
      <c r="F38" s="185" t="e">
        <f>F26=SUM(F24,F25,#REF!)</f>
        <v>#REF!</v>
      </c>
      <c r="I38" s="1254">
        <v>12102000</v>
      </c>
      <c r="J38" s="1255" t="s">
        <v>704</v>
      </c>
      <c r="K38" s="1256">
        <f t="shared" si="0"/>
        <v>0</v>
      </c>
      <c r="L38" s="1256">
        <f t="shared" si="1"/>
        <v>198985.5</v>
      </c>
      <c r="M38" s="1256">
        <f t="shared" si="2"/>
        <v>187256.5</v>
      </c>
      <c r="N38" s="1256">
        <f t="shared" si="3"/>
        <v>304926</v>
      </c>
      <c r="O38" s="1107"/>
      <c r="P38" s="1107"/>
      <c r="Q38" s="1107"/>
      <c r="R38" s="1107"/>
      <c r="S38" s="1107"/>
      <c r="U38" s="782">
        <v>11111601</v>
      </c>
      <c r="V38" s="782" t="s">
        <v>999</v>
      </c>
      <c r="W38" s="783">
        <v>0</v>
      </c>
      <c r="X38" s="785">
        <v>0</v>
      </c>
      <c r="Y38" s="785">
        <v>0</v>
      </c>
      <c r="Z38" s="785">
        <v>0</v>
      </c>
    </row>
    <row r="39" spans="2:26" ht="12" customHeight="1">
      <c r="C39" s="185" t="b">
        <f>C27=C14</f>
        <v>1</v>
      </c>
      <c r="D39" s="185" t="b">
        <f>D27=D14</f>
        <v>1</v>
      </c>
      <c r="E39" s="185" t="b">
        <f>E27=E14</f>
        <v>1</v>
      </c>
      <c r="F39" s="185" t="b">
        <f>F27=F14</f>
        <v>1</v>
      </c>
      <c r="I39" s="1257">
        <v>12102005</v>
      </c>
      <c r="J39" s="1258" t="s">
        <v>144</v>
      </c>
      <c r="K39" s="1256">
        <f t="shared" si="0"/>
        <v>0</v>
      </c>
      <c r="L39" s="1256">
        <f t="shared" si="1"/>
        <v>198985.5</v>
      </c>
      <c r="M39" s="1256">
        <f t="shared" si="2"/>
        <v>187256.5</v>
      </c>
      <c r="N39" s="1256">
        <f t="shared" si="3"/>
        <v>304926</v>
      </c>
      <c r="O39" s="1107"/>
      <c r="P39" s="1107"/>
      <c r="Q39" s="1107"/>
      <c r="R39" s="1107"/>
      <c r="S39" s="1107"/>
      <c r="U39" s="782">
        <v>11111701</v>
      </c>
      <c r="V39" s="782" t="s">
        <v>638</v>
      </c>
      <c r="W39" s="783">
        <v>570343.05999999994</v>
      </c>
      <c r="X39" s="785">
        <v>836216.89</v>
      </c>
      <c r="Y39" s="785">
        <v>1718205.56</v>
      </c>
      <c r="Z39" s="785">
        <v>2095177.46</v>
      </c>
    </row>
    <row r="40" spans="2:26" ht="12" customHeight="1">
      <c r="I40" s="1254">
        <v>12170000</v>
      </c>
      <c r="J40" s="1255" t="s">
        <v>707</v>
      </c>
      <c r="K40" s="1256">
        <f t="shared" si="0"/>
        <v>92953197.979999974</v>
      </c>
      <c r="L40" s="1256">
        <f t="shared" si="1"/>
        <v>117092644.05</v>
      </c>
      <c r="M40" s="1256">
        <f t="shared" si="2"/>
        <v>174914009.75</v>
      </c>
      <c r="N40" s="1256">
        <f t="shared" si="3"/>
        <v>192925879.63999999</v>
      </c>
      <c r="O40" s="1107"/>
      <c r="P40" s="1107"/>
      <c r="Q40" s="1107"/>
      <c r="R40" s="1107"/>
      <c r="S40" s="1107"/>
      <c r="U40" s="782">
        <v>11111801</v>
      </c>
      <c r="V40" s="782" t="s">
        <v>641</v>
      </c>
      <c r="W40" s="783">
        <v>0</v>
      </c>
      <c r="X40" s="785">
        <v>0</v>
      </c>
      <c r="Y40" s="785">
        <v>0</v>
      </c>
      <c r="Z40" s="785">
        <v>0</v>
      </c>
    </row>
    <row r="41" spans="2:26" ht="12" customHeight="1">
      <c r="I41" s="1254">
        <v>12171100</v>
      </c>
      <c r="J41" s="1255" t="s">
        <v>710</v>
      </c>
      <c r="K41" s="1256">
        <f t="shared" si="0"/>
        <v>20067458.349999998</v>
      </c>
      <c r="L41" s="1256">
        <f t="shared" si="1"/>
        <v>19939291.469999999</v>
      </c>
      <c r="M41" s="1256">
        <f t="shared" si="2"/>
        <v>19415041.259999998</v>
      </c>
      <c r="N41" s="1256">
        <f t="shared" si="3"/>
        <v>19152916.149999999</v>
      </c>
      <c r="O41" s="1111">
        <f>N41/$N$40</f>
        <v>9.9276033810183337E-2</v>
      </c>
      <c r="P41" s="1107"/>
      <c r="Q41" s="1107"/>
      <c r="R41" s="1107"/>
      <c r="S41" s="1107"/>
      <c r="U41" s="782">
        <v>11111901</v>
      </c>
      <c r="V41" s="782" t="s">
        <v>1000</v>
      </c>
      <c r="W41" s="783">
        <v>0</v>
      </c>
      <c r="X41" s="785">
        <v>0</v>
      </c>
      <c r="Y41" s="785">
        <v>0</v>
      </c>
      <c r="Z41" s="785">
        <v>0</v>
      </c>
    </row>
    <row r="42" spans="2:26">
      <c r="B42" s="185" t="s">
        <v>1001</v>
      </c>
      <c r="C42" s="781">
        <f>C17+C21</f>
        <v>82683850</v>
      </c>
      <c r="D42" s="781">
        <f>D17+D21</f>
        <v>125660004.66</v>
      </c>
      <c r="E42" s="781">
        <f>E17+E21</f>
        <v>155100512.28999999</v>
      </c>
      <c r="F42" s="781">
        <f>F17+F21</f>
        <v>168653406.92000002</v>
      </c>
      <c r="I42" s="1257">
        <v>12171101</v>
      </c>
      <c r="J42" s="1258" t="s">
        <v>711</v>
      </c>
      <c r="K42" s="1256">
        <f t="shared" si="0"/>
        <v>20582008.559999999</v>
      </c>
      <c r="L42" s="1256">
        <f t="shared" si="1"/>
        <v>20970008.559999999</v>
      </c>
      <c r="M42" s="1256">
        <f t="shared" si="2"/>
        <v>20970008.559999999</v>
      </c>
      <c r="N42" s="1256">
        <f t="shared" si="3"/>
        <v>20970008.559999999</v>
      </c>
      <c r="O42" s="1107"/>
      <c r="P42" s="1107"/>
      <c r="Q42" s="1107"/>
      <c r="R42" s="1107"/>
      <c r="S42" s="1107"/>
      <c r="U42" s="740">
        <v>11120000</v>
      </c>
      <c r="V42" s="740" t="s">
        <v>1002</v>
      </c>
      <c r="W42" s="755">
        <v>0</v>
      </c>
      <c r="X42" s="784">
        <v>0</v>
      </c>
      <c r="Y42" s="784">
        <v>243846</v>
      </c>
      <c r="Z42" s="784">
        <v>0</v>
      </c>
    </row>
    <row r="43" spans="2:26">
      <c r="B43" s="185" t="s">
        <v>1003</v>
      </c>
      <c r="C43" s="185">
        <f>'IS(RMB)'!J68</f>
        <v>4088583.19</v>
      </c>
      <c r="D43" s="185">
        <f>'IS(RMB)'!K68</f>
        <v>3976922.04</v>
      </c>
      <c r="E43" s="185">
        <f>'IS(RMB)'!L68</f>
        <v>3759400.69</v>
      </c>
      <c r="F43" s="185">
        <f>'IS(RMB)'!M68</f>
        <v>2083680.78</v>
      </c>
      <c r="I43" s="1257">
        <v>12171102</v>
      </c>
      <c r="J43" s="1258" t="s">
        <v>714</v>
      </c>
      <c r="K43" s="1256">
        <f t="shared" si="0"/>
        <v>-514550.21</v>
      </c>
      <c r="L43" s="1256">
        <f t="shared" si="1"/>
        <v>-1030717.09</v>
      </c>
      <c r="M43" s="1256">
        <f t="shared" si="2"/>
        <v>-1554967.3</v>
      </c>
      <c r="N43" s="1256">
        <f t="shared" si="3"/>
        <v>-1817092.41</v>
      </c>
      <c r="O43" s="1107"/>
      <c r="P43" s="1107"/>
      <c r="Q43" s="1107"/>
      <c r="R43" s="1107"/>
      <c r="S43" s="1107"/>
      <c r="U43" s="740">
        <v>11121000</v>
      </c>
      <c r="V43" s="740" t="s">
        <v>1004</v>
      </c>
      <c r="W43" s="755">
        <v>0</v>
      </c>
      <c r="X43" s="784">
        <v>0</v>
      </c>
      <c r="Y43" s="784">
        <v>0</v>
      </c>
      <c r="Z43" s="784">
        <v>0</v>
      </c>
    </row>
    <row r="44" spans="2:26">
      <c r="C44" s="802">
        <f>C43/C42</f>
        <v>4.944838913524225E-2</v>
      </c>
      <c r="D44" s="802">
        <f t="shared" ref="D44:F44" si="28">D43/D42</f>
        <v>3.1648272262605852E-2</v>
      </c>
      <c r="E44" s="802">
        <f t="shared" si="28"/>
        <v>2.4238480160341708E-2</v>
      </c>
      <c r="F44" s="802">
        <f t="shared" si="28"/>
        <v>1.2354809891201217E-2</v>
      </c>
      <c r="I44" s="1254">
        <v>12171300</v>
      </c>
      <c r="J44" s="1255" t="s">
        <v>715</v>
      </c>
      <c r="K44" s="1256">
        <f t="shared" si="0"/>
        <v>40379669.810000002</v>
      </c>
      <c r="L44" s="1256">
        <f t="shared" si="1"/>
        <v>50178918.379999995</v>
      </c>
      <c r="M44" s="1256">
        <f t="shared" si="2"/>
        <v>70899679</v>
      </c>
      <c r="N44" s="1256">
        <f t="shared" si="3"/>
        <v>75434232.239999995</v>
      </c>
      <c r="O44" s="1111">
        <f>N44/$N$40</f>
        <v>0.39100110560988705</v>
      </c>
      <c r="P44" s="1107"/>
      <c r="Q44" s="1107"/>
      <c r="R44" s="1107"/>
      <c r="S44" s="1107"/>
      <c r="U44" s="782">
        <v>11121001</v>
      </c>
      <c r="V44" s="782" t="s">
        <v>1005</v>
      </c>
      <c r="W44" s="783">
        <v>0</v>
      </c>
      <c r="X44" s="785">
        <v>0</v>
      </c>
      <c r="Y44" s="785">
        <v>0</v>
      </c>
      <c r="Z44" s="785">
        <v>0</v>
      </c>
    </row>
    <row r="45" spans="2:26">
      <c r="I45" s="1257">
        <v>12171301</v>
      </c>
      <c r="J45" s="1258" t="s">
        <v>718</v>
      </c>
      <c r="K45" s="1256">
        <f t="shared" si="0"/>
        <v>59003851.619999997</v>
      </c>
      <c r="L45" s="1256">
        <f t="shared" si="1"/>
        <v>75154055.379999995</v>
      </c>
      <c r="M45" s="1256">
        <f t="shared" si="2"/>
        <v>104411707.93000001</v>
      </c>
      <c r="N45" s="1256">
        <f t="shared" si="3"/>
        <v>113067538.63</v>
      </c>
      <c r="O45" s="1107"/>
      <c r="P45" s="1107"/>
      <c r="Q45" s="1107"/>
      <c r="R45" s="1107"/>
      <c r="S45" s="1107"/>
      <c r="U45" s="782">
        <v>11121002</v>
      </c>
      <c r="V45" s="782" t="s">
        <v>1006</v>
      </c>
      <c r="W45" s="783">
        <v>0</v>
      </c>
      <c r="X45" s="785">
        <v>0</v>
      </c>
      <c r="Y45" s="785">
        <v>0</v>
      </c>
      <c r="Z45" s="785">
        <v>0</v>
      </c>
    </row>
    <row r="46" spans="2:26">
      <c r="I46" s="1257">
        <v>12171302</v>
      </c>
      <c r="J46" s="1258" t="s">
        <v>719</v>
      </c>
      <c r="K46" s="1256">
        <f t="shared" si="0"/>
        <v>-18624181.809999999</v>
      </c>
      <c r="L46" s="1256">
        <f t="shared" si="1"/>
        <v>-24975137</v>
      </c>
      <c r="M46" s="1256">
        <f t="shared" si="2"/>
        <v>-33512028.93</v>
      </c>
      <c r="N46" s="1256">
        <f t="shared" si="3"/>
        <v>-37633306.390000001</v>
      </c>
      <c r="O46" s="1107"/>
      <c r="P46" s="1107"/>
      <c r="Q46" s="1107"/>
      <c r="R46" s="1107"/>
      <c r="S46" s="1107"/>
      <c r="U46" s="782">
        <v>11121003</v>
      </c>
      <c r="V46" s="782" t="s">
        <v>1007</v>
      </c>
      <c r="W46" s="783">
        <v>0</v>
      </c>
      <c r="X46" s="785">
        <v>0</v>
      </c>
      <c r="Y46" s="785">
        <v>0</v>
      </c>
      <c r="Z46" s="785">
        <v>0</v>
      </c>
    </row>
    <row r="47" spans="2:26">
      <c r="I47" s="1254">
        <v>12171400</v>
      </c>
      <c r="J47" s="1255" t="s">
        <v>722</v>
      </c>
      <c r="K47" s="1256">
        <f t="shared" si="0"/>
        <v>1565072.2900000003</v>
      </c>
      <c r="L47" s="1256">
        <f t="shared" si="1"/>
        <v>1350744.59</v>
      </c>
      <c r="M47" s="1256">
        <f t="shared" si="2"/>
        <v>944208.29</v>
      </c>
      <c r="N47" s="1256">
        <f t="shared" si="3"/>
        <v>859597.66000000015</v>
      </c>
      <c r="O47" s="1111">
        <f>N47/$N$40</f>
        <v>4.4555850236578463E-3</v>
      </c>
      <c r="P47" s="1107"/>
      <c r="Q47" s="1107"/>
      <c r="R47" s="1107"/>
      <c r="S47" s="1107"/>
      <c r="U47" s="782">
        <v>11121004</v>
      </c>
      <c r="V47" s="782" t="s">
        <v>1008</v>
      </c>
      <c r="W47" s="783">
        <v>0</v>
      </c>
      <c r="X47" s="785">
        <v>0</v>
      </c>
      <c r="Y47" s="785">
        <v>0</v>
      </c>
      <c r="Z47" s="785">
        <v>0</v>
      </c>
    </row>
    <row r="48" spans="2:26">
      <c r="I48" s="1257">
        <v>12171401</v>
      </c>
      <c r="J48" s="1258" t="s">
        <v>725</v>
      </c>
      <c r="K48" s="1256">
        <f t="shared" si="0"/>
        <v>2623692.1800000002</v>
      </c>
      <c r="L48" s="1256">
        <f t="shared" si="1"/>
        <v>2567497.98</v>
      </c>
      <c r="M48" s="1256">
        <f t="shared" si="2"/>
        <v>2456384.92</v>
      </c>
      <c r="N48" s="1256">
        <f t="shared" si="3"/>
        <v>2566028.81</v>
      </c>
      <c r="O48" s="1107"/>
      <c r="P48" s="1107"/>
      <c r="Q48" s="1107"/>
      <c r="R48" s="1107"/>
      <c r="S48" s="1107"/>
      <c r="U48" s="782">
        <v>11121101</v>
      </c>
      <c r="V48" s="782" t="s">
        <v>1009</v>
      </c>
      <c r="W48" s="783">
        <v>0</v>
      </c>
      <c r="X48" s="785">
        <v>0</v>
      </c>
      <c r="Y48" s="785">
        <v>0</v>
      </c>
      <c r="Z48" s="785">
        <v>0</v>
      </c>
    </row>
    <row r="49" spans="9:26">
      <c r="I49" s="1257">
        <v>12171402</v>
      </c>
      <c r="J49" s="1258" t="s">
        <v>728</v>
      </c>
      <c r="K49" s="1256">
        <f t="shared" si="0"/>
        <v>-1058619.8899999999</v>
      </c>
      <c r="L49" s="1256">
        <f t="shared" si="1"/>
        <v>-1216753.3899999999</v>
      </c>
      <c r="M49" s="1256">
        <f t="shared" si="2"/>
        <v>-1512176.63</v>
      </c>
      <c r="N49" s="1256">
        <f t="shared" si="3"/>
        <v>-1706431.15</v>
      </c>
      <c r="O49" s="1107"/>
      <c r="P49" s="1107"/>
      <c r="Q49" s="1107"/>
      <c r="R49" s="1107"/>
      <c r="S49" s="1107"/>
      <c r="U49" s="782">
        <v>11121201</v>
      </c>
      <c r="V49" s="782" t="s">
        <v>1010</v>
      </c>
      <c r="W49" s="783">
        <v>0</v>
      </c>
      <c r="X49" s="785">
        <v>0</v>
      </c>
      <c r="Y49" s="785">
        <v>0</v>
      </c>
      <c r="Z49" s="785">
        <v>0</v>
      </c>
    </row>
    <row r="50" spans="9:26">
      <c r="I50" s="1254">
        <v>12171500</v>
      </c>
      <c r="J50" s="1255" t="s">
        <v>731</v>
      </c>
      <c r="K50" s="1256">
        <f t="shared" si="0"/>
        <v>2149532.35</v>
      </c>
      <c r="L50" s="1256">
        <f t="shared" si="1"/>
        <v>2630267.6300000004</v>
      </c>
      <c r="M50" s="1256">
        <f t="shared" si="2"/>
        <v>3244833.36</v>
      </c>
      <c r="N50" s="1256">
        <f t="shared" si="3"/>
        <v>3488217.71</v>
      </c>
      <c r="O50" s="1111">
        <f>N50/$N$40</f>
        <v>1.8080610628854046E-2</v>
      </c>
      <c r="P50" s="1107"/>
      <c r="Q50" s="1107"/>
      <c r="R50" s="1107"/>
      <c r="S50" s="1107"/>
      <c r="U50" s="782">
        <v>11121202</v>
      </c>
      <c r="V50" s="782" t="s">
        <v>1011</v>
      </c>
      <c r="W50" s="783">
        <v>0</v>
      </c>
      <c r="X50" s="785">
        <v>0</v>
      </c>
      <c r="Y50" s="785">
        <v>0</v>
      </c>
      <c r="Z50" s="785">
        <v>0</v>
      </c>
    </row>
    <row r="51" spans="9:26">
      <c r="I51" s="1257">
        <v>12171501</v>
      </c>
      <c r="J51" s="1258" t="s">
        <v>734</v>
      </c>
      <c r="K51" s="1256">
        <f t="shared" si="0"/>
        <v>4731339.2</v>
      </c>
      <c r="L51" s="1256">
        <f t="shared" si="1"/>
        <v>5696232.9000000004</v>
      </c>
      <c r="M51" s="1256">
        <f t="shared" si="2"/>
        <v>5739838.7199999997</v>
      </c>
      <c r="N51" s="1256">
        <f t="shared" si="3"/>
        <v>6303952.0800000001</v>
      </c>
      <c r="O51" s="1107"/>
      <c r="P51" s="1107"/>
      <c r="Q51" s="1107"/>
      <c r="R51" s="1107"/>
      <c r="S51" s="1107"/>
      <c r="U51" s="740">
        <v>11130000</v>
      </c>
      <c r="V51" s="740" t="s">
        <v>1012</v>
      </c>
      <c r="W51" s="755">
        <v>0</v>
      </c>
      <c r="X51" s="784">
        <v>0</v>
      </c>
      <c r="Y51" s="784">
        <v>0</v>
      </c>
      <c r="Z51" s="784">
        <v>0</v>
      </c>
    </row>
    <row r="52" spans="9:26">
      <c r="I52" s="1257">
        <v>12171502</v>
      </c>
      <c r="J52" s="1258" t="s">
        <v>737</v>
      </c>
      <c r="K52" s="1256">
        <f t="shared" si="0"/>
        <v>-2581806.85</v>
      </c>
      <c r="L52" s="1256">
        <f t="shared" si="1"/>
        <v>-3065965.27</v>
      </c>
      <c r="M52" s="1256">
        <f t="shared" si="2"/>
        <v>-2495005.36</v>
      </c>
      <c r="N52" s="1256">
        <f t="shared" si="3"/>
        <v>-2815734.37</v>
      </c>
      <c r="O52" s="1107"/>
      <c r="P52" s="1107"/>
      <c r="Q52" s="1107"/>
      <c r="R52" s="1107"/>
      <c r="S52" s="1107"/>
      <c r="U52" s="782">
        <v>11131001</v>
      </c>
      <c r="V52" s="782" t="s">
        <v>1013</v>
      </c>
      <c r="W52" s="783">
        <v>0</v>
      </c>
      <c r="X52" s="785">
        <v>0</v>
      </c>
      <c r="Y52" s="785">
        <v>0</v>
      </c>
      <c r="Z52" s="785">
        <v>0</v>
      </c>
    </row>
    <row r="53" spans="9:26">
      <c r="I53" s="1254">
        <v>12171600</v>
      </c>
      <c r="J53" s="1255" t="s">
        <v>740</v>
      </c>
      <c r="K53" s="1256">
        <f t="shared" si="0"/>
        <v>119162.29999999999</v>
      </c>
      <c r="L53" s="1256">
        <f t="shared" si="1"/>
        <v>95698.669999999984</v>
      </c>
      <c r="M53" s="1256">
        <f t="shared" si="2"/>
        <v>289304.38</v>
      </c>
      <c r="N53" s="1256">
        <f t="shared" si="3"/>
        <v>299983</v>
      </c>
      <c r="O53" s="1111">
        <f>N53/$N$40</f>
        <v>1.5549132162039057E-3</v>
      </c>
      <c r="P53" s="1107"/>
      <c r="Q53" s="1107"/>
      <c r="R53" s="1107"/>
      <c r="S53" s="1107"/>
      <c r="U53" s="782">
        <v>11131002</v>
      </c>
      <c r="V53" s="782" t="s">
        <v>1014</v>
      </c>
      <c r="W53" s="783">
        <v>0</v>
      </c>
      <c r="X53" s="785">
        <v>0</v>
      </c>
      <c r="Y53" s="785">
        <v>0</v>
      </c>
      <c r="Z53" s="785">
        <v>0</v>
      </c>
    </row>
    <row r="54" spans="9:26">
      <c r="I54" s="1257">
        <v>12171601</v>
      </c>
      <c r="J54" s="1258" t="s">
        <v>743</v>
      </c>
      <c r="K54" s="1256">
        <f t="shared" si="0"/>
        <v>587571.35</v>
      </c>
      <c r="L54" s="1256">
        <f t="shared" si="1"/>
        <v>590971.35</v>
      </c>
      <c r="M54" s="1256">
        <f t="shared" si="2"/>
        <v>821243.12</v>
      </c>
      <c r="N54" s="1256">
        <f t="shared" si="3"/>
        <v>859539.7</v>
      </c>
      <c r="O54" s="1107"/>
      <c r="P54" s="1107"/>
      <c r="Q54" s="1107"/>
      <c r="R54" s="1107"/>
      <c r="S54" s="1107"/>
      <c r="U54" s="782">
        <v>11131003</v>
      </c>
      <c r="V54" s="782" t="s">
        <v>1015</v>
      </c>
      <c r="W54" s="783">
        <v>0</v>
      </c>
      <c r="X54" s="785">
        <v>0</v>
      </c>
      <c r="Y54" s="785">
        <v>0</v>
      </c>
      <c r="Z54" s="785">
        <v>0</v>
      </c>
    </row>
    <row r="55" spans="9:26">
      <c r="I55" s="1257">
        <v>12171602</v>
      </c>
      <c r="J55" s="1258" t="s">
        <v>746</v>
      </c>
      <c r="K55" s="1256">
        <f t="shared" si="0"/>
        <v>-468409.05</v>
      </c>
      <c r="L55" s="1256">
        <f t="shared" si="1"/>
        <v>-495272.68</v>
      </c>
      <c r="M55" s="1256">
        <f t="shared" si="2"/>
        <v>-531938.74</v>
      </c>
      <c r="N55" s="1256">
        <f t="shared" si="3"/>
        <v>-559556.69999999995</v>
      </c>
      <c r="O55" s="1107"/>
      <c r="P55" s="1107"/>
      <c r="Q55" s="1107"/>
      <c r="R55" s="1107"/>
      <c r="S55" s="1107"/>
      <c r="U55" s="782">
        <v>11131004</v>
      </c>
      <c r="V55" s="782" t="s">
        <v>1016</v>
      </c>
      <c r="W55" s="783">
        <v>0</v>
      </c>
      <c r="X55" s="785">
        <v>0</v>
      </c>
      <c r="Y55" s="785">
        <v>0</v>
      </c>
      <c r="Z55" s="785">
        <v>0</v>
      </c>
    </row>
    <row r="56" spans="9:26">
      <c r="I56" s="1254">
        <v>12171700</v>
      </c>
      <c r="J56" s="1255" t="s">
        <v>749</v>
      </c>
      <c r="K56" s="1256">
        <f t="shared" si="0"/>
        <v>13732426.259999998</v>
      </c>
      <c r="L56" s="1256">
        <f t="shared" si="1"/>
        <v>19180970.850000001</v>
      </c>
      <c r="M56" s="1256">
        <f t="shared" si="2"/>
        <v>22877734.59</v>
      </c>
      <c r="N56" s="1256">
        <f t="shared" si="3"/>
        <v>25694234.539999999</v>
      </c>
      <c r="O56" s="1111">
        <f>N56/$N$40</f>
        <v>0.13318189652909959</v>
      </c>
      <c r="P56" s="1107"/>
      <c r="Q56" s="1107"/>
      <c r="R56" s="1107"/>
      <c r="S56" s="1107"/>
      <c r="U56" s="782">
        <v>11131005</v>
      </c>
      <c r="V56" s="782" t="s">
        <v>1017</v>
      </c>
      <c r="W56" s="783">
        <v>0</v>
      </c>
      <c r="X56" s="785">
        <v>0</v>
      </c>
      <c r="Y56" s="785">
        <v>0</v>
      </c>
      <c r="Z56" s="785">
        <v>0</v>
      </c>
    </row>
    <row r="57" spans="9:26">
      <c r="I57" s="1257">
        <v>12171701</v>
      </c>
      <c r="J57" s="1258" t="s">
        <v>752</v>
      </c>
      <c r="K57" s="1256">
        <f t="shared" si="0"/>
        <v>22711747.239999998</v>
      </c>
      <c r="L57" s="1256">
        <f t="shared" si="1"/>
        <v>32916260.780000001</v>
      </c>
      <c r="M57" s="1256">
        <f t="shared" si="2"/>
        <v>42959650.75</v>
      </c>
      <c r="N57" s="1256">
        <f t="shared" si="3"/>
        <v>49253783.439999998</v>
      </c>
      <c r="O57" s="1107"/>
      <c r="P57" s="1107"/>
      <c r="Q57" s="1107"/>
      <c r="R57" s="1107"/>
      <c r="S57" s="1107"/>
      <c r="U57" s="740">
        <v>11140000</v>
      </c>
      <c r="V57" s="740" t="s">
        <v>1018</v>
      </c>
      <c r="W57" s="755">
        <v>0</v>
      </c>
      <c r="X57" s="784">
        <v>0</v>
      </c>
      <c r="Y57" s="784">
        <v>0</v>
      </c>
      <c r="Z57" s="784">
        <v>0</v>
      </c>
    </row>
    <row r="58" spans="9:26">
      <c r="I58" s="1257">
        <v>12171702</v>
      </c>
      <c r="J58" s="1258" t="s">
        <v>755</v>
      </c>
      <c r="K58" s="1256">
        <f t="shared" si="0"/>
        <v>-8979320.9800000004</v>
      </c>
      <c r="L58" s="1256">
        <f t="shared" si="1"/>
        <v>-13735289.93</v>
      </c>
      <c r="M58" s="1256">
        <f t="shared" si="2"/>
        <v>-20081916.16</v>
      </c>
      <c r="N58" s="1256">
        <f t="shared" si="3"/>
        <v>-23559548.899999999</v>
      </c>
      <c r="O58" s="1107"/>
      <c r="P58" s="1107"/>
      <c r="Q58" s="1107"/>
      <c r="R58" s="1107"/>
      <c r="S58" s="1107"/>
      <c r="U58" s="782">
        <v>11141001</v>
      </c>
      <c r="V58" s="782" t="s">
        <v>1019</v>
      </c>
      <c r="W58" s="783">
        <v>0</v>
      </c>
      <c r="X58" s="785">
        <v>0</v>
      </c>
      <c r="Y58" s="785">
        <v>0</v>
      </c>
      <c r="Z58" s="785">
        <v>0</v>
      </c>
    </row>
    <row r="59" spans="9:26">
      <c r="I59" s="1254">
        <v>12171800</v>
      </c>
      <c r="J59" s="1255" t="s">
        <v>757</v>
      </c>
      <c r="K59" s="1256">
        <f t="shared" si="0"/>
        <v>6737830.4900000002</v>
      </c>
      <c r="L59" s="1256">
        <f t="shared" si="1"/>
        <v>12726752.130000001</v>
      </c>
      <c r="M59" s="1256">
        <f t="shared" si="2"/>
        <v>44039092.619999997</v>
      </c>
      <c r="N59" s="1256">
        <f t="shared" si="3"/>
        <v>52389023.350000001</v>
      </c>
      <c r="O59" s="1111">
        <f>N59/$N$40</f>
        <v>0.27155000380331556</v>
      </c>
      <c r="P59" s="1107"/>
      <c r="Q59" s="1107"/>
      <c r="R59" s="1107"/>
      <c r="S59" s="1107"/>
      <c r="U59" s="782">
        <v>11141002</v>
      </c>
      <c r="V59" s="782" t="s">
        <v>1020</v>
      </c>
      <c r="W59" s="783">
        <v>0</v>
      </c>
      <c r="X59" s="785">
        <v>0</v>
      </c>
      <c r="Y59" s="785">
        <v>0</v>
      </c>
      <c r="Z59" s="785">
        <v>0</v>
      </c>
    </row>
    <row r="60" spans="9:26">
      <c r="I60" s="1257">
        <v>12171801</v>
      </c>
      <c r="J60" s="1258" t="s">
        <v>759</v>
      </c>
      <c r="K60" s="1256">
        <f t="shared" si="0"/>
        <v>6737830.4900000002</v>
      </c>
      <c r="L60" s="1256">
        <f t="shared" si="1"/>
        <v>12726752.130000001</v>
      </c>
      <c r="M60" s="1256">
        <f t="shared" si="2"/>
        <v>44039092.619999997</v>
      </c>
      <c r="N60" s="1256">
        <f t="shared" si="3"/>
        <v>52389023.350000001</v>
      </c>
      <c r="O60" s="1107"/>
      <c r="P60" s="1107"/>
      <c r="Q60" s="1107"/>
      <c r="R60" s="1107"/>
      <c r="S60" s="1107"/>
      <c r="U60" s="782">
        <v>11141003</v>
      </c>
      <c r="V60" s="782" t="s">
        <v>1021</v>
      </c>
      <c r="W60" s="783">
        <v>0</v>
      </c>
      <c r="X60" s="785">
        <v>0</v>
      </c>
      <c r="Y60" s="785">
        <v>0</v>
      </c>
      <c r="Z60" s="785">
        <v>0</v>
      </c>
    </row>
    <row r="61" spans="9:26">
      <c r="I61" s="1254">
        <v>12171900</v>
      </c>
      <c r="J61" s="1255" t="s">
        <v>761</v>
      </c>
      <c r="K61" s="1256">
        <f t="shared" si="0"/>
        <v>8202046.129999999</v>
      </c>
      <c r="L61" s="1256">
        <f t="shared" si="1"/>
        <v>10990000.330000004</v>
      </c>
      <c r="M61" s="1256">
        <f t="shared" si="2"/>
        <v>13204116.25</v>
      </c>
      <c r="N61" s="1256">
        <f t="shared" si="3"/>
        <v>15607674.989999998</v>
      </c>
      <c r="O61" s="1111">
        <f>N61/$N$40</f>
        <v>8.0899851378798668E-2</v>
      </c>
      <c r="P61" s="1107"/>
      <c r="Q61" s="1107"/>
      <c r="R61" s="1107"/>
      <c r="S61" s="1107"/>
      <c r="U61" s="782">
        <v>11141004</v>
      </c>
      <c r="V61" s="782" t="s">
        <v>1022</v>
      </c>
      <c r="W61" s="783">
        <v>0</v>
      </c>
      <c r="X61" s="785">
        <v>0</v>
      </c>
      <c r="Y61" s="785">
        <v>0</v>
      </c>
      <c r="Z61" s="785">
        <v>0</v>
      </c>
    </row>
    <row r="62" spans="9:26">
      <c r="I62" s="1257">
        <v>12171901</v>
      </c>
      <c r="J62" s="1258" t="s">
        <v>763</v>
      </c>
      <c r="K62" s="1256">
        <f t="shared" si="0"/>
        <v>20790462.57</v>
      </c>
      <c r="L62" s="1256">
        <f t="shared" si="1"/>
        <v>24811909.410000004</v>
      </c>
      <c r="M62" s="1256">
        <f t="shared" si="2"/>
        <v>27294426.16</v>
      </c>
      <c r="N62" s="1256">
        <f t="shared" si="3"/>
        <v>30923259.369999997</v>
      </c>
      <c r="O62" s="1107"/>
      <c r="P62" s="1107"/>
      <c r="Q62" s="1107"/>
      <c r="R62" s="1107"/>
      <c r="S62" s="1107"/>
      <c r="U62" s="740">
        <v>11150000</v>
      </c>
      <c r="V62" s="740" t="s">
        <v>1023</v>
      </c>
      <c r="W62" s="755">
        <v>0</v>
      </c>
      <c r="X62" s="784">
        <v>0</v>
      </c>
      <c r="Y62" s="784">
        <v>243846</v>
      </c>
      <c r="Z62" s="784">
        <v>0</v>
      </c>
    </row>
    <row r="63" spans="9:26">
      <c r="I63" s="1257">
        <v>12171902</v>
      </c>
      <c r="J63" s="1258" t="s">
        <v>766</v>
      </c>
      <c r="K63" s="1256">
        <f t="shared" si="0"/>
        <v>-12588416.440000001</v>
      </c>
      <c r="L63" s="1256">
        <f t="shared" si="1"/>
        <v>-13821909.08</v>
      </c>
      <c r="M63" s="1256">
        <f t="shared" si="2"/>
        <v>-14090309.91</v>
      </c>
      <c r="N63" s="1256">
        <f t="shared" si="3"/>
        <v>-15315584.379999999</v>
      </c>
      <c r="O63" s="1107"/>
      <c r="P63" s="1107"/>
      <c r="Q63" s="1107"/>
      <c r="R63" s="1107"/>
      <c r="S63" s="1107"/>
      <c r="U63" s="782">
        <v>11151001</v>
      </c>
      <c r="V63" s="782" t="s">
        <v>652</v>
      </c>
      <c r="W63" s="783">
        <v>0</v>
      </c>
      <c r="X63" s="785">
        <v>0</v>
      </c>
      <c r="Y63" s="785">
        <v>243846</v>
      </c>
      <c r="Z63" s="785">
        <v>0</v>
      </c>
    </row>
    <row r="64" spans="9:26">
      <c r="I64" s="1254">
        <v>12190000</v>
      </c>
      <c r="J64" s="1255" t="s">
        <v>769</v>
      </c>
      <c r="K64" s="1256">
        <f t="shared" si="0"/>
        <v>5943322.54</v>
      </c>
      <c r="L64" s="1256">
        <f t="shared" si="1"/>
        <v>12036626.01</v>
      </c>
      <c r="M64" s="1256">
        <f t="shared" si="2"/>
        <v>13484626.310000001</v>
      </c>
      <c r="N64" s="1256">
        <f t="shared" si="3"/>
        <v>13517533.57</v>
      </c>
      <c r="O64" s="1107"/>
      <c r="P64" s="1107"/>
      <c r="Q64" s="1107"/>
      <c r="R64" s="1107"/>
      <c r="S64" s="1107"/>
      <c r="U64" s="782">
        <v>11151002</v>
      </c>
      <c r="V64" s="782" t="s">
        <v>1024</v>
      </c>
      <c r="W64" s="783">
        <v>0</v>
      </c>
      <c r="X64" s="785">
        <v>0</v>
      </c>
      <c r="Y64" s="785">
        <v>0</v>
      </c>
      <c r="Z64" s="785">
        <v>0</v>
      </c>
    </row>
    <row r="65" spans="9:26">
      <c r="I65" s="1254">
        <v>12191100</v>
      </c>
      <c r="J65" s="1255" t="s">
        <v>772</v>
      </c>
      <c r="K65" s="1256">
        <f t="shared" si="0"/>
        <v>5593322.54</v>
      </c>
      <c r="L65" s="1256">
        <f t="shared" si="1"/>
        <v>11686626.01</v>
      </c>
      <c r="M65" s="1256">
        <f t="shared" si="2"/>
        <v>13134626.310000001</v>
      </c>
      <c r="N65" s="1256">
        <f t="shared" si="3"/>
        <v>12587533.57</v>
      </c>
      <c r="O65" s="1107"/>
      <c r="P65" s="1107"/>
      <c r="Q65" s="1107"/>
      <c r="R65" s="1107"/>
      <c r="S65" s="1107"/>
      <c r="U65" s="782">
        <v>11151003</v>
      </c>
      <c r="V65" s="782" t="s">
        <v>1025</v>
      </c>
      <c r="W65" s="783">
        <v>0</v>
      </c>
      <c r="X65" s="785">
        <v>0</v>
      </c>
      <c r="Y65" s="785">
        <v>0</v>
      </c>
      <c r="Z65" s="785">
        <v>0</v>
      </c>
    </row>
    <row r="66" spans="9:26">
      <c r="I66" s="1257">
        <v>12191101</v>
      </c>
      <c r="J66" s="1258" t="s">
        <v>775</v>
      </c>
      <c r="K66" s="1256">
        <f t="shared" si="0"/>
        <v>5593322.54</v>
      </c>
      <c r="L66" s="1256">
        <f t="shared" si="1"/>
        <v>11686626.01</v>
      </c>
      <c r="M66" s="1256">
        <f t="shared" si="2"/>
        <v>13134626.310000001</v>
      </c>
      <c r="N66" s="1256">
        <f t="shared" si="3"/>
        <v>12587533.57</v>
      </c>
      <c r="O66" s="1107"/>
      <c r="P66" s="1107"/>
      <c r="Q66" s="1107"/>
      <c r="R66" s="1107"/>
      <c r="S66" s="1107"/>
      <c r="T66" s="263">
        <v>181.09</v>
      </c>
      <c r="U66" s="740">
        <v>11151100</v>
      </c>
      <c r="V66" s="740" t="s">
        <v>1026</v>
      </c>
      <c r="W66" s="755">
        <v>0</v>
      </c>
      <c r="X66" s="784">
        <v>0</v>
      </c>
      <c r="Y66" s="784">
        <v>0</v>
      </c>
      <c r="Z66" s="784">
        <v>0</v>
      </c>
    </row>
    <row r="67" spans="9:26">
      <c r="I67" s="1254">
        <v>12191400</v>
      </c>
      <c r="J67" s="1255" t="s">
        <v>778</v>
      </c>
      <c r="K67" s="1256">
        <f t="shared" si="0"/>
        <v>350000</v>
      </c>
      <c r="L67" s="1256">
        <f t="shared" si="1"/>
        <v>350000</v>
      </c>
      <c r="M67" s="1256">
        <f t="shared" si="2"/>
        <v>350000</v>
      </c>
      <c r="N67" s="1256">
        <f t="shared" si="3"/>
        <v>930000</v>
      </c>
      <c r="O67" s="1107"/>
      <c r="P67" s="1107"/>
      <c r="Q67" s="1107"/>
      <c r="R67" s="1107"/>
      <c r="S67" s="1107"/>
      <c r="U67" s="782">
        <v>11151101</v>
      </c>
      <c r="V67" s="782" t="s">
        <v>1027</v>
      </c>
      <c r="W67" s="783">
        <v>0</v>
      </c>
      <c r="X67" s="785">
        <v>0</v>
      </c>
      <c r="Y67" s="785">
        <v>0</v>
      </c>
      <c r="Z67" s="785">
        <v>0</v>
      </c>
    </row>
    <row r="68" spans="9:26">
      <c r="I68" s="1257">
        <v>12191401</v>
      </c>
      <c r="J68" s="1258" t="s">
        <v>781</v>
      </c>
      <c r="K68" s="1256">
        <f t="shared" ref="K68:K107" si="29">VLOOKUP($I68,$U$4:$Z$468,3,FALSE)</f>
        <v>350000</v>
      </c>
      <c r="L68" s="1256">
        <f t="shared" ref="L68:L107" si="30">VLOOKUP($I68,$U$4:$Z$468,4,FALSE)</f>
        <v>350000</v>
      </c>
      <c r="M68" s="1256">
        <f t="shared" ref="M68:M107" si="31">VLOOKUP($I68,$U$4:$Z$468,5,FALSE)</f>
        <v>350000</v>
      </c>
      <c r="N68" s="1256">
        <f t="shared" ref="N68:N107" si="32">VLOOKUP($I68,$U$4:$Z$468,6,FALSE)</f>
        <v>930000</v>
      </c>
      <c r="O68" s="1107">
        <f>N68-M68</f>
        <v>580000</v>
      </c>
      <c r="P68" s="1107"/>
      <c r="Q68" s="1107"/>
      <c r="R68" s="1107"/>
      <c r="S68" s="1107"/>
      <c r="U68" s="782">
        <v>11151102</v>
      </c>
      <c r="V68" s="782" t="s">
        <v>1028</v>
      </c>
      <c r="W68" s="783">
        <v>0</v>
      </c>
      <c r="X68" s="785">
        <v>0</v>
      </c>
      <c r="Y68" s="785">
        <v>0</v>
      </c>
      <c r="Z68" s="785">
        <v>0</v>
      </c>
    </row>
    <row r="69" spans="9:26">
      <c r="I69" s="1257">
        <v>12191402</v>
      </c>
      <c r="J69" s="1258" t="s">
        <v>784</v>
      </c>
      <c r="K69" s="1256">
        <f t="shared" si="29"/>
        <v>0</v>
      </c>
      <c r="L69" s="1256">
        <f t="shared" si="30"/>
        <v>0</v>
      </c>
      <c r="M69" s="1256">
        <f t="shared" si="31"/>
        <v>0</v>
      </c>
      <c r="N69" s="1256">
        <f t="shared" si="32"/>
        <v>0</v>
      </c>
      <c r="O69" s="1107"/>
      <c r="P69" s="1107"/>
      <c r="Q69" s="1107"/>
      <c r="R69" s="1107"/>
      <c r="S69" s="1107"/>
      <c r="U69" s="740">
        <v>11160000</v>
      </c>
      <c r="V69" s="740" t="s">
        <v>305</v>
      </c>
      <c r="W69" s="755">
        <v>61491931.93</v>
      </c>
      <c r="X69" s="784">
        <v>64345113.359999999</v>
      </c>
      <c r="Y69" s="784">
        <v>70443674.510000005</v>
      </c>
      <c r="Z69" s="784">
        <v>71854416.88000001</v>
      </c>
    </row>
    <row r="70" spans="9:26">
      <c r="I70" s="1254">
        <v>12210000</v>
      </c>
      <c r="J70" s="1255" t="s">
        <v>787</v>
      </c>
      <c r="K70" s="1256">
        <f t="shared" si="29"/>
        <v>18038645.57</v>
      </c>
      <c r="L70" s="1256">
        <f t="shared" si="30"/>
        <v>17200085.489999998</v>
      </c>
      <c r="M70" s="1256">
        <f t="shared" si="31"/>
        <v>17970858.010000002</v>
      </c>
      <c r="N70" s="1256">
        <f t="shared" si="32"/>
        <v>18294071.530000001</v>
      </c>
      <c r="O70" s="1107"/>
      <c r="P70" s="1107"/>
      <c r="Q70" s="1107"/>
      <c r="R70" s="1107"/>
      <c r="S70" s="1107"/>
      <c r="U70" s="782">
        <v>11161001</v>
      </c>
      <c r="V70" s="782" t="s">
        <v>142</v>
      </c>
      <c r="W70" s="783">
        <v>9803182.4100000001</v>
      </c>
      <c r="X70" s="785">
        <v>415842.72</v>
      </c>
      <c r="Y70" s="785">
        <v>410746.44</v>
      </c>
      <c r="Z70" s="785">
        <v>1030400.56</v>
      </c>
    </row>
    <row r="71" spans="9:26">
      <c r="I71" s="1257">
        <v>12211401</v>
      </c>
      <c r="J71" s="1258" t="s">
        <v>790</v>
      </c>
      <c r="K71" s="1256">
        <f t="shared" si="29"/>
        <v>1486516.91</v>
      </c>
      <c r="L71" s="1256">
        <f t="shared" si="30"/>
        <v>985755.37</v>
      </c>
      <c r="M71" s="1256">
        <f t="shared" si="31"/>
        <v>2094326.43</v>
      </c>
      <c r="N71" s="1256">
        <f t="shared" si="32"/>
        <v>2586439.2200000002</v>
      </c>
      <c r="O71" s="1107"/>
      <c r="P71" s="1107"/>
      <c r="Q71" s="1107"/>
      <c r="R71" s="1107"/>
      <c r="S71" s="1107"/>
      <c r="U71" s="782">
        <v>11161101</v>
      </c>
      <c r="V71" s="782" t="s">
        <v>662</v>
      </c>
      <c r="W71" s="783">
        <v>0</v>
      </c>
      <c r="X71" s="785">
        <v>0</v>
      </c>
      <c r="Y71" s="785">
        <v>0</v>
      </c>
      <c r="Z71" s="785">
        <v>0</v>
      </c>
    </row>
    <row r="72" spans="9:26">
      <c r="I72" s="1257">
        <v>12211402</v>
      </c>
      <c r="J72" s="1258" t="s">
        <v>793</v>
      </c>
      <c r="K72" s="1256">
        <f t="shared" si="29"/>
        <v>16552128.66</v>
      </c>
      <c r="L72" s="1256">
        <f t="shared" si="30"/>
        <v>16214330.119999999</v>
      </c>
      <c r="M72" s="1256">
        <f t="shared" si="31"/>
        <v>15876531.58</v>
      </c>
      <c r="N72" s="1256">
        <f t="shared" si="32"/>
        <v>15707632.310000001</v>
      </c>
      <c r="O72" s="1107"/>
      <c r="P72" s="1107"/>
      <c r="Q72" s="1107"/>
      <c r="R72" s="1107"/>
      <c r="S72" s="1107"/>
      <c r="T72" s="682">
        <f>N72/T66</f>
        <v>86739.368877353802</v>
      </c>
      <c r="U72" s="782">
        <v>11161201</v>
      </c>
      <c r="V72" s="782" t="s">
        <v>139</v>
      </c>
      <c r="W72" s="783">
        <v>23996952.379999999</v>
      </c>
      <c r="X72" s="785">
        <v>33470322.989999998</v>
      </c>
      <c r="Y72" s="785">
        <v>33831411.439999998</v>
      </c>
      <c r="Z72" s="785">
        <v>35432165.350000001</v>
      </c>
    </row>
    <row r="73" spans="9:26">
      <c r="I73" s="1257">
        <v>12201001</v>
      </c>
      <c r="J73" s="1258" t="s">
        <v>314</v>
      </c>
      <c r="K73" s="1256">
        <f t="shared" si="29"/>
        <v>2023055.92</v>
      </c>
      <c r="L73" s="1256">
        <f t="shared" si="30"/>
        <v>2771360.9</v>
      </c>
      <c r="M73" s="1256">
        <f t="shared" si="31"/>
        <v>4235312.1399999997</v>
      </c>
      <c r="N73" s="1256">
        <f t="shared" si="32"/>
        <v>3418495.6</v>
      </c>
      <c r="O73" s="1107"/>
      <c r="P73" s="1107"/>
      <c r="Q73" s="1107"/>
      <c r="R73" s="1107"/>
      <c r="S73" s="1107"/>
      <c r="U73" s="782">
        <v>11161301</v>
      </c>
      <c r="V73" s="782" t="s">
        <v>666</v>
      </c>
      <c r="W73" s="783">
        <v>-128166.48</v>
      </c>
      <c r="X73" s="785">
        <v>-1324947.72</v>
      </c>
      <c r="Y73" s="785">
        <v>-1629796.09</v>
      </c>
      <c r="Z73" s="785">
        <v>-1765632.23</v>
      </c>
    </row>
    <row r="74" spans="9:26">
      <c r="I74" s="1254">
        <v>20000000</v>
      </c>
      <c r="J74" s="1255" t="s">
        <v>798</v>
      </c>
      <c r="K74" s="1256">
        <f t="shared" si="29"/>
        <v>149254080.69999999</v>
      </c>
      <c r="L74" s="1256">
        <f t="shared" si="30"/>
        <v>206537544.91999999</v>
      </c>
      <c r="M74" s="1256">
        <f t="shared" si="31"/>
        <v>261926598.43000001</v>
      </c>
      <c r="N74" s="1256">
        <f t="shared" si="32"/>
        <v>299543554.24000001</v>
      </c>
      <c r="O74" s="1107"/>
      <c r="P74" s="1107"/>
      <c r="Q74" s="1107"/>
      <c r="R74" s="1107"/>
      <c r="S74" s="1107"/>
      <c r="U74" s="782">
        <v>11161401</v>
      </c>
      <c r="V74" s="782" t="s">
        <v>668</v>
      </c>
      <c r="W74" s="783">
        <v>18068015.789999999</v>
      </c>
      <c r="X74" s="785">
        <v>25023716.559999999</v>
      </c>
      <c r="Y74" s="785">
        <v>31782235.210000001</v>
      </c>
      <c r="Z74" s="785">
        <v>33011675.260000002</v>
      </c>
    </row>
    <row r="75" spans="9:26">
      <c r="I75" s="1254">
        <v>21000000</v>
      </c>
      <c r="J75" s="1255" t="s">
        <v>801</v>
      </c>
      <c r="K75" s="1256">
        <f t="shared" si="29"/>
        <v>121028106.22999997</v>
      </c>
      <c r="L75" s="1256">
        <f t="shared" si="30"/>
        <v>189746417.56999999</v>
      </c>
      <c r="M75" s="1256">
        <f t="shared" si="31"/>
        <v>245513666.28</v>
      </c>
      <c r="N75" s="1256">
        <f t="shared" si="32"/>
        <v>282594122.09000003</v>
      </c>
      <c r="O75" s="1107"/>
      <c r="P75" s="1107"/>
      <c r="Q75" s="1107"/>
      <c r="R75" s="1107"/>
      <c r="S75" s="1107"/>
      <c r="U75" s="782">
        <v>11161501</v>
      </c>
      <c r="V75" s="782" t="s">
        <v>671</v>
      </c>
      <c r="W75" s="783">
        <v>-972766.27</v>
      </c>
      <c r="X75" s="785">
        <v>-1336633.1299999999</v>
      </c>
      <c r="Y75" s="785">
        <v>-1266513.1499999999</v>
      </c>
      <c r="Z75" s="785">
        <v>-1778963.17</v>
      </c>
    </row>
    <row r="76" spans="9:26">
      <c r="I76" s="1254">
        <v>21100000</v>
      </c>
      <c r="J76" s="1255" t="s">
        <v>803</v>
      </c>
      <c r="K76" s="1256">
        <f t="shared" si="29"/>
        <v>65138234.979999997</v>
      </c>
      <c r="L76" s="1256">
        <f t="shared" si="30"/>
        <v>78105353.310000002</v>
      </c>
      <c r="M76" s="1256">
        <f t="shared" si="31"/>
        <v>100688975.51000001</v>
      </c>
      <c r="N76" s="1256">
        <f t="shared" si="32"/>
        <v>122050296.21600002</v>
      </c>
      <c r="O76" s="1107"/>
      <c r="P76" s="1107"/>
      <c r="Q76" s="1107"/>
      <c r="R76" s="1107"/>
      <c r="S76" s="1107"/>
      <c r="U76" s="782">
        <v>11161601</v>
      </c>
      <c r="V76" s="782" t="s">
        <v>1029</v>
      </c>
      <c r="W76" s="783">
        <v>0</v>
      </c>
      <c r="X76" s="785">
        <v>0</v>
      </c>
      <c r="Y76" s="785">
        <v>0</v>
      </c>
      <c r="Z76" s="785">
        <v>0</v>
      </c>
    </row>
    <row r="77" spans="9:26">
      <c r="I77" s="1254">
        <v>21101000</v>
      </c>
      <c r="J77" s="1255" t="s">
        <v>805</v>
      </c>
      <c r="K77" s="1256">
        <f t="shared" si="29"/>
        <v>47779996.659999996</v>
      </c>
      <c r="L77" s="1256">
        <f t="shared" si="30"/>
        <v>54146686.210000001</v>
      </c>
      <c r="M77" s="1256">
        <f t="shared" si="31"/>
        <v>64828469.830000006</v>
      </c>
      <c r="N77" s="1256">
        <f t="shared" si="32"/>
        <v>89071340.680000007</v>
      </c>
      <c r="O77" s="1107"/>
      <c r="P77" s="1107"/>
      <c r="Q77" s="1107"/>
      <c r="R77" s="1107"/>
      <c r="S77" s="1107"/>
      <c r="U77" s="782">
        <v>11161701</v>
      </c>
      <c r="V77" s="782" t="s">
        <v>1030</v>
      </c>
      <c r="W77" s="783">
        <v>0</v>
      </c>
      <c r="X77" s="785">
        <v>0</v>
      </c>
      <c r="Y77" s="785">
        <v>0</v>
      </c>
      <c r="Z77" s="785">
        <v>0</v>
      </c>
    </row>
    <row r="78" spans="9:26">
      <c r="I78" s="1257">
        <v>21101002</v>
      </c>
      <c r="J78" s="1258" t="s">
        <v>807</v>
      </c>
      <c r="K78" s="1256">
        <f t="shared" si="29"/>
        <v>34782484.769999996</v>
      </c>
      <c r="L78" s="1256">
        <f t="shared" si="30"/>
        <v>48606388.030000001</v>
      </c>
      <c r="M78" s="1256">
        <f t="shared" si="31"/>
        <v>57376665.130000003</v>
      </c>
      <c r="N78" s="1256">
        <f t="shared" si="32"/>
        <v>83621380.88000001</v>
      </c>
      <c r="O78" s="1107"/>
      <c r="P78" s="1107"/>
      <c r="Q78" s="1107"/>
      <c r="R78" s="1107"/>
      <c r="S78" s="1107"/>
      <c r="U78" s="782">
        <v>11161801</v>
      </c>
      <c r="V78" s="782" t="s">
        <v>1031</v>
      </c>
      <c r="W78" s="783">
        <v>0</v>
      </c>
      <c r="X78" s="785">
        <v>0</v>
      </c>
      <c r="Y78" s="785">
        <v>0</v>
      </c>
      <c r="Z78" s="785">
        <v>0</v>
      </c>
    </row>
    <row r="79" spans="9:26">
      <c r="I79" s="1257">
        <v>21101003</v>
      </c>
      <c r="J79" s="1258" t="s">
        <v>810</v>
      </c>
      <c r="K79" s="1256">
        <f t="shared" si="29"/>
        <v>12997511.890000001</v>
      </c>
      <c r="L79" s="1256">
        <f t="shared" si="30"/>
        <v>5540298.1799999997</v>
      </c>
      <c r="M79" s="1256">
        <f t="shared" si="31"/>
        <v>7451804.7000000002</v>
      </c>
      <c r="N79" s="1256">
        <f t="shared" si="32"/>
        <v>5449959.7999999998</v>
      </c>
      <c r="O79" s="1107"/>
      <c r="P79" s="1107"/>
      <c r="Q79" s="1107"/>
      <c r="R79" s="1107"/>
      <c r="S79" s="1107"/>
      <c r="U79" s="782">
        <v>11161802</v>
      </c>
      <c r="V79" s="782" t="s">
        <v>674</v>
      </c>
      <c r="W79" s="783">
        <v>2070783.46</v>
      </c>
      <c r="X79" s="785">
        <v>3311146.14</v>
      </c>
      <c r="Y79" s="785">
        <v>3679819.2800000003</v>
      </c>
      <c r="Z79" s="785">
        <v>3581839.4299999997</v>
      </c>
    </row>
    <row r="80" spans="9:26">
      <c r="I80" s="1257">
        <v>21101101</v>
      </c>
      <c r="J80" s="1258" t="s">
        <v>812</v>
      </c>
      <c r="K80" s="1256">
        <f t="shared" si="29"/>
        <v>13286395</v>
      </c>
      <c r="L80" s="1256">
        <f t="shared" si="30"/>
        <v>19082061.649999999</v>
      </c>
      <c r="M80" s="1256">
        <f t="shared" si="31"/>
        <v>29269133.900000002</v>
      </c>
      <c r="N80" s="1256">
        <f t="shared" si="32"/>
        <v>27580638.256000005</v>
      </c>
      <c r="O80" s="1107"/>
      <c r="P80" s="1107"/>
      <c r="Q80" s="1107"/>
      <c r="R80" s="1107"/>
      <c r="S80" s="1107"/>
      <c r="U80" s="782">
        <v>11161901</v>
      </c>
      <c r="V80" s="782" t="s">
        <v>677</v>
      </c>
      <c r="W80" s="783">
        <v>-32325.4</v>
      </c>
      <c r="X80" s="785">
        <v>-46981.47</v>
      </c>
      <c r="Y80" s="785">
        <v>-32174.2</v>
      </c>
      <c r="Z80" s="785">
        <v>-73565.429999999993</v>
      </c>
    </row>
    <row r="81" spans="9:26">
      <c r="I81" s="1257">
        <v>21101201</v>
      </c>
      <c r="J81" s="1258" t="s">
        <v>814</v>
      </c>
      <c r="K81" s="1256">
        <f t="shared" si="29"/>
        <v>4071843.3200000003</v>
      </c>
      <c r="L81" s="1256">
        <f t="shared" si="30"/>
        <v>4876605.45</v>
      </c>
      <c r="M81" s="1256">
        <f t="shared" si="31"/>
        <v>6591371.7800000003</v>
      </c>
      <c r="N81" s="1256">
        <f t="shared" si="32"/>
        <v>5398317.2800000003</v>
      </c>
      <c r="O81" s="1107"/>
      <c r="P81" s="1107"/>
      <c r="Q81" s="1107"/>
      <c r="R81" s="1107"/>
      <c r="S81" s="1107"/>
      <c r="U81" s="782">
        <v>11162001</v>
      </c>
      <c r="V81" s="782" t="s">
        <v>1032</v>
      </c>
      <c r="W81" s="783">
        <v>0</v>
      </c>
      <c r="X81" s="785">
        <v>0</v>
      </c>
      <c r="Y81" s="785">
        <v>0</v>
      </c>
      <c r="Z81" s="785">
        <v>0</v>
      </c>
    </row>
    <row r="82" spans="9:26">
      <c r="I82" s="1254">
        <v>21120000</v>
      </c>
      <c r="J82" s="1255" t="s">
        <v>816</v>
      </c>
      <c r="K82" s="1256">
        <f t="shared" si="29"/>
        <v>581952</v>
      </c>
      <c r="L82" s="1256">
        <f t="shared" si="30"/>
        <v>275717</v>
      </c>
      <c r="M82" s="1256">
        <f t="shared" si="31"/>
        <v>0</v>
      </c>
      <c r="N82" s="1256">
        <f t="shared" si="32"/>
        <v>98377</v>
      </c>
      <c r="O82" s="1107"/>
      <c r="P82" s="1107"/>
      <c r="Q82" s="1107"/>
      <c r="R82" s="1107"/>
      <c r="S82" s="1107"/>
      <c r="U82" s="782">
        <v>11162101</v>
      </c>
      <c r="V82" s="782" t="s">
        <v>1033</v>
      </c>
      <c r="W82" s="783">
        <v>0</v>
      </c>
      <c r="X82" s="785">
        <v>0</v>
      </c>
      <c r="Y82" s="785">
        <v>0</v>
      </c>
      <c r="Z82" s="785">
        <v>0</v>
      </c>
    </row>
    <row r="83" spans="9:26">
      <c r="I83" s="1254">
        <v>21121000</v>
      </c>
      <c r="J83" s="1255" t="s">
        <v>818</v>
      </c>
      <c r="K83" s="1256">
        <f t="shared" si="29"/>
        <v>581952</v>
      </c>
      <c r="L83" s="1256">
        <f t="shared" si="30"/>
        <v>275717</v>
      </c>
      <c r="M83" s="1256">
        <f t="shared" si="31"/>
        <v>0</v>
      </c>
      <c r="N83" s="1256">
        <f t="shared" si="32"/>
        <v>98377</v>
      </c>
      <c r="O83" s="1107"/>
      <c r="P83" s="1107"/>
      <c r="Q83" s="1107"/>
      <c r="R83" s="1107"/>
      <c r="S83" s="1107"/>
      <c r="U83" s="740">
        <v>11162200</v>
      </c>
      <c r="V83" s="740" t="s">
        <v>1034</v>
      </c>
      <c r="W83" s="755">
        <v>8686256.0399999991</v>
      </c>
      <c r="X83" s="784">
        <v>4832647.2700000005</v>
      </c>
      <c r="Y83" s="784">
        <v>3667945.58</v>
      </c>
      <c r="Z83" s="784">
        <v>2416497.11</v>
      </c>
    </row>
    <row r="84" spans="9:26">
      <c r="I84" s="1257">
        <v>21121001</v>
      </c>
      <c r="J84" s="1258" t="s">
        <v>819</v>
      </c>
      <c r="K84" s="1256">
        <f t="shared" si="29"/>
        <v>581952</v>
      </c>
      <c r="L84" s="1256">
        <f t="shared" si="30"/>
        <v>275717</v>
      </c>
      <c r="M84" s="1256">
        <f t="shared" si="31"/>
        <v>0</v>
      </c>
      <c r="N84" s="1256">
        <f t="shared" si="32"/>
        <v>98377</v>
      </c>
      <c r="O84" s="1107"/>
      <c r="P84" s="1107"/>
      <c r="Q84" s="1107"/>
      <c r="R84" s="1107"/>
      <c r="S84" s="1107"/>
      <c r="U84" s="782">
        <v>11162201</v>
      </c>
      <c r="V84" s="782" t="s">
        <v>1035</v>
      </c>
      <c r="W84" s="783">
        <v>0</v>
      </c>
      <c r="X84" s="785">
        <v>0</v>
      </c>
      <c r="Y84" s="785">
        <v>0</v>
      </c>
      <c r="Z84" s="785">
        <v>0</v>
      </c>
    </row>
    <row r="85" spans="9:26">
      <c r="I85" s="1254">
        <v>21130000</v>
      </c>
      <c r="J85" s="1255" t="s">
        <v>820</v>
      </c>
      <c r="K85" s="1256">
        <f t="shared" si="29"/>
        <v>54683850</v>
      </c>
      <c r="L85" s="1256">
        <f t="shared" si="30"/>
        <v>110417754.66</v>
      </c>
      <c r="M85" s="1256">
        <f t="shared" si="31"/>
        <v>139803012.28999999</v>
      </c>
      <c r="N85" s="1256">
        <f t="shared" si="32"/>
        <v>153369406.92000002</v>
      </c>
      <c r="O85" s="1107"/>
      <c r="P85" s="1107"/>
      <c r="Q85" s="1107"/>
      <c r="R85" s="1107"/>
      <c r="S85" s="1107"/>
      <c r="U85" s="782">
        <v>11162202</v>
      </c>
      <c r="V85" s="782" t="s">
        <v>1036</v>
      </c>
      <c r="W85" s="783">
        <v>8686256.0399999991</v>
      </c>
      <c r="X85" s="785">
        <v>4832647.2700000005</v>
      </c>
      <c r="Y85" s="785">
        <v>3667945.58</v>
      </c>
      <c r="Z85" s="785">
        <v>2416497.11</v>
      </c>
    </row>
    <row r="86" spans="9:26">
      <c r="I86" s="1257">
        <v>21131002</v>
      </c>
      <c r="J86" s="1258" t="s">
        <v>821</v>
      </c>
      <c r="K86" s="1256">
        <f t="shared" si="29"/>
        <v>54683850</v>
      </c>
      <c r="L86" s="1256">
        <f t="shared" si="30"/>
        <v>110417754.66</v>
      </c>
      <c r="M86" s="1256">
        <f t="shared" si="31"/>
        <v>139803012.28999999</v>
      </c>
      <c r="N86" s="1256">
        <f t="shared" si="32"/>
        <v>153369406.92000002</v>
      </c>
      <c r="O86" s="1107"/>
      <c r="P86" s="1107"/>
      <c r="Q86" s="1107"/>
      <c r="R86" s="1107"/>
      <c r="S86" s="1107"/>
      <c r="U86" s="782">
        <v>11162203</v>
      </c>
      <c r="V86" s="782" t="s">
        <v>1037</v>
      </c>
      <c r="W86" s="783">
        <v>0</v>
      </c>
      <c r="X86" s="785">
        <v>0</v>
      </c>
      <c r="Y86" s="785">
        <v>0</v>
      </c>
      <c r="Z86" s="785">
        <v>0</v>
      </c>
    </row>
    <row r="87" spans="9:26">
      <c r="I87" s="1254">
        <v>21190000</v>
      </c>
      <c r="J87" s="1255" t="s">
        <v>822</v>
      </c>
      <c r="K87" s="1256">
        <f t="shared" si="29"/>
        <v>624069.24999998743</v>
      </c>
      <c r="L87" s="1256">
        <f t="shared" si="30"/>
        <v>947592.60000000009</v>
      </c>
      <c r="M87" s="1256">
        <f t="shared" si="31"/>
        <v>5021678.4799999995</v>
      </c>
      <c r="N87" s="1256">
        <f t="shared" si="32"/>
        <v>7076041.9539999999</v>
      </c>
      <c r="O87" s="1107"/>
      <c r="P87" s="1107"/>
      <c r="Q87" s="1107"/>
      <c r="R87" s="1107"/>
      <c r="S87" s="1107"/>
      <c r="U87" s="782">
        <v>11162204</v>
      </c>
      <c r="V87" s="782" t="s">
        <v>1038</v>
      </c>
      <c r="W87" s="783">
        <v>0</v>
      </c>
      <c r="X87" s="785">
        <v>0</v>
      </c>
      <c r="Y87" s="785">
        <v>0</v>
      </c>
      <c r="Z87" s="785">
        <v>0</v>
      </c>
    </row>
    <row r="88" spans="9:26">
      <c r="I88" s="1257">
        <v>21191101</v>
      </c>
      <c r="J88" s="1258" t="s">
        <v>823</v>
      </c>
      <c r="K88" s="1256">
        <f t="shared" si="29"/>
        <v>4245.7</v>
      </c>
      <c r="L88" s="1256">
        <f t="shared" si="30"/>
        <v>790745.07000000007</v>
      </c>
      <c r="M88" s="1256">
        <f t="shared" si="31"/>
        <v>329478.60000000003</v>
      </c>
      <c r="N88" s="1256">
        <f t="shared" si="32"/>
        <v>308831.92</v>
      </c>
      <c r="O88" s="1107"/>
      <c r="P88" s="1107"/>
      <c r="Q88" s="1107"/>
      <c r="R88" s="1107"/>
      <c r="S88" s="1107"/>
      <c r="U88" s="782">
        <v>11162301</v>
      </c>
      <c r="V88" s="782" t="s">
        <v>1039</v>
      </c>
      <c r="W88" s="783">
        <v>0</v>
      </c>
      <c r="X88" s="785">
        <v>0</v>
      </c>
      <c r="Y88" s="785">
        <v>0</v>
      </c>
      <c r="Z88" s="785">
        <v>0</v>
      </c>
    </row>
    <row r="89" spans="9:26">
      <c r="I89" s="1257">
        <v>21191201</v>
      </c>
      <c r="J89" s="1258" t="s">
        <v>824</v>
      </c>
      <c r="K89" s="1256">
        <f t="shared" si="29"/>
        <v>104651.04</v>
      </c>
      <c r="L89" s="1256">
        <f t="shared" si="30"/>
        <v>118045.17</v>
      </c>
      <c r="M89" s="1256">
        <f t="shared" si="31"/>
        <v>103108.66</v>
      </c>
      <c r="N89" s="1256">
        <f t="shared" si="32"/>
        <v>103518.6</v>
      </c>
      <c r="O89" s="1107"/>
      <c r="P89" s="1107"/>
      <c r="Q89" s="1107"/>
      <c r="R89" s="1107"/>
      <c r="S89" s="1107"/>
      <c r="U89" s="782">
        <v>11162401</v>
      </c>
      <c r="V89" s="782" t="s">
        <v>1040</v>
      </c>
      <c r="W89" s="783">
        <v>0</v>
      </c>
      <c r="X89" s="785">
        <v>0</v>
      </c>
      <c r="Y89" s="785">
        <v>0</v>
      </c>
      <c r="Z89" s="785">
        <v>0</v>
      </c>
    </row>
    <row r="90" spans="9:26">
      <c r="I90" s="1257">
        <v>21191401</v>
      </c>
      <c r="J90" s="1258" t="s">
        <v>825</v>
      </c>
      <c r="K90" s="1256">
        <f t="shared" si="29"/>
        <v>-829374.20000001253</v>
      </c>
      <c r="L90" s="1256">
        <f t="shared" si="30"/>
        <v>0</v>
      </c>
      <c r="M90" s="1256">
        <f t="shared" si="31"/>
        <v>0</v>
      </c>
      <c r="N90" s="1256">
        <f t="shared" si="32"/>
        <v>0</v>
      </c>
      <c r="O90" s="1107"/>
      <c r="P90" s="1107"/>
      <c r="Q90" s="1107"/>
      <c r="R90" s="1107"/>
      <c r="S90" s="1107"/>
      <c r="U90" s="782">
        <v>11162501</v>
      </c>
      <c r="V90" s="782" t="s">
        <v>1041</v>
      </c>
      <c r="W90" s="783">
        <v>0</v>
      </c>
      <c r="X90" s="785">
        <v>0</v>
      </c>
      <c r="Y90" s="785">
        <v>0</v>
      </c>
      <c r="Z90" s="785">
        <v>0</v>
      </c>
    </row>
    <row r="91" spans="9:26">
      <c r="I91" s="1257">
        <v>21191501</v>
      </c>
      <c r="J91" s="1258" t="s">
        <v>826</v>
      </c>
      <c r="K91" s="1256">
        <f t="shared" si="29"/>
        <v>1344546.71</v>
      </c>
      <c r="L91" s="1256">
        <f t="shared" si="30"/>
        <v>38802.36</v>
      </c>
      <c r="M91" s="1256">
        <f t="shared" si="31"/>
        <v>4589091.22</v>
      </c>
      <c r="N91" s="1256">
        <f t="shared" si="32"/>
        <v>2244015.0299999998</v>
      </c>
      <c r="O91" s="1107"/>
      <c r="P91" s="1107"/>
      <c r="Q91" s="1107"/>
      <c r="R91" s="1107"/>
      <c r="S91" s="1107"/>
      <c r="U91" s="740">
        <v>11170000</v>
      </c>
      <c r="V91" s="740" t="s">
        <v>1042</v>
      </c>
      <c r="W91" s="755">
        <v>0</v>
      </c>
      <c r="X91" s="784">
        <v>0</v>
      </c>
      <c r="Y91" s="784">
        <v>0</v>
      </c>
      <c r="Z91" s="784">
        <v>0</v>
      </c>
    </row>
    <row r="92" spans="9:26">
      <c r="I92" s="1257">
        <v>21201001</v>
      </c>
      <c r="J92" s="1258" t="s">
        <v>827</v>
      </c>
      <c r="K92" s="1256">
        <f t="shared" si="29"/>
        <v>0</v>
      </c>
      <c r="L92" s="1256">
        <f t="shared" si="30"/>
        <v>0</v>
      </c>
      <c r="M92" s="1256">
        <f t="shared" si="31"/>
        <v>0</v>
      </c>
      <c r="N92" s="1256">
        <f t="shared" si="32"/>
        <v>4419676.4040000001</v>
      </c>
      <c r="O92" s="1107"/>
      <c r="P92" s="1107"/>
      <c r="Q92" s="1107"/>
      <c r="R92" s="1107"/>
      <c r="S92" s="1107"/>
      <c r="U92" s="782">
        <v>11171001</v>
      </c>
      <c r="V92" s="782" t="s">
        <v>1042</v>
      </c>
      <c r="W92" s="783">
        <v>0</v>
      </c>
      <c r="X92" s="785">
        <v>0</v>
      </c>
      <c r="Y92" s="785">
        <v>0</v>
      </c>
      <c r="Z92" s="785">
        <v>0</v>
      </c>
    </row>
    <row r="93" spans="9:26">
      <c r="I93" s="1254">
        <v>22000000</v>
      </c>
      <c r="J93" s="1255" t="s">
        <v>828</v>
      </c>
      <c r="K93" s="1256">
        <f t="shared" si="29"/>
        <v>28225974.469999999</v>
      </c>
      <c r="L93" s="1256">
        <f t="shared" si="30"/>
        <v>16791127.350000001</v>
      </c>
      <c r="M93" s="1256">
        <f t="shared" si="31"/>
        <v>16412932.15</v>
      </c>
      <c r="N93" s="1256">
        <f t="shared" si="32"/>
        <v>16949432.149999999</v>
      </c>
      <c r="O93" s="1107"/>
      <c r="P93" s="1107"/>
      <c r="Q93" s="1107"/>
      <c r="R93" s="1107"/>
      <c r="S93" s="1107"/>
      <c r="U93" s="782">
        <v>11171002</v>
      </c>
      <c r="V93" s="782" t="s">
        <v>1043</v>
      </c>
      <c r="W93" s="783">
        <v>0</v>
      </c>
      <c r="X93" s="785">
        <v>0</v>
      </c>
      <c r="Y93" s="785">
        <v>0</v>
      </c>
      <c r="Z93" s="785">
        <v>0</v>
      </c>
    </row>
    <row r="94" spans="9:26">
      <c r="I94" s="1254">
        <v>22130000</v>
      </c>
      <c r="J94" s="1255" t="s">
        <v>829</v>
      </c>
      <c r="K94" s="1256">
        <f t="shared" si="29"/>
        <v>28000000</v>
      </c>
      <c r="L94" s="1256">
        <f t="shared" si="30"/>
        <v>15242250</v>
      </c>
      <c r="M94" s="1256">
        <f t="shared" si="31"/>
        <v>15297500</v>
      </c>
      <c r="N94" s="1256">
        <f t="shared" si="32"/>
        <v>15284000</v>
      </c>
      <c r="O94" s="1107"/>
      <c r="P94" s="1107"/>
      <c r="Q94" s="1107"/>
      <c r="R94" s="1107"/>
      <c r="S94" s="1107"/>
      <c r="U94" s="782">
        <v>11171003</v>
      </c>
      <c r="V94" s="782" t="s">
        <v>1044</v>
      </c>
      <c r="W94" s="783">
        <v>0</v>
      </c>
      <c r="X94" s="785">
        <v>0</v>
      </c>
      <c r="Y94" s="785">
        <v>0</v>
      </c>
      <c r="Z94" s="785">
        <v>0</v>
      </c>
    </row>
    <row r="95" spans="9:26">
      <c r="I95" s="1257">
        <v>22131002</v>
      </c>
      <c r="J95" s="1258" t="s">
        <v>830</v>
      </c>
      <c r="K95" s="1256">
        <f t="shared" si="29"/>
        <v>28000000</v>
      </c>
      <c r="L95" s="1256">
        <f t="shared" si="30"/>
        <v>15242250</v>
      </c>
      <c r="M95" s="1256">
        <f t="shared" si="31"/>
        <v>15297500</v>
      </c>
      <c r="N95" s="1256">
        <f t="shared" si="32"/>
        <v>15284000</v>
      </c>
      <c r="O95" s="1107"/>
      <c r="P95" s="1107"/>
      <c r="Q95" s="1107"/>
      <c r="R95" s="1107"/>
      <c r="S95" s="1107"/>
      <c r="U95" s="782">
        <v>11181001</v>
      </c>
      <c r="V95" s="782" t="s">
        <v>1045</v>
      </c>
      <c r="W95" s="783">
        <v>0</v>
      </c>
      <c r="X95" s="785">
        <v>0</v>
      </c>
      <c r="Y95" s="785">
        <v>0</v>
      </c>
      <c r="Z95" s="785">
        <v>0</v>
      </c>
    </row>
    <row r="96" spans="9:26">
      <c r="I96" s="1254">
        <v>22170000</v>
      </c>
      <c r="J96" s="1255" t="s">
        <v>831</v>
      </c>
      <c r="K96" s="1256">
        <f t="shared" si="29"/>
        <v>225974.47</v>
      </c>
      <c r="L96" s="1256">
        <f t="shared" si="30"/>
        <v>1548877.35</v>
      </c>
      <c r="M96" s="1256">
        <f t="shared" si="31"/>
        <v>1115432.1499999999</v>
      </c>
      <c r="N96" s="1256">
        <f t="shared" si="32"/>
        <v>1665432.15</v>
      </c>
      <c r="O96" s="1107"/>
      <c r="P96" s="1107"/>
      <c r="Q96" s="1107"/>
      <c r="R96" s="1107"/>
      <c r="S96" s="1107"/>
      <c r="U96" s="740">
        <v>11190000</v>
      </c>
      <c r="V96" s="740" t="s">
        <v>304</v>
      </c>
      <c r="W96" s="755">
        <v>6468910.2299999995</v>
      </c>
      <c r="X96" s="784">
        <v>26588273.779999997</v>
      </c>
      <c r="Y96" s="784">
        <v>13113188.740000036</v>
      </c>
      <c r="Z96" s="784">
        <v>11450877.859999999</v>
      </c>
    </row>
    <row r="97" spans="9:26">
      <c r="I97" s="1257">
        <v>22171201</v>
      </c>
      <c r="J97" s="1258" t="s">
        <v>832</v>
      </c>
      <c r="K97" s="1256">
        <f t="shared" si="29"/>
        <v>225974.47</v>
      </c>
      <c r="L97" s="1256">
        <f t="shared" si="30"/>
        <v>1548877.35</v>
      </c>
      <c r="M97" s="1256">
        <f t="shared" si="31"/>
        <v>1115432.1499999999</v>
      </c>
      <c r="N97" s="1256">
        <f t="shared" si="32"/>
        <v>1665432.15</v>
      </c>
      <c r="O97" s="1107"/>
      <c r="P97" s="1107"/>
      <c r="Q97" s="1107"/>
      <c r="R97" s="1107"/>
      <c r="S97" s="1107"/>
      <c r="U97" s="740">
        <v>11191000</v>
      </c>
      <c r="V97" s="740" t="s">
        <v>1046</v>
      </c>
      <c r="W97" s="755">
        <v>0</v>
      </c>
      <c r="X97" s="784">
        <v>0</v>
      </c>
      <c r="Y97" s="784">
        <v>0</v>
      </c>
      <c r="Z97" s="784">
        <v>0</v>
      </c>
    </row>
    <row r="98" spans="9:26">
      <c r="I98" s="1254">
        <v>30000000</v>
      </c>
      <c r="J98" s="1255" t="s">
        <v>833</v>
      </c>
      <c r="K98" s="1256">
        <f t="shared" si="29"/>
        <v>125130742.80999994</v>
      </c>
      <c r="L98" s="1256">
        <f t="shared" si="30"/>
        <v>126712438.85000014</v>
      </c>
      <c r="M98" s="1256">
        <f t="shared" si="31"/>
        <v>139179969.72999984</v>
      </c>
      <c r="N98" s="1256">
        <f t="shared" si="32"/>
        <v>144674666.35999995</v>
      </c>
      <c r="O98" s="1107"/>
      <c r="P98" s="1107"/>
      <c r="Q98" s="1107"/>
      <c r="R98" s="1107"/>
      <c r="S98" s="1107"/>
      <c r="U98" s="782">
        <v>11191001</v>
      </c>
      <c r="V98" s="782" t="s">
        <v>1046</v>
      </c>
      <c r="W98" s="783">
        <v>0</v>
      </c>
      <c r="X98" s="785">
        <v>0</v>
      </c>
      <c r="Y98" s="785">
        <v>0</v>
      </c>
      <c r="Z98" s="785">
        <v>0</v>
      </c>
    </row>
    <row r="99" spans="9:26">
      <c r="I99" s="1254">
        <v>31000000</v>
      </c>
      <c r="J99" s="1255" t="s">
        <v>834</v>
      </c>
      <c r="K99" s="1256">
        <f t="shared" si="29"/>
        <v>125130742.80999994</v>
      </c>
      <c r="L99" s="1256">
        <f t="shared" si="30"/>
        <v>126712438.85000014</v>
      </c>
      <c r="M99" s="1256">
        <f t="shared" si="31"/>
        <v>139179969.72999984</v>
      </c>
      <c r="N99" s="1256">
        <f t="shared" si="32"/>
        <v>144674666.35999995</v>
      </c>
      <c r="O99" s="1107"/>
      <c r="P99" s="1107"/>
      <c r="Q99" s="1107"/>
      <c r="R99" s="1107"/>
      <c r="S99" s="1107"/>
      <c r="U99" s="782">
        <v>11191002</v>
      </c>
      <c r="V99" s="782" t="s">
        <v>1047</v>
      </c>
      <c r="W99" s="783">
        <v>0</v>
      </c>
      <c r="X99" s="785">
        <v>0</v>
      </c>
      <c r="Y99" s="785">
        <v>0</v>
      </c>
      <c r="Z99" s="785">
        <v>0</v>
      </c>
    </row>
    <row r="100" spans="9:26">
      <c r="I100" s="1254">
        <v>31101000</v>
      </c>
      <c r="J100" s="1255" t="s">
        <v>835</v>
      </c>
      <c r="K100" s="1256">
        <f t="shared" si="29"/>
        <v>54568889.990000002</v>
      </c>
      <c r="L100" s="1256">
        <f t="shared" si="30"/>
        <v>85407389.989999995</v>
      </c>
      <c r="M100" s="1256">
        <f t="shared" si="31"/>
        <v>85407389.989999995</v>
      </c>
      <c r="N100" s="1256">
        <f t="shared" si="32"/>
        <v>85407389.989999995</v>
      </c>
      <c r="O100" s="1107"/>
      <c r="P100" s="1107"/>
      <c r="Q100" s="1107"/>
      <c r="R100" s="1107"/>
      <c r="S100" s="1107"/>
      <c r="U100" s="782">
        <v>11191003</v>
      </c>
      <c r="V100" s="782" t="s">
        <v>1048</v>
      </c>
      <c r="W100" s="783">
        <v>0</v>
      </c>
      <c r="X100" s="785">
        <v>0</v>
      </c>
      <c r="Y100" s="785">
        <v>0</v>
      </c>
      <c r="Z100" s="785">
        <v>0</v>
      </c>
    </row>
    <row r="101" spans="9:26">
      <c r="I101" s="1257">
        <v>31101001</v>
      </c>
      <c r="J101" s="1258" t="s">
        <v>836</v>
      </c>
      <c r="K101" s="1256">
        <f t="shared" si="29"/>
        <v>54568889.990000002</v>
      </c>
      <c r="L101" s="1256">
        <f t="shared" si="30"/>
        <v>85407389.989999995</v>
      </c>
      <c r="M101" s="1256">
        <f t="shared" si="31"/>
        <v>85407389.989999995</v>
      </c>
      <c r="N101" s="1256">
        <f t="shared" si="32"/>
        <v>85407389.989999995</v>
      </c>
      <c r="O101" s="1107"/>
      <c r="P101" s="1107"/>
      <c r="Q101" s="1107"/>
      <c r="R101" s="1107"/>
      <c r="S101" s="1107"/>
      <c r="U101" s="782">
        <v>11191101</v>
      </c>
      <c r="V101" s="782" t="s">
        <v>691</v>
      </c>
      <c r="W101" s="783">
        <v>0</v>
      </c>
      <c r="X101" s="785">
        <v>492457.74999999674</v>
      </c>
      <c r="Y101" s="785">
        <v>590826.32000003522</v>
      </c>
      <c r="Z101" s="785">
        <v>266958.5999999973</v>
      </c>
    </row>
    <row r="102" spans="9:26">
      <c r="I102" s="1254">
        <v>31130000</v>
      </c>
      <c r="J102" s="1255" t="s">
        <v>837</v>
      </c>
      <c r="K102" s="1256">
        <f t="shared" si="29"/>
        <v>0</v>
      </c>
      <c r="L102" s="1256">
        <f t="shared" si="30"/>
        <v>0</v>
      </c>
      <c r="M102" s="1256">
        <f t="shared" si="31"/>
        <v>0</v>
      </c>
      <c r="N102" s="1256">
        <f t="shared" si="32"/>
        <v>0</v>
      </c>
      <c r="O102" s="1107"/>
      <c r="P102" s="1107"/>
      <c r="Q102" s="1107"/>
      <c r="R102" s="1107"/>
      <c r="S102" s="1107"/>
      <c r="U102" s="782">
        <v>11191201</v>
      </c>
      <c r="V102" s="782" t="s">
        <v>695</v>
      </c>
      <c r="W102" s="783">
        <v>6301006.2699999996</v>
      </c>
      <c r="X102" s="785">
        <v>25720970.75</v>
      </c>
      <c r="Y102" s="785">
        <v>12182987.189999999</v>
      </c>
      <c r="Z102" s="785">
        <v>10412995.940000001</v>
      </c>
    </row>
    <row r="103" spans="9:26">
      <c r="I103" s="1257">
        <v>31131008</v>
      </c>
      <c r="J103" s="1258" t="s">
        <v>838</v>
      </c>
      <c r="K103" s="1256">
        <f t="shared" si="29"/>
        <v>0</v>
      </c>
      <c r="L103" s="1256">
        <f t="shared" si="30"/>
        <v>0</v>
      </c>
      <c r="M103" s="1256">
        <f t="shared" si="31"/>
        <v>0</v>
      </c>
      <c r="N103" s="1256">
        <f t="shared" si="32"/>
        <v>0</v>
      </c>
      <c r="O103" s="1107"/>
      <c r="P103" s="1107"/>
      <c r="Q103" s="1107"/>
      <c r="R103" s="1107"/>
      <c r="S103" s="1107"/>
      <c r="U103" s="782">
        <v>11191301</v>
      </c>
      <c r="V103" s="782" t="s">
        <v>696</v>
      </c>
      <c r="W103" s="783">
        <v>0</v>
      </c>
      <c r="X103" s="785">
        <v>0</v>
      </c>
      <c r="Y103" s="785">
        <v>0</v>
      </c>
      <c r="Z103" s="785">
        <v>0</v>
      </c>
    </row>
    <row r="104" spans="9:26">
      <c r="I104" s="1254">
        <v>31140000</v>
      </c>
      <c r="J104" s="1255" t="s">
        <v>839</v>
      </c>
      <c r="K104" s="1256">
        <f t="shared" si="29"/>
        <v>70561852.819999948</v>
      </c>
      <c r="L104" s="1256">
        <f t="shared" si="30"/>
        <v>41305048.860000156</v>
      </c>
      <c r="M104" s="1256">
        <f t="shared" si="31"/>
        <v>53772579.739999861</v>
      </c>
      <c r="N104" s="1256">
        <f t="shared" si="32"/>
        <v>59267276.369999968</v>
      </c>
      <c r="O104" s="1107"/>
      <c r="P104" s="1107"/>
      <c r="Q104" s="1107"/>
      <c r="R104" s="1107"/>
      <c r="S104" s="1107"/>
      <c r="U104" s="782">
        <v>11191401</v>
      </c>
      <c r="V104" s="782" t="s">
        <v>1049</v>
      </c>
      <c r="W104" s="783">
        <v>0</v>
      </c>
      <c r="X104" s="785">
        <v>0</v>
      </c>
      <c r="Y104" s="785">
        <v>0</v>
      </c>
      <c r="Z104" s="785">
        <v>0</v>
      </c>
    </row>
    <row r="105" spans="9:26">
      <c r="I105" s="1257">
        <v>31141001</v>
      </c>
      <c r="J105" s="1258" t="s">
        <v>840</v>
      </c>
      <c r="K105" s="1256">
        <f t="shared" si="29"/>
        <v>10419808.92</v>
      </c>
      <c r="L105" s="1256">
        <f t="shared" si="30"/>
        <v>11180286.42</v>
      </c>
      <c r="M105" s="1256">
        <f t="shared" si="31"/>
        <v>12655039.51</v>
      </c>
      <c r="N105" s="1256">
        <f t="shared" si="32"/>
        <v>12655039.51</v>
      </c>
      <c r="O105" s="1107"/>
      <c r="P105" s="1107"/>
      <c r="Q105" s="1107"/>
      <c r="R105" s="1107"/>
      <c r="S105" s="1107"/>
      <c r="U105" s="782">
        <v>11191501</v>
      </c>
      <c r="V105" s="782" t="s">
        <v>699</v>
      </c>
      <c r="W105" s="783">
        <v>167903.96</v>
      </c>
      <c r="X105" s="785">
        <v>374845.28</v>
      </c>
      <c r="Y105" s="785">
        <v>339375.23</v>
      </c>
      <c r="Z105" s="785">
        <v>770923.32000000007</v>
      </c>
    </row>
    <row r="106" spans="9:26">
      <c r="I106" s="1257">
        <v>31141015</v>
      </c>
      <c r="J106" s="1258" t="s">
        <v>841</v>
      </c>
      <c r="K106" s="1256">
        <f t="shared" si="29"/>
        <v>51353668.460000001</v>
      </c>
      <c r="L106" s="1256">
        <f t="shared" si="30"/>
        <v>22519987.450000003</v>
      </c>
      <c r="M106" s="1256">
        <f t="shared" si="31"/>
        <v>26370009.350000001</v>
      </c>
      <c r="N106" s="1256">
        <f t="shared" si="32"/>
        <v>39528249.839999996</v>
      </c>
      <c r="O106" s="1107"/>
      <c r="P106" s="1107"/>
      <c r="Q106" s="1107"/>
      <c r="R106" s="1107"/>
      <c r="S106" s="1107"/>
      <c r="U106" s="782">
        <v>11191502</v>
      </c>
      <c r="V106" s="782" t="s">
        <v>1050</v>
      </c>
      <c r="W106" s="783">
        <v>0</v>
      </c>
      <c r="X106" s="785">
        <v>0</v>
      </c>
      <c r="Y106" s="785">
        <v>0</v>
      </c>
      <c r="Z106" s="785">
        <v>0</v>
      </c>
    </row>
    <row r="107" spans="9:26">
      <c r="I107" s="1257">
        <v>31141016</v>
      </c>
      <c r="J107" s="1258" t="s">
        <v>196</v>
      </c>
      <c r="K107" s="1256">
        <f t="shared" si="29"/>
        <v>8788375.4399999399</v>
      </c>
      <c r="L107" s="1256">
        <f t="shared" si="30"/>
        <v>7604774.990000152</v>
      </c>
      <c r="M107" s="1256">
        <f t="shared" si="31"/>
        <v>14747530.879999863</v>
      </c>
      <c r="N107" s="1256">
        <f t="shared" si="32"/>
        <v>7083987.0199999725</v>
      </c>
      <c r="O107" s="1107"/>
      <c r="P107" s="1107"/>
      <c r="Q107" s="1107"/>
      <c r="R107" s="1107"/>
      <c r="S107" s="1107"/>
      <c r="U107" s="740">
        <v>11191600</v>
      </c>
      <c r="V107" s="740" t="s">
        <v>1051</v>
      </c>
      <c r="W107" s="755">
        <v>0</v>
      </c>
      <c r="X107" s="784">
        <v>0</v>
      </c>
      <c r="Y107" s="784">
        <v>0</v>
      </c>
      <c r="Z107" s="784">
        <v>0</v>
      </c>
    </row>
    <row r="108" spans="9:26">
      <c r="U108" s="782">
        <v>11191601</v>
      </c>
      <c r="V108" s="782" t="s">
        <v>1052</v>
      </c>
      <c r="W108" s="783">
        <v>0</v>
      </c>
      <c r="X108" s="785">
        <v>0</v>
      </c>
      <c r="Y108" s="785">
        <v>0</v>
      </c>
      <c r="Z108" s="785">
        <v>0</v>
      </c>
    </row>
    <row r="109" spans="9:26">
      <c r="U109" s="782">
        <v>11191701</v>
      </c>
      <c r="V109" s="782" t="s">
        <v>1053</v>
      </c>
      <c r="W109" s="783">
        <v>0</v>
      </c>
      <c r="X109" s="785">
        <v>0</v>
      </c>
      <c r="Y109" s="785">
        <v>0</v>
      </c>
      <c r="Z109" s="785">
        <v>0</v>
      </c>
    </row>
    <row r="110" spans="9:26">
      <c r="U110" s="782">
        <v>11191702</v>
      </c>
      <c r="V110" s="782" t="s">
        <v>1054</v>
      </c>
      <c r="W110" s="783">
        <v>0</v>
      </c>
      <c r="X110" s="785">
        <v>0</v>
      </c>
      <c r="Y110" s="785">
        <v>0</v>
      </c>
      <c r="Z110" s="785">
        <v>0</v>
      </c>
    </row>
    <row r="111" spans="9:26">
      <c r="U111" s="782">
        <v>11191703</v>
      </c>
      <c r="V111" s="782" t="s">
        <v>1055</v>
      </c>
      <c r="W111" s="783">
        <v>0</v>
      </c>
      <c r="X111" s="785">
        <v>0</v>
      </c>
      <c r="Y111" s="785">
        <v>0</v>
      </c>
      <c r="Z111" s="785">
        <v>0</v>
      </c>
    </row>
    <row r="112" spans="9:26">
      <c r="U112" s="782">
        <v>11201001</v>
      </c>
      <c r="V112" s="782" t="s">
        <v>1056</v>
      </c>
      <c r="W112" s="783">
        <v>0</v>
      </c>
      <c r="X112" s="785">
        <v>0</v>
      </c>
      <c r="Y112" s="785">
        <v>0</v>
      </c>
      <c r="Z112" s="785">
        <v>0</v>
      </c>
    </row>
    <row r="113" spans="21:26">
      <c r="U113" s="740">
        <v>12000000</v>
      </c>
      <c r="V113" s="740" t="s">
        <v>37</v>
      </c>
      <c r="W113" s="755">
        <v>118958222.00999999</v>
      </c>
      <c r="X113" s="784">
        <v>149299701.95000002</v>
      </c>
      <c r="Y113" s="784">
        <v>210792062.70999998</v>
      </c>
      <c r="Z113" s="784">
        <v>228460906.33999997</v>
      </c>
    </row>
    <row r="114" spans="21:26">
      <c r="U114" s="740">
        <v>12100000</v>
      </c>
      <c r="V114" s="740" t="s">
        <v>1057</v>
      </c>
      <c r="W114" s="755">
        <v>0</v>
      </c>
      <c r="X114" s="784">
        <v>0</v>
      </c>
      <c r="Y114" s="784">
        <v>0</v>
      </c>
      <c r="Z114" s="784">
        <v>0</v>
      </c>
    </row>
    <row r="115" spans="21:26">
      <c r="U115" s="740">
        <v>12101000</v>
      </c>
      <c r="V115" s="740" t="s">
        <v>1058</v>
      </c>
      <c r="W115" s="755">
        <v>0</v>
      </c>
      <c r="X115" s="784">
        <v>0</v>
      </c>
      <c r="Y115" s="784">
        <v>0</v>
      </c>
      <c r="Z115" s="784">
        <v>0</v>
      </c>
    </row>
    <row r="116" spans="21:26">
      <c r="U116" s="782">
        <v>12101001</v>
      </c>
      <c r="V116" s="782" t="s">
        <v>1059</v>
      </c>
      <c r="W116" s="783">
        <v>0</v>
      </c>
      <c r="X116" s="785">
        <v>0</v>
      </c>
      <c r="Y116" s="785">
        <v>0</v>
      </c>
      <c r="Z116" s="785">
        <v>0</v>
      </c>
    </row>
    <row r="117" spans="21:26">
      <c r="U117" s="782">
        <v>12101002</v>
      </c>
      <c r="V117" s="782" t="s">
        <v>1060</v>
      </c>
      <c r="W117" s="783">
        <v>0</v>
      </c>
      <c r="X117" s="785">
        <v>0</v>
      </c>
      <c r="Y117" s="785">
        <v>0</v>
      </c>
      <c r="Z117" s="785">
        <v>0</v>
      </c>
    </row>
    <row r="118" spans="21:26">
      <c r="U118" s="782">
        <v>12101003</v>
      </c>
      <c r="V118" s="782" t="s">
        <v>987</v>
      </c>
      <c r="W118" s="783">
        <v>0</v>
      </c>
      <c r="X118" s="785">
        <v>0</v>
      </c>
      <c r="Y118" s="785">
        <v>0</v>
      </c>
      <c r="Z118" s="785">
        <v>0</v>
      </c>
    </row>
    <row r="119" spans="21:26">
      <c r="U119" s="782">
        <v>12101004</v>
      </c>
      <c r="V119" s="782" t="s">
        <v>988</v>
      </c>
      <c r="W119" s="783">
        <v>0</v>
      </c>
      <c r="X119" s="785">
        <v>0</v>
      </c>
      <c r="Y119" s="785">
        <v>0</v>
      </c>
      <c r="Z119" s="785">
        <v>0</v>
      </c>
    </row>
    <row r="120" spans="21:26">
      <c r="U120" s="740">
        <v>12101100</v>
      </c>
      <c r="V120" s="740" t="s">
        <v>1061</v>
      </c>
      <c r="W120" s="755">
        <v>0</v>
      </c>
      <c r="X120" s="784">
        <v>0</v>
      </c>
      <c r="Y120" s="784">
        <v>0</v>
      </c>
      <c r="Z120" s="784">
        <v>0</v>
      </c>
    </row>
    <row r="121" spans="21:26">
      <c r="U121" s="782">
        <v>12101101</v>
      </c>
      <c r="V121" s="782" t="s">
        <v>1062</v>
      </c>
      <c r="W121" s="783">
        <v>0</v>
      </c>
      <c r="X121" s="785">
        <v>0</v>
      </c>
      <c r="Y121" s="785">
        <v>0</v>
      </c>
      <c r="Z121" s="785">
        <v>0</v>
      </c>
    </row>
    <row r="122" spans="21:26">
      <c r="U122" s="782">
        <v>12101102</v>
      </c>
      <c r="V122" s="782" t="s">
        <v>1063</v>
      </c>
      <c r="W122" s="783">
        <v>0</v>
      </c>
      <c r="X122" s="785">
        <v>0</v>
      </c>
      <c r="Y122" s="785">
        <v>0</v>
      </c>
      <c r="Z122" s="785">
        <v>0</v>
      </c>
    </row>
    <row r="123" spans="21:26">
      <c r="U123" s="782">
        <v>12101103</v>
      </c>
      <c r="V123" s="782" t="s">
        <v>1064</v>
      </c>
      <c r="W123" s="783">
        <v>0</v>
      </c>
      <c r="X123" s="785">
        <v>0</v>
      </c>
      <c r="Y123" s="785">
        <v>0</v>
      </c>
      <c r="Z123" s="785">
        <v>0</v>
      </c>
    </row>
    <row r="124" spans="21:26">
      <c r="U124" s="782">
        <v>12101104</v>
      </c>
      <c r="V124" s="782" t="s">
        <v>1065</v>
      </c>
      <c r="W124" s="783">
        <v>0</v>
      </c>
      <c r="X124" s="785">
        <v>0</v>
      </c>
      <c r="Y124" s="785">
        <v>0</v>
      </c>
      <c r="Z124" s="785">
        <v>0</v>
      </c>
    </row>
    <row r="125" spans="21:26">
      <c r="U125" s="782">
        <v>12101201</v>
      </c>
      <c r="V125" s="782" t="s">
        <v>1066</v>
      </c>
      <c r="W125" s="783">
        <v>0</v>
      </c>
      <c r="X125" s="785">
        <v>0</v>
      </c>
      <c r="Y125" s="785">
        <v>0</v>
      </c>
      <c r="Z125" s="785">
        <v>0</v>
      </c>
    </row>
    <row r="126" spans="21:26">
      <c r="U126" s="782">
        <v>12101301</v>
      </c>
      <c r="V126" s="782" t="s">
        <v>1067</v>
      </c>
      <c r="W126" s="783">
        <v>0</v>
      </c>
      <c r="X126" s="785">
        <v>0</v>
      </c>
      <c r="Y126" s="785">
        <v>0</v>
      </c>
      <c r="Z126" s="785">
        <v>0</v>
      </c>
    </row>
    <row r="127" spans="21:26">
      <c r="U127" s="782">
        <v>12101401</v>
      </c>
      <c r="V127" s="782" t="s">
        <v>1068</v>
      </c>
      <c r="W127" s="783">
        <v>0</v>
      </c>
      <c r="X127" s="785">
        <v>0</v>
      </c>
      <c r="Y127" s="785">
        <v>0</v>
      </c>
      <c r="Z127" s="785">
        <v>0</v>
      </c>
    </row>
    <row r="128" spans="21:26">
      <c r="U128" s="782">
        <v>12101501</v>
      </c>
      <c r="V128" s="782" t="s">
        <v>1069</v>
      </c>
      <c r="W128" s="783">
        <v>0</v>
      </c>
      <c r="X128" s="785">
        <v>0</v>
      </c>
      <c r="Y128" s="785">
        <v>0</v>
      </c>
      <c r="Z128" s="785">
        <v>0</v>
      </c>
    </row>
    <row r="129" spans="21:26">
      <c r="U129" s="782">
        <v>12101601</v>
      </c>
      <c r="V129" s="782" t="s">
        <v>1070</v>
      </c>
      <c r="W129" s="783">
        <v>0</v>
      </c>
      <c r="X129" s="785">
        <v>0</v>
      </c>
      <c r="Y129" s="785">
        <v>0</v>
      </c>
      <c r="Z129" s="785">
        <v>0</v>
      </c>
    </row>
    <row r="130" spans="21:26">
      <c r="U130" s="782">
        <v>12101701</v>
      </c>
      <c r="V130" s="782" t="s">
        <v>1071</v>
      </c>
      <c r="W130" s="783">
        <v>0</v>
      </c>
      <c r="X130" s="785">
        <v>0</v>
      </c>
      <c r="Y130" s="785">
        <v>0</v>
      </c>
      <c r="Z130" s="785">
        <v>0</v>
      </c>
    </row>
    <row r="131" spans="21:26">
      <c r="U131" s="782">
        <v>12101801</v>
      </c>
      <c r="V131" s="782" t="s">
        <v>1072</v>
      </c>
      <c r="W131" s="783">
        <v>0</v>
      </c>
      <c r="X131" s="785">
        <v>0</v>
      </c>
      <c r="Y131" s="785">
        <v>0</v>
      </c>
      <c r="Z131" s="785">
        <v>0</v>
      </c>
    </row>
    <row r="132" spans="21:26">
      <c r="U132" s="740">
        <v>12101900</v>
      </c>
      <c r="V132" s="740" t="s">
        <v>1073</v>
      </c>
      <c r="W132" s="755">
        <v>0</v>
      </c>
      <c r="X132" s="784">
        <v>0</v>
      </c>
      <c r="Y132" s="784">
        <v>0</v>
      </c>
      <c r="Z132" s="784">
        <v>0</v>
      </c>
    </row>
    <row r="133" spans="21:26">
      <c r="U133" s="782">
        <v>12101901</v>
      </c>
      <c r="V133" s="782" t="s">
        <v>1074</v>
      </c>
      <c r="W133" s="783">
        <v>0</v>
      </c>
      <c r="X133" s="785">
        <v>0</v>
      </c>
      <c r="Y133" s="785">
        <v>0</v>
      </c>
      <c r="Z133" s="785">
        <v>0</v>
      </c>
    </row>
    <row r="134" spans="21:26">
      <c r="U134" s="782">
        <v>12101902</v>
      </c>
      <c r="V134" s="782" t="s">
        <v>1075</v>
      </c>
      <c r="W134" s="783">
        <v>0</v>
      </c>
      <c r="X134" s="785">
        <v>0</v>
      </c>
      <c r="Y134" s="785">
        <v>0</v>
      </c>
      <c r="Z134" s="785">
        <v>0</v>
      </c>
    </row>
    <row r="135" spans="21:26">
      <c r="U135" s="782">
        <v>12101903</v>
      </c>
      <c r="V135" s="782" t="s">
        <v>1076</v>
      </c>
      <c r="W135" s="783">
        <v>0</v>
      </c>
      <c r="X135" s="785">
        <v>0</v>
      </c>
      <c r="Y135" s="785">
        <v>0</v>
      </c>
      <c r="Z135" s="785">
        <v>0</v>
      </c>
    </row>
    <row r="136" spans="21:26">
      <c r="U136" s="740">
        <v>12102000</v>
      </c>
      <c r="V136" s="740" t="s">
        <v>1077</v>
      </c>
      <c r="W136" s="755">
        <v>0</v>
      </c>
      <c r="X136" s="784">
        <v>198985.5</v>
      </c>
      <c r="Y136" s="784">
        <v>187256.5</v>
      </c>
      <c r="Z136" s="784">
        <v>304926</v>
      </c>
    </row>
    <row r="137" spans="21:26">
      <c r="U137" s="782">
        <v>12102001</v>
      </c>
      <c r="V137" s="782" t="s">
        <v>1078</v>
      </c>
      <c r="W137" s="783">
        <v>0</v>
      </c>
      <c r="X137" s="785">
        <v>0</v>
      </c>
      <c r="Y137" s="785">
        <v>0</v>
      </c>
      <c r="Z137" s="785">
        <v>0</v>
      </c>
    </row>
    <row r="138" spans="21:26">
      <c r="U138" s="782">
        <v>12102002</v>
      </c>
      <c r="V138" s="782" t="s">
        <v>1079</v>
      </c>
      <c r="W138" s="783">
        <v>0</v>
      </c>
      <c r="X138" s="785">
        <v>0</v>
      </c>
      <c r="Y138" s="785">
        <v>0</v>
      </c>
      <c r="Z138" s="785">
        <v>0</v>
      </c>
    </row>
    <row r="139" spans="21:26">
      <c r="U139" s="782">
        <v>12102003</v>
      </c>
      <c r="V139" s="782" t="s">
        <v>1080</v>
      </c>
      <c r="W139" s="783">
        <v>0</v>
      </c>
      <c r="X139" s="785">
        <v>0</v>
      </c>
      <c r="Y139" s="785">
        <v>0</v>
      </c>
      <c r="Z139" s="785">
        <v>0</v>
      </c>
    </row>
    <row r="140" spans="21:26">
      <c r="U140" s="782">
        <v>12102004</v>
      </c>
      <c r="V140" s="782" t="s">
        <v>1081</v>
      </c>
      <c r="W140" s="783">
        <v>0</v>
      </c>
      <c r="X140" s="785">
        <v>0</v>
      </c>
      <c r="Y140" s="785">
        <v>0</v>
      </c>
      <c r="Z140" s="785">
        <v>0</v>
      </c>
    </row>
    <row r="141" spans="21:26">
      <c r="U141" s="782">
        <v>12102005</v>
      </c>
      <c r="V141" s="782" t="s">
        <v>144</v>
      </c>
      <c r="W141" s="783">
        <v>0</v>
      </c>
      <c r="X141" s="785">
        <v>198985.5</v>
      </c>
      <c r="Y141" s="785">
        <v>187256.5</v>
      </c>
      <c r="Z141" s="785">
        <v>304926</v>
      </c>
    </row>
    <row r="142" spans="21:26">
      <c r="U142" s="782">
        <v>12111001</v>
      </c>
      <c r="V142" s="782" t="s">
        <v>1082</v>
      </c>
      <c r="W142" s="783">
        <v>0</v>
      </c>
      <c r="X142" s="785">
        <v>0</v>
      </c>
      <c r="Y142" s="785">
        <v>0</v>
      </c>
      <c r="Z142" s="785">
        <v>0</v>
      </c>
    </row>
    <row r="143" spans="21:26">
      <c r="U143" s="740">
        <v>12111100</v>
      </c>
      <c r="V143" s="740" t="s">
        <v>1083</v>
      </c>
      <c r="W143" s="755">
        <v>0</v>
      </c>
      <c r="X143" s="784">
        <v>0</v>
      </c>
      <c r="Y143" s="784">
        <v>0</v>
      </c>
      <c r="Z143" s="784">
        <v>0</v>
      </c>
    </row>
    <row r="144" spans="21:26">
      <c r="U144" s="782">
        <v>12111101</v>
      </c>
      <c r="V144" s="782" t="s">
        <v>1084</v>
      </c>
      <c r="W144" s="783">
        <v>0</v>
      </c>
      <c r="X144" s="785">
        <v>0</v>
      </c>
      <c r="Y144" s="785">
        <v>0</v>
      </c>
      <c r="Z144" s="785">
        <v>0</v>
      </c>
    </row>
    <row r="145" spans="21:26">
      <c r="U145" s="782">
        <v>12111102</v>
      </c>
      <c r="V145" s="782" t="s">
        <v>1085</v>
      </c>
      <c r="W145" s="783">
        <v>0</v>
      </c>
      <c r="X145" s="785">
        <v>0</v>
      </c>
      <c r="Y145" s="785">
        <v>0</v>
      </c>
      <c r="Z145" s="785">
        <v>0</v>
      </c>
    </row>
    <row r="146" spans="21:26">
      <c r="U146" s="740">
        <v>12120000</v>
      </c>
      <c r="V146" s="740" t="s">
        <v>1086</v>
      </c>
      <c r="W146" s="755">
        <v>0</v>
      </c>
      <c r="X146" s="784">
        <v>0</v>
      </c>
      <c r="Y146" s="784">
        <v>0</v>
      </c>
      <c r="Z146" s="784">
        <v>0</v>
      </c>
    </row>
    <row r="147" spans="21:26">
      <c r="U147" s="782">
        <v>12121001</v>
      </c>
      <c r="V147" s="782" t="s">
        <v>1087</v>
      </c>
      <c r="W147" s="783">
        <v>0</v>
      </c>
      <c r="X147" s="785">
        <v>0</v>
      </c>
      <c r="Y147" s="785">
        <v>0</v>
      </c>
      <c r="Z147" s="785">
        <v>0</v>
      </c>
    </row>
    <row r="148" spans="21:26">
      <c r="U148" s="782">
        <v>12121002</v>
      </c>
      <c r="V148" s="782" t="s">
        <v>1088</v>
      </c>
      <c r="W148" s="783">
        <v>0</v>
      </c>
      <c r="X148" s="785">
        <v>0</v>
      </c>
      <c r="Y148" s="785">
        <v>0</v>
      </c>
      <c r="Z148" s="785">
        <v>0</v>
      </c>
    </row>
    <row r="149" spans="21:26">
      <c r="U149" s="782">
        <v>12121003</v>
      </c>
      <c r="V149" s="782" t="s">
        <v>1089</v>
      </c>
      <c r="W149" s="783">
        <v>0</v>
      </c>
      <c r="X149" s="785">
        <v>0</v>
      </c>
      <c r="Y149" s="785">
        <v>0</v>
      </c>
      <c r="Z149" s="785">
        <v>0</v>
      </c>
    </row>
    <row r="150" spans="21:26">
      <c r="U150" s="782">
        <v>12121004</v>
      </c>
      <c r="V150" s="782" t="s">
        <v>1090</v>
      </c>
      <c r="W150" s="783">
        <v>0</v>
      </c>
      <c r="X150" s="785">
        <v>0</v>
      </c>
      <c r="Y150" s="785">
        <v>0</v>
      </c>
      <c r="Z150" s="785">
        <v>0</v>
      </c>
    </row>
    <row r="151" spans="21:26">
      <c r="U151" s="782">
        <v>12121005</v>
      </c>
      <c r="V151" s="782" t="s">
        <v>1091</v>
      </c>
      <c r="W151" s="783">
        <v>0</v>
      </c>
      <c r="X151" s="785">
        <v>0</v>
      </c>
      <c r="Y151" s="785">
        <v>0</v>
      </c>
      <c r="Z151" s="785">
        <v>0</v>
      </c>
    </row>
    <row r="152" spans="21:26">
      <c r="U152" s="740">
        <v>12130000</v>
      </c>
      <c r="V152" s="740" t="s">
        <v>1092</v>
      </c>
      <c r="W152" s="755">
        <v>0</v>
      </c>
      <c r="X152" s="784">
        <v>0</v>
      </c>
      <c r="Y152" s="784">
        <v>0</v>
      </c>
      <c r="Z152" s="784">
        <v>0</v>
      </c>
    </row>
    <row r="153" spans="21:26">
      <c r="U153" s="782">
        <v>12131001</v>
      </c>
      <c r="V153" s="782" t="s">
        <v>1093</v>
      </c>
      <c r="W153" s="783">
        <v>0</v>
      </c>
      <c r="X153" s="785">
        <v>0</v>
      </c>
      <c r="Y153" s="785">
        <v>0</v>
      </c>
      <c r="Z153" s="785">
        <v>0</v>
      </c>
    </row>
    <row r="154" spans="21:26">
      <c r="U154" s="782">
        <v>12131002</v>
      </c>
      <c r="V154" s="782" t="s">
        <v>1094</v>
      </c>
      <c r="W154" s="783">
        <v>0</v>
      </c>
      <c r="X154" s="785">
        <v>0</v>
      </c>
      <c r="Y154" s="785">
        <v>0</v>
      </c>
      <c r="Z154" s="785">
        <v>0</v>
      </c>
    </row>
    <row r="155" spans="21:26">
      <c r="U155" s="782">
        <v>12131003</v>
      </c>
      <c r="V155" s="782" t="s">
        <v>1095</v>
      </c>
      <c r="W155" s="783">
        <v>0</v>
      </c>
      <c r="X155" s="785">
        <v>0</v>
      </c>
      <c r="Y155" s="785">
        <v>0</v>
      </c>
      <c r="Z155" s="785">
        <v>0</v>
      </c>
    </row>
    <row r="156" spans="21:26" ht="10.5" customHeight="1">
      <c r="U156" s="782">
        <v>12131004</v>
      </c>
      <c r="V156" s="782" t="s">
        <v>1096</v>
      </c>
      <c r="W156" s="783">
        <v>0</v>
      </c>
      <c r="X156" s="785">
        <v>0</v>
      </c>
      <c r="Y156" s="785">
        <v>0</v>
      </c>
      <c r="Z156" s="785">
        <v>0</v>
      </c>
    </row>
    <row r="157" spans="21:26">
      <c r="U157" s="740">
        <v>12140000</v>
      </c>
      <c r="V157" s="740" t="s">
        <v>1097</v>
      </c>
      <c r="W157" s="755">
        <v>0</v>
      </c>
      <c r="X157" s="784">
        <v>0</v>
      </c>
      <c r="Y157" s="784">
        <v>0</v>
      </c>
      <c r="Z157" s="784">
        <v>0</v>
      </c>
    </row>
    <row r="158" spans="21:26">
      <c r="U158" s="740">
        <v>12141000</v>
      </c>
      <c r="V158" s="740" t="s">
        <v>1098</v>
      </c>
      <c r="W158" s="755">
        <v>0</v>
      </c>
      <c r="X158" s="784">
        <v>0</v>
      </c>
      <c r="Y158" s="784">
        <v>0</v>
      </c>
      <c r="Z158" s="784">
        <v>0</v>
      </c>
    </row>
    <row r="159" spans="21:26">
      <c r="U159" s="782">
        <v>12141001</v>
      </c>
      <c r="V159" s="782" t="s">
        <v>1099</v>
      </c>
      <c r="W159" s="783">
        <v>0</v>
      </c>
      <c r="X159" s="785">
        <v>0</v>
      </c>
      <c r="Y159" s="785">
        <v>0</v>
      </c>
      <c r="Z159" s="785">
        <v>0</v>
      </c>
    </row>
    <row r="160" spans="21:26">
      <c r="U160" s="782">
        <v>12141002</v>
      </c>
      <c r="V160" s="782" t="s">
        <v>1100</v>
      </c>
      <c r="W160" s="783">
        <v>0</v>
      </c>
      <c r="X160" s="785">
        <v>0</v>
      </c>
      <c r="Y160" s="785">
        <v>0</v>
      </c>
      <c r="Z160" s="785">
        <v>0</v>
      </c>
    </row>
    <row r="161" spans="21:26">
      <c r="U161" s="782">
        <v>12141003</v>
      </c>
      <c r="V161" s="782" t="s">
        <v>1101</v>
      </c>
      <c r="W161" s="783">
        <v>0</v>
      </c>
      <c r="X161" s="785">
        <v>0</v>
      </c>
      <c r="Y161" s="785">
        <v>0</v>
      </c>
      <c r="Z161" s="785">
        <v>0</v>
      </c>
    </row>
    <row r="162" spans="21:26">
      <c r="U162" s="740">
        <v>12141100</v>
      </c>
      <c r="V162" s="740" t="s">
        <v>1102</v>
      </c>
      <c r="W162" s="755">
        <v>0</v>
      </c>
      <c r="X162" s="784">
        <v>0</v>
      </c>
      <c r="Y162" s="784">
        <v>0</v>
      </c>
      <c r="Z162" s="784">
        <v>0</v>
      </c>
    </row>
    <row r="163" spans="21:26">
      <c r="U163" s="782">
        <v>12141101</v>
      </c>
      <c r="V163" s="782" t="s">
        <v>1103</v>
      </c>
      <c r="W163" s="783">
        <v>0</v>
      </c>
      <c r="X163" s="785">
        <v>0</v>
      </c>
      <c r="Y163" s="785">
        <v>0</v>
      </c>
      <c r="Z163" s="785">
        <v>0</v>
      </c>
    </row>
    <row r="164" spans="21:26">
      <c r="U164" s="782">
        <v>12141102</v>
      </c>
      <c r="V164" s="782" t="s">
        <v>1104</v>
      </c>
      <c r="W164" s="783">
        <v>0</v>
      </c>
      <c r="X164" s="785">
        <v>0</v>
      </c>
      <c r="Y164" s="785">
        <v>0</v>
      </c>
      <c r="Z164" s="785">
        <v>0</v>
      </c>
    </row>
    <row r="165" spans="21:26">
      <c r="U165" s="740">
        <v>12150000</v>
      </c>
      <c r="V165" s="740" t="s">
        <v>1105</v>
      </c>
      <c r="W165" s="755">
        <v>0</v>
      </c>
      <c r="X165" s="784">
        <v>0</v>
      </c>
      <c r="Y165" s="784">
        <v>0</v>
      </c>
      <c r="Z165" s="784">
        <v>0</v>
      </c>
    </row>
    <row r="166" spans="21:26">
      <c r="U166" s="782">
        <v>12151001</v>
      </c>
      <c r="V166" s="782" t="s">
        <v>1106</v>
      </c>
      <c r="W166" s="783">
        <v>0</v>
      </c>
      <c r="X166" s="785">
        <v>0</v>
      </c>
      <c r="Y166" s="785">
        <v>0</v>
      </c>
      <c r="Z166" s="785">
        <v>0</v>
      </c>
    </row>
    <row r="167" spans="21:26">
      <c r="U167" s="782">
        <v>12151002</v>
      </c>
      <c r="V167" s="782" t="s">
        <v>1107</v>
      </c>
      <c r="W167" s="783">
        <v>0</v>
      </c>
      <c r="X167" s="785">
        <v>0</v>
      </c>
      <c r="Y167" s="785">
        <v>0</v>
      </c>
      <c r="Z167" s="785">
        <v>0</v>
      </c>
    </row>
    <row r="168" spans="21:26">
      <c r="U168" s="782">
        <v>12151003</v>
      </c>
      <c r="V168" s="782" t="s">
        <v>1108</v>
      </c>
      <c r="W168" s="783">
        <v>0</v>
      </c>
      <c r="X168" s="785">
        <v>0</v>
      </c>
      <c r="Y168" s="785">
        <v>0</v>
      </c>
      <c r="Z168" s="785">
        <v>0</v>
      </c>
    </row>
    <row r="169" spans="21:26">
      <c r="U169" s="740">
        <v>12160000</v>
      </c>
      <c r="V169" s="740" t="s">
        <v>1109</v>
      </c>
      <c r="W169" s="755">
        <v>0</v>
      </c>
      <c r="X169" s="784">
        <v>0</v>
      </c>
      <c r="Y169" s="784">
        <v>0</v>
      </c>
      <c r="Z169" s="784">
        <v>0</v>
      </c>
    </row>
    <row r="170" spans="21:26">
      <c r="U170" s="782">
        <v>12161001</v>
      </c>
      <c r="V170" s="782" t="s">
        <v>1109</v>
      </c>
      <c r="W170" s="783">
        <v>0</v>
      </c>
      <c r="X170" s="785">
        <v>0</v>
      </c>
      <c r="Y170" s="785">
        <v>0</v>
      </c>
      <c r="Z170" s="785">
        <v>0</v>
      </c>
    </row>
    <row r="171" spans="21:26">
      <c r="U171" s="782">
        <v>12161002</v>
      </c>
      <c r="V171" s="782" t="s">
        <v>1110</v>
      </c>
      <c r="W171" s="783">
        <v>0</v>
      </c>
      <c r="X171" s="785">
        <v>0</v>
      </c>
      <c r="Y171" s="785">
        <v>0</v>
      </c>
      <c r="Z171" s="785">
        <v>0</v>
      </c>
    </row>
    <row r="172" spans="21:26">
      <c r="U172" s="782">
        <v>12161003</v>
      </c>
      <c r="V172" s="782" t="s">
        <v>1111</v>
      </c>
      <c r="W172" s="783">
        <v>0</v>
      </c>
      <c r="X172" s="785">
        <v>0</v>
      </c>
      <c r="Y172" s="785">
        <v>0</v>
      </c>
      <c r="Z172" s="785">
        <v>0</v>
      </c>
    </row>
    <row r="173" spans="21:26">
      <c r="U173" s="740">
        <v>12170000</v>
      </c>
      <c r="V173" s="740" t="s">
        <v>312</v>
      </c>
      <c r="W173" s="755">
        <v>92953197.979999974</v>
      </c>
      <c r="X173" s="784">
        <v>117092644.05</v>
      </c>
      <c r="Y173" s="784">
        <v>174914009.75</v>
      </c>
      <c r="Z173" s="784">
        <v>192925879.63999999</v>
      </c>
    </row>
    <row r="174" spans="21:26">
      <c r="U174" s="740">
        <v>12171000</v>
      </c>
      <c r="V174" s="740" t="s">
        <v>1112</v>
      </c>
      <c r="W174" s="755">
        <v>0</v>
      </c>
      <c r="X174" s="784">
        <v>0</v>
      </c>
      <c r="Y174" s="784">
        <v>0</v>
      </c>
      <c r="Z174" s="784">
        <v>0</v>
      </c>
    </row>
    <row r="175" spans="21:26">
      <c r="U175" s="782">
        <v>12171001</v>
      </c>
      <c r="V175" s="782" t="s">
        <v>1112</v>
      </c>
      <c r="W175" s="783">
        <v>0</v>
      </c>
      <c r="X175" s="785">
        <v>0</v>
      </c>
      <c r="Y175" s="785">
        <v>0</v>
      </c>
      <c r="Z175" s="785">
        <v>0</v>
      </c>
    </row>
    <row r="176" spans="21:26">
      <c r="U176" s="782">
        <v>12171002</v>
      </c>
      <c r="V176" s="782" t="s">
        <v>1113</v>
      </c>
      <c r="W176" s="783">
        <v>0</v>
      </c>
      <c r="X176" s="785">
        <v>0</v>
      </c>
      <c r="Y176" s="785">
        <v>0</v>
      </c>
      <c r="Z176" s="785">
        <v>0</v>
      </c>
    </row>
    <row r="177" spans="21:26">
      <c r="U177" s="782">
        <v>12171003</v>
      </c>
      <c r="V177" s="782" t="s">
        <v>1114</v>
      </c>
      <c r="W177" s="783">
        <v>0</v>
      </c>
      <c r="X177" s="785">
        <v>0</v>
      </c>
      <c r="Y177" s="785">
        <v>0</v>
      </c>
      <c r="Z177" s="785">
        <v>0</v>
      </c>
    </row>
    <row r="178" spans="21:26">
      <c r="U178" s="740">
        <v>12171100</v>
      </c>
      <c r="V178" s="740" t="s">
        <v>711</v>
      </c>
      <c r="W178" s="755">
        <v>20067458.349999998</v>
      </c>
      <c r="X178" s="784">
        <v>19939291.469999999</v>
      </c>
      <c r="Y178" s="784">
        <v>19415041.259999998</v>
      </c>
      <c r="Z178" s="784">
        <v>19152916.149999999</v>
      </c>
    </row>
    <row r="179" spans="21:26">
      <c r="U179" s="782">
        <v>12171101</v>
      </c>
      <c r="V179" s="782" t="s">
        <v>711</v>
      </c>
      <c r="W179" s="783">
        <v>20582008.559999999</v>
      </c>
      <c r="X179" s="785">
        <v>20970008.559999999</v>
      </c>
      <c r="Y179" s="785">
        <v>20970008.559999999</v>
      </c>
      <c r="Z179" s="785">
        <v>20970008.559999999</v>
      </c>
    </row>
    <row r="180" spans="21:26">
      <c r="U180" s="782">
        <v>12171102</v>
      </c>
      <c r="V180" s="782" t="s">
        <v>714</v>
      </c>
      <c r="W180" s="783">
        <v>-514550.21</v>
      </c>
      <c r="X180" s="785">
        <v>-1030717.09</v>
      </c>
      <c r="Y180" s="785">
        <v>-1554967.3</v>
      </c>
      <c r="Z180" s="785">
        <v>-1817092.41</v>
      </c>
    </row>
    <row r="181" spans="21:26">
      <c r="U181" s="782">
        <v>12171103</v>
      </c>
      <c r="V181" s="782" t="s">
        <v>1115</v>
      </c>
      <c r="W181" s="783">
        <v>0</v>
      </c>
      <c r="X181" s="785">
        <v>0</v>
      </c>
      <c r="Y181" s="785">
        <v>0</v>
      </c>
      <c r="Z181" s="785">
        <v>0</v>
      </c>
    </row>
    <row r="182" spans="21:26">
      <c r="U182" s="782">
        <v>12171104</v>
      </c>
      <c r="V182" s="782" t="s">
        <v>1116</v>
      </c>
      <c r="W182" s="783">
        <v>0</v>
      </c>
      <c r="X182" s="785">
        <v>0</v>
      </c>
      <c r="Y182" s="785">
        <v>0</v>
      </c>
      <c r="Z182" s="785">
        <v>0</v>
      </c>
    </row>
    <row r="183" spans="21:26">
      <c r="U183" s="740">
        <v>12171200</v>
      </c>
      <c r="V183" s="740" t="s">
        <v>1117</v>
      </c>
      <c r="W183" s="755">
        <v>0</v>
      </c>
      <c r="X183" s="784">
        <v>0</v>
      </c>
      <c r="Y183" s="784">
        <v>0</v>
      </c>
      <c r="Z183" s="784">
        <v>0</v>
      </c>
    </row>
    <row r="184" spans="21:26">
      <c r="U184" s="782">
        <v>12171201</v>
      </c>
      <c r="V184" s="782" t="s">
        <v>1117</v>
      </c>
      <c r="W184" s="783">
        <v>0</v>
      </c>
      <c r="X184" s="785">
        <v>0</v>
      </c>
      <c r="Y184" s="785">
        <v>0</v>
      </c>
      <c r="Z184" s="785">
        <v>0</v>
      </c>
    </row>
    <row r="185" spans="21:26">
      <c r="U185" s="782">
        <v>12171202</v>
      </c>
      <c r="V185" s="782" t="s">
        <v>1118</v>
      </c>
      <c r="W185" s="783">
        <v>0</v>
      </c>
      <c r="X185" s="785">
        <v>0</v>
      </c>
      <c r="Y185" s="785">
        <v>0</v>
      </c>
      <c r="Z185" s="785">
        <v>0</v>
      </c>
    </row>
    <row r="186" spans="21:26">
      <c r="U186" s="782">
        <v>12171203</v>
      </c>
      <c r="V186" s="782" t="s">
        <v>1119</v>
      </c>
      <c r="W186" s="783">
        <v>0</v>
      </c>
      <c r="X186" s="785">
        <v>0</v>
      </c>
      <c r="Y186" s="785">
        <v>0</v>
      </c>
      <c r="Z186" s="785">
        <v>0</v>
      </c>
    </row>
    <row r="187" spans="21:26">
      <c r="U187" s="782">
        <v>12171204</v>
      </c>
      <c r="V187" s="782" t="s">
        <v>1120</v>
      </c>
      <c r="W187" s="783">
        <v>0</v>
      </c>
      <c r="X187" s="785">
        <v>0</v>
      </c>
      <c r="Y187" s="785">
        <v>0</v>
      </c>
      <c r="Z187" s="785">
        <v>0</v>
      </c>
    </row>
    <row r="188" spans="21:26">
      <c r="U188" s="740">
        <v>12171300</v>
      </c>
      <c r="V188" s="740" t="s">
        <v>718</v>
      </c>
      <c r="W188" s="755">
        <v>40379669.810000002</v>
      </c>
      <c r="X188" s="784">
        <v>50178918.379999995</v>
      </c>
      <c r="Y188" s="784">
        <v>70899679</v>
      </c>
      <c r="Z188" s="784">
        <v>75434232.239999995</v>
      </c>
    </row>
    <row r="189" spans="21:26">
      <c r="U189" s="782">
        <v>12171301</v>
      </c>
      <c r="V189" s="782" t="s">
        <v>718</v>
      </c>
      <c r="W189" s="783">
        <v>59003851.619999997</v>
      </c>
      <c r="X189" s="785">
        <v>75154055.379999995</v>
      </c>
      <c r="Y189" s="785">
        <v>104411707.93000001</v>
      </c>
      <c r="Z189" s="785">
        <v>113067538.63</v>
      </c>
    </row>
    <row r="190" spans="21:26">
      <c r="U190" s="782">
        <v>12171302</v>
      </c>
      <c r="V190" s="782" t="s">
        <v>719</v>
      </c>
      <c r="W190" s="783">
        <v>-18624181.809999999</v>
      </c>
      <c r="X190" s="785">
        <v>-24975137</v>
      </c>
      <c r="Y190" s="785">
        <v>-33512028.93</v>
      </c>
      <c r="Z190" s="785">
        <v>-37633306.390000001</v>
      </c>
    </row>
    <row r="191" spans="21:26">
      <c r="U191" s="782">
        <v>12171303</v>
      </c>
      <c r="V191" s="782" t="s">
        <v>1121</v>
      </c>
      <c r="W191" s="783">
        <v>0</v>
      </c>
      <c r="X191" s="785">
        <v>0</v>
      </c>
      <c r="Y191" s="785">
        <v>0</v>
      </c>
      <c r="Z191" s="785">
        <v>0</v>
      </c>
    </row>
    <row r="192" spans="21:26">
      <c r="U192" s="782">
        <v>12171304</v>
      </c>
      <c r="V192" s="782" t="s">
        <v>1122</v>
      </c>
      <c r="W192" s="783">
        <v>0</v>
      </c>
      <c r="X192" s="785">
        <v>0</v>
      </c>
      <c r="Y192" s="785">
        <v>0</v>
      </c>
      <c r="Z192" s="785">
        <v>0</v>
      </c>
    </row>
    <row r="193" spans="21:26">
      <c r="U193" s="740">
        <v>12171400</v>
      </c>
      <c r="V193" s="740" t="s">
        <v>725</v>
      </c>
      <c r="W193" s="755">
        <v>1565072.2900000003</v>
      </c>
      <c r="X193" s="784">
        <v>1350744.59</v>
      </c>
      <c r="Y193" s="784">
        <v>944208.29</v>
      </c>
      <c r="Z193" s="784">
        <v>859597.66000000015</v>
      </c>
    </row>
    <row r="194" spans="21:26">
      <c r="U194" s="782">
        <v>12171401</v>
      </c>
      <c r="V194" s="782" t="s">
        <v>725</v>
      </c>
      <c r="W194" s="783">
        <v>2623692.1800000002</v>
      </c>
      <c r="X194" s="785">
        <v>2567497.98</v>
      </c>
      <c r="Y194" s="785">
        <v>2456384.92</v>
      </c>
      <c r="Z194" s="785">
        <v>2566028.81</v>
      </c>
    </row>
    <row r="195" spans="21:26">
      <c r="U195" s="782">
        <v>12171402</v>
      </c>
      <c r="V195" s="782" t="s">
        <v>728</v>
      </c>
      <c r="W195" s="783">
        <v>-1058619.8899999999</v>
      </c>
      <c r="X195" s="785">
        <v>-1216753.3899999999</v>
      </c>
      <c r="Y195" s="785">
        <v>-1512176.63</v>
      </c>
      <c r="Z195" s="785">
        <v>-1706431.15</v>
      </c>
    </row>
    <row r="196" spans="21:26">
      <c r="U196" s="782">
        <v>12171403</v>
      </c>
      <c r="V196" s="782" t="s">
        <v>1123</v>
      </c>
      <c r="W196" s="783">
        <v>0</v>
      </c>
      <c r="X196" s="785">
        <v>0</v>
      </c>
      <c r="Y196" s="785">
        <v>0</v>
      </c>
      <c r="Z196" s="785">
        <v>0</v>
      </c>
    </row>
    <row r="197" spans="21:26">
      <c r="U197" s="782">
        <v>12171404</v>
      </c>
      <c r="V197" s="782" t="s">
        <v>1124</v>
      </c>
      <c r="W197" s="783">
        <v>0</v>
      </c>
      <c r="X197" s="785">
        <v>0</v>
      </c>
      <c r="Y197" s="785">
        <v>0</v>
      </c>
      <c r="Z197" s="785">
        <v>0</v>
      </c>
    </row>
    <row r="198" spans="21:26">
      <c r="U198" s="740">
        <v>12171500</v>
      </c>
      <c r="V198" s="740" t="s">
        <v>734</v>
      </c>
      <c r="W198" s="755">
        <v>2149532.35</v>
      </c>
      <c r="X198" s="784">
        <v>2630267.6300000004</v>
      </c>
      <c r="Y198" s="784">
        <v>3244833.36</v>
      </c>
      <c r="Z198" s="784">
        <v>3488217.71</v>
      </c>
    </row>
    <row r="199" spans="21:26">
      <c r="U199" s="782">
        <v>12171501</v>
      </c>
      <c r="V199" s="782" t="s">
        <v>734</v>
      </c>
      <c r="W199" s="783">
        <v>4731339.2</v>
      </c>
      <c r="X199" s="785">
        <v>5696232.9000000004</v>
      </c>
      <c r="Y199" s="785">
        <v>5739838.7199999997</v>
      </c>
      <c r="Z199" s="785">
        <v>6303952.0800000001</v>
      </c>
    </row>
    <row r="200" spans="21:26">
      <c r="U200" s="782">
        <v>12171502</v>
      </c>
      <c r="V200" s="782" t="s">
        <v>737</v>
      </c>
      <c r="W200" s="783">
        <v>-2581806.85</v>
      </c>
      <c r="X200" s="785">
        <v>-3065965.27</v>
      </c>
      <c r="Y200" s="785">
        <v>-2495005.36</v>
      </c>
      <c r="Z200" s="785">
        <v>-2815734.37</v>
      </c>
    </row>
    <row r="201" spans="21:26">
      <c r="U201" s="782">
        <v>12171503</v>
      </c>
      <c r="V201" s="782" t="s">
        <v>1125</v>
      </c>
      <c r="W201" s="783">
        <v>0</v>
      </c>
      <c r="X201" s="785">
        <v>0</v>
      </c>
      <c r="Y201" s="785">
        <v>0</v>
      </c>
      <c r="Z201" s="785">
        <v>0</v>
      </c>
    </row>
    <row r="202" spans="21:26">
      <c r="U202" s="782">
        <v>12171504</v>
      </c>
      <c r="V202" s="782" t="s">
        <v>1126</v>
      </c>
      <c r="W202" s="783">
        <v>0</v>
      </c>
      <c r="X202" s="785">
        <v>0</v>
      </c>
      <c r="Y202" s="785">
        <v>0</v>
      </c>
      <c r="Z202" s="785">
        <v>0</v>
      </c>
    </row>
    <row r="203" spans="21:26">
      <c r="U203" s="740">
        <v>12171600</v>
      </c>
      <c r="V203" s="740" t="s">
        <v>743</v>
      </c>
      <c r="W203" s="755">
        <v>119162.29999999999</v>
      </c>
      <c r="X203" s="784">
        <v>95698.669999999984</v>
      </c>
      <c r="Y203" s="784">
        <v>289304.38</v>
      </c>
      <c r="Z203" s="784">
        <v>299983</v>
      </c>
    </row>
    <row r="204" spans="21:26">
      <c r="U204" s="782">
        <v>12171601</v>
      </c>
      <c r="V204" s="782" t="s">
        <v>743</v>
      </c>
      <c r="W204" s="783">
        <v>587571.35</v>
      </c>
      <c r="X204" s="785">
        <v>590971.35</v>
      </c>
      <c r="Y204" s="785">
        <v>821243.12</v>
      </c>
      <c r="Z204" s="785">
        <v>859539.7</v>
      </c>
    </row>
    <row r="205" spans="21:26">
      <c r="U205" s="782">
        <v>12171602</v>
      </c>
      <c r="V205" s="782" t="s">
        <v>746</v>
      </c>
      <c r="W205" s="783">
        <v>-468409.05</v>
      </c>
      <c r="X205" s="785">
        <v>-495272.68</v>
      </c>
      <c r="Y205" s="785">
        <v>-531938.74</v>
      </c>
      <c r="Z205" s="785">
        <v>-559556.69999999995</v>
      </c>
    </row>
    <row r="206" spans="21:26">
      <c r="U206" s="782">
        <v>12171603</v>
      </c>
      <c r="V206" s="782" t="s">
        <v>1127</v>
      </c>
      <c r="W206" s="783">
        <v>0</v>
      </c>
      <c r="X206" s="785">
        <v>0</v>
      </c>
      <c r="Y206" s="785">
        <v>0</v>
      </c>
      <c r="Z206" s="785">
        <v>0</v>
      </c>
    </row>
    <row r="207" spans="21:26">
      <c r="U207" s="782">
        <v>12171604</v>
      </c>
      <c r="V207" s="782" t="s">
        <v>1128</v>
      </c>
      <c r="W207" s="783">
        <v>0</v>
      </c>
      <c r="X207" s="785">
        <v>0</v>
      </c>
      <c r="Y207" s="785">
        <v>0</v>
      </c>
      <c r="Z207" s="785">
        <v>0</v>
      </c>
    </row>
    <row r="208" spans="21:26">
      <c r="U208" s="740">
        <v>12171700</v>
      </c>
      <c r="V208" s="740" t="s">
        <v>752</v>
      </c>
      <c r="W208" s="755">
        <v>13732426.259999998</v>
      </c>
      <c r="X208" s="784">
        <v>19180970.850000001</v>
      </c>
      <c r="Y208" s="784">
        <v>22877734.59</v>
      </c>
      <c r="Z208" s="784">
        <v>25694234.539999999</v>
      </c>
    </row>
    <row r="209" spans="21:26">
      <c r="U209" s="782">
        <v>12171701</v>
      </c>
      <c r="V209" s="782" t="s">
        <v>752</v>
      </c>
      <c r="W209" s="783">
        <v>22711747.239999998</v>
      </c>
      <c r="X209" s="785">
        <v>32916260.780000001</v>
      </c>
      <c r="Y209" s="785">
        <v>42959650.75</v>
      </c>
      <c r="Z209" s="785">
        <v>49253783.439999998</v>
      </c>
    </row>
    <row r="210" spans="21:26">
      <c r="U210" s="782">
        <v>12171702</v>
      </c>
      <c r="V210" s="782" t="s">
        <v>755</v>
      </c>
      <c r="W210" s="783">
        <v>-8979320.9800000004</v>
      </c>
      <c r="X210" s="785">
        <v>-13735289.93</v>
      </c>
      <c r="Y210" s="785">
        <v>-20081916.16</v>
      </c>
      <c r="Z210" s="785">
        <v>-23559548.899999999</v>
      </c>
    </row>
    <row r="211" spans="21:26">
      <c r="U211" s="782">
        <v>12171703</v>
      </c>
      <c r="V211" s="782" t="s">
        <v>1129</v>
      </c>
      <c r="W211" s="783">
        <v>0</v>
      </c>
      <c r="X211" s="785">
        <v>0</v>
      </c>
      <c r="Y211" s="785">
        <v>0</v>
      </c>
      <c r="Z211" s="785">
        <v>0</v>
      </c>
    </row>
    <row r="212" spans="21:26">
      <c r="U212" s="782">
        <v>12171704</v>
      </c>
      <c r="V212" s="782" t="s">
        <v>1130</v>
      </c>
      <c r="W212" s="783">
        <v>0</v>
      </c>
      <c r="X212" s="785">
        <v>0</v>
      </c>
      <c r="Y212" s="785">
        <v>0</v>
      </c>
      <c r="Z212" s="785">
        <v>0</v>
      </c>
    </row>
    <row r="213" spans="21:26">
      <c r="U213" s="740">
        <v>12171800</v>
      </c>
      <c r="V213" s="740" t="s">
        <v>759</v>
      </c>
      <c r="W213" s="755">
        <v>6737830.4900000002</v>
      </c>
      <c r="X213" s="784">
        <v>12726752.130000001</v>
      </c>
      <c r="Y213" s="784">
        <v>44039092.619999997</v>
      </c>
      <c r="Z213" s="784">
        <v>52389023.350000001</v>
      </c>
    </row>
    <row r="214" spans="21:26">
      <c r="U214" s="782">
        <v>12171801</v>
      </c>
      <c r="V214" s="782" t="s">
        <v>759</v>
      </c>
      <c r="W214" s="783">
        <v>6737830.4900000002</v>
      </c>
      <c r="X214" s="785">
        <v>12726752.130000001</v>
      </c>
      <c r="Y214" s="785">
        <v>44039092.619999997</v>
      </c>
      <c r="Z214" s="785">
        <v>52389023.350000001</v>
      </c>
    </row>
    <row r="215" spans="21:26">
      <c r="U215" s="782">
        <v>12171802</v>
      </c>
      <c r="V215" s="782" t="s">
        <v>1131</v>
      </c>
      <c r="W215" s="783">
        <v>0</v>
      </c>
      <c r="X215" s="785">
        <v>0</v>
      </c>
      <c r="Y215" s="785">
        <v>0</v>
      </c>
      <c r="Z215" s="785">
        <v>0</v>
      </c>
    </row>
    <row r="216" spans="21:26">
      <c r="U216" s="782">
        <v>12171803</v>
      </c>
      <c r="V216" s="782" t="s">
        <v>1132</v>
      </c>
      <c r="W216" s="783">
        <v>0</v>
      </c>
      <c r="X216" s="785">
        <v>0</v>
      </c>
      <c r="Y216" s="785">
        <v>0</v>
      </c>
      <c r="Z216" s="785">
        <v>0</v>
      </c>
    </row>
    <row r="217" spans="21:26">
      <c r="U217" s="740">
        <v>12171900</v>
      </c>
      <c r="V217" s="740" t="s">
        <v>763</v>
      </c>
      <c r="W217" s="755">
        <v>8202046.129999999</v>
      </c>
      <c r="X217" s="784">
        <v>10990000.330000004</v>
      </c>
      <c r="Y217" s="784">
        <v>13204116.25</v>
      </c>
      <c r="Z217" s="784">
        <v>15607674.989999998</v>
      </c>
    </row>
    <row r="218" spans="21:26">
      <c r="U218" s="782">
        <v>12171901</v>
      </c>
      <c r="V218" s="782" t="s">
        <v>763</v>
      </c>
      <c r="W218" s="783">
        <v>20790462.57</v>
      </c>
      <c r="X218" s="785">
        <v>24811909.410000004</v>
      </c>
      <c r="Y218" s="785">
        <v>27294426.16</v>
      </c>
      <c r="Z218" s="785">
        <v>30923259.369999997</v>
      </c>
    </row>
    <row r="219" spans="21:26">
      <c r="U219" s="782">
        <v>12171902</v>
      </c>
      <c r="V219" s="782" t="s">
        <v>766</v>
      </c>
      <c r="W219" s="783">
        <v>-12588416.440000001</v>
      </c>
      <c r="X219" s="785">
        <v>-13821909.08</v>
      </c>
      <c r="Y219" s="785">
        <v>-14090309.91</v>
      </c>
      <c r="Z219" s="785">
        <v>-15315584.379999999</v>
      </c>
    </row>
    <row r="220" spans="21:26">
      <c r="U220" s="782">
        <v>12171903</v>
      </c>
      <c r="V220" s="782" t="s">
        <v>1133</v>
      </c>
      <c r="W220" s="783">
        <v>0</v>
      </c>
      <c r="X220" s="785">
        <v>0</v>
      </c>
      <c r="Y220" s="785">
        <v>0</v>
      </c>
      <c r="Z220" s="785">
        <v>0</v>
      </c>
    </row>
    <row r="221" spans="21:26">
      <c r="U221" s="782">
        <v>12171904</v>
      </c>
      <c r="V221" s="782" t="s">
        <v>1134</v>
      </c>
      <c r="W221" s="783">
        <v>0</v>
      </c>
      <c r="X221" s="785">
        <v>0</v>
      </c>
      <c r="Y221" s="785">
        <v>0</v>
      </c>
      <c r="Z221" s="785">
        <v>0</v>
      </c>
    </row>
    <row r="222" spans="21:26">
      <c r="U222" s="740">
        <v>12172000</v>
      </c>
      <c r="V222" s="740" t="s">
        <v>1135</v>
      </c>
      <c r="W222" s="755">
        <v>0</v>
      </c>
      <c r="X222" s="784">
        <v>0</v>
      </c>
      <c r="Y222" s="784">
        <v>0</v>
      </c>
      <c r="Z222" s="784">
        <v>0</v>
      </c>
    </row>
    <row r="223" spans="21:26">
      <c r="U223" s="782">
        <v>12172001</v>
      </c>
      <c r="V223" s="782" t="s">
        <v>1135</v>
      </c>
      <c r="W223" s="783">
        <v>0</v>
      </c>
      <c r="X223" s="785">
        <v>0</v>
      </c>
      <c r="Y223" s="785">
        <v>0</v>
      </c>
      <c r="Z223" s="785">
        <v>0</v>
      </c>
    </row>
    <row r="224" spans="21:26">
      <c r="U224" s="782">
        <v>12172002</v>
      </c>
      <c r="V224" s="782" t="s">
        <v>1136</v>
      </c>
      <c r="W224" s="783">
        <v>0</v>
      </c>
      <c r="X224" s="785">
        <v>0</v>
      </c>
      <c r="Y224" s="785">
        <v>0</v>
      </c>
      <c r="Z224" s="785">
        <v>0</v>
      </c>
    </row>
    <row r="225" spans="21:26">
      <c r="U225" s="740">
        <v>12180000</v>
      </c>
      <c r="V225" s="740" t="s">
        <v>1137</v>
      </c>
      <c r="W225" s="755">
        <v>0</v>
      </c>
      <c r="X225" s="784">
        <v>0</v>
      </c>
      <c r="Y225" s="784">
        <v>0</v>
      </c>
      <c r="Z225" s="784">
        <v>0</v>
      </c>
    </row>
    <row r="226" spans="21:26">
      <c r="U226" s="782">
        <v>12181001</v>
      </c>
      <c r="V226" s="782" t="s">
        <v>1138</v>
      </c>
      <c r="W226" s="783">
        <v>0</v>
      </c>
      <c r="X226" s="785">
        <v>0</v>
      </c>
      <c r="Y226" s="785">
        <v>0</v>
      </c>
      <c r="Z226" s="785">
        <v>0</v>
      </c>
    </row>
    <row r="227" spans="21:26">
      <c r="U227" s="782">
        <v>12181101</v>
      </c>
      <c r="V227" s="782" t="s">
        <v>1139</v>
      </c>
      <c r="W227" s="783">
        <v>0</v>
      </c>
      <c r="X227" s="785">
        <v>0</v>
      </c>
      <c r="Y227" s="785">
        <v>0</v>
      </c>
      <c r="Z227" s="785">
        <v>0</v>
      </c>
    </row>
    <row r="228" spans="21:26">
      <c r="U228" s="782">
        <v>12181102</v>
      </c>
      <c r="V228" s="782" t="s">
        <v>1140</v>
      </c>
      <c r="W228" s="783">
        <v>0</v>
      </c>
      <c r="X228" s="785">
        <v>0</v>
      </c>
      <c r="Y228" s="785">
        <v>0</v>
      </c>
      <c r="Z228" s="785">
        <v>0</v>
      </c>
    </row>
    <row r="229" spans="21:26">
      <c r="U229" s="782">
        <v>12181103</v>
      </c>
      <c r="V229" s="782" t="s">
        <v>1141</v>
      </c>
      <c r="W229" s="783">
        <v>0</v>
      </c>
      <c r="X229" s="785">
        <v>0</v>
      </c>
      <c r="Y229" s="785">
        <v>0</v>
      </c>
      <c r="Z229" s="785">
        <v>0</v>
      </c>
    </row>
    <row r="230" spans="21:26">
      <c r="U230" s="782">
        <v>12181104</v>
      </c>
      <c r="V230" s="782" t="s">
        <v>1142</v>
      </c>
      <c r="W230" s="783">
        <v>0</v>
      </c>
      <c r="X230" s="785">
        <v>0</v>
      </c>
      <c r="Y230" s="785">
        <v>0</v>
      </c>
      <c r="Z230" s="785">
        <v>0</v>
      </c>
    </row>
    <row r="231" spans="21:26">
      <c r="U231" s="782">
        <v>12181201</v>
      </c>
      <c r="V231" s="782" t="s">
        <v>1143</v>
      </c>
      <c r="W231" s="783">
        <v>0</v>
      </c>
      <c r="X231" s="785">
        <v>0</v>
      </c>
      <c r="Y231" s="785">
        <v>0</v>
      </c>
      <c r="Z231" s="785">
        <v>0</v>
      </c>
    </row>
    <row r="232" spans="21:26">
      <c r="U232" s="782">
        <v>12181202</v>
      </c>
      <c r="V232" s="782" t="s">
        <v>1144</v>
      </c>
      <c r="W232" s="783">
        <v>0</v>
      </c>
      <c r="X232" s="785">
        <v>0</v>
      </c>
      <c r="Y232" s="785">
        <v>0</v>
      </c>
      <c r="Z232" s="785">
        <v>0</v>
      </c>
    </row>
    <row r="233" spans="21:26">
      <c r="U233" s="782">
        <v>12181203</v>
      </c>
      <c r="V233" s="782" t="s">
        <v>1145</v>
      </c>
      <c r="W233" s="783">
        <v>0</v>
      </c>
      <c r="X233" s="785">
        <v>0</v>
      </c>
      <c r="Y233" s="785">
        <v>0</v>
      </c>
      <c r="Z233" s="785">
        <v>0</v>
      </c>
    </row>
    <row r="234" spans="21:26">
      <c r="U234" s="782">
        <v>12181204</v>
      </c>
      <c r="V234" s="782" t="s">
        <v>1146</v>
      </c>
      <c r="W234" s="783">
        <v>0</v>
      </c>
      <c r="X234" s="785">
        <v>0</v>
      </c>
      <c r="Y234" s="785">
        <v>0</v>
      </c>
      <c r="Z234" s="785">
        <v>0</v>
      </c>
    </row>
    <row r="235" spans="21:26">
      <c r="U235" s="782">
        <v>12181301</v>
      </c>
      <c r="V235" s="782" t="s">
        <v>1147</v>
      </c>
      <c r="W235" s="783">
        <v>0</v>
      </c>
      <c r="X235" s="785">
        <v>0</v>
      </c>
      <c r="Y235" s="785">
        <v>0</v>
      </c>
      <c r="Z235" s="785">
        <v>0</v>
      </c>
    </row>
    <row r="236" spans="21:26">
      <c r="U236" s="782">
        <v>12181302</v>
      </c>
      <c r="V236" s="782" t="s">
        <v>1148</v>
      </c>
      <c r="W236" s="783">
        <v>0</v>
      </c>
      <c r="X236" s="785">
        <v>0</v>
      </c>
      <c r="Y236" s="785">
        <v>0</v>
      </c>
      <c r="Z236" s="785">
        <v>0</v>
      </c>
    </row>
    <row r="237" spans="21:26">
      <c r="U237" s="782">
        <v>12181303</v>
      </c>
      <c r="V237" s="782" t="s">
        <v>1149</v>
      </c>
      <c r="W237" s="783">
        <v>0</v>
      </c>
      <c r="X237" s="785">
        <v>0</v>
      </c>
      <c r="Y237" s="785">
        <v>0</v>
      </c>
      <c r="Z237" s="785">
        <v>0</v>
      </c>
    </row>
    <row r="238" spans="21:26">
      <c r="U238" s="740">
        <v>12190000</v>
      </c>
      <c r="V238" s="740" t="s">
        <v>313</v>
      </c>
      <c r="W238" s="755">
        <v>5943322.54</v>
      </c>
      <c r="X238" s="784">
        <v>12036626.01</v>
      </c>
      <c r="Y238" s="784">
        <v>13484626.310000001</v>
      </c>
      <c r="Z238" s="784">
        <v>13517533.57</v>
      </c>
    </row>
    <row r="239" spans="21:26">
      <c r="U239" s="740">
        <v>12191000</v>
      </c>
      <c r="V239" s="740" t="s">
        <v>1150</v>
      </c>
      <c r="W239" s="755">
        <v>0</v>
      </c>
      <c r="X239" s="784">
        <v>0</v>
      </c>
      <c r="Y239" s="784">
        <v>0</v>
      </c>
      <c r="Z239" s="784">
        <v>0</v>
      </c>
    </row>
    <row r="240" spans="21:26">
      <c r="U240" s="782">
        <v>12191001</v>
      </c>
      <c r="V240" s="782" t="s">
        <v>1151</v>
      </c>
      <c r="W240" s="783">
        <v>0</v>
      </c>
      <c r="X240" s="785">
        <v>0</v>
      </c>
      <c r="Y240" s="785">
        <v>0</v>
      </c>
      <c r="Z240" s="785">
        <v>0</v>
      </c>
    </row>
    <row r="241" spans="21:26">
      <c r="U241" s="782">
        <v>12191002</v>
      </c>
      <c r="V241" s="782" t="s">
        <v>1152</v>
      </c>
      <c r="W241" s="783">
        <v>0</v>
      </c>
      <c r="X241" s="785">
        <v>0</v>
      </c>
      <c r="Y241" s="785">
        <v>0</v>
      </c>
      <c r="Z241" s="785">
        <v>0</v>
      </c>
    </row>
    <row r="242" spans="21:26">
      <c r="U242" s="782">
        <v>12191003</v>
      </c>
      <c r="V242" s="782" t="s">
        <v>1153</v>
      </c>
      <c r="W242" s="783">
        <v>0</v>
      </c>
      <c r="X242" s="785">
        <v>0</v>
      </c>
      <c r="Y242" s="785">
        <v>0</v>
      </c>
      <c r="Z242" s="785">
        <v>0</v>
      </c>
    </row>
    <row r="243" spans="21:26">
      <c r="U243" s="782">
        <v>12191004</v>
      </c>
      <c r="V243" s="782" t="s">
        <v>1154</v>
      </c>
      <c r="W243" s="783">
        <v>0</v>
      </c>
      <c r="X243" s="785">
        <v>0</v>
      </c>
      <c r="Y243" s="785">
        <v>0</v>
      </c>
      <c r="Z243" s="785">
        <v>0</v>
      </c>
    </row>
    <row r="244" spans="21:26">
      <c r="U244" s="782">
        <v>12191005</v>
      </c>
      <c r="V244" s="782" t="s">
        <v>1155</v>
      </c>
      <c r="W244" s="783">
        <v>0</v>
      </c>
      <c r="X244" s="785">
        <v>0</v>
      </c>
      <c r="Y244" s="785">
        <v>0</v>
      </c>
      <c r="Z244" s="785">
        <v>0</v>
      </c>
    </row>
    <row r="245" spans="21:26">
      <c r="U245" s="782">
        <v>12191006</v>
      </c>
      <c r="V245" s="782" t="s">
        <v>1156</v>
      </c>
      <c r="W245" s="783">
        <v>0</v>
      </c>
      <c r="X245" s="785">
        <v>0</v>
      </c>
      <c r="Y245" s="785">
        <v>0</v>
      </c>
      <c r="Z245" s="785">
        <v>0</v>
      </c>
    </row>
    <row r="246" spans="21:26">
      <c r="U246" s="782">
        <v>12191007</v>
      </c>
      <c r="V246" s="782" t="s">
        <v>1157</v>
      </c>
      <c r="W246" s="783">
        <v>0</v>
      </c>
      <c r="X246" s="785">
        <v>0</v>
      </c>
      <c r="Y246" s="785">
        <v>0</v>
      </c>
      <c r="Z246" s="785">
        <v>0</v>
      </c>
    </row>
    <row r="247" spans="21:26">
      <c r="U247" s="782">
        <v>12191008</v>
      </c>
      <c r="V247" s="782" t="s">
        <v>1158</v>
      </c>
      <c r="W247" s="783">
        <v>0</v>
      </c>
      <c r="X247" s="785">
        <v>0</v>
      </c>
      <c r="Y247" s="785">
        <v>0</v>
      </c>
      <c r="Z247" s="785">
        <v>0</v>
      </c>
    </row>
    <row r="248" spans="21:26">
      <c r="U248" s="782">
        <v>12191009</v>
      </c>
      <c r="V248" s="782" t="s">
        <v>1159</v>
      </c>
      <c r="W248" s="783">
        <v>0</v>
      </c>
      <c r="X248" s="785">
        <v>0</v>
      </c>
      <c r="Y248" s="785">
        <v>0</v>
      </c>
      <c r="Z248" s="785">
        <v>0</v>
      </c>
    </row>
    <row r="249" spans="21:26">
      <c r="U249" s="782">
        <v>12191010</v>
      </c>
      <c r="V249" s="782" t="s">
        <v>1160</v>
      </c>
      <c r="W249" s="783">
        <v>0</v>
      </c>
      <c r="X249" s="785">
        <v>0</v>
      </c>
      <c r="Y249" s="785">
        <v>0</v>
      </c>
      <c r="Z249" s="785">
        <v>0</v>
      </c>
    </row>
    <row r="250" spans="21:26">
      <c r="U250" s="782">
        <v>12191011</v>
      </c>
      <c r="V250" s="782" t="s">
        <v>1161</v>
      </c>
      <c r="W250" s="783">
        <v>0</v>
      </c>
      <c r="X250" s="785">
        <v>0</v>
      </c>
      <c r="Y250" s="785">
        <v>0</v>
      </c>
      <c r="Z250" s="785">
        <v>0</v>
      </c>
    </row>
    <row r="251" spans="21:26">
      <c r="U251" s="782">
        <v>12191012</v>
      </c>
      <c r="V251" s="782" t="s">
        <v>1162</v>
      </c>
      <c r="W251" s="783">
        <v>0</v>
      </c>
      <c r="X251" s="785">
        <v>0</v>
      </c>
      <c r="Y251" s="785">
        <v>0</v>
      </c>
      <c r="Z251" s="785">
        <v>0</v>
      </c>
    </row>
    <row r="252" spans="21:26">
      <c r="U252" s="740">
        <v>12191100</v>
      </c>
      <c r="V252" s="740" t="s">
        <v>775</v>
      </c>
      <c r="W252" s="755">
        <v>5593322.54</v>
      </c>
      <c r="X252" s="784">
        <v>11686626.01</v>
      </c>
      <c r="Y252" s="784">
        <v>13134626.310000001</v>
      </c>
      <c r="Z252" s="784">
        <v>12587533.57</v>
      </c>
    </row>
    <row r="253" spans="21:26">
      <c r="U253" s="782">
        <v>12191101</v>
      </c>
      <c r="V253" s="782" t="s">
        <v>775</v>
      </c>
      <c r="W253" s="783">
        <v>5593322.54</v>
      </c>
      <c r="X253" s="785">
        <v>11686626.01</v>
      </c>
      <c r="Y253" s="785">
        <v>13134626.310000001</v>
      </c>
      <c r="Z253" s="785">
        <v>12587533.57</v>
      </c>
    </row>
    <row r="254" spans="21:26">
      <c r="U254" s="782">
        <v>12191102</v>
      </c>
      <c r="V254" s="782" t="s">
        <v>1163</v>
      </c>
      <c r="W254" s="783">
        <v>0</v>
      </c>
      <c r="X254" s="785">
        <v>0</v>
      </c>
      <c r="Y254" s="785">
        <v>0</v>
      </c>
      <c r="Z254" s="785">
        <v>0</v>
      </c>
    </row>
    <row r="255" spans="21:26">
      <c r="U255" s="782">
        <v>12191103</v>
      </c>
      <c r="V255" s="782" t="s">
        <v>1164</v>
      </c>
      <c r="W255" s="783">
        <v>0</v>
      </c>
      <c r="X255" s="785">
        <v>0</v>
      </c>
      <c r="Y255" s="785">
        <v>0</v>
      </c>
      <c r="Z255" s="785">
        <v>0</v>
      </c>
    </row>
    <row r="256" spans="21:26">
      <c r="U256" s="740">
        <v>12191200</v>
      </c>
      <c r="V256" s="740" t="s">
        <v>1165</v>
      </c>
      <c r="W256" s="755">
        <v>0</v>
      </c>
      <c r="X256" s="784">
        <v>0</v>
      </c>
      <c r="Y256" s="784">
        <v>0</v>
      </c>
      <c r="Z256" s="784">
        <v>0</v>
      </c>
    </row>
    <row r="257" spans="21:26">
      <c r="U257" s="782">
        <v>12191201</v>
      </c>
      <c r="V257" s="782" t="s">
        <v>1165</v>
      </c>
      <c r="W257" s="783">
        <v>0</v>
      </c>
      <c r="X257" s="785">
        <v>0</v>
      </c>
      <c r="Y257" s="785">
        <v>0</v>
      </c>
      <c r="Z257" s="785">
        <v>0</v>
      </c>
    </row>
    <row r="258" spans="21:26">
      <c r="U258" s="782">
        <v>12191202</v>
      </c>
      <c r="V258" s="782" t="s">
        <v>1166</v>
      </c>
      <c r="W258" s="783">
        <v>0</v>
      </c>
      <c r="X258" s="785">
        <v>0</v>
      </c>
      <c r="Y258" s="785">
        <v>0</v>
      </c>
      <c r="Z258" s="785">
        <v>0</v>
      </c>
    </row>
    <row r="259" spans="21:26">
      <c r="U259" s="782">
        <v>12191203</v>
      </c>
      <c r="V259" s="782" t="s">
        <v>1167</v>
      </c>
      <c r="W259" s="783">
        <v>0</v>
      </c>
      <c r="X259" s="785">
        <v>0</v>
      </c>
      <c r="Y259" s="785">
        <v>0</v>
      </c>
      <c r="Z259" s="785">
        <v>0</v>
      </c>
    </row>
    <row r="260" spans="21:26">
      <c r="U260" s="782">
        <v>12191204</v>
      </c>
      <c r="V260" s="782" t="s">
        <v>1168</v>
      </c>
      <c r="W260" s="783">
        <v>0</v>
      </c>
      <c r="X260" s="785">
        <v>0</v>
      </c>
      <c r="Y260" s="785">
        <v>0</v>
      </c>
      <c r="Z260" s="785">
        <v>0</v>
      </c>
    </row>
    <row r="261" spans="21:26">
      <c r="U261" s="782">
        <v>12191205</v>
      </c>
      <c r="V261" s="782" t="s">
        <v>1169</v>
      </c>
      <c r="W261" s="783">
        <v>0</v>
      </c>
      <c r="X261" s="785">
        <v>0</v>
      </c>
      <c r="Y261" s="785">
        <v>0</v>
      </c>
      <c r="Z261" s="785">
        <v>0</v>
      </c>
    </row>
    <row r="262" spans="21:26">
      <c r="U262" s="740">
        <v>12191300</v>
      </c>
      <c r="V262" s="740" t="s">
        <v>1170</v>
      </c>
      <c r="W262" s="755">
        <v>0</v>
      </c>
      <c r="X262" s="784">
        <v>0</v>
      </c>
      <c r="Y262" s="784">
        <v>0</v>
      </c>
      <c r="Z262" s="784">
        <v>0</v>
      </c>
    </row>
    <row r="263" spans="21:26">
      <c r="U263" s="782">
        <v>12191301</v>
      </c>
      <c r="V263" s="782" t="s">
        <v>1170</v>
      </c>
      <c r="W263" s="783">
        <v>0</v>
      </c>
      <c r="X263" s="785">
        <v>0</v>
      </c>
      <c r="Y263" s="785">
        <v>0</v>
      </c>
      <c r="Z263" s="785">
        <v>0</v>
      </c>
    </row>
    <row r="264" spans="21:26">
      <c r="U264" s="782">
        <v>12191302</v>
      </c>
      <c r="V264" s="782" t="s">
        <v>1171</v>
      </c>
      <c r="W264" s="783">
        <v>0</v>
      </c>
      <c r="X264" s="785">
        <v>0</v>
      </c>
      <c r="Y264" s="785">
        <v>0</v>
      </c>
      <c r="Z264" s="785">
        <v>0</v>
      </c>
    </row>
    <row r="265" spans="21:26">
      <c r="U265" s="782">
        <v>12191303</v>
      </c>
      <c r="V265" s="782" t="s">
        <v>1172</v>
      </c>
      <c r="W265" s="783">
        <v>0</v>
      </c>
      <c r="X265" s="785">
        <v>0</v>
      </c>
      <c r="Y265" s="785">
        <v>0</v>
      </c>
      <c r="Z265" s="785">
        <v>0</v>
      </c>
    </row>
    <row r="266" spans="21:26">
      <c r="U266" s="740">
        <v>12191400</v>
      </c>
      <c r="V266" s="740" t="s">
        <v>781</v>
      </c>
      <c r="W266" s="755">
        <v>350000</v>
      </c>
      <c r="X266" s="784">
        <v>350000</v>
      </c>
      <c r="Y266" s="784">
        <v>350000</v>
      </c>
      <c r="Z266" s="784">
        <v>930000</v>
      </c>
    </row>
    <row r="267" spans="21:26">
      <c r="U267" s="782">
        <v>12191401</v>
      </c>
      <c r="V267" s="782" t="s">
        <v>781</v>
      </c>
      <c r="W267" s="783">
        <v>350000</v>
      </c>
      <c r="X267" s="785">
        <v>350000</v>
      </c>
      <c r="Y267" s="785">
        <v>350000</v>
      </c>
      <c r="Z267" s="785">
        <v>930000</v>
      </c>
    </row>
    <row r="268" spans="21:26">
      <c r="U268" s="782">
        <v>12191402</v>
      </c>
      <c r="V268" s="782" t="s">
        <v>784</v>
      </c>
      <c r="W268" s="783">
        <v>0</v>
      </c>
      <c r="X268" s="785">
        <v>0</v>
      </c>
      <c r="Y268" s="785">
        <v>0</v>
      </c>
      <c r="Z268" s="785">
        <v>0</v>
      </c>
    </row>
    <row r="269" spans="21:26">
      <c r="U269" s="782">
        <v>12191403</v>
      </c>
      <c r="V269" s="782" t="s">
        <v>1173</v>
      </c>
      <c r="W269" s="783">
        <v>0</v>
      </c>
      <c r="X269" s="785">
        <v>0</v>
      </c>
      <c r="Y269" s="785">
        <v>0</v>
      </c>
      <c r="Z269" s="785">
        <v>0</v>
      </c>
    </row>
    <row r="270" spans="21:26">
      <c r="U270" s="740">
        <v>12191500</v>
      </c>
      <c r="V270" s="740" t="s">
        <v>1174</v>
      </c>
      <c r="W270" s="755">
        <v>0</v>
      </c>
      <c r="X270" s="784">
        <v>0</v>
      </c>
      <c r="Y270" s="784">
        <v>0</v>
      </c>
      <c r="Z270" s="784">
        <v>0</v>
      </c>
    </row>
    <row r="271" spans="21:26">
      <c r="U271" s="782">
        <v>12191501</v>
      </c>
      <c r="V271" s="782" t="s">
        <v>1175</v>
      </c>
      <c r="W271" s="783">
        <v>0</v>
      </c>
      <c r="X271" s="785">
        <v>0</v>
      </c>
      <c r="Y271" s="785">
        <v>0</v>
      </c>
      <c r="Z271" s="785">
        <v>0</v>
      </c>
    </row>
    <row r="272" spans="21:26">
      <c r="U272" s="782">
        <v>12191502</v>
      </c>
      <c r="V272" s="782" t="s">
        <v>1176</v>
      </c>
      <c r="W272" s="783">
        <v>0</v>
      </c>
      <c r="X272" s="785">
        <v>0</v>
      </c>
      <c r="Y272" s="785">
        <v>0</v>
      </c>
      <c r="Z272" s="785">
        <v>0</v>
      </c>
    </row>
    <row r="273" spans="21:26">
      <c r="U273" s="782">
        <v>12191503</v>
      </c>
      <c r="V273" s="782" t="s">
        <v>1177</v>
      </c>
      <c r="W273" s="783">
        <v>0</v>
      </c>
      <c r="X273" s="785">
        <v>0</v>
      </c>
      <c r="Y273" s="785">
        <v>0</v>
      </c>
      <c r="Z273" s="785">
        <v>0</v>
      </c>
    </row>
    <row r="274" spans="21:26">
      <c r="U274" s="782">
        <v>12191504</v>
      </c>
      <c r="V274" s="782" t="s">
        <v>1174</v>
      </c>
      <c r="W274" s="783">
        <v>0</v>
      </c>
      <c r="X274" s="785">
        <v>0</v>
      </c>
      <c r="Y274" s="785">
        <v>0</v>
      </c>
      <c r="Z274" s="785">
        <v>0</v>
      </c>
    </row>
    <row r="275" spans="21:26">
      <c r="U275" s="782">
        <v>12191505</v>
      </c>
      <c r="V275" s="782" t="s">
        <v>1178</v>
      </c>
      <c r="W275" s="783">
        <v>0</v>
      </c>
      <c r="X275" s="785">
        <v>0</v>
      </c>
      <c r="Y275" s="785">
        <v>0</v>
      </c>
      <c r="Z275" s="785">
        <v>0</v>
      </c>
    </row>
    <row r="276" spans="21:26">
      <c r="U276" s="782">
        <v>12191506</v>
      </c>
      <c r="V276" s="782" t="s">
        <v>1179</v>
      </c>
      <c r="W276" s="783">
        <v>0</v>
      </c>
      <c r="X276" s="785">
        <v>0</v>
      </c>
      <c r="Y276" s="785">
        <v>0</v>
      </c>
      <c r="Z276" s="785">
        <v>0</v>
      </c>
    </row>
    <row r="277" spans="21:26">
      <c r="U277" s="740">
        <v>12191600</v>
      </c>
      <c r="V277" s="740" t="s">
        <v>1180</v>
      </c>
      <c r="W277" s="755">
        <v>0</v>
      </c>
      <c r="X277" s="784">
        <v>0</v>
      </c>
      <c r="Y277" s="784">
        <v>0</v>
      </c>
      <c r="Z277" s="784">
        <v>0</v>
      </c>
    </row>
    <row r="278" spans="21:26">
      <c r="U278" s="782">
        <v>12191601</v>
      </c>
      <c r="V278" s="782" t="s">
        <v>1180</v>
      </c>
      <c r="W278" s="783">
        <v>0</v>
      </c>
      <c r="X278" s="785">
        <v>0</v>
      </c>
      <c r="Y278" s="785">
        <v>0</v>
      </c>
      <c r="Z278" s="785">
        <v>0</v>
      </c>
    </row>
    <row r="279" spans="21:26">
      <c r="U279" s="782">
        <v>12191602</v>
      </c>
      <c r="V279" s="782" t="s">
        <v>1181</v>
      </c>
      <c r="W279" s="783">
        <v>0</v>
      </c>
      <c r="X279" s="785">
        <v>0</v>
      </c>
      <c r="Y279" s="785">
        <v>0</v>
      </c>
      <c r="Z279" s="785">
        <v>0</v>
      </c>
    </row>
    <row r="280" spans="21:26">
      <c r="U280" s="740">
        <v>12210000</v>
      </c>
      <c r="V280" s="740" t="s">
        <v>54</v>
      </c>
      <c r="W280" s="755">
        <v>18038645.57</v>
      </c>
      <c r="X280" s="784">
        <v>17200085.489999998</v>
      </c>
      <c r="Y280" s="784">
        <v>17970858.010000002</v>
      </c>
      <c r="Z280" s="784">
        <v>18294071.530000001</v>
      </c>
    </row>
    <row r="281" spans="21:26">
      <c r="U281" s="782">
        <v>12211001</v>
      </c>
      <c r="V281" s="782" t="s">
        <v>1182</v>
      </c>
      <c r="W281" s="783">
        <v>0</v>
      </c>
      <c r="X281" s="785">
        <v>0</v>
      </c>
      <c r="Y281" s="785">
        <v>0</v>
      </c>
      <c r="Z281" s="785">
        <v>0</v>
      </c>
    </row>
    <row r="282" spans="21:26">
      <c r="U282" s="782">
        <v>12211002</v>
      </c>
      <c r="V282" s="782" t="s">
        <v>1183</v>
      </c>
      <c r="W282" s="783">
        <v>0</v>
      </c>
      <c r="X282" s="785">
        <v>0</v>
      </c>
      <c r="Y282" s="785">
        <v>0</v>
      </c>
      <c r="Z282" s="785">
        <v>0</v>
      </c>
    </row>
    <row r="283" spans="21:26">
      <c r="U283" s="782">
        <v>12211003</v>
      </c>
      <c r="V283" s="782" t="s">
        <v>1184</v>
      </c>
      <c r="W283" s="783">
        <v>0</v>
      </c>
      <c r="X283" s="785">
        <v>0</v>
      </c>
      <c r="Y283" s="785">
        <v>0</v>
      </c>
      <c r="Z283" s="785">
        <v>0</v>
      </c>
    </row>
    <row r="284" spans="21:26">
      <c r="U284" s="782">
        <v>12211101</v>
      </c>
      <c r="V284" s="782" t="s">
        <v>1185</v>
      </c>
      <c r="W284" s="783">
        <v>0</v>
      </c>
      <c r="X284" s="785">
        <v>0</v>
      </c>
      <c r="Y284" s="785">
        <v>0</v>
      </c>
      <c r="Z284" s="785">
        <v>0</v>
      </c>
    </row>
    <row r="285" spans="21:26">
      <c r="U285" s="782">
        <v>12211201</v>
      </c>
      <c r="V285" s="782" t="s">
        <v>1186</v>
      </c>
      <c r="W285" s="783">
        <v>0</v>
      </c>
      <c r="X285" s="785">
        <v>0</v>
      </c>
      <c r="Y285" s="785">
        <v>0</v>
      </c>
      <c r="Z285" s="785">
        <v>0</v>
      </c>
    </row>
    <row r="286" spans="21:26">
      <c r="U286" s="782">
        <v>12211301</v>
      </c>
      <c r="V286" s="782" t="s">
        <v>1187</v>
      </c>
      <c r="W286" s="783">
        <v>0</v>
      </c>
      <c r="X286" s="785">
        <v>0</v>
      </c>
      <c r="Y286" s="785">
        <v>0</v>
      </c>
      <c r="Z286" s="785">
        <v>0</v>
      </c>
    </row>
    <row r="287" spans="21:26">
      <c r="U287" s="782">
        <v>12211401</v>
      </c>
      <c r="V287" s="782" t="s">
        <v>790</v>
      </c>
      <c r="W287" s="783">
        <v>1486516.91</v>
      </c>
      <c r="X287" s="785">
        <v>985755.37</v>
      </c>
      <c r="Y287" s="785">
        <v>2094326.43</v>
      </c>
      <c r="Z287" s="785">
        <v>2586439.2200000002</v>
      </c>
    </row>
    <row r="288" spans="21:26">
      <c r="U288" s="782">
        <v>12211402</v>
      </c>
      <c r="V288" s="782" t="s">
        <v>793</v>
      </c>
      <c r="W288" s="783">
        <v>16552128.66</v>
      </c>
      <c r="X288" s="785">
        <v>16214330.119999999</v>
      </c>
      <c r="Y288" s="785">
        <v>15876531.58</v>
      </c>
      <c r="Z288" s="785">
        <v>15707632.310000001</v>
      </c>
    </row>
    <row r="289" spans="21:26">
      <c r="U289" s="782">
        <v>12211501</v>
      </c>
      <c r="V289" s="782" t="s">
        <v>1188</v>
      </c>
      <c r="W289" s="783">
        <v>0</v>
      </c>
      <c r="X289" s="785">
        <v>0</v>
      </c>
      <c r="Y289" s="785">
        <v>0</v>
      </c>
      <c r="Z289" s="785">
        <v>0</v>
      </c>
    </row>
    <row r="290" spans="21:26">
      <c r="U290" s="782">
        <v>12201001</v>
      </c>
      <c r="V290" s="782" t="s">
        <v>314</v>
      </c>
      <c r="W290" s="783">
        <v>2023055.92</v>
      </c>
      <c r="X290" s="785">
        <v>2771360.9</v>
      </c>
      <c r="Y290" s="785">
        <v>4235312.1399999997</v>
      </c>
      <c r="Z290" s="785">
        <v>3418495.6</v>
      </c>
    </row>
    <row r="291" spans="21:26">
      <c r="U291" s="740">
        <v>12211600</v>
      </c>
      <c r="V291" s="740" t="s">
        <v>1189</v>
      </c>
      <c r="W291" s="755">
        <v>0</v>
      </c>
      <c r="X291" s="784">
        <v>0</v>
      </c>
      <c r="Y291" s="784">
        <v>0</v>
      </c>
      <c r="Z291" s="784">
        <v>0</v>
      </c>
    </row>
    <row r="292" spans="21:26">
      <c r="U292" s="782">
        <v>12211601</v>
      </c>
      <c r="V292" s="782" t="s">
        <v>1189</v>
      </c>
      <c r="W292" s="783">
        <v>0</v>
      </c>
      <c r="X292" s="785">
        <v>0</v>
      </c>
      <c r="Y292" s="785">
        <v>0</v>
      </c>
      <c r="Z292" s="785">
        <v>0</v>
      </c>
    </row>
    <row r="293" spans="21:26">
      <c r="U293" s="782">
        <v>12211602</v>
      </c>
      <c r="V293" s="782" t="s">
        <v>1190</v>
      </c>
      <c r="W293" s="783">
        <v>0</v>
      </c>
      <c r="X293" s="785">
        <v>0</v>
      </c>
      <c r="Y293" s="785">
        <v>0</v>
      </c>
      <c r="Z293" s="785">
        <v>0</v>
      </c>
    </row>
    <row r="294" spans="21:26">
      <c r="U294" s="740">
        <v>20000000</v>
      </c>
      <c r="V294" s="740" t="s">
        <v>63</v>
      </c>
      <c r="W294" s="755">
        <v>149254080.69999999</v>
      </c>
      <c r="X294" s="784">
        <v>206537544.91999999</v>
      </c>
      <c r="Y294" s="784">
        <v>261926598.43000001</v>
      </c>
      <c r="Z294" s="784">
        <v>299543554.24000001</v>
      </c>
    </row>
    <row r="295" spans="21:26">
      <c r="U295" s="740">
        <v>21000000</v>
      </c>
      <c r="V295" s="740" t="s">
        <v>65</v>
      </c>
      <c r="W295" s="755">
        <v>121028106.22999997</v>
      </c>
      <c r="X295" s="784">
        <v>189746417.56999999</v>
      </c>
      <c r="Y295" s="784">
        <v>245513666.28</v>
      </c>
      <c r="Z295" s="784">
        <v>282594122.09000003</v>
      </c>
    </row>
    <row r="296" spans="21:26">
      <c r="U296" s="740">
        <v>21100000</v>
      </c>
      <c r="V296" s="740" t="s">
        <v>1191</v>
      </c>
      <c r="W296" s="755">
        <v>65138234.979999997</v>
      </c>
      <c r="X296" s="784">
        <v>78105353.310000002</v>
      </c>
      <c r="Y296" s="784">
        <v>100688975.51000001</v>
      </c>
      <c r="Z296" s="784">
        <v>122050296.21600002</v>
      </c>
    </row>
    <row r="297" spans="21:26">
      <c r="U297" s="740">
        <v>21101000</v>
      </c>
      <c r="V297" s="740" t="s">
        <v>315</v>
      </c>
      <c r="W297" s="755">
        <v>47779996.659999996</v>
      </c>
      <c r="X297" s="784">
        <v>54146686.210000001</v>
      </c>
      <c r="Y297" s="784">
        <v>64828469.830000006</v>
      </c>
      <c r="Z297" s="784">
        <v>89071340.680000007</v>
      </c>
    </row>
    <row r="298" spans="21:26">
      <c r="U298" s="782">
        <v>21101001</v>
      </c>
      <c r="V298" s="782" t="s">
        <v>1192</v>
      </c>
      <c r="W298" s="783">
        <v>0</v>
      </c>
      <c r="X298" s="785">
        <v>0</v>
      </c>
      <c r="Y298" s="785">
        <v>0</v>
      </c>
      <c r="Z298" s="785">
        <v>0</v>
      </c>
    </row>
    <row r="299" spans="21:26">
      <c r="U299" s="782">
        <v>21101002</v>
      </c>
      <c r="V299" s="782" t="s">
        <v>807</v>
      </c>
      <c r="W299" s="783">
        <v>34782484.769999996</v>
      </c>
      <c r="X299" s="785">
        <v>48606388.030000001</v>
      </c>
      <c r="Y299" s="785">
        <v>57376665.130000003</v>
      </c>
      <c r="Z299" s="785">
        <v>83621380.88000001</v>
      </c>
    </row>
    <row r="300" spans="21:26">
      <c r="U300" s="782">
        <v>21101003</v>
      </c>
      <c r="V300" s="782" t="s">
        <v>810</v>
      </c>
      <c r="W300" s="783">
        <v>12997511.890000001</v>
      </c>
      <c r="X300" s="785">
        <v>5540298.1799999997</v>
      </c>
      <c r="Y300" s="785">
        <v>7451804.7000000002</v>
      </c>
      <c r="Z300" s="785">
        <v>5449959.7999999998</v>
      </c>
    </row>
    <row r="301" spans="21:26">
      <c r="U301" s="782">
        <v>21101004</v>
      </c>
      <c r="V301" s="782" t="s">
        <v>1193</v>
      </c>
      <c r="W301" s="783">
        <v>0</v>
      </c>
      <c r="X301" s="785">
        <v>0</v>
      </c>
      <c r="Y301" s="785">
        <v>0</v>
      </c>
      <c r="Z301" s="785">
        <v>0</v>
      </c>
    </row>
    <row r="302" spans="21:26">
      <c r="U302" s="782">
        <v>21101101</v>
      </c>
      <c r="V302" s="782" t="s">
        <v>812</v>
      </c>
      <c r="W302" s="783">
        <v>13286395</v>
      </c>
      <c r="X302" s="785">
        <v>19082061.649999999</v>
      </c>
      <c r="Y302" s="785">
        <v>29269133.900000002</v>
      </c>
      <c r="Z302" s="785">
        <v>27580638.256000005</v>
      </c>
    </row>
    <row r="303" spans="21:26">
      <c r="U303" s="782">
        <v>21101201</v>
      </c>
      <c r="V303" s="782" t="s">
        <v>814</v>
      </c>
      <c r="W303" s="783">
        <v>4071843.3200000003</v>
      </c>
      <c r="X303" s="785">
        <v>4876605.45</v>
      </c>
      <c r="Y303" s="785">
        <v>6591371.7800000003</v>
      </c>
      <c r="Z303" s="785">
        <v>5398317.2800000003</v>
      </c>
    </row>
    <row r="304" spans="21:26">
      <c r="U304" s="782">
        <v>21101301</v>
      </c>
      <c r="V304" s="782" t="s">
        <v>1194</v>
      </c>
      <c r="W304" s="783">
        <v>0</v>
      </c>
      <c r="X304" s="785">
        <v>0</v>
      </c>
      <c r="Y304" s="785">
        <v>0</v>
      </c>
      <c r="Z304" s="785">
        <v>0</v>
      </c>
    </row>
    <row r="305" spans="21:26">
      <c r="U305" s="782">
        <v>21111001</v>
      </c>
      <c r="V305" s="782" t="s">
        <v>1195</v>
      </c>
      <c r="W305" s="783">
        <v>0</v>
      </c>
      <c r="X305" s="785">
        <v>0</v>
      </c>
      <c r="Y305" s="785">
        <v>0</v>
      </c>
      <c r="Z305" s="785">
        <v>0</v>
      </c>
    </row>
    <row r="306" spans="21:26">
      <c r="U306" s="740">
        <v>21111100</v>
      </c>
      <c r="V306" s="740" t="s">
        <v>1196</v>
      </c>
      <c r="W306" s="755">
        <v>0</v>
      </c>
      <c r="X306" s="784">
        <v>0</v>
      </c>
      <c r="Y306" s="784">
        <v>0</v>
      </c>
      <c r="Z306" s="784">
        <v>0</v>
      </c>
    </row>
    <row r="307" spans="21:26">
      <c r="U307" s="782">
        <v>21111101</v>
      </c>
      <c r="V307" s="782" t="s">
        <v>1197</v>
      </c>
      <c r="W307" s="783">
        <v>0</v>
      </c>
      <c r="X307" s="785">
        <v>0</v>
      </c>
      <c r="Y307" s="785">
        <v>0</v>
      </c>
      <c r="Z307" s="785">
        <v>0</v>
      </c>
    </row>
    <row r="308" spans="21:26">
      <c r="U308" s="782">
        <v>21111102</v>
      </c>
      <c r="V308" s="782" t="s">
        <v>1198</v>
      </c>
      <c r="W308" s="783">
        <v>0</v>
      </c>
      <c r="X308" s="785">
        <v>0</v>
      </c>
      <c r="Y308" s="785">
        <v>0</v>
      </c>
      <c r="Z308" s="785">
        <v>0</v>
      </c>
    </row>
    <row r="309" spans="21:26">
      <c r="U309" s="740">
        <v>21120000</v>
      </c>
      <c r="V309" s="740" t="s">
        <v>1199</v>
      </c>
      <c r="W309" s="755">
        <v>581952</v>
      </c>
      <c r="X309" s="784">
        <v>275717</v>
      </c>
      <c r="Y309" s="784">
        <v>0</v>
      </c>
      <c r="Z309" s="784">
        <v>98377</v>
      </c>
    </row>
    <row r="310" spans="21:26">
      <c r="U310" s="740">
        <v>21121000</v>
      </c>
      <c r="V310" s="740" t="s">
        <v>1200</v>
      </c>
      <c r="W310" s="755">
        <v>581952</v>
      </c>
      <c r="X310" s="784">
        <v>275717</v>
      </c>
      <c r="Y310" s="784">
        <v>0</v>
      </c>
      <c r="Z310" s="784">
        <v>98377</v>
      </c>
    </row>
    <row r="311" spans="21:26">
      <c r="U311" s="782">
        <v>21121001</v>
      </c>
      <c r="V311" s="782" t="s">
        <v>819</v>
      </c>
      <c r="W311" s="783">
        <v>581952</v>
      </c>
      <c r="X311" s="785">
        <v>275717</v>
      </c>
      <c r="Y311" s="785">
        <v>0</v>
      </c>
      <c r="Z311" s="785">
        <v>98377</v>
      </c>
    </row>
    <row r="312" spans="21:26">
      <c r="U312" s="782">
        <v>21121002</v>
      </c>
      <c r="V312" s="782" t="s">
        <v>1201</v>
      </c>
      <c r="W312" s="783">
        <v>0</v>
      </c>
      <c r="X312" s="785">
        <v>0</v>
      </c>
      <c r="Y312" s="785">
        <v>0</v>
      </c>
      <c r="Z312" s="785">
        <v>0</v>
      </c>
    </row>
    <row r="313" spans="21:26">
      <c r="U313" s="782">
        <v>21121003</v>
      </c>
      <c r="V313" s="782" t="s">
        <v>1202</v>
      </c>
      <c r="W313" s="783">
        <v>0</v>
      </c>
      <c r="X313" s="785">
        <v>0</v>
      </c>
      <c r="Y313" s="785">
        <v>0</v>
      </c>
      <c r="Z313" s="785">
        <v>0</v>
      </c>
    </row>
    <row r="314" spans="21:26">
      <c r="U314" s="740">
        <v>21121100</v>
      </c>
      <c r="V314" s="740" t="s">
        <v>1203</v>
      </c>
      <c r="W314" s="755">
        <v>0</v>
      </c>
      <c r="X314" s="784">
        <v>0</v>
      </c>
      <c r="Y314" s="784">
        <v>0</v>
      </c>
      <c r="Z314" s="784">
        <v>0</v>
      </c>
    </row>
    <row r="315" spans="21:26">
      <c r="U315" s="782">
        <v>21121101</v>
      </c>
      <c r="V315" s="782" t="s">
        <v>1204</v>
      </c>
      <c r="W315" s="783">
        <v>0</v>
      </c>
      <c r="X315" s="785">
        <v>0</v>
      </c>
      <c r="Y315" s="785">
        <v>0</v>
      </c>
      <c r="Z315" s="785">
        <v>0</v>
      </c>
    </row>
    <row r="316" spans="21:26">
      <c r="U316" s="782">
        <v>21121102</v>
      </c>
      <c r="V316" s="782" t="s">
        <v>1205</v>
      </c>
      <c r="W316" s="783">
        <v>0</v>
      </c>
      <c r="X316" s="785">
        <v>0</v>
      </c>
      <c r="Y316" s="785">
        <v>0</v>
      </c>
      <c r="Z316" s="785">
        <v>0</v>
      </c>
    </row>
    <row r="317" spans="21:26">
      <c r="U317" s="740">
        <v>21130000</v>
      </c>
      <c r="V317" s="740" t="s">
        <v>1206</v>
      </c>
      <c r="W317" s="755">
        <v>54683850</v>
      </c>
      <c r="X317" s="784">
        <v>110417754.66</v>
      </c>
      <c r="Y317" s="784">
        <v>139803012.28999999</v>
      </c>
      <c r="Z317" s="784">
        <v>153369406.92000002</v>
      </c>
    </row>
    <row r="318" spans="21:26">
      <c r="U318" s="782">
        <v>21131001</v>
      </c>
      <c r="V318" s="782" t="s">
        <v>1207</v>
      </c>
      <c r="W318" s="783">
        <v>0</v>
      </c>
      <c r="X318" s="785">
        <v>0</v>
      </c>
      <c r="Y318" s="785">
        <v>0</v>
      </c>
      <c r="Z318" s="785">
        <v>0</v>
      </c>
    </row>
    <row r="319" spans="21:26">
      <c r="U319" s="782">
        <v>21131002</v>
      </c>
      <c r="V319" s="782" t="s">
        <v>821</v>
      </c>
      <c r="W319" s="783">
        <v>54683850</v>
      </c>
      <c r="X319" s="785">
        <v>110417754.66</v>
      </c>
      <c r="Y319" s="785">
        <v>139803012.28999999</v>
      </c>
      <c r="Z319" s="785">
        <v>153369406.92000002</v>
      </c>
    </row>
    <row r="320" spans="21:26">
      <c r="U320" s="782">
        <v>21131003</v>
      </c>
      <c r="V320" s="782" t="s">
        <v>1208</v>
      </c>
      <c r="W320" s="783">
        <v>0</v>
      </c>
      <c r="X320" s="785">
        <v>0</v>
      </c>
      <c r="Y320" s="785">
        <v>0</v>
      </c>
      <c r="Z320" s="785">
        <v>0</v>
      </c>
    </row>
    <row r="321" spans="21:26">
      <c r="U321" s="782">
        <v>21131004</v>
      </c>
      <c r="V321" s="782" t="s">
        <v>1209</v>
      </c>
      <c r="W321" s="783">
        <v>0</v>
      </c>
      <c r="X321" s="785">
        <v>0</v>
      </c>
      <c r="Y321" s="785">
        <v>0</v>
      </c>
      <c r="Z321" s="785">
        <v>0</v>
      </c>
    </row>
    <row r="322" spans="21:26">
      <c r="U322" s="782">
        <v>21131005</v>
      </c>
      <c r="V322" s="782" t="s">
        <v>1210</v>
      </c>
      <c r="W322" s="783">
        <v>0</v>
      </c>
      <c r="X322" s="785">
        <v>0</v>
      </c>
      <c r="Y322" s="785">
        <v>0</v>
      </c>
      <c r="Z322" s="785">
        <v>0</v>
      </c>
    </row>
    <row r="323" spans="21:26">
      <c r="U323" s="782">
        <v>21141001</v>
      </c>
      <c r="V323" s="782" t="s">
        <v>1211</v>
      </c>
      <c r="W323" s="783">
        <v>0</v>
      </c>
      <c r="X323" s="785">
        <v>0</v>
      </c>
      <c r="Y323" s="785">
        <v>0</v>
      </c>
      <c r="Z323" s="785">
        <v>0</v>
      </c>
    </row>
    <row r="324" spans="21:26">
      <c r="U324" s="740">
        <v>21151000</v>
      </c>
      <c r="V324" s="740" t="s">
        <v>1212</v>
      </c>
      <c r="W324" s="755">
        <v>0</v>
      </c>
      <c r="X324" s="784">
        <v>0</v>
      </c>
      <c r="Y324" s="784">
        <v>0</v>
      </c>
      <c r="Z324" s="784">
        <v>0</v>
      </c>
    </row>
    <row r="325" spans="21:26">
      <c r="U325" s="782">
        <v>21151001</v>
      </c>
      <c r="V325" s="782" t="s">
        <v>1212</v>
      </c>
      <c r="W325" s="783">
        <v>0</v>
      </c>
      <c r="X325" s="785">
        <v>0</v>
      </c>
      <c r="Y325" s="785">
        <v>0</v>
      </c>
      <c r="Z325" s="785">
        <v>0</v>
      </c>
    </row>
    <row r="326" spans="21:26">
      <c r="U326" s="782">
        <v>21151002</v>
      </c>
      <c r="V326" s="782" t="s">
        <v>1213</v>
      </c>
      <c r="W326" s="783">
        <v>0</v>
      </c>
      <c r="X326" s="785">
        <v>0</v>
      </c>
      <c r="Y326" s="785">
        <v>0</v>
      </c>
      <c r="Z326" s="785">
        <v>0</v>
      </c>
    </row>
    <row r="327" spans="21:26">
      <c r="U327" s="782">
        <v>21151003</v>
      </c>
      <c r="V327" s="782" t="s">
        <v>1214</v>
      </c>
      <c r="W327" s="783">
        <v>0</v>
      </c>
      <c r="X327" s="785">
        <v>0</v>
      </c>
      <c r="Y327" s="785">
        <v>0</v>
      </c>
      <c r="Z327" s="785">
        <v>0</v>
      </c>
    </row>
    <row r="328" spans="21:26">
      <c r="U328" s="782">
        <v>21151004</v>
      </c>
      <c r="V328" s="782" t="s">
        <v>1215</v>
      </c>
      <c r="W328" s="783">
        <v>0</v>
      </c>
      <c r="X328" s="785">
        <v>0</v>
      </c>
      <c r="Y328" s="785">
        <v>0</v>
      </c>
      <c r="Z328" s="785">
        <v>0</v>
      </c>
    </row>
    <row r="329" spans="21:26">
      <c r="U329" s="782">
        <v>21151005</v>
      </c>
      <c r="V329" s="782" t="s">
        <v>1216</v>
      </c>
      <c r="W329" s="783">
        <v>0</v>
      </c>
      <c r="X329" s="785">
        <v>0</v>
      </c>
      <c r="Y329" s="785">
        <v>0</v>
      </c>
      <c r="Z329" s="785">
        <v>0</v>
      </c>
    </row>
    <row r="330" spans="21:26">
      <c r="U330" s="740">
        <v>21160000</v>
      </c>
      <c r="V330" s="740" t="s">
        <v>1217</v>
      </c>
      <c r="W330" s="755">
        <v>0</v>
      </c>
      <c r="X330" s="784">
        <v>0</v>
      </c>
      <c r="Y330" s="784">
        <v>0</v>
      </c>
      <c r="Z330" s="784">
        <v>0</v>
      </c>
    </row>
    <row r="331" spans="21:26">
      <c r="U331" s="782">
        <v>21161001</v>
      </c>
      <c r="V331" s="782" t="s">
        <v>1217</v>
      </c>
      <c r="W331" s="783">
        <v>0</v>
      </c>
      <c r="X331" s="785">
        <v>0</v>
      </c>
      <c r="Y331" s="785">
        <v>0</v>
      </c>
      <c r="Z331" s="785">
        <v>0</v>
      </c>
    </row>
    <row r="332" spans="21:26">
      <c r="U332" s="782">
        <v>21161002</v>
      </c>
      <c r="V332" s="782" t="s">
        <v>1218</v>
      </c>
      <c r="W332" s="783">
        <v>0</v>
      </c>
      <c r="X332" s="785">
        <v>0</v>
      </c>
      <c r="Y332" s="785">
        <v>0</v>
      </c>
      <c r="Z332" s="785">
        <v>0</v>
      </c>
    </row>
    <row r="333" spans="21:26">
      <c r="U333" s="782">
        <v>21161003</v>
      </c>
      <c r="V333" s="782" t="s">
        <v>1219</v>
      </c>
      <c r="W333" s="783">
        <v>0</v>
      </c>
      <c r="X333" s="785">
        <v>0</v>
      </c>
      <c r="Y333" s="785">
        <v>0</v>
      </c>
      <c r="Z333" s="785">
        <v>0</v>
      </c>
    </row>
    <row r="334" spans="21:26">
      <c r="U334" s="782">
        <v>21171001</v>
      </c>
      <c r="V334" s="782" t="s">
        <v>1220</v>
      </c>
      <c r="W334" s="783">
        <v>0</v>
      </c>
      <c r="X334" s="785">
        <v>0</v>
      </c>
      <c r="Y334" s="785">
        <v>0</v>
      </c>
      <c r="Z334" s="785">
        <v>0</v>
      </c>
    </row>
    <row r="335" spans="21:26">
      <c r="U335" s="740">
        <v>21180000</v>
      </c>
      <c r="V335" s="740" t="s">
        <v>1221</v>
      </c>
      <c r="W335" s="755">
        <v>0</v>
      </c>
      <c r="X335" s="784">
        <v>0</v>
      </c>
      <c r="Y335" s="784">
        <v>0</v>
      </c>
      <c r="Z335" s="784">
        <v>0</v>
      </c>
    </row>
    <row r="336" spans="21:26">
      <c r="U336" s="782">
        <v>21181001</v>
      </c>
      <c r="V336" s="782" t="s">
        <v>1222</v>
      </c>
      <c r="W336" s="783">
        <v>0</v>
      </c>
      <c r="X336" s="785">
        <v>0</v>
      </c>
      <c r="Y336" s="785">
        <v>0</v>
      </c>
      <c r="Z336" s="785">
        <v>0</v>
      </c>
    </row>
    <row r="337" spans="21:26">
      <c r="U337" s="782">
        <v>21181101</v>
      </c>
      <c r="V337" s="782" t="s">
        <v>1223</v>
      </c>
      <c r="W337" s="783">
        <v>0</v>
      </c>
      <c r="X337" s="785">
        <v>0</v>
      </c>
      <c r="Y337" s="785">
        <v>0</v>
      </c>
      <c r="Z337" s="785">
        <v>0</v>
      </c>
    </row>
    <row r="338" spans="21:26">
      <c r="U338" s="782">
        <v>21181201</v>
      </c>
      <c r="V338" s="782" t="s">
        <v>1224</v>
      </c>
      <c r="W338" s="783">
        <v>0</v>
      </c>
      <c r="X338" s="785">
        <v>0</v>
      </c>
      <c r="Y338" s="785">
        <v>0</v>
      </c>
      <c r="Z338" s="785">
        <v>0</v>
      </c>
    </row>
    <row r="339" spans="21:26">
      <c r="U339" s="782">
        <v>21181301</v>
      </c>
      <c r="V339" s="782" t="s">
        <v>1225</v>
      </c>
      <c r="W339" s="783">
        <v>0</v>
      </c>
      <c r="X339" s="785">
        <v>0</v>
      </c>
      <c r="Y339" s="785">
        <v>0</v>
      </c>
      <c r="Z339" s="785">
        <v>0</v>
      </c>
    </row>
    <row r="340" spans="21:26">
      <c r="U340" s="782">
        <v>21181901</v>
      </c>
      <c r="V340" s="782" t="s">
        <v>1226</v>
      </c>
      <c r="W340" s="783">
        <v>0</v>
      </c>
      <c r="X340" s="785">
        <v>0</v>
      </c>
      <c r="Y340" s="785">
        <v>0</v>
      </c>
      <c r="Z340" s="785">
        <v>0</v>
      </c>
    </row>
    <row r="341" spans="21:26">
      <c r="U341" s="740">
        <v>21190000</v>
      </c>
      <c r="V341" s="740" t="s">
        <v>73</v>
      </c>
      <c r="W341" s="755">
        <v>624069.24999998743</v>
      </c>
      <c r="X341" s="784">
        <v>947592.60000000009</v>
      </c>
      <c r="Y341" s="784">
        <v>5021678.4799999995</v>
      </c>
      <c r="Z341" s="784">
        <v>7076041.9539999999</v>
      </c>
    </row>
    <row r="342" spans="21:26">
      <c r="U342" s="740">
        <v>21191000</v>
      </c>
      <c r="V342" s="740" t="s">
        <v>1227</v>
      </c>
      <c r="W342" s="755">
        <v>0</v>
      </c>
      <c r="X342" s="784">
        <v>0</v>
      </c>
      <c r="Y342" s="784">
        <v>0</v>
      </c>
      <c r="Z342" s="784">
        <v>0</v>
      </c>
    </row>
    <row r="343" spans="21:26">
      <c r="U343" s="782">
        <v>21191001</v>
      </c>
      <c r="V343" s="782" t="s">
        <v>1227</v>
      </c>
      <c r="W343" s="783">
        <v>0</v>
      </c>
      <c r="X343" s="785">
        <v>0</v>
      </c>
      <c r="Y343" s="785">
        <v>0</v>
      </c>
      <c r="Z343" s="785">
        <v>0</v>
      </c>
    </row>
    <row r="344" spans="21:26">
      <c r="U344" s="782">
        <v>21191002</v>
      </c>
      <c r="V344" s="782" t="s">
        <v>1228</v>
      </c>
      <c r="W344" s="783">
        <v>0</v>
      </c>
      <c r="X344" s="785">
        <v>0</v>
      </c>
      <c r="Y344" s="785">
        <v>0</v>
      </c>
      <c r="Z344" s="785">
        <v>0</v>
      </c>
    </row>
    <row r="345" spans="21:26">
      <c r="U345" s="782">
        <v>21191101</v>
      </c>
      <c r="V345" s="782" t="s">
        <v>823</v>
      </c>
      <c r="W345" s="783">
        <v>4245.7</v>
      </c>
      <c r="X345" s="785">
        <v>790745.07000000007</v>
      </c>
      <c r="Y345" s="785">
        <v>329478.60000000003</v>
      </c>
      <c r="Z345" s="785">
        <v>308831.92</v>
      </c>
    </row>
    <row r="346" spans="21:26">
      <c r="U346" s="782">
        <v>21191201</v>
      </c>
      <c r="V346" s="782" t="s">
        <v>824</v>
      </c>
      <c r="W346" s="783">
        <v>104651.04</v>
      </c>
      <c r="X346" s="785">
        <v>118045.17</v>
      </c>
      <c r="Y346" s="785">
        <v>103108.66</v>
      </c>
      <c r="Z346" s="785">
        <v>103518.6</v>
      </c>
    </row>
    <row r="347" spans="21:26">
      <c r="U347" s="782">
        <v>21191301</v>
      </c>
      <c r="V347" s="782" t="s">
        <v>1229</v>
      </c>
      <c r="W347" s="783">
        <v>0</v>
      </c>
      <c r="X347" s="785">
        <v>0</v>
      </c>
      <c r="Y347" s="785">
        <v>0</v>
      </c>
      <c r="Z347" s="785">
        <v>0</v>
      </c>
    </row>
    <row r="348" spans="21:26">
      <c r="U348" s="782">
        <v>21191401</v>
      </c>
      <c r="V348" s="782" t="s">
        <v>825</v>
      </c>
      <c r="W348" s="783">
        <v>-829374.20000001253</v>
      </c>
      <c r="X348" s="785">
        <v>0</v>
      </c>
      <c r="Y348" s="785">
        <v>0</v>
      </c>
      <c r="Z348" s="785">
        <v>0</v>
      </c>
    </row>
    <row r="349" spans="21:26">
      <c r="U349" s="782">
        <v>21191501</v>
      </c>
      <c r="V349" s="782" t="s">
        <v>826</v>
      </c>
      <c r="W349" s="783">
        <v>1344546.71</v>
      </c>
      <c r="X349" s="785">
        <v>38802.36</v>
      </c>
      <c r="Y349" s="785">
        <v>4589091.22</v>
      </c>
      <c r="Z349" s="785">
        <v>2244015.0299999998</v>
      </c>
    </row>
    <row r="350" spans="21:26">
      <c r="U350" s="782">
        <v>21191601</v>
      </c>
      <c r="V350" s="782" t="s">
        <v>73</v>
      </c>
      <c r="W350" s="783">
        <v>0</v>
      </c>
      <c r="X350" s="785">
        <v>0</v>
      </c>
      <c r="Y350" s="785">
        <v>0</v>
      </c>
      <c r="Z350" s="785">
        <v>0</v>
      </c>
    </row>
    <row r="351" spans="21:26">
      <c r="U351" s="782">
        <v>21201001</v>
      </c>
      <c r="V351" s="782" t="s">
        <v>827</v>
      </c>
      <c r="W351" s="783">
        <v>0</v>
      </c>
      <c r="X351" s="785">
        <v>0</v>
      </c>
      <c r="Y351" s="785">
        <v>0</v>
      </c>
      <c r="Z351" s="785">
        <v>4419676.4040000001</v>
      </c>
    </row>
    <row r="352" spans="21:26">
      <c r="U352" s="782">
        <v>21201101</v>
      </c>
      <c r="V352" s="782" t="s">
        <v>1230</v>
      </c>
      <c r="W352" s="783">
        <v>0</v>
      </c>
      <c r="X352" s="785">
        <v>0</v>
      </c>
      <c r="Y352" s="785">
        <v>0</v>
      </c>
      <c r="Z352" s="785">
        <v>0</v>
      </c>
    </row>
    <row r="353" spans="21:26">
      <c r="U353" s="782">
        <v>21211001</v>
      </c>
      <c r="V353" s="782" t="s">
        <v>1231</v>
      </c>
      <c r="W353" s="783">
        <v>0</v>
      </c>
      <c r="X353" s="785">
        <v>0</v>
      </c>
      <c r="Y353" s="785">
        <v>0</v>
      </c>
      <c r="Z353" s="785">
        <v>0</v>
      </c>
    </row>
    <row r="354" spans="21:26">
      <c r="U354" s="740">
        <v>22000000</v>
      </c>
      <c r="V354" s="740" t="s">
        <v>89</v>
      </c>
      <c r="W354" s="755">
        <v>28225974.469999999</v>
      </c>
      <c r="X354" s="784">
        <v>16791127.350000001</v>
      </c>
      <c r="Y354" s="784">
        <v>16412932.15</v>
      </c>
      <c r="Z354" s="784">
        <v>16949432.149999999</v>
      </c>
    </row>
    <row r="355" spans="21:26">
      <c r="U355" s="740">
        <v>22100000</v>
      </c>
      <c r="V355" s="740" t="s">
        <v>1232</v>
      </c>
      <c r="W355" s="755">
        <v>0</v>
      </c>
      <c r="X355" s="784">
        <v>0</v>
      </c>
      <c r="Y355" s="784">
        <v>0</v>
      </c>
      <c r="Z355" s="784">
        <v>0</v>
      </c>
    </row>
    <row r="356" spans="21:26">
      <c r="U356" s="740">
        <v>22101000</v>
      </c>
      <c r="V356" s="740" t="s">
        <v>1233</v>
      </c>
      <c r="W356" s="755">
        <v>0</v>
      </c>
      <c r="X356" s="784">
        <v>0</v>
      </c>
      <c r="Y356" s="784">
        <v>0</v>
      </c>
      <c r="Z356" s="784">
        <v>0</v>
      </c>
    </row>
    <row r="357" spans="21:26">
      <c r="U357" s="782">
        <v>22101001</v>
      </c>
      <c r="V357" s="782" t="s">
        <v>1234</v>
      </c>
      <c r="W357" s="783">
        <v>0</v>
      </c>
      <c r="X357" s="785">
        <v>0</v>
      </c>
      <c r="Y357" s="785">
        <v>0</v>
      </c>
      <c r="Z357" s="785">
        <v>0</v>
      </c>
    </row>
    <row r="358" spans="21:26">
      <c r="U358" s="782">
        <v>22101002</v>
      </c>
      <c r="V358" s="782" t="s">
        <v>1235</v>
      </c>
      <c r="W358" s="783">
        <v>0</v>
      </c>
      <c r="X358" s="785">
        <v>0</v>
      </c>
      <c r="Y358" s="785">
        <v>0</v>
      </c>
      <c r="Z358" s="785">
        <v>0</v>
      </c>
    </row>
    <row r="359" spans="21:26">
      <c r="U359" s="782">
        <v>22101101</v>
      </c>
      <c r="V359" s="782" t="s">
        <v>1236</v>
      </c>
      <c r="W359" s="783">
        <v>0</v>
      </c>
      <c r="X359" s="785">
        <v>0</v>
      </c>
      <c r="Y359" s="785">
        <v>0</v>
      </c>
      <c r="Z359" s="785">
        <v>0</v>
      </c>
    </row>
    <row r="360" spans="21:26">
      <c r="U360" s="782">
        <v>22101201</v>
      </c>
      <c r="V360" s="782" t="s">
        <v>1237</v>
      </c>
      <c r="W360" s="783">
        <v>0</v>
      </c>
      <c r="X360" s="785">
        <v>0</v>
      </c>
      <c r="Y360" s="785">
        <v>0</v>
      </c>
      <c r="Z360" s="785">
        <v>0</v>
      </c>
    </row>
    <row r="361" spans="21:26">
      <c r="U361" s="782">
        <v>22101301</v>
      </c>
      <c r="V361" s="782" t="s">
        <v>1238</v>
      </c>
      <c r="W361" s="783">
        <v>0</v>
      </c>
      <c r="X361" s="785">
        <v>0</v>
      </c>
      <c r="Y361" s="785">
        <v>0</v>
      </c>
      <c r="Z361" s="785">
        <v>0</v>
      </c>
    </row>
    <row r="362" spans="21:26">
      <c r="U362" s="782">
        <v>22101401</v>
      </c>
      <c r="V362" s="782" t="s">
        <v>1239</v>
      </c>
      <c r="W362" s="783">
        <v>0</v>
      </c>
      <c r="X362" s="785">
        <v>0</v>
      </c>
      <c r="Y362" s="785">
        <v>0</v>
      </c>
      <c r="Z362" s="785">
        <v>0</v>
      </c>
    </row>
    <row r="363" spans="21:26">
      <c r="U363" s="782">
        <v>22101501</v>
      </c>
      <c r="V363" s="782" t="s">
        <v>1240</v>
      </c>
      <c r="W363" s="783">
        <v>0</v>
      </c>
      <c r="X363" s="785">
        <v>0</v>
      </c>
      <c r="Y363" s="785">
        <v>0</v>
      </c>
      <c r="Z363" s="785">
        <v>0</v>
      </c>
    </row>
    <row r="364" spans="21:26">
      <c r="U364" s="782">
        <v>22101601</v>
      </c>
      <c r="V364" s="782" t="s">
        <v>1241</v>
      </c>
      <c r="W364" s="783">
        <v>0</v>
      </c>
      <c r="X364" s="785">
        <v>0</v>
      </c>
      <c r="Y364" s="785">
        <v>0</v>
      </c>
      <c r="Z364" s="785">
        <v>0</v>
      </c>
    </row>
    <row r="365" spans="21:26">
      <c r="U365" s="782">
        <v>22101701</v>
      </c>
      <c r="V365" s="782" t="s">
        <v>1242</v>
      </c>
      <c r="W365" s="783">
        <v>0</v>
      </c>
      <c r="X365" s="785">
        <v>0</v>
      </c>
      <c r="Y365" s="785">
        <v>0</v>
      </c>
      <c r="Z365" s="785">
        <v>0</v>
      </c>
    </row>
    <row r="366" spans="21:26">
      <c r="U366" s="782">
        <v>22101801</v>
      </c>
      <c r="V366" s="782" t="s">
        <v>1243</v>
      </c>
      <c r="W366" s="783">
        <v>0</v>
      </c>
      <c r="X366" s="785">
        <v>0</v>
      </c>
      <c r="Y366" s="785">
        <v>0</v>
      </c>
      <c r="Z366" s="785">
        <v>0</v>
      </c>
    </row>
    <row r="367" spans="21:26">
      <c r="U367" s="782">
        <v>22111001</v>
      </c>
      <c r="V367" s="782" t="s">
        <v>1244</v>
      </c>
      <c r="W367" s="783">
        <v>0</v>
      </c>
      <c r="X367" s="785">
        <v>0</v>
      </c>
      <c r="Y367" s="785">
        <v>0</v>
      </c>
      <c r="Z367" s="785">
        <v>0</v>
      </c>
    </row>
    <row r="368" spans="21:26">
      <c r="U368" s="740">
        <v>22111100</v>
      </c>
      <c r="V368" s="740" t="s">
        <v>1245</v>
      </c>
      <c r="W368" s="755">
        <v>0</v>
      </c>
      <c r="X368" s="784">
        <v>0</v>
      </c>
      <c r="Y368" s="784">
        <v>0</v>
      </c>
      <c r="Z368" s="784">
        <v>0</v>
      </c>
    </row>
    <row r="369" spans="21:26">
      <c r="U369" s="782">
        <v>22111101</v>
      </c>
      <c r="V369" s="782" t="s">
        <v>1246</v>
      </c>
      <c r="W369" s="783">
        <v>0</v>
      </c>
      <c r="X369" s="785">
        <v>0</v>
      </c>
      <c r="Y369" s="785">
        <v>0</v>
      </c>
      <c r="Z369" s="785">
        <v>0</v>
      </c>
    </row>
    <row r="370" spans="21:26">
      <c r="U370" s="782">
        <v>22111102</v>
      </c>
      <c r="V370" s="782" t="s">
        <v>1247</v>
      </c>
      <c r="W370" s="783">
        <v>0</v>
      </c>
      <c r="X370" s="785">
        <v>0</v>
      </c>
      <c r="Y370" s="785">
        <v>0</v>
      </c>
      <c r="Z370" s="785">
        <v>0</v>
      </c>
    </row>
    <row r="371" spans="21:26">
      <c r="U371" s="740">
        <v>22120000</v>
      </c>
      <c r="V371" s="740" t="s">
        <v>1248</v>
      </c>
      <c r="W371" s="755">
        <v>0</v>
      </c>
      <c r="X371" s="784">
        <v>0</v>
      </c>
      <c r="Y371" s="784">
        <v>0</v>
      </c>
      <c r="Z371" s="784">
        <v>0</v>
      </c>
    </row>
    <row r="372" spans="21:26">
      <c r="U372" s="740">
        <v>22121000</v>
      </c>
      <c r="V372" s="740" t="s">
        <v>1249</v>
      </c>
      <c r="W372" s="755">
        <v>0</v>
      </c>
      <c r="X372" s="784">
        <v>0</v>
      </c>
      <c r="Y372" s="784">
        <v>0</v>
      </c>
      <c r="Z372" s="784">
        <v>0</v>
      </c>
    </row>
    <row r="373" spans="21:26">
      <c r="U373" s="782">
        <v>22121001</v>
      </c>
      <c r="V373" s="782" t="s">
        <v>1250</v>
      </c>
      <c r="W373" s="783">
        <v>0</v>
      </c>
      <c r="X373" s="785">
        <v>0</v>
      </c>
      <c r="Y373" s="785">
        <v>0</v>
      </c>
      <c r="Z373" s="785">
        <v>0</v>
      </c>
    </row>
    <row r="374" spans="21:26">
      <c r="U374" s="782">
        <v>22121002</v>
      </c>
      <c r="V374" s="782" t="s">
        <v>1251</v>
      </c>
      <c r="W374" s="783">
        <v>0</v>
      </c>
      <c r="X374" s="785">
        <v>0</v>
      </c>
      <c r="Y374" s="785">
        <v>0</v>
      </c>
      <c r="Z374" s="785">
        <v>0</v>
      </c>
    </row>
    <row r="375" spans="21:26">
      <c r="U375" s="782">
        <v>22121003</v>
      </c>
      <c r="V375" s="782" t="s">
        <v>1252</v>
      </c>
      <c r="W375" s="783">
        <v>0</v>
      </c>
      <c r="X375" s="785">
        <v>0</v>
      </c>
      <c r="Y375" s="785">
        <v>0</v>
      </c>
      <c r="Z375" s="785">
        <v>0</v>
      </c>
    </row>
    <row r="376" spans="21:26">
      <c r="U376" s="740">
        <v>22121100</v>
      </c>
      <c r="V376" s="740" t="s">
        <v>1253</v>
      </c>
      <c r="W376" s="755">
        <v>0</v>
      </c>
      <c r="X376" s="784">
        <v>0</v>
      </c>
      <c r="Y376" s="784">
        <v>0</v>
      </c>
      <c r="Z376" s="784">
        <v>0</v>
      </c>
    </row>
    <row r="377" spans="21:26">
      <c r="U377" s="782">
        <v>22121101</v>
      </c>
      <c r="V377" s="782" t="s">
        <v>1254</v>
      </c>
      <c r="W377" s="783">
        <v>0</v>
      </c>
      <c r="X377" s="785">
        <v>0</v>
      </c>
      <c r="Y377" s="785">
        <v>0</v>
      </c>
      <c r="Z377" s="785">
        <v>0</v>
      </c>
    </row>
    <row r="378" spans="21:26">
      <c r="U378" s="782">
        <v>22121102</v>
      </c>
      <c r="V378" s="782" t="s">
        <v>1255</v>
      </c>
      <c r="W378" s="783">
        <v>0</v>
      </c>
      <c r="X378" s="785">
        <v>0</v>
      </c>
      <c r="Y378" s="785">
        <v>0</v>
      </c>
      <c r="Z378" s="785">
        <v>0</v>
      </c>
    </row>
    <row r="379" spans="21:26">
      <c r="U379" s="740">
        <v>22130000</v>
      </c>
      <c r="V379" s="740" t="s">
        <v>1256</v>
      </c>
      <c r="W379" s="755">
        <v>28000000</v>
      </c>
      <c r="X379" s="784">
        <v>15242250</v>
      </c>
      <c r="Y379" s="784">
        <v>15297500</v>
      </c>
      <c r="Z379" s="784">
        <v>15284000</v>
      </c>
    </row>
    <row r="380" spans="21:26">
      <c r="U380" s="782">
        <v>22131001</v>
      </c>
      <c r="V380" s="782" t="s">
        <v>1257</v>
      </c>
      <c r="W380" s="783">
        <v>0</v>
      </c>
      <c r="X380" s="785">
        <v>0</v>
      </c>
      <c r="Y380" s="785">
        <v>0</v>
      </c>
      <c r="Z380" s="785">
        <v>0</v>
      </c>
    </row>
    <row r="381" spans="21:26">
      <c r="U381" s="782">
        <v>22131002</v>
      </c>
      <c r="V381" s="782" t="s">
        <v>830</v>
      </c>
      <c r="W381" s="783">
        <v>28000000</v>
      </c>
      <c r="X381" s="785">
        <v>15242250</v>
      </c>
      <c r="Y381" s="785">
        <v>15297500</v>
      </c>
      <c r="Z381" s="785">
        <v>15284000</v>
      </c>
    </row>
    <row r="382" spans="21:26">
      <c r="U382" s="782">
        <v>22131003</v>
      </c>
      <c r="V382" s="782" t="s">
        <v>1258</v>
      </c>
      <c r="W382" s="783">
        <v>0</v>
      </c>
      <c r="X382" s="785">
        <v>0</v>
      </c>
      <c r="Y382" s="785">
        <v>0</v>
      </c>
      <c r="Z382" s="785">
        <v>0</v>
      </c>
    </row>
    <row r="383" spans="21:26">
      <c r="U383" s="782">
        <v>22141001</v>
      </c>
      <c r="V383" s="782" t="s">
        <v>1259</v>
      </c>
      <c r="W383" s="783">
        <v>0</v>
      </c>
      <c r="X383" s="785">
        <v>0</v>
      </c>
      <c r="Y383" s="785">
        <v>0</v>
      </c>
      <c r="Z383" s="785">
        <v>0</v>
      </c>
    </row>
    <row r="384" spans="21:26">
      <c r="U384" s="782">
        <v>22151001</v>
      </c>
      <c r="V384" s="782" t="s">
        <v>1260</v>
      </c>
      <c r="W384" s="783">
        <v>0</v>
      </c>
      <c r="X384" s="785">
        <v>0</v>
      </c>
      <c r="Y384" s="785">
        <v>0</v>
      </c>
      <c r="Z384" s="785">
        <v>0</v>
      </c>
    </row>
    <row r="385" spans="21:26">
      <c r="U385" s="782">
        <v>22151101</v>
      </c>
      <c r="V385" s="782" t="s">
        <v>1261</v>
      </c>
      <c r="W385" s="783">
        <v>0</v>
      </c>
      <c r="X385" s="785">
        <v>0</v>
      </c>
      <c r="Y385" s="785">
        <v>0</v>
      </c>
      <c r="Z385" s="785">
        <v>0</v>
      </c>
    </row>
    <row r="386" spans="21:26">
      <c r="U386" s="782">
        <v>22151201</v>
      </c>
      <c r="V386" s="782" t="s">
        <v>1262</v>
      </c>
      <c r="W386" s="783">
        <v>0</v>
      </c>
      <c r="X386" s="785">
        <v>0</v>
      </c>
      <c r="Y386" s="785">
        <v>0</v>
      </c>
      <c r="Z386" s="785">
        <v>0</v>
      </c>
    </row>
    <row r="387" spans="21:26">
      <c r="U387" s="782">
        <v>22151301</v>
      </c>
      <c r="V387" s="782" t="s">
        <v>1263</v>
      </c>
      <c r="W387" s="783">
        <v>0</v>
      </c>
      <c r="X387" s="785">
        <v>0</v>
      </c>
      <c r="Y387" s="785">
        <v>0</v>
      </c>
      <c r="Z387" s="785">
        <v>0</v>
      </c>
    </row>
    <row r="388" spans="21:26">
      <c r="U388" s="782">
        <v>22151401</v>
      </c>
      <c r="V388" s="782" t="s">
        <v>1264</v>
      </c>
      <c r="W388" s="783">
        <v>0</v>
      </c>
      <c r="X388" s="785">
        <v>0</v>
      </c>
      <c r="Y388" s="785">
        <v>0</v>
      </c>
      <c r="Z388" s="785">
        <v>0</v>
      </c>
    </row>
    <row r="389" spans="21:26">
      <c r="U389" s="782">
        <v>22161001</v>
      </c>
      <c r="V389" s="782" t="s">
        <v>1265</v>
      </c>
      <c r="W389" s="783">
        <v>0</v>
      </c>
      <c r="X389" s="785">
        <v>0</v>
      </c>
      <c r="Y389" s="785">
        <v>0</v>
      </c>
      <c r="Z389" s="785">
        <v>0</v>
      </c>
    </row>
    <row r="390" spans="21:26">
      <c r="U390" s="740">
        <v>22170000</v>
      </c>
      <c r="V390" s="740" t="s">
        <v>320</v>
      </c>
      <c r="W390" s="755">
        <v>225974.47</v>
      </c>
      <c r="X390" s="784">
        <v>1548877.35</v>
      </c>
      <c r="Y390" s="784">
        <v>1115432.1499999999</v>
      </c>
      <c r="Z390" s="784">
        <v>1665432.15</v>
      </c>
    </row>
    <row r="391" spans="21:26">
      <c r="U391" s="782">
        <v>22171001</v>
      </c>
      <c r="V391" s="782" t="s">
        <v>1266</v>
      </c>
      <c r="W391" s="783">
        <v>0</v>
      </c>
      <c r="X391" s="785">
        <v>0</v>
      </c>
      <c r="Y391" s="785">
        <v>0</v>
      </c>
      <c r="Z391" s="785">
        <v>0</v>
      </c>
    </row>
    <row r="392" spans="21:26">
      <c r="U392" s="782">
        <v>22171101</v>
      </c>
      <c r="V392" s="782" t="s">
        <v>1267</v>
      </c>
      <c r="W392" s="783">
        <v>0</v>
      </c>
      <c r="X392" s="785">
        <v>0</v>
      </c>
      <c r="Y392" s="785">
        <v>0</v>
      </c>
      <c r="Z392" s="785">
        <v>0</v>
      </c>
    </row>
    <row r="393" spans="21:26">
      <c r="U393" s="782">
        <v>22171201</v>
      </c>
      <c r="V393" s="782" t="s">
        <v>832</v>
      </c>
      <c r="W393" s="783">
        <v>225974.47</v>
      </c>
      <c r="X393" s="785">
        <v>1548877.35</v>
      </c>
      <c r="Y393" s="785">
        <v>1115432.1499999999</v>
      </c>
      <c r="Z393" s="785">
        <v>1665432.15</v>
      </c>
    </row>
    <row r="394" spans="21:26">
      <c r="U394" s="782">
        <v>22171301</v>
      </c>
      <c r="V394" s="782" t="s">
        <v>1268</v>
      </c>
      <c r="W394" s="783">
        <v>0</v>
      </c>
      <c r="X394" s="785">
        <v>0</v>
      </c>
      <c r="Y394" s="785">
        <v>0</v>
      </c>
      <c r="Z394" s="785">
        <v>0</v>
      </c>
    </row>
    <row r="395" spans="21:26">
      <c r="U395" s="782">
        <v>22171401</v>
      </c>
      <c r="V395" s="782" t="s">
        <v>1269</v>
      </c>
      <c r="W395" s="783">
        <v>0</v>
      </c>
      <c r="X395" s="785">
        <v>0</v>
      </c>
      <c r="Y395" s="785">
        <v>0</v>
      </c>
      <c r="Z395" s="785">
        <v>0</v>
      </c>
    </row>
    <row r="396" spans="21:26">
      <c r="U396" s="782">
        <v>22171901</v>
      </c>
      <c r="V396" s="782" t="s">
        <v>1270</v>
      </c>
      <c r="W396" s="783">
        <v>0</v>
      </c>
      <c r="X396" s="785">
        <v>0</v>
      </c>
      <c r="Y396" s="785">
        <v>0</v>
      </c>
      <c r="Z396" s="785">
        <v>0</v>
      </c>
    </row>
    <row r="397" spans="21:26">
      <c r="U397" s="740">
        <v>22181000</v>
      </c>
      <c r="V397" s="740" t="s">
        <v>1271</v>
      </c>
      <c r="W397" s="755">
        <v>0</v>
      </c>
      <c r="X397" s="784">
        <v>0</v>
      </c>
      <c r="Y397" s="784">
        <v>0</v>
      </c>
      <c r="Z397" s="784">
        <v>0</v>
      </c>
    </row>
    <row r="398" spans="21:26">
      <c r="U398" s="782">
        <v>22181001</v>
      </c>
      <c r="V398" s="782" t="s">
        <v>1271</v>
      </c>
      <c r="W398" s="783">
        <v>0</v>
      </c>
      <c r="X398" s="785">
        <v>0</v>
      </c>
      <c r="Y398" s="785">
        <v>0</v>
      </c>
      <c r="Z398" s="785">
        <v>0</v>
      </c>
    </row>
    <row r="399" spans="21:26">
      <c r="U399" s="782">
        <v>22181002</v>
      </c>
      <c r="V399" s="782" t="s">
        <v>1272</v>
      </c>
      <c r="W399" s="783">
        <v>0</v>
      </c>
      <c r="X399" s="785">
        <v>0</v>
      </c>
      <c r="Y399" s="785">
        <v>0</v>
      </c>
      <c r="Z399" s="785">
        <v>0</v>
      </c>
    </row>
    <row r="400" spans="21:26">
      <c r="U400" s="782">
        <v>22181003</v>
      </c>
      <c r="V400" s="782" t="s">
        <v>1273</v>
      </c>
      <c r="W400" s="783">
        <v>0</v>
      </c>
      <c r="X400" s="785">
        <v>0</v>
      </c>
      <c r="Y400" s="785">
        <v>0</v>
      </c>
      <c r="Z400" s="785">
        <v>0</v>
      </c>
    </row>
    <row r="401" spans="21:26">
      <c r="U401" s="782">
        <v>22181004</v>
      </c>
      <c r="V401" s="782" t="s">
        <v>1274</v>
      </c>
      <c r="W401" s="783">
        <v>0</v>
      </c>
      <c r="X401" s="785">
        <v>0</v>
      </c>
      <c r="Y401" s="785">
        <v>0</v>
      </c>
      <c r="Z401" s="785">
        <v>0</v>
      </c>
    </row>
    <row r="402" spans="21:26">
      <c r="U402" s="740">
        <v>22190000</v>
      </c>
      <c r="V402" s="740" t="s">
        <v>75</v>
      </c>
      <c r="W402" s="755">
        <v>0</v>
      </c>
      <c r="X402" s="784">
        <v>0</v>
      </c>
      <c r="Y402" s="784">
        <v>0</v>
      </c>
      <c r="Z402" s="784">
        <v>0</v>
      </c>
    </row>
    <row r="403" spans="21:26">
      <c r="U403" s="782">
        <v>22191001</v>
      </c>
      <c r="V403" s="782" t="s">
        <v>1275</v>
      </c>
      <c r="W403" s="783">
        <v>0</v>
      </c>
      <c r="X403" s="785">
        <v>0</v>
      </c>
      <c r="Y403" s="785">
        <v>0</v>
      </c>
      <c r="Z403" s="785">
        <v>0</v>
      </c>
    </row>
    <row r="404" spans="21:26">
      <c r="U404" s="782">
        <v>22191101</v>
      </c>
      <c r="V404" s="782" t="s">
        <v>1276</v>
      </c>
      <c r="W404" s="783">
        <v>0</v>
      </c>
      <c r="X404" s="785">
        <v>0</v>
      </c>
      <c r="Y404" s="785">
        <v>0</v>
      </c>
      <c r="Z404" s="785">
        <v>0</v>
      </c>
    </row>
    <row r="405" spans="21:26">
      <c r="U405" s="782">
        <v>22191201</v>
      </c>
      <c r="V405" s="782" t="s">
        <v>1277</v>
      </c>
      <c r="W405" s="783">
        <v>0</v>
      </c>
      <c r="X405" s="785">
        <v>0</v>
      </c>
      <c r="Y405" s="785">
        <v>0</v>
      </c>
      <c r="Z405" s="785">
        <v>0</v>
      </c>
    </row>
    <row r="406" spans="21:26">
      <c r="U406" s="782">
        <v>22191301</v>
      </c>
      <c r="V406" s="782" t="s">
        <v>75</v>
      </c>
      <c r="W406" s="783">
        <v>0</v>
      </c>
      <c r="X406" s="785">
        <v>0</v>
      </c>
      <c r="Y406" s="785">
        <v>0</v>
      </c>
      <c r="Z406" s="785">
        <v>0</v>
      </c>
    </row>
    <row r="407" spans="21:26">
      <c r="U407" s="782">
        <v>22201001</v>
      </c>
      <c r="V407" s="782" t="s">
        <v>1278</v>
      </c>
      <c r="W407" s="783">
        <v>0</v>
      </c>
      <c r="X407" s="785">
        <v>0</v>
      </c>
      <c r="Y407" s="785">
        <v>0</v>
      </c>
      <c r="Z407" s="785">
        <v>0</v>
      </c>
    </row>
    <row r="408" spans="21:26">
      <c r="U408" s="782">
        <v>22991001</v>
      </c>
      <c r="V408" s="782" t="s">
        <v>1279</v>
      </c>
      <c r="W408" s="783">
        <v>0</v>
      </c>
      <c r="X408" s="785">
        <v>0</v>
      </c>
      <c r="Y408" s="785">
        <v>0</v>
      </c>
      <c r="Z408" s="785">
        <v>0</v>
      </c>
    </row>
    <row r="409" spans="21:26">
      <c r="U409" s="740">
        <v>30000000</v>
      </c>
      <c r="V409" s="740" t="s">
        <v>103</v>
      </c>
      <c r="W409" s="755">
        <v>125130742.80999994</v>
      </c>
      <c r="X409" s="784">
        <v>126712438.85000014</v>
      </c>
      <c r="Y409" s="784">
        <v>139179969.72999984</v>
      </c>
      <c r="Z409" s="784">
        <v>144674666.35999995</v>
      </c>
    </row>
    <row r="410" spans="21:26">
      <c r="U410" s="740">
        <v>31000000</v>
      </c>
      <c r="V410" s="740" t="s">
        <v>1280</v>
      </c>
      <c r="W410" s="755">
        <v>125130742.80999994</v>
      </c>
      <c r="X410" s="784">
        <v>126712438.85000014</v>
      </c>
      <c r="Y410" s="784">
        <v>139179969.72999984</v>
      </c>
      <c r="Z410" s="784">
        <v>144674666.35999995</v>
      </c>
    </row>
    <row r="411" spans="21:26">
      <c r="U411" s="740">
        <v>31101000</v>
      </c>
      <c r="V411" s="740" t="s">
        <v>81</v>
      </c>
      <c r="W411" s="755">
        <v>54568889.990000002</v>
      </c>
      <c r="X411" s="784">
        <v>85407389.989999995</v>
      </c>
      <c r="Y411" s="784">
        <v>85407389.989999995</v>
      </c>
      <c r="Z411" s="784">
        <v>85407389.989999995</v>
      </c>
    </row>
    <row r="412" spans="21:26">
      <c r="U412" s="782">
        <v>31101001</v>
      </c>
      <c r="V412" s="782" t="s">
        <v>836</v>
      </c>
      <c r="W412" s="783">
        <v>54568889.990000002</v>
      </c>
      <c r="X412" s="785">
        <v>85407389.989999995</v>
      </c>
      <c r="Y412" s="785">
        <v>85407389.989999995</v>
      </c>
      <c r="Z412" s="785">
        <v>85407389.989999995</v>
      </c>
    </row>
    <row r="413" spans="21:26">
      <c r="U413" s="782">
        <v>31101002</v>
      </c>
      <c r="V413" s="782" t="s">
        <v>1281</v>
      </c>
      <c r="W413" s="783">
        <v>0</v>
      </c>
      <c r="X413" s="785">
        <v>0</v>
      </c>
      <c r="Y413" s="785">
        <v>0</v>
      </c>
      <c r="Z413" s="785">
        <v>0</v>
      </c>
    </row>
    <row r="414" spans="21:26">
      <c r="U414" s="740">
        <v>31110000</v>
      </c>
      <c r="V414" s="740" t="s">
        <v>105</v>
      </c>
      <c r="W414" s="755">
        <v>0</v>
      </c>
      <c r="X414" s="784">
        <v>0</v>
      </c>
      <c r="Y414" s="784">
        <v>0</v>
      </c>
      <c r="Z414" s="784">
        <v>0</v>
      </c>
    </row>
    <row r="415" spans="21:26">
      <c r="U415" s="782">
        <v>31111001</v>
      </c>
      <c r="V415" s="782" t="s">
        <v>1282</v>
      </c>
      <c r="W415" s="783">
        <v>0</v>
      </c>
      <c r="X415" s="785">
        <v>0</v>
      </c>
      <c r="Y415" s="785">
        <v>0</v>
      </c>
      <c r="Z415" s="785">
        <v>0</v>
      </c>
    </row>
    <row r="416" spans="21:26">
      <c r="U416" s="782">
        <v>31111002</v>
      </c>
      <c r="V416" s="782" t="s">
        <v>1283</v>
      </c>
      <c r="W416" s="783">
        <v>0</v>
      </c>
      <c r="X416" s="785">
        <v>0</v>
      </c>
      <c r="Y416" s="785">
        <v>0</v>
      </c>
      <c r="Z416" s="785">
        <v>0</v>
      </c>
    </row>
    <row r="417" spans="21:26">
      <c r="U417" s="782">
        <v>31111003</v>
      </c>
      <c r="V417" s="782" t="s">
        <v>1284</v>
      </c>
      <c r="W417" s="783">
        <v>0</v>
      </c>
      <c r="X417" s="785">
        <v>0</v>
      </c>
      <c r="Y417" s="785">
        <v>0</v>
      </c>
      <c r="Z417" s="785">
        <v>0</v>
      </c>
    </row>
    <row r="418" spans="21:26">
      <c r="U418" s="782">
        <v>31111004</v>
      </c>
      <c r="V418" s="782" t="s">
        <v>1285</v>
      </c>
      <c r="W418" s="783">
        <v>0</v>
      </c>
      <c r="X418" s="785">
        <v>0</v>
      </c>
      <c r="Y418" s="785">
        <v>0</v>
      </c>
      <c r="Z418" s="785">
        <v>0</v>
      </c>
    </row>
    <row r="419" spans="21:26">
      <c r="U419" s="782">
        <v>31111005</v>
      </c>
      <c r="V419" s="782" t="s">
        <v>1286</v>
      </c>
      <c r="W419" s="783">
        <v>0</v>
      </c>
      <c r="X419" s="785">
        <v>0</v>
      </c>
      <c r="Y419" s="785">
        <v>0</v>
      </c>
      <c r="Z419" s="785">
        <v>0</v>
      </c>
    </row>
    <row r="420" spans="21:26">
      <c r="U420" s="782">
        <v>31111006</v>
      </c>
      <c r="V420" s="782" t="s">
        <v>1287</v>
      </c>
      <c r="W420" s="783">
        <v>0</v>
      </c>
      <c r="X420" s="785">
        <v>0</v>
      </c>
      <c r="Y420" s="785">
        <v>0</v>
      </c>
      <c r="Z420" s="785">
        <v>0</v>
      </c>
    </row>
    <row r="421" spans="21:26">
      <c r="U421" s="782">
        <v>31111007</v>
      </c>
      <c r="V421" s="782" t="s">
        <v>1288</v>
      </c>
      <c r="W421" s="783">
        <v>0</v>
      </c>
      <c r="X421" s="785">
        <v>0</v>
      </c>
      <c r="Y421" s="785">
        <v>0</v>
      </c>
      <c r="Z421" s="785">
        <v>0</v>
      </c>
    </row>
    <row r="422" spans="21:26">
      <c r="U422" s="782">
        <v>31111008</v>
      </c>
      <c r="V422" s="782" t="s">
        <v>1289</v>
      </c>
      <c r="W422" s="783">
        <v>0</v>
      </c>
      <c r="X422" s="785">
        <v>0</v>
      </c>
      <c r="Y422" s="785">
        <v>0</v>
      </c>
      <c r="Z422" s="785">
        <v>0</v>
      </c>
    </row>
    <row r="423" spans="21:26">
      <c r="U423" s="782">
        <v>31111009</v>
      </c>
      <c r="V423" s="782" t="s">
        <v>1290</v>
      </c>
      <c r="W423" s="783">
        <v>0</v>
      </c>
      <c r="X423" s="785">
        <v>0</v>
      </c>
      <c r="Y423" s="785">
        <v>0</v>
      </c>
      <c r="Z423" s="785">
        <v>0</v>
      </c>
    </row>
    <row r="424" spans="21:26">
      <c r="U424" s="740">
        <v>31120000</v>
      </c>
      <c r="V424" s="740" t="s">
        <v>1291</v>
      </c>
      <c r="W424" s="755">
        <v>0</v>
      </c>
      <c r="X424" s="784">
        <v>0</v>
      </c>
      <c r="Y424" s="784">
        <v>0</v>
      </c>
      <c r="Z424" s="784">
        <v>0</v>
      </c>
    </row>
    <row r="425" spans="21:26">
      <c r="U425" s="782">
        <v>31121001</v>
      </c>
      <c r="V425" s="782" t="s">
        <v>1292</v>
      </c>
      <c r="W425" s="783">
        <v>0</v>
      </c>
      <c r="X425" s="785">
        <v>0</v>
      </c>
      <c r="Y425" s="785">
        <v>0</v>
      </c>
      <c r="Z425" s="785">
        <v>0</v>
      </c>
    </row>
    <row r="426" spans="21:26">
      <c r="U426" s="782">
        <v>31121002</v>
      </c>
      <c r="V426" s="782" t="s">
        <v>1293</v>
      </c>
      <c r="W426" s="783">
        <v>0</v>
      </c>
      <c r="X426" s="785">
        <v>0</v>
      </c>
      <c r="Y426" s="785">
        <v>0</v>
      </c>
      <c r="Z426" s="785">
        <v>0</v>
      </c>
    </row>
    <row r="427" spans="21:26">
      <c r="U427" s="782">
        <v>31121003</v>
      </c>
      <c r="V427" s="782" t="s">
        <v>1294</v>
      </c>
      <c r="W427" s="783">
        <v>0</v>
      </c>
      <c r="X427" s="785">
        <v>0</v>
      </c>
      <c r="Y427" s="785">
        <v>0</v>
      </c>
      <c r="Z427" s="785">
        <v>0</v>
      </c>
    </row>
    <row r="428" spans="21:26">
      <c r="U428" s="782">
        <v>31121004</v>
      </c>
      <c r="V428" s="782" t="s">
        <v>1295</v>
      </c>
      <c r="W428" s="783">
        <v>0</v>
      </c>
      <c r="X428" s="785">
        <v>0</v>
      </c>
      <c r="Y428" s="785">
        <v>0</v>
      </c>
      <c r="Z428" s="785">
        <v>0</v>
      </c>
    </row>
    <row r="429" spans="21:26">
      <c r="U429" s="782">
        <v>31121005</v>
      </c>
      <c r="V429" s="782" t="s">
        <v>1296</v>
      </c>
      <c r="W429" s="783">
        <v>0</v>
      </c>
      <c r="X429" s="785">
        <v>0</v>
      </c>
      <c r="Y429" s="785">
        <v>0</v>
      </c>
      <c r="Z429" s="785">
        <v>0</v>
      </c>
    </row>
    <row r="430" spans="21:26">
      <c r="U430" s="782">
        <v>31121006</v>
      </c>
      <c r="V430" s="782" t="s">
        <v>1297</v>
      </c>
      <c r="W430" s="783">
        <v>0</v>
      </c>
      <c r="X430" s="785">
        <v>0</v>
      </c>
      <c r="Y430" s="785">
        <v>0</v>
      </c>
      <c r="Z430" s="785">
        <v>0</v>
      </c>
    </row>
    <row r="431" spans="21:26">
      <c r="U431" s="782">
        <v>31121007</v>
      </c>
      <c r="V431" s="782" t="s">
        <v>1298</v>
      </c>
      <c r="W431" s="783">
        <v>0</v>
      </c>
      <c r="X431" s="785">
        <v>0</v>
      </c>
      <c r="Y431" s="785">
        <v>0</v>
      </c>
      <c r="Z431" s="785">
        <v>0</v>
      </c>
    </row>
    <row r="432" spans="21:26">
      <c r="U432" s="740">
        <v>31130000</v>
      </c>
      <c r="V432" s="740" t="s">
        <v>106</v>
      </c>
      <c r="W432" s="755">
        <v>0</v>
      </c>
      <c r="X432" s="784">
        <v>0</v>
      </c>
      <c r="Y432" s="784">
        <v>0</v>
      </c>
      <c r="Z432" s="784">
        <v>0</v>
      </c>
    </row>
    <row r="433" spans="21:26">
      <c r="U433" s="782">
        <v>31131001</v>
      </c>
      <c r="V433" s="782" t="s">
        <v>1299</v>
      </c>
      <c r="W433" s="783">
        <v>0</v>
      </c>
      <c r="X433" s="785">
        <v>0</v>
      </c>
      <c r="Y433" s="785">
        <v>0</v>
      </c>
      <c r="Z433" s="785">
        <v>0</v>
      </c>
    </row>
    <row r="434" spans="21:26">
      <c r="U434" s="782">
        <v>31131002</v>
      </c>
      <c r="V434" s="782" t="s">
        <v>1300</v>
      </c>
      <c r="W434" s="783">
        <v>0</v>
      </c>
      <c r="X434" s="785">
        <v>0</v>
      </c>
      <c r="Y434" s="785">
        <v>0</v>
      </c>
      <c r="Z434" s="785">
        <v>0</v>
      </c>
    </row>
    <row r="435" spans="21:26">
      <c r="U435" s="782">
        <v>31131003</v>
      </c>
      <c r="V435" s="782" t="s">
        <v>1301</v>
      </c>
      <c r="W435" s="783">
        <v>0</v>
      </c>
      <c r="X435" s="785">
        <v>0</v>
      </c>
      <c r="Y435" s="785">
        <v>0</v>
      </c>
      <c r="Z435" s="785">
        <v>0</v>
      </c>
    </row>
    <row r="436" spans="21:26">
      <c r="U436" s="782">
        <v>31131004</v>
      </c>
      <c r="V436" s="782" t="s">
        <v>1302</v>
      </c>
      <c r="W436" s="783">
        <v>0</v>
      </c>
      <c r="X436" s="785">
        <v>0</v>
      </c>
      <c r="Y436" s="785">
        <v>0</v>
      </c>
      <c r="Z436" s="785">
        <v>0</v>
      </c>
    </row>
    <row r="437" spans="21:26">
      <c r="U437" s="782">
        <v>31131005</v>
      </c>
      <c r="V437" s="782" t="s">
        <v>1303</v>
      </c>
      <c r="W437" s="783">
        <v>0</v>
      </c>
      <c r="X437" s="785">
        <v>0</v>
      </c>
      <c r="Y437" s="785">
        <v>0</v>
      </c>
      <c r="Z437" s="785">
        <v>0</v>
      </c>
    </row>
    <row r="438" spans="21:26">
      <c r="U438" s="782">
        <v>31131006</v>
      </c>
      <c r="V438" s="782" t="s">
        <v>1304</v>
      </c>
      <c r="W438" s="783">
        <v>0</v>
      </c>
      <c r="X438" s="785">
        <v>0</v>
      </c>
      <c r="Y438" s="785">
        <v>0</v>
      </c>
      <c r="Z438" s="785">
        <v>0</v>
      </c>
    </row>
    <row r="439" spans="21:26">
      <c r="U439" s="782">
        <v>31131007</v>
      </c>
      <c r="V439" s="782" t="s">
        <v>1305</v>
      </c>
      <c r="W439" s="783">
        <v>0</v>
      </c>
      <c r="X439" s="785">
        <v>0</v>
      </c>
      <c r="Y439" s="785">
        <v>0</v>
      </c>
      <c r="Z439" s="785">
        <v>0</v>
      </c>
    </row>
    <row r="440" spans="21:26">
      <c r="U440" s="782">
        <v>31131008</v>
      </c>
      <c r="V440" s="782" t="s">
        <v>838</v>
      </c>
      <c r="W440" s="783">
        <v>0</v>
      </c>
      <c r="X440" s="785">
        <v>0</v>
      </c>
      <c r="Y440" s="785">
        <v>0</v>
      </c>
      <c r="Z440" s="785">
        <v>0</v>
      </c>
    </row>
    <row r="441" spans="21:26">
      <c r="U441" s="782">
        <v>31131009</v>
      </c>
      <c r="V441" s="782" t="s">
        <v>1306</v>
      </c>
      <c r="W441" s="783">
        <v>0</v>
      </c>
      <c r="X441" s="785">
        <v>0</v>
      </c>
      <c r="Y441" s="785">
        <v>0</v>
      </c>
      <c r="Z441" s="785">
        <v>0</v>
      </c>
    </row>
    <row r="442" spans="21:26">
      <c r="U442" s="782">
        <v>31131010</v>
      </c>
      <c r="V442" s="782" t="s">
        <v>1307</v>
      </c>
      <c r="W442" s="783">
        <v>0</v>
      </c>
      <c r="X442" s="785">
        <v>0</v>
      </c>
      <c r="Y442" s="785">
        <v>0</v>
      </c>
      <c r="Z442" s="785">
        <v>0</v>
      </c>
    </row>
    <row r="443" spans="21:26">
      <c r="U443" s="782">
        <v>31131011</v>
      </c>
      <c r="V443" s="782" t="s">
        <v>1308</v>
      </c>
      <c r="W443" s="783">
        <v>0</v>
      </c>
      <c r="X443" s="785">
        <v>0</v>
      </c>
      <c r="Y443" s="785">
        <v>0</v>
      </c>
      <c r="Z443" s="785">
        <v>0</v>
      </c>
    </row>
    <row r="444" spans="21:26">
      <c r="U444" s="782">
        <v>31131019</v>
      </c>
      <c r="V444" s="782" t="s">
        <v>1309</v>
      </c>
      <c r="W444" s="783">
        <v>0</v>
      </c>
      <c r="X444" s="785">
        <v>0</v>
      </c>
      <c r="Y444" s="785">
        <v>0</v>
      </c>
      <c r="Z444" s="785">
        <v>0</v>
      </c>
    </row>
    <row r="445" spans="21:26">
      <c r="U445" s="740">
        <v>31140000</v>
      </c>
      <c r="V445" s="740" t="s">
        <v>83</v>
      </c>
      <c r="W445" s="755">
        <v>70561852.819999948</v>
      </c>
      <c r="X445" s="784">
        <v>41305048.860000156</v>
      </c>
      <c r="Y445" s="784">
        <v>53772579.739999861</v>
      </c>
      <c r="Z445" s="784">
        <v>59267276.369999968</v>
      </c>
    </row>
    <row r="446" spans="21:26">
      <c r="U446" s="782">
        <v>31141001</v>
      </c>
      <c r="V446" s="782" t="s">
        <v>840</v>
      </c>
      <c r="W446" s="783">
        <v>10419808.92</v>
      </c>
      <c r="X446" s="785">
        <v>11180286.42</v>
      </c>
      <c r="Y446" s="785">
        <v>12655039.51</v>
      </c>
      <c r="Z446" s="785">
        <v>12655039.51</v>
      </c>
    </row>
    <row r="447" spans="21:26">
      <c r="U447" s="782">
        <v>31141002</v>
      </c>
      <c r="V447" s="782" t="s">
        <v>1310</v>
      </c>
      <c r="W447" s="783">
        <v>0</v>
      </c>
      <c r="X447" s="785">
        <v>0</v>
      </c>
      <c r="Y447" s="785">
        <v>0</v>
      </c>
      <c r="Z447" s="785">
        <v>0</v>
      </c>
    </row>
    <row r="448" spans="21:26">
      <c r="U448" s="782">
        <v>31141003</v>
      </c>
      <c r="V448" s="782" t="s">
        <v>1311</v>
      </c>
      <c r="W448" s="783">
        <v>0</v>
      </c>
      <c r="X448" s="785">
        <v>0</v>
      </c>
      <c r="Y448" s="785">
        <v>0</v>
      </c>
      <c r="Z448" s="785">
        <v>0</v>
      </c>
    </row>
    <row r="449" spans="21:26">
      <c r="U449" s="782">
        <v>31141004</v>
      </c>
      <c r="V449" s="782" t="s">
        <v>1312</v>
      </c>
      <c r="W449" s="783">
        <v>0</v>
      </c>
      <c r="X449" s="785">
        <v>0</v>
      </c>
      <c r="Y449" s="785">
        <v>0</v>
      </c>
      <c r="Z449" s="785">
        <v>0</v>
      </c>
    </row>
    <row r="450" spans="21:26">
      <c r="U450" s="782">
        <v>31141005</v>
      </c>
      <c r="V450" s="782" t="s">
        <v>1313</v>
      </c>
      <c r="W450" s="783">
        <v>0</v>
      </c>
      <c r="X450" s="785">
        <v>0</v>
      </c>
      <c r="Y450" s="785">
        <v>0</v>
      </c>
      <c r="Z450" s="785">
        <v>0</v>
      </c>
    </row>
    <row r="451" spans="21:26">
      <c r="U451" s="782">
        <v>31141006</v>
      </c>
      <c r="V451" s="782" t="s">
        <v>1314</v>
      </c>
      <c r="W451" s="783">
        <v>0</v>
      </c>
      <c r="X451" s="785">
        <v>0</v>
      </c>
      <c r="Y451" s="785">
        <v>0</v>
      </c>
      <c r="Z451" s="785">
        <v>0</v>
      </c>
    </row>
    <row r="452" spans="21:26">
      <c r="U452" s="782">
        <v>31141007</v>
      </c>
      <c r="V452" s="782" t="s">
        <v>1315</v>
      </c>
      <c r="W452" s="783">
        <v>0</v>
      </c>
      <c r="X452" s="785">
        <v>0</v>
      </c>
      <c r="Y452" s="785">
        <v>0</v>
      </c>
      <c r="Z452" s="785">
        <v>0</v>
      </c>
    </row>
    <row r="453" spans="21:26">
      <c r="U453" s="782">
        <v>31141008</v>
      </c>
      <c r="V453" s="782" t="s">
        <v>1316</v>
      </c>
      <c r="W453" s="783">
        <v>0</v>
      </c>
      <c r="X453" s="785">
        <v>0</v>
      </c>
      <c r="Y453" s="785">
        <v>0</v>
      </c>
      <c r="Z453" s="785">
        <v>0</v>
      </c>
    </row>
    <row r="454" spans="21:26">
      <c r="U454" s="782">
        <v>31141009</v>
      </c>
      <c r="V454" s="782" t="s">
        <v>1317</v>
      </c>
      <c r="W454" s="783">
        <v>0</v>
      </c>
      <c r="X454" s="785">
        <v>0</v>
      </c>
      <c r="Y454" s="785">
        <v>0</v>
      </c>
      <c r="Z454" s="785">
        <v>0</v>
      </c>
    </row>
    <row r="455" spans="21:26">
      <c r="U455" s="782">
        <v>31141010</v>
      </c>
      <c r="V455" s="782" t="s">
        <v>1318</v>
      </c>
      <c r="W455" s="783">
        <v>0</v>
      </c>
      <c r="X455" s="785">
        <v>0</v>
      </c>
      <c r="Y455" s="785">
        <v>0</v>
      </c>
      <c r="Z455" s="785">
        <v>0</v>
      </c>
    </row>
    <row r="456" spans="21:26">
      <c r="U456" s="782">
        <v>31141011</v>
      </c>
      <c r="V456" s="782" t="s">
        <v>1319</v>
      </c>
      <c r="W456" s="783">
        <v>0</v>
      </c>
      <c r="X456" s="785">
        <v>0</v>
      </c>
      <c r="Y456" s="785">
        <v>0</v>
      </c>
      <c r="Z456" s="785">
        <v>0</v>
      </c>
    </row>
    <row r="457" spans="21:26">
      <c r="U457" s="782">
        <v>31141012</v>
      </c>
      <c r="V457" s="782" t="s">
        <v>1320</v>
      </c>
      <c r="W457" s="783">
        <v>0</v>
      </c>
      <c r="X457" s="785">
        <v>0</v>
      </c>
      <c r="Y457" s="785">
        <v>0</v>
      </c>
      <c r="Z457" s="785">
        <v>0</v>
      </c>
    </row>
    <row r="458" spans="21:26">
      <c r="U458" s="782">
        <v>31141013</v>
      </c>
      <c r="V458" s="782" t="s">
        <v>1321</v>
      </c>
      <c r="W458" s="783">
        <v>0</v>
      </c>
      <c r="X458" s="785">
        <v>0</v>
      </c>
      <c r="Y458" s="785">
        <v>0</v>
      </c>
      <c r="Z458" s="785">
        <v>0</v>
      </c>
    </row>
    <row r="459" spans="21:26">
      <c r="U459" s="782">
        <v>31141014</v>
      </c>
      <c r="V459" s="782" t="s">
        <v>1322</v>
      </c>
      <c r="W459" s="783">
        <v>0</v>
      </c>
      <c r="X459" s="785">
        <v>0</v>
      </c>
      <c r="Y459" s="785">
        <v>0</v>
      </c>
      <c r="Z459" s="785">
        <v>0</v>
      </c>
    </row>
    <row r="460" spans="21:26">
      <c r="U460" s="782">
        <v>31141015</v>
      </c>
      <c r="V460" s="782" t="s">
        <v>1323</v>
      </c>
      <c r="W460" s="783">
        <v>51353668.460000001</v>
      </c>
      <c r="X460" s="785">
        <v>22519987.450000003</v>
      </c>
      <c r="Y460" s="785">
        <v>26370009.350000001</v>
      </c>
      <c r="Z460" s="785">
        <v>39528249.839999996</v>
      </c>
    </row>
    <row r="461" spans="21:26">
      <c r="U461" s="782">
        <v>31141016</v>
      </c>
      <c r="V461" s="782" t="s">
        <v>196</v>
      </c>
      <c r="W461" s="783">
        <v>8788375.4399999399</v>
      </c>
      <c r="X461" s="785">
        <v>7604774.990000152</v>
      </c>
      <c r="Y461" s="785">
        <v>14747530.879999863</v>
      </c>
      <c r="Z461" s="785">
        <v>7083987.0199999725</v>
      </c>
    </row>
    <row r="462" spans="21:26">
      <c r="U462" s="740">
        <v>32000000</v>
      </c>
      <c r="V462" s="740" t="s">
        <v>108</v>
      </c>
      <c r="W462" s="755">
        <v>0</v>
      </c>
      <c r="X462" s="784">
        <v>0</v>
      </c>
      <c r="Y462" s="784">
        <v>0</v>
      </c>
      <c r="Z462" s="784">
        <v>0</v>
      </c>
    </row>
    <row r="463" spans="21:26">
      <c r="U463" s="782">
        <v>32101001</v>
      </c>
      <c r="V463" s="782" t="s">
        <v>1324</v>
      </c>
      <c r="W463" s="783">
        <v>0</v>
      </c>
      <c r="X463" s="785">
        <v>0</v>
      </c>
      <c r="Y463" s="785">
        <v>0</v>
      </c>
      <c r="Z463" s="785">
        <v>0</v>
      </c>
    </row>
    <row r="464" spans="21:26">
      <c r="U464" s="782">
        <v>32101002</v>
      </c>
      <c r="V464" s="782" t="s">
        <v>1325</v>
      </c>
      <c r="W464" s="783">
        <v>0</v>
      </c>
      <c r="X464" s="785">
        <v>0</v>
      </c>
      <c r="Y464" s="785">
        <v>0</v>
      </c>
      <c r="Z464" s="785">
        <v>0</v>
      </c>
    </row>
    <row r="465" spans="21:26">
      <c r="U465" s="782">
        <v>32101003</v>
      </c>
      <c r="V465" s="782" t="s">
        <v>1326</v>
      </c>
      <c r="W465" s="783">
        <v>0</v>
      </c>
      <c r="X465" s="785">
        <v>0</v>
      </c>
      <c r="Y465" s="785">
        <v>0</v>
      </c>
      <c r="Z465" s="785">
        <v>0</v>
      </c>
    </row>
    <row r="466" spans="21:26">
      <c r="U466" s="782">
        <v>32101004</v>
      </c>
      <c r="V466" s="782" t="s">
        <v>1327</v>
      </c>
      <c r="W466" s="783">
        <v>0</v>
      </c>
      <c r="X466" s="785">
        <v>0</v>
      </c>
      <c r="Y466" s="785">
        <v>0</v>
      </c>
      <c r="Z466" s="785">
        <v>0</v>
      </c>
    </row>
    <row r="467" spans="21:26">
      <c r="U467" s="782">
        <v>32101005</v>
      </c>
      <c r="V467" s="782" t="s">
        <v>1328</v>
      </c>
      <c r="W467" s="783">
        <v>0</v>
      </c>
      <c r="X467" s="785">
        <v>0</v>
      </c>
      <c r="Y467" s="785">
        <v>0</v>
      </c>
      <c r="Z467" s="785">
        <v>0</v>
      </c>
    </row>
    <row r="468" spans="21:26">
      <c r="U468" s="782">
        <v>32101006</v>
      </c>
      <c r="V468" s="782" t="s">
        <v>1329</v>
      </c>
      <c r="W468" s="783">
        <v>0</v>
      </c>
      <c r="X468" s="785">
        <v>0</v>
      </c>
      <c r="Y468" s="785">
        <v>0</v>
      </c>
      <c r="Z468" s="785">
        <v>0</v>
      </c>
    </row>
    <row r="469" spans="21:26">
      <c r="W469" s="751" t="b">
        <v>1</v>
      </c>
      <c r="X469" s="751" t="b">
        <v>1</v>
      </c>
      <c r="Y469" s="751" t="b">
        <v>1</v>
      </c>
      <c r="Z469" s="751" t="b">
        <v>1</v>
      </c>
    </row>
    <row r="470" spans="21:26">
      <c r="X470" s="786">
        <v>0</v>
      </c>
    </row>
    <row r="475" spans="21:26">
      <c r="Y475" s="787"/>
    </row>
    <row r="476" spans="21:26">
      <c r="Y476" s="787"/>
    </row>
    <row r="477" spans="21:26">
      <c r="Y477" s="787"/>
    </row>
    <row r="478" spans="21:26">
      <c r="X478" s="787"/>
      <c r="Y478" s="787"/>
    </row>
    <row r="479" spans="21:26">
      <c r="X479" s="787"/>
    </row>
    <row r="480" spans="21:26">
      <c r="X480" s="787"/>
    </row>
    <row r="481" spans="24:25">
      <c r="X481" s="787"/>
    </row>
    <row r="484" spans="24:25">
      <c r="Y484" s="788"/>
    </row>
    <row r="487" spans="24:25">
      <c r="X487" s="788"/>
    </row>
    <row r="488" spans="24:25">
      <c r="Y488" s="789"/>
    </row>
    <row r="491" spans="24:25">
      <c r="X491" s="789"/>
    </row>
  </sheetData>
  <mergeCells count="2">
    <mergeCell ref="U2:U3"/>
    <mergeCell ref="V2:V3"/>
  </mergeCells>
  <phoneticPr fontId="1" type="noConversion"/>
  <pageMargins left="0.7" right="0.7" top="0.75" bottom="0.75" header="0.3" footer="0.3"/>
  <ignoredErrors>
    <ignoredError sqref="C25:F25" formula="1"/>
  </ignoredErrors>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T156"/>
  <sheetViews>
    <sheetView showGridLines="0" topLeftCell="A13" workbookViewId="0">
      <selection activeCell="J21" sqref="J21"/>
    </sheetView>
  </sheetViews>
  <sheetFormatPr defaultRowHeight="11.25"/>
  <cols>
    <col min="1" max="1" width="5.75" style="185" customWidth="1"/>
    <col min="2" max="2" width="14.875" style="185" bestFit="1" customWidth="1"/>
    <col min="3" max="6" width="7.875" style="185" customWidth="1"/>
    <col min="7" max="9" width="9" style="185"/>
    <col min="10" max="10" width="21" style="448" bestFit="1" customWidth="1"/>
    <col min="11" max="11" width="15.125" style="263" customWidth="1"/>
    <col min="12" max="12" width="15.125" style="263" bestFit="1" customWidth="1"/>
    <col min="13" max="13" width="20.5" style="448" bestFit="1" customWidth="1"/>
    <col min="14" max="15" width="13.5" style="263" bestFit="1" customWidth="1"/>
    <col min="16" max="16" width="11.875" style="263" bestFit="1" customWidth="1"/>
    <col min="17" max="17" width="11.875" style="185" customWidth="1"/>
    <col min="18" max="18" width="29.875" style="185" customWidth="1"/>
    <col min="19" max="19" width="11" style="185" bestFit="1" customWidth="1"/>
    <col min="20" max="20" width="13" style="185" bestFit="1" customWidth="1"/>
    <col min="21" max="16384" width="9" style="185"/>
  </cols>
  <sheetData>
    <row r="1" spans="2:20">
      <c r="O1" s="263">
        <v>181.09</v>
      </c>
    </row>
    <row r="2" spans="2:20" ht="19.5" customHeight="1">
      <c r="B2" s="250" t="s">
        <v>605</v>
      </c>
      <c r="C2" s="219"/>
      <c r="D2" s="220"/>
      <c r="E2" s="220"/>
      <c r="F2" s="220"/>
      <c r="J2" s="445" t="s">
        <v>607</v>
      </c>
      <c r="K2" s="1282" t="s">
        <v>608</v>
      </c>
      <c r="L2" s="1282" t="s">
        <v>609</v>
      </c>
      <c r="M2" s="201" t="s">
        <v>607</v>
      </c>
      <c r="N2" s="1283" t="s">
        <v>610</v>
      </c>
      <c r="O2" s="476" t="s">
        <v>611</v>
      </c>
      <c r="R2" s="271" t="s">
        <v>519</v>
      </c>
      <c r="S2" s="1253" t="s">
        <v>1330</v>
      </c>
    </row>
    <row r="3" spans="2:20" ht="12" customHeight="1">
      <c r="B3" s="221"/>
      <c r="C3" s="222" t="s">
        <v>1</v>
      </c>
      <c r="D3" s="222" t="s">
        <v>2</v>
      </c>
      <c r="E3" s="222" t="s">
        <v>3</v>
      </c>
      <c r="F3" s="223" t="s">
        <v>4</v>
      </c>
      <c r="J3" s="446" t="s">
        <v>1331</v>
      </c>
      <c r="K3" s="484">
        <v>274384823.50999999</v>
      </c>
      <c r="L3" s="484">
        <v>332757526.01999998</v>
      </c>
      <c r="M3" s="1266" t="s">
        <v>1331</v>
      </c>
      <c r="N3" s="479">
        <v>400515741.83999997</v>
      </c>
      <c r="O3" s="477">
        <v>443951262.00000006</v>
      </c>
      <c r="R3" s="1255" t="s">
        <v>612</v>
      </c>
      <c r="S3" s="1256">
        <v>80443477566</v>
      </c>
    </row>
    <row r="4" spans="2:20" ht="12" customHeight="1">
      <c r="B4" s="224" t="s">
        <v>1332</v>
      </c>
      <c r="C4" s="225" t="s">
        <v>11</v>
      </c>
      <c r="D4" s="225" t="s">
        <v>11</v>
      </c>
      <c r="E4" s="225" t="s">
        <v>11</v>
      </c>
      <c r="F4" s="226" t="s">
        <v>12</v>
      </c>
      <c r="J4" s="447" t="s">
        <v>1333</v>
      </c>
      <c r="K4" s="484">
        <v>155426601.5</v>
      </c>
      <c r="L4" s="484">
        <v>183656809.56999999</v>
      </c>
      <c r="M4" s="1267" t="s">
        <v>1333</v>
      </c>
      <c r="N4" s="479">
        <v>189910935.63</v>
      </c>
      <c r="O4" s="478">
        <v>215795281.66</v>
      </c>
      <c r="R4" s="1255" t="s">
        <v>614</v>
      </c>
      <c r="S4" s="1256">
        <v>39071492039</v>
      </c>
    </row>
    <row r="5" spans="2:20" ht="12" customHeight="1">
      <c r="B5" s="227" t="s">
        <v>14</v>
      </c>
      <c r="C5" s="454">
        <f>K4</f>
        <v>155426601.5</v>
      </c>
      <c r="D5" s="454">
        <f>L4</f>
        <v>183656809.56999999</v>
      </c>
      <c r="E5" s="454">
        <f>N4</f>
        <v>189910935.63</v>
      </c>
      <c r="F5" s="455">
        <f>O4</f>
        <v>215795281.66</v>
      </c>
      <c r="K5" s="263">
        <f>K6+K8</f>
        <v>6544146.5300000003</v>
      </c>
      <c r="L5" s="263">
        <f>L6+L8</f>
        <v>5758342.2300000004</v>
      </c>
      <c r="R5" s="1255" t="s">
        <v>616</v>
      </c>
      <c r="S5" s="1256">
        <v>23985736215</v>
      </c>
    </row>
    <row r="6" spans="2:20" ht="12" customHeight="1">
      <c r="B6" s="230" t="s">
        <v>16</v>
      </c>
      <c r="C6" s="456">
        <f>K6+K8</f>
        <v>6544146.5300000003</v>
      </c>
      <c r="D6" s="456">
        <f t="shared" ref="D6" si="0">L6+L8</f>
        <v>5758342.2300000004</v>
      </c>
      <c r="E6" s="456">
        <f>N6+N8</f>
        <v>6290709.5199999996</v>
      </c>
      <c r="F6" s="457">
        <f t="shared" ref="F6" si="1">O6+O8</f>
        <v>2859003.45</v>
      </c>
      <c r="J6" s="447" t="s">
        <v>1334</v>
      </c>
      <c r="K6" s="484">
        <v>1582.88</v>
      </c>
      <c r="L6" s="484">
        <v>1117.4000000000001</v>
      </c>
      <c r="M6" s="1267" t="s">
        <v>1335</v>
      </c>
      <c r="N6" s="479">
        <v>37000.269999999997</v>
      </c>
      <c r="O6" s="479">
        <v>8615.7099999999991</v>
      </c>
      <c r="P6" s="263">
        <f>(O6+O8)*O1</f>
        <v>517736934.76050001</v>
      </c>
      <c r="Q6" s="682">
        <f>P6-S6</f>
        <v>-0.23949998617172241</v>
      </c>
      <c r="R6" s="1255" t="s">
        <v>618</v>
      </c>
      <c r="S6" s="1256">
        <v>517736935</v>
      </c>
      <c r="T6" s="682">
        <f>P6-S6</f>
        <v>-0.23949998617172241</v>
      </c>
    </row>
    <row r="7" spans="2:20" ht="12" customHeight="1">
      <c r="B7" s="230" t="s">
        <v>19</v>
      </c>
      <c r="C7" s="456">
        <f>K13+K14+K12</f>
        <v>80351269.75</v>
      </c>
      <c r="D7" s="456">
        <f t="shared" ref="D7" si="2">L13+L14+L12</f>
        <v>86422335.560000002</v>
      </c>
      <c r="E7" s="456">
        <f>N13+N14+N12</f>
        <v>98504881.120000005</v>
      </c>
      <c r="F7" s="457">
        <f t="shared" ref="F7" si="3">O13+O14+O12</f>
        <v>127497838.61</v>
      </c>
      <c r="J7" s="447" t="s">
        <v>1336</v>
      </c>
      <c r="K7" s="484">
        <v>1582.88</v>
      </c>
      <c r="L7" s="484">
        <v>1117.4000000000001</v>
      </c>
      <c r="M7" s="1267" t="s">
        <v>1336</v>
      </c>
      <c r="N7" s="479">
        <v>37000.269999999997</v>
      </c>
      <c r="O7" s="479">
        <v>8615.7099999999991</v>
      </c>
      <c r="R7" s="1258" t="s">
        <v>620</v>
      </c>
      <c r="S7" s="1259">
        <v>1560219</v>
      </c>
    </row>
    <row r="8" spans="2:20" ht="12" customHeight="1">
      <c r="B8" s="230" t="s">
        <v>25</v>
      </c>
      <c r="C8" s="456">
        <f>K19</f>
        <v>61491931.93</v>
      </c>
      <c r="D8" s="456">
        <f>L19</f>
        <v>67560992.760000005</v>
      </c>
      <c r="E8" s="456">
        <f>N19</f>
        <v>74321674.510000005</v>
      </c>
      <c r="F8" s="457">
        <f>O19</f>
        <v>74506416.879999995</v>
      </c>
      <c r="J8" s="447" t="s">
        <v>1337</v>
      </c>
      <c r="K8" s="484">
        <v>6542563.6500000004</v>
      </c>
      <c r="L8" s="484">
        <v>5757224.8300000001</v>
      </c>
      <c r="M8" s="1267" t="s">
        <v>1337</v>
      </c>
      <c r="N8" s="483">
        <v>6253709.25</v>
      </c>
      <c r="O8" s="479">
        <v>2850387.74</v>
      </c>
      <c r="R8" s="1258" t="s">
        <v>622</v>
      </c>
      <c r="S8" s="1259">
        <v>516176716</v>
      </c>
    </row>
    <row r="9" spans="2:20" ht="12" customHeight="1">
      <c r="B9" s="230" t="s">
        <v>623</v>
      </c>
      <c r="C9" s="456">
        <f>C5-SUM(C6:C8)</f>
        <v>7039253.2899999917</v>
      </c>
      <c r="D9" s="456">
        <f t="shared" ref="D9:F9" si="4">D5-SUM(D6:D8)</f>
        <v>23915139.019999981</v>
      </c>
      <c r="E9" s="456">
        <f t="shared" si="4"/>
        <v>10793670.479999989</v>
      </c>
      <c r="F9" s="457">
        <f t="shared" si="4"/>
        <v>10932022.719999999</v>
      </c>
      <c r="J9" s="447" t="s">
        <v>1336</v>
      </c>
      <c r="K9" s="484">
        <v>5811976.04</v>
      </c>
      <c r="L9" s="484">
        <v>2930748.08</v>
      </c>
      <c r="M9" s="1267" t="s">
        <v>1336</v>
      </c>
      <c r="N9" s="479">
        <v>4095024.77</v>
      </c>
      <c r="O9" s="479">
        <v>1121758.01</v>
      </c>
      <c r="R9" s="1255" t="s">
        <v>624</v>
      </c>
      <c r="S9" s="1256">
        <v>23467999280</v>
      </c>
    </row>
    <row r="10" spans="2:20" ht="12" customHeight="1">
      <c r="B10" s="251" t="s">
        <v>31</v>
      </c>
      <c r="C10" s="458">
        <f>K28+K47+K48+K49+K52+K56+K58</f>
        <v>118958222.00999999</v>
      </c>
      <c r="D10" s="458">
        <f t="shared" ref="D10" si="5">L28+L47+L48+L49+L52+L56+L58</f>
        <v>149100716.45000002</v>
      </c>
      <c r="E10" s="458">
        <f>N28+N47+N48+N49+N51+N53+N57+N58</f>
        <v>210604806.20999998</v>
      </c>
      <c r="F10" s="459">
        <f t="shared" ref="F10" si="6">O28+O47+O48+O49+O51+O53+O57+O58</f>
        <v>228155980.33999997</v>
      </c>
      <c r="J10" s="447" t="s">
        <v>1338</v>
      </c>
      <c r="K10" s="484">
        <v>526941.49</v>
      </c>
      <c r="L10" s="484">
        <v>693794.6</v>
      </c>
      <c r="M10" s="1267" t="s">
        <v>1338</v>
      </c>
      <c r="N10" s="479">
        <v>2158423.46</v>
      </c>
      <c r="O10" s="479">
        <v>1185979.01</v>
      </c>
      <c r="R10" s="1255" t="s">
        <v>626</v>
      </c>
      <c r="S10" s="1256">
        <v>23097496185</v>
      </c>
    </row>
    <row r="11" spans="2:20" ht="12" customHeight="1">
      <c r="B11" s="230" t="s">
        <v>34</v>
      </c>
      <c r="C11" s="456">
        <f>K28+K48+K55</f>
        <v>94369714.889999986</v>
      </c>
      <c r="D11" s="456">
        <f t="shared" ref="D11" si="7">L28+L48+L55</f>
        <v>118008399.42</v>
      </c>
      <c r="E11" s="456">
        <f>N28+N49+N56</f>
        <v>176938336.18000001</v>
      </c>
      <c r="F11" s="457">
        <f t="shared" ref="F11" si="8">O28+O49+O56</f>
        <v>195442318.85999998</v>
      </c>
      <c r="J11" s="447" t="s">
        <v>1339</v>
      </c>
      <c r="K11" s="484">
        <v>203646.12</v>
      </c>
      <c r="L11" s="484">
        <v>2132682.15</v>
      </c>
      <c r="M11" s="1267" t="s">
        <v>1339</v>
      </c>
      <c r="N11" s="479">
        <v>261.02</v>
      </c>
      <c r="O11" s="479">
        <v>542650.72</v>
      </c>
      <c r="R11" s="1258" t="s">
        <v>628</v>
      </c>
      <c r="S11" s="1259">
        <v>21829866185</v>
      </c>
    </row>
    <row r="12" spans="2:20" ht="12" customHeight="1">
      <c r="B12" s="230" t="s">
        <v>36</v>
      </c>
      <c r="C12" s="456">
        <f>K49+K53+K54</f>
        <v>22495451.199999999</v>
      </c>
      <c r="D12" s="456">
        <f t="shared" ref="D12" si="9">L49+L53+L54</f>
        <v>28250956.129999999</v>
      </c>
      <c r="E12" s="456">
        <f>N51+N54+N55</f>
        <v>29361157.890000001</v>
      </c>
      <c r="F12" s="457">
        <f t="shared" ref="F12" si="10">O51+O54+O55</f>
        <v>29225165.879999999</v>
      </c>
      <c r="J12" s="447" t="s">
        <v>1340</v>
      </c>
      <c r="K12" s="484">
        <v>28020952.949999999</v>
      </c>
      <c r="L12" s="484">
        <v>19977357.390000001</v>
      </c>
      <c r="M12" s="1267" t="s">
        <v>1341</v>
      </c>
      <c r="N12" s="479">
        <v>8483700</v>
      </c>
      <c r="O12" s="479">
        <v>7000000</v>
      </c>
      <c r="P12" s="263">
        <f>O12*O1</f>
        <v>1267630000</v>
      </c>
      <c r="R12" s="1258" t="s">
        <v>630</v>
      </c>
      <c r="S12" s="1259">
        <v>1267630000</v>
      </c>
    </row>
    <row r="13" spans="2:20" ht="12" customHeight="1">
      <c r="B13" s="254" t="s">
        <v>43</v>
      </c>
      <c r="C13" s="460">
        <f>C10-C11-C12</f>
        <v>2093055.9200000055</v>
      </c>
      <c r="D13" s="460">
        <f t="shared" ref="D13:F13" si="11">D10-D11-D12</f>
        <v>2841360.9000000171</v>
      </c>
      <c r="E13" s="460">
        <f t="shared" si="11"/>
        <v>4305312.1399999708</v>
      </c>
      <c r="F13" s="461">
        <f t="shared" si="11"/>
        <v>3488495.5999999903</v>
      </c>
      <c r="J13" s="449" t="s">
        <v>1342</v>
      </c>
      <c r="K13" s="484">
        <v>53281626.920000002</v>
      </c>
      <c r="L13" s="484">
        <v>66467578.75</v>
      </c>
      <c r="M13" s="1267" t="s">
        <v>1343</v>
      </c>
      <c r="N13" s="479">
        <v>90070397.480000004</v>
      </c>
      <c r="O13" s="479">
        <v>120547054.97</v>
      </c>
      <c r="P13" s="263">
        <f>O13*O1</f>
        <v>21829866184.5173</v>
      </c>
      <c r="R13" s="1255" t="s">
        <v>633</v>
      </c>
      <c r="S13" s="1256">
        <v>-8912591</v>
      </c>
    </row>
    <row r="14" spans="2:20" ht="12" customHeight="1">
      <c r="B14" s="239" t="s">
        <v>635</v>
      </c>
      <c r="C14" s="462">
        <f>C5+C10</f>
        <v>274384823.50999999</v>
      </c>
      <c r="D14" s="462">
        <f t="shared" ref="D14:F14" si="12">D5+D10</f>
        <v>332757526.01999998</v>
      </c>
      <c r="E14" s="462">
        <f t="shared" si="12"/>
        <v>400515741.83999997</v>
      </c>
      <c r="F14" s="463">
        <f t="shared" si="12"/>
        <v>443951262</v>
      </c>
      <c r="J14" s="449" t="s">
        <v>1344</v>
      </c>
      <c r="K14" s="484">
        <v>-951310.12</v>
      </c>
      <c r="L14" s="484">
        <v>-22600.58</v>
      </c>
      <c r="M14" s="1267" t="s">
        <v>1345</v>
      </c>
      <c r="N14" s="477">
        <v>-49216.36</v>
      </c>
      <c r="O14" s="477">
        <v>-49216.36</v>
      </c>
      <c r="R14" s="1258" t="s">
        <v>636</v>
      </c>
      <c r="S14" s="1259">
        <v>-8912591</v>
      </c>
    </row>
    <row r="15" spans="2:20" ht="12" customHeight="1">
      <c r="B15" s="236" t="s">
        <v>47</v>
      </c>
      <c r="C15" s="464">
        <f>K61</f>
        <v>121028106.23</v>
      </c>
      <c r="D15" s="464">
        <f t="shared" ref="D15" si="13">L61</f>
        <v>190096459.81999999</v>
      </c>
      <c r="E15" s="464">
        <f>N61</f>
        <v>244922839.96000001</v>
      </c>
      <c r="F15" s="465">
        <f t="shared" ref="F15" si="14">O61</f>
        <v>282327163.49000001</v>
      </c>
      <c r="J15" s="449" t="s">
        <v>1346</v>
      </c>
      <c r="K15" s="481">
        <v>6301006.2699999996</v>
      </c>
      <c r="L15" s="481">
        <v>22505091.350000001</v>
      </c>
      <c r="M15" s="1267" t="s">
        <v>1347</v>
      </c>
      <c r="N15" s="479">
        <v>8304987.1900000004</v>
      </c>
      <c r="O15" s="479">
        <v>7760995.9400000004</v>
      </c>
      <c r="P15" s="263">
        <f>O15*$O$1</f>
        <v>1405438754.7746</v>
      </c>
      <c r="R15" s="1258" t="s">
        <v>638</v>
      </c>
      <c r="S15" s="1259">
        <v>379415686</v>
      </c>
    </row>
    <row r="16" spans="2:20" ht="12" customHeight="1">
      <c r="B16" s="230" t="s">
        <v>50</v>
      </c>
      <c r="C16" s="456">
        <f>K64</f>
        <v>47779996.659999996</v>
      </c>
      <c r="D16" s="456">
        <f t="shared" ref="D16" si="15">L64</f>
        <v>54146686.210000001</v>
      </c>
      <c r="E16" s="456">
        <f>N65</f>
        <v>64828469.829999998</v>
      </c>
      <c r="F16" s="457">
        <f t="shared" ref="F16" si="16">O65</f>
        <v>89071340.680000007</v>
      </c>
      <c r="J16" s="449" t="s">
        <v>1348</v>
      </c>
      <c r="K16" s="481">
        <v>570343.06000000006</v>
      </c>
      <c r="L16" s="481">
        <v>1035202.39</v>
      </c>
      <c r="M16" s="1267" t="s">
        <v>1349</v>
      </c>
      <c r="N16" s="479">
        <v>947383.99</v>
      </c>
      <c r="O16" s="479">
        <v>2324064.08</v>
      </c>
      <c r="P16" s="263">
        <f>O16*$O$1</f>
        <v>420864764.24720001</v>
      </c>
      <c r="R16" s="1258" t="s">
        <v>641</v>
      </c>
      <c r="S16" s="1259">
        <v>0</v>
      </c>
    </row>
    <row r="17" spans="2:19" ht="12" customHeight="1">
      <c r="B17" s="230" t="s">
        <v>644</v>
      </c>
      <c r="C17" s="456">
        <f>K62</f>
        <v>54683850</v>
      </c>
      <c r="D17" s="456">
        <f t="shared" ref="D17" si="17">L62</f>
        <v>110417754.66</v>
      </c>
      <c r="E17" s="456">
        <f>N62</f>
        <v>139803012.28999999</v>
      </c>
      <c r="F17" s="457">
        <f t="shared" ref="F17" si="18">O62</f>
        <v>153369406.91999999</v>
      </c>
      <c r="J17" s="1284" t="s">
        <v>1350</v>
      </c>
      <c r="K17" s="484">
        <v>167903.96</v>
      </c>
      <c r="L17" s="484">
        <v>374845.28</v>
      </c>
      <c r="M17" s="1267" t="s">
        <v>1351</v>
      </c>
      <c r="N17" s="479">
        <v>339375.23</v>
      </c>
      <c r="O17" s="479">
        <v>770923.32</v>
      </c>
      <c r="P17" s="263">
        <f>O17*$O$1</f>
        <v>139606504.01879999</v>
      </c>
      <c r="R17" s="1255" t="s">
        <v>645</v>
      </c>
      <c r="S17" s="1256">
        <v>0</v>
      </c>
    </row>
    <row r="18" spans="2:19" ht="12" customHeight="1">
      <c r="B18" s="233" t="s">
        <v>73</v>
      </c>
      <c r="C18" s="466">
        <f>C15-C16-C17</f>
        <v>18564259.570000008</v>
      </c>
      <c r="D18" s="466">
        <f t="shared" ref="D18:F18" si="19">D15-D16-D17</f>
        <v>25532018.949999988</v>
      </c>
      <c r="E18" s="466">
        <f t="shared" si="19"/>
        <v>40291357.840000004</v>
      </c>
      <c r="F18" s="467">
        <f t="shared" si="19"/>
        <v>39886415.890000015</v>
      </c>
      <c r="M18" s="1267" t="s">
        <v>1352</v>
      </c>
      <c r="N18" s="479">
        <v>958078.07</v>
      </c>
      <c r="O18" s="479">
        <v>76039.38</v>
      </c>
      <c r="P18" s="263">
        <f>O18*$O$1</f>
        <v>13769971.324200001</v>
      </c>
      <c r="R18" s="1255" t="s">
        <v>649</v>
      </c>
      <c r="S18" s="1256">
        <v>0</v>
      </c>
    </row>
    <row r="19" spans="2:19" ht="12" customHeight="1">
      <c r="B19" s="236" t="s">
        <v>62</v>
      </c>
      <c r="C19" s="464">
        <f>SUM(C20:C21)</f>
        <v>28225974.469999999</v>
      </c>
      <c r="D19" s="464">
        <f t="shared" ref="D19:F19" si="20">SUM(D20:D21)</f>
        <v>16791127.350000001</v>
      </c>
      <c r="E19" s="464">
        <f t="shared" si="20"/>
        <v>16412932.15</v>
      </c>
      <c r="F19" s="465">
        <f t="shared" si="20"/>
        <v>16949432.149999999</v>
      </c>
      <c r="J19" s="447" t="s">
        <v>1353</v>
      </c>
      <c r="K19" s="484">
        <v>61491931.93</v>
      </c>
      <c r="L19" s="484">
        <v>67560992.760000005</v>
      </c>
      <c r="M19" s="1267" t="s">
        <v>1354</v>
      </c>
      <c r="N19" s="479">
        <v>74321674.510000005</v>
      </c>
      <c r="O19" s="479">
        <v>74506416.879999995</v>
      </c>
      <c r="P19" s="263">
        <f>O19*O1</f>
        <v>13492367032.7992</v>
      </c>
      <c r="R19" s="1258" t="s">
        <v>652</v>
      </c>
      <c r="S19" s="1259">
        <v>0</v>
      </c>
    </row>
    <row r="20" spans="2:19" ht="12" customHeight="1">
      <c r="B20" s="230" t="s">
        <v>658</v>
      </c>
      <c r="C20" s="456">
        <f>K77</f>
        <v>28000000</v>
      </c>
      <c r="D20" s="456">
        <f t="shared" ref="D20" si="21">L77</f>
        <v>15242250</v>
      </c>
      <c r="E20" s="456">
        <f>N77</f>
        <v>15297500</v>
      </c>
      <c r="F20" s="457">
        <f t="shared" ref="F20" si="22">O77</f>
        <v>15284000</v>
      </c>
      <c r="J20" s="447" t="s">
        <v>1355</v>
      </c>
      <c r="K20" s="484">
        <v>17095249.52</v>
      </c>
      <c r="L20" s="484">
        <v>23687083.43</v>
      </c>
      <c r="M20" s="1267" t="s">
        <v>1356</v>
      </c>
      <c r="N20" s="479">
        <v>30515722.059999999</v>
      </c>
      <c r="O20" s="479">
        <v>31232712.09</v>
      </c>
      <c r="R20" s="1255" t="s">
        <v>655</v>
      </c>
      <c r="S20" s="1256">
        <v>13012116352</v>
      </c>
    </row>
    <row r="21" spans="2:19" ht="12" customHeight="1">
      <c r="B21" s="230" t="s">
        <v>661</v>
      </c>
      <c r="C21" s="456">
        <f>K79</f>
        <v>225974.47</v>
      </c>
      <c r="D21" s="456">
        <f t="shared" ref="D21" si="23">L79</f>
        <v>1548877.35</v>
      </c>
      <c r="E21" s="456">
        <f>N79</f>
        <v>1115432.1499999999</v>
      </c>
      <c r="F21" s="457">
        <f t="shared" ref="F21" si="24">O79</f>
        <v>1665432.15</v>
      </c>
      <c r="J21" s="447" t="s">
        <v>1357</v>
      </c>
      <c r="K21" s="484">
        <v>546730.81999999995</v>
      </c>
      <c r="L21" s="484">
        <v>840172.9</v>
      </c>
      <c r="M21" s="1267" t="s">
        <v>1358</v>
      </c>
      <c r="N21" s="479">
        <v>825606.16</v>
      </c>
      <c r="O21" s="479">
        <v>747001.55</v>
      </c>
      <c r="P21" s="263">
        <f t="shared" ref="P21:P84" si="25">O21*$O$1</f>
        <v>135274510.6895</v>
      </c>
      <c r="R21" s="1258" t="s">
        <v>142</v>
      </c>
      <c r="S21" s="1259">
        <v>186595237</v>
      </c>
    </row>
    <row r="22" spans="2:19" ht="12" customHeight="1">
      <c r="B22" s="239" t="s">
        <v>664</v>
      </c>
      <c r="C22" s="462">
        <f>C15+C19</f>
        <v>149254080.69999999</v>
      </c>
      <c r="D22" s="462">
        <f t="shared" ref="D22:F22" si="26">D15+D19</f>
        <v>206887587.16999999</v>
      </c>
      <c r="E22" s="462">
        <f t="shared" si="26"/>
        <v>261335772.11000001</v>
      </c>
      <c r="F22" s="463">
        <f t="shared" si="26"/>
        <v>299276595.63999999</v>
      </c>
      <c r="J22" s="447" t="s">
        <v>1359</v>
      </c>
      <c r="K22" s="484">
        <v>1491727.24</v>
      </c>
      <c r="L22" s="484">
        <v>2423991.77</v>
      </c>
      <c r="M22" s="1267" t="s">
        <v>1360</v>
      </c>
      <c r="N22" s="479">
        <v>2822038.92</v>
      </c>
      <c r="O22" s="479">
        <v>2761272.45</v>
      </c>
      <c r="P22" s="263">
        <f t="shared" si="25"/>
        <v>500038827.97050005</v>
      </c>
      <c r="R22" s="1258" t="s">
        <v>662</v>
      </c>
      <c r="S22" s="1259">
        <v>0</v>
      </c>
    </row>
    <row r="23" spans="2:19" ht="12" customHeight="1">
      <c r="B23" s="242" t="s">
        <v>81</v>
      </c>
      <c r="C23" s="733">
        <f>K81</f>
        <v>54568889.990000002</v>
      </c>
      <c r="D23" s="733">
        <f t="shared" ref="D23" si="27">L81</f>
        <v>85407389.989999995</v>
      </c>
      <c r="E23" s="456">
        <f>N81</f>
        <v>85407389.989999995</v>
      </c>
      <c r="F23" s="457">
        <f t="shared" ref="F23" si="28">O81</f>
        <v>85407389.989999995</v>
      </c>
      <c r="J23" s="193" t="s">
        <v>1361</v>
      </c>
      <c r="K23" s="484">
        <v>0</v>
      </c>
      <c r="L23" s="484">
        <v>0</v>
      </c>
      <c r="M23" s="207" t="s">
        <v>1362</v>
      </c>
      <c r="N23" s="479">
        <v>0</v>
      </c>
      <c r="O23" s="479">
        <v>0</v>
      </c>
      <c r="P23" s="263">
        <f t="shared" si="25"/>
        <v>0</v>
      </c>
      <c r="R23" s="1258" t="s">
        <v>139</v>
      </c>
      <c r="S23" s="1259">
        <v>6416410823</v>
      </c>
    </row>
    <row r="24" spans="2:19" ht="12" customHeight="1">
      <c r="B24" s="242" t="s">
        <v>83</v>
      </c>
      <c r="C24" s="456">
        <f>K84</f>
        <v>60142043.899999999</v>
      </c>
      <c r="D24" s="456">
        <f t="shared" ref="D24" si="29">L84</f>
        <v>30042739.940000001</v>
      </c>
      <c r="E24" s="456">
        <f>N84</f>
        <v>41117540.229999997</v>
      </c>
      <c r="F24" s="457">
        <f t="shared" ref="F24" si="30">O84</f>
        <v>46612236.859999999</v>
      </c>
      <c r="J24" s="193" t="s">
        <v>1363</v>
      </c>
      <c r="K24" s="484">
        <v>23868785.899999999</v>
      </c>
      <c r="L24" s="484">
        <v>32145375.27</v>
      </c>
      <c r="M24" s="207" t="s">
        <v>1364</v>
      </c>
      <c r="N24" s="479">
        <v>32201615.350000001</v>
      </c>
      <c r="O24" s="479">
        <v>33666533.119999997</v>
      </c>
      <c r="P24" s="263">
        <f t="shared" si="25"/>
        <v>6096672482.7007999</v>
      </c>
      <c r="Q24" s="732">
        <f>O19-O26</f>
        <v>72089919.769999996</v>
      </c>
      <c r="R24" s="1258" t="s">
        <v>666</v>
      </c>
      <c r="S24" s="1259">
        <v>-319738341</v>
      </c>
    </row>
    <row r="25" spans="2:19" ht="12" customHeight="1">
      <c r="B25" s="243" t="s">
        <v>86</v>
      </c>
      <c r="C25" s="466">
        <f>K83</f>
        <v>10419808.92</v>
      </c>
      <c r="D25" s="466">
        <f t="shared" ref="D25" si="31">L83</f>
        <v>10419808.92</v>
      </c>
      <c r="E25" s="466">
        <f>N83</f>
        <v>12655039.51</v>
      </c>
      <c r="F25" s="467">
        <f t="shared" ref="F25" si="32">O83</f>
        <v>12655039.51</v>
      </c>
      <c r="J25" s="194" t="s">
        <v>1365</v>
      </c>
      <c r="K25" s="484">
        <v>9803182.4100000001</v>
      </c>
      <c r="L25" s="484">
        <v>3631722.12</v>
      </c>
      <c r="M25" s="208" t="s">
        <v>1366</v>
      </c>
      <c r="N25" s="479">
        <v>4288746.4400000004</v>
      </c>
      <c r="O25" s="479">
        <v>3682400.56</v>
      </c>
      <c r="P25" s="263">
        <f t="shared" si="25"/>
        <v>666845917.41040003</v>
      </c>
      <c r="R25" s="1258" t="s">
        <v>668</v>
      </c>
      <c r="S25" s="1259">
        <v>5978084273</v>
      </c>
    </row>
    <row r="26" spans="2:19" ht="12" customHeight="1">
      <c r="B26" s="244" t="s">
        <v>673</v>
      </c>
      <c r="C26" s="468">
        <f>SUM(C23:C25)</f>
        <v>125130742.81</v>
      </c>
      <c r="D26" s="468">
        <f t="shared" ref="D26:F26" si="33">SUM(D23:D25)</f>
        <v>125869938.84999999</v>
      </c>
      <c r="E26" s="468">
        <f t="shared" si="33"/>
        <v>139179969.72999999</v>
      </c>
      <c r="F26" s="469">
        <f t="shared" si="33"/>
        <v>144674666.35999998</v>
      </c>
      <c r="J26" s="450" t="s">
        <v>1367</v>
      </c>
      <c r="K26" s="481">
        <v>8686256.0399999991</v>
      </c>
      <c r="L26" s="481">
        <v>4832647.2699999996</v>
      </c>
      <c r="M26" s="209" t="s">
        <v>1368</v>
      </c>
      <c r="N26" s="479">
        <v>3667945.58</v>
      </c>
      <c r="O26" s="479">
        <v>2416497.11</v>
      </c>
      <c r="P26" s="263">
        <f t="shared" si="25"/>
        <v>437603461.64989996</v>
      </c>
      <c r="Q26" s="732">
        <f>N19-N26</f>
        <v>70653728.930000007</v>
      </c>
      <c r="R26" s="1258" t="s">
        <v>671</v>
      </c>
      <c r="S26" s="1259">
        <v>-322152440</v>
      </c>
    </row>
    <row r="27" spans="2:19" ht="12" customHeight="1" thickBot="1">
      <c r="B27" s="247" t="s">
        <v>676</v>
      </c>
      <c r="C27" s="470">
        <f>C22+C26</f>
        <v>274384823.50999999</v>
      </c>
      <c r="D27" s="470">
        <f t="shared" ref="D27:F27" si="34">D22+D26</f>
        <v>332757526.01999998</v>
      </c>
      <c r="E27" s="470">
        <f t="shared" si="34"/>
        <v>400515741.84000003</v>
      </c>
      <c r="F27" s="471">
        <f t="shared" si="34"/>
        <v>443951262</v>
      </c>
      <c r="J27" s="447"/>
      <c r="K27" s="481"/>
      <c r="L27" s="481"/>
      <c r="M27" s="1270" t="s">
        <v>1369</v>
      </c>
      <c r="N27" s="479">
        <v>243846</v>
      </c>
      <c r="O27" s="480">
        <v>0</v>
      </c>
      <c r="P27" s="263">
        <f t="shared" si="25"/>
        <v>0</v>
      </c>
      <c r="Q27" s="732">
        <f>O19-O26</f>
        <v>72089919.769999996</v>
      </c>
      <c r="R27" s="1258" t="s">
        <v>674</v>
      </c>
      <c r="S27" s="1259">
        <v>648635302</v>
      </c>
    </row>
    <row r="28" spans="2:19" ht="12" customHeight="1">
      <c r="B28" s="185" t="s">
        <v>680</v>
      </c>
      <c r="C28" s="257">
        <f>C20+C17-C6</f>
        <v>76139703.469999999</v>
      </c>
      <c r="D28" s="257">
        <f>D20+D17-D6</f>
        <v>119901662.42999999</v>
      </c>
      <c r="E28" s="257">
        <f>E20+E17-E6</f>
        <v>148809802.76999998</v>
      </c>
      <c r="F28" s="257">
        <f>F20+F17-F6</f>
        <v>165794403.47</v>
      </c>
      <c r="J28" s="447" t="s">
        <v>1370</v>
      </c>
      <c r="K28" s="481">
        <v>86145367.489999995</v>
      </c>
      <c r="L28" s="481">
        <v>104295891.92</v>
      </c>
      <c r="M28" s="1267" t="s">
        <v>1371</v>
      </c>
      <c r="N28" s="479">
        <v>130804917.13</v>
      </c>
      <c r="O28" s="478">
        <v>140466856.28999999</v>
      </c>
      <c r="P28" s="263">
        <f t="shared" si="25"/>
        <v>25437143005.556099</v>
      </c>
      <c r="R28" s="1258" t="s">
        <v>677</v>
      </c>
      <c r="S28" s="1259">
        <v>-13321964</v>
      </c>
    </row>
    <row r="29" spans="2:19" ht="12" customHeight="1">
      <c r="C29" s="258"/>
      <c r="D29" s="258"/>
      <c r="E29" s="258"/>
      <c r="F29" s="258"/>
      <c r="J29" s="447" t="s">
        <v>1372</v>
      </c>
      <c r="K29" s="481">
        <v>20582008.559999999</v>
      </c>
      <c r="L29" s="481">
        <v>20970008.559999999</v>
      </c>
      <c r="M29" s="691" t="s">
        <v>1373</v>
      </c>
      <c r="N29" s="479">
        <v>20970008.559999999</v>
      </c>
      <c r="O29" s="479">
        <v>20970008.559999999</v>
      </c>
      <c r="P29" s="263">
        <f t="shared" si="25"/>
        <v>3797458850.1303997</v>
      </c>
      <c r="Q29" s="690">
        <f>S42</f>
        <v>3797458850</v>
      </c>
      <c r="R29" s="1255" t="s">
        <v>681</v>
      </c>
      <c r="S29" s="1256">
        <v>437603462</v>
      </c>
    </row>
    <row r="30" spans="2:19" ht="12" customHeight="1">
      <c r="B30" s="185" t="s">
        <v>566</v>
      </c>
      <c r="C30" s="683">
        <f>BS!C14/'BS(RMB)'!C14</f>
        <v>171.88000000036882</v>
      </c>
      <c r="D30" s="683">
        <f>BS!D14/'BS(RMB)'!D14</f>
        <v>174.34764095918015</v>
      </c>
      <c r="E30" s="683">
        <f>BS!E14/'BS(RMB)'!E14</f>
        <v>177.07082370393155</v>
      </c>
      <c r="F30" s="683">
        <f>BS!F14/'BS(RMB)'!F14</f>
        <v>181.19889377856978</v>
      </c>
      <c r="J30" s="447" t="s">
        <v>1374</v>
      </c>
      <c r="K30" s="481">
        <v>-514550.21</v>
      </c>
      <c r="L30" s="481">
        <v>-1030717.09</v>
      </c>
      <c r="M30" s="209" t="s">
        <v>1374</v>
      </c>
      <c r="N30" s="479">
        <v>-1554967.3</v>
      </c>
      <c r="O30" s="479">
        <v>-1817092.41</v>
      </c>
      <c r="P30" s="263">
        <f t="shared" si="25"/>
        <v>-329057264.52689999</v>
      </c>
      <c r="R30" s="1258" t="s">
        <v>685</v>
      </c>
      <c r="S30" s="1259">
        <v>437603462</v>
      </c>
    </row>
    <row r="31" spans="2:19" ht="12" customHeight="1">
      <c r="C31" s="185" t="b">
        <f>C14=C27</f>
        <v>1</v>
      </c>
      <c r="D31" s="185" t="b">
        <f t="shared" ref="D31:F31" si="35">D14=D27</f>
        <v>1</v>
      </c>
      <c r="E31" s="185" t="b">
        <f t="shared" si="35"/>
        <v>1</v>
      </c>
      <c r="F31" s="185" t="b">
        <f t="shared" si="35"/>
        <v>1</v>
      </c>
      <c r="J31" s="447" t="s">
        <v>1375</v>
      </c>
      <c r="K31" s="481">
        <v>59003851.619999997</v>
      </c>
      <c r="L31" s="481">
        <v>75154055.379999995</v>
      </c>
      <c r="M31" s="691" t="s">
        <v>1376</v>
      </c>
      <c r="N31" s="479">
        <v>104411707.93000001</v>
      </c>
      <c r="O31" s="479">
        <v>113067538.63</v>
      </c>
      <c r="P31" s="263">
        <f t="shared" si="25"/>
        <v>20475400570.506699</v>
      </c>
      <c r="Q31" s="690">
        <f>S45</f>
        <v>20475400571</v>
      </c>
      <c r="R31" s="1255" t="s">
        <v>689</v>
      </c>
      <c r="S31" s="1256">
        <v>2073639472</v>
      </c>
    </row>
    <row r="32" spans="2:19" ht="12" customHeight="1">
      <c r="J32" s="447" t="s">
        <v>1374</v>
      </c>
      <c r="K32" s="263">
        <v>-18624181.809999999</v>
      </c>
      <c r="L32" s="263">
        <v>-24975137</v>
      </c>
      <c r="M32" s="209" t="s">
        <v>1374</v>
      </c>
      <c r="N32" s="263">
        <v>-33512028.93</v>
      </c>
      <c r="O32" s="263">
        <v>-37633306.390000001</v>
      </c>
      <c r="P32" s="263">
        <f t="shared" si="25"/>
        <v>-6815015454.1651001</v>
      </c>
      <c r="Q32" s="690"/>
      <c r="R32" s="1271" t="s">
        <v>691</v>
      </c>
      <c r="S32" s="1259">
        <v>48343533</v>
      </c>
    </row>
    <row r="33" spans="10:19" ht="12" customHeight="1">
      <c r="J33" s="447" t="s">
        <v>1377</v>
      </c>
      <c r="K33" s="481">
        <v>3424701.54</v>
      </c>
      <c r="L33" s="481">
        <v>4198990.4000000004</v>
      </c>
      <c r="M33" s="209" t="s">
        <v>1378</v>
      </c>
      <c r="N33" s="479">
        <v>4629231.32</v>
      </c>
      <c r="O33" s="479">
        <v>5030808.74</v>
      </c>
      <c r="P33" s="263">
        <f t="shared" si="25"/>
        <v>911029154.72660005</v>
      </c>
      <c r="Q33" s="690"/>
      <c r="R33" s="1258" t="s">
        <v>695</v>
      </c>
      <c r="S33" s="1259">
        <v>1885689435</v>
      </c>
    </row>
    <row r="34" spans="10:19" ht="12" customHeight="1">
      <c r="J34" s="447" t="s">
        <v>1374</v>
      </c>
      <c r="K34" s="263">
        <v>-1758587.8</v>
      </c>
      <c r="L34" s="263">
        <v>-2053173.1</v>
      </c>
      <c r="M34" s="185" t="s">
        <v>1374</v>
      </c>
      <c r="N34" s="263">
        <v>-2267385.66</v>
      </c>
      <c r="O34" s="263">
        <v>-2457099.63</v>
      </c>
      <c r="P34" s="263">
        <f t="shared" si="25"/>
        <v>-444956171.99669999</v>
      </c>
      <c r="Q34" s="690"/>
      <c r="R34" s="1258" t="s">
        <v>696</v>
      </c>
      <c r="S34" s="1259">
        <v>0</v>
      </c>
    </row>
    <row r="35" spans="10:19" ht="12" customHeight="1">
      <c r="J35" s="447" t="s">
        <v>1379</v>
      </c>
      <c r="K35" s="481">
        <v>17295761.030000001</v>
      </c>
      <c r="L35" s="481">
        <v>20542919.010000002</v>
      </c>
      <c r="M35" s="209" t="s">
        <v>1380</v>
      </c>
      <c r="N35" s="479">
        <v>22595194.84</v>
      </c>
      <c r="O35" s="479">
        <v>25822450.629999999</v>
      </c>
      <c r="P35" s="263">
        <f t="shared" si="25"/>
        <v>4676187584.5866995</v>
      </c>
      <c r="Q35" s="690"/>
      <c r="R35" s="1258" t="s">
        <v>699</v>
      </c>
      <c r="S35" s="1259">
        <v>139606504</v>
      </c>
    </row>
    <row r="36" spans="10:19" ht="12" customHeight="1">
      <c r="J36" s="447" t="s">
        <v>1374</v>
      </c>
      <c r="K36" s="263">
        <v>-10829828.640000001</v>
      </c>
      <c r="L36" s="263">
        <v>-11768735.98</v>
      </c>
      <c r="M36" s="185" t="s">
        <v>1374</v>
      </c>
      <c r="N36" s="263">
        <v>-11822924.25</v>
      </c>
      <c r="O36" s="263">
        <v>-12858484.75</v>
      </c>
      <c r="P36" s="263">
        <f t="shared" si="25"/>
        <v>-2328543003.3775001</v>
      </c>
      <c r="R36" s="1255" t="s">
        <v>700</v>
      </c>
      <c r="S36" s="1256">
        <v>41371985527</v>
      </c>
    </row>
    <row r="37" spans="10:19" ht="12" customHeight="1">
      <c r="J37" s="447" t="s">
        <v>1381</v>
      </c>
      <c r="K37" s="481">
        <v>2623692.1800000002</v>
      </c>
      <c r="L37" s="481">
        <v>2567497.98</v>
      </c>
      <c r="M37" s="691" t="s">
        <v>1382</v>
      </c>
      <c r="N37" s="479">
        <v>2456384.92</v>
      </c>
      <c r="O37" s="479">
        <v>2566028.81</v>
      </c>
      <c r="P37" s="263">
        <f t="shared" si="25"/>
        <v>464682157.20289999</v>
      </c>
      <c r="Q37" s="690">
        <f>S48</f>
        <v>464682157</v>
      </c>
      <c r="R37" s="1255" t="s">
        <v>703</v>
      </c>
      <c r="S37" s="1256">
        <v>55219049</v>
      </c>
    </row>
    <row r="38" spans="10:19" ht="12" customHeight="1">
      <c r="J38" s="447" t="s">
        <v>1374</v>
      </c>
      <c r="K38" s="263">
        <v>-1058619.8899999999</v>
      </c>
      <c r="L38" s="263">
        <v>-1216753.3899999999</v>
      </c>
      <c r="M38" s="185" t="s">
        <v>1374</v>
      </c>
      <c r="N38" s="263">
        <v>-1512176.63</v>
      </c>
      <c r="O38" s="263">
        <v>-1706431.15</v>
      </c>
      <c r="P38" s="263">
        <f t="shared" si="25"/>
        <v>-309017616.95349997</v>
      </c>
      <c r="R38" s="1255" t="s">
        <v>704</v>
      </c>
      <c r="S38" s="1256">
        <v>55219049</v>
      </c>
    </row>
    <row r="39" spans="10:19" ht="12" customHeight="1">
      <c r="J39" s="447" t="s">
        <v>1383</v>
      </c>
      <c r="K39" s="481">
        <v>587571.35</v>
      </c>
      <c r="L39" s="481">
        <v>590971.35</v>
      </c>
      <c r="M39" s="691" t="s">
        <v>1384</v>
      </c>
      <c r="N39" s="479">
        <v>821243.12</v>
      </c>
      <c r="O39" s="479">
        <v>859539.7</v>
      </c>
      <c r="P39" s="263">
        <f t="shared" si="25"/>
        <v>155654044.273</v>
      </c>
      <c r="R39" s="1258" t="s">
        <v>144</v>
      </c>
      <c r="S39" s="1259">
        <v>55219049</v>
      </c>
    </row>
    <row r="40" spans="10:19" ht="12" customHeight="1">
      <c r="J40" s="447" t="s">
        <v>1374</v>
      </c>
      <c r="K40" s="263">
        <v>-468409.05</v>
      </c>
      <c r="L40" s="263">
        <v>-495272.68</v>
      </c>
      <c r="M40" s="185" t="s">
        <v>1374</v>
      </c>
      <c r="N40" s="263">
        <v>-531938.74</v>
      </c>
      <c r="O40" s="263">
        <v>-559556.69999999995</v>
      </c>
      <c r="P40" s="263">
        <f t="shared" si="25"/>
        <v>-101330122.80299999</v>
      </c>
      <c r="R40" s="1255" t="s">
        <v>707</v>
      </c>
      <c r="S40" s="1256">
        <v>34936947543</v>
      </c>
    </row>
    <row r="41" spans="10:19" ht="12" customHeight="1">
      <c r="J41" s="447" t="s">
        <v>1385</v>
      </c>
      <c r="K41" s="481">
        <v>4731339.2</v>
      </c>
      <c r="L41" s="481">
        <v>5696232.9000000004</v>
      </c>
      <c r="M41" s="691" t="s">
        <v>1386</v>
      </c>
      <c r="N41" s="479">
        <v>5739838.7199999997</v>
      </c>
      <c r="O41" s="479">
        <v>6303952.0800000001</v>
      </c>
      <c r="P41" s="263">
        <f t="shared" si="25"/>
        <v>1141582682.1672001</v>
      </c>
      <c r="Q41" s="690">
        <f>S51</f>
        <v>1141582682</v>
      </c>
      <c r="R41" s="1255" t="s">
        <v>710</v>
      </c>
      <c r="S41" s="1256">
        <v>3468401585</v>
      </c>
    </row>
    <row r="42" spans="10:19">
      <c r="J42" s="447" t="s">
        <v>1374</v>
      </c>
      <c r="K42" s="263">
        <v>-2581806.85</v>
      </c>
      <c r="L42" s="263">
        <v>-3065965.27</v>
      </c>
      <c r="M42" s="185" t="s">
        <v>1374</v>
      </c>
      <c r="N42" s="263">
        <v>-2495005.36</v>
      </c>
      <c r="O42" s="263">
        <v>-2815734.37</v>
      </c>
      <c r="P42" s="263">
        <f t="shared" si="25"/>
        <v>-509901337.06330001</v>
      </c>
      <c r="R42" s="1258" t="s">
        <v>711</v>
      </c>
      <c r="S42" s="1259">
        <v>3797458850</v>
      </c>
    </row>
    <row r="43" spans="10:19">
      <c r="J43" s="447" t="s">
        <v>1387</v>
      </c>
      <c r="K43" s="481">
        <v>0</v>
      </c>
      <c r="L43" s="481">
        <v>0</v>
      </c>
      <c r="M43" s="209" t="s">
        <v>1388</v>
      </c>
      <c r="N43" s="479">
        <v>0</v>
      </c>
      <c r="O43" s="479">
        <v>0</v>
      </c>
      <c r="P43" s="263">
        <f t="shared" si="25"/>
        <v>0</v>
      </c>
      <c r="R43" s="1258" t="s">
        <v>714</v>
      </c>
      <c r="S43" s="1259">
        <v>-329057265</v>
      </c>
    </row>
    <row r="44" spans="10:19">
      <c r="J44" s="447" t="s">
        <v>1374</v>
      </c>
      <c r="K44" s="484">
        <v>0</v>
      </c>
      <c r="L44" s="484">
        <v>0</v>
      </c>
      <c r="M44" s="209" t="s">
        <v>1374</v>
      </c>
      <c r="N44" s="479">
        <v>0</v>
      </c>
      <c r="O44" s="479">
        <v>0</v>
      </c>
      <c r="P44" s="263">
        <f t="shared" si="25"/>
        <v>0</v>
      </c>
      <c r="R44" s="1255" t="s">
        <v>715</v>
      </c>
      <c r="S44" s="1256">
        <v>13660385117</v>
      </c>
    </row>
    <row r="45" spans="10:19">
      <c r="J45" s="450" t="s">
        <v>1389</v>
      </c>
      <c r="K45" s="484">
        <v>22711747.239999998</v>
      </c>
      <c r="L45" s="484">
        <v>32916260.780000001</v>
      </c>
      <c r="M45" s="691" t="s">
        <v>1390</v>
      </c>
      <c r="N45" s="479">
        <v>42959650.75</v>
      </c>
      <c r="O45" s="479">
        <v>49253783.439999998</v>
      </c>
      <c r="P45" s="263">
        <f t="shared" si="25"/>
        <v>8919367643.1495991</v>
      </c>
      <c r="R45" s="1258" t="s">
        <v>718</v>
      </c>
      <c r="S45" s="1259">
        <v>20475400571</v>
      </c>
    </row>
    <row r="46" spans="10:19">
      <c r="J46" s="451" t="s">
        <v>1374</v>
      </c>
      <c r="K46" s="263">
        <v>-8979320.9800000004</v>
      </c>
      <c r="L46" s="263">
        <v>-13735289.93</v>
      </c>
      <c r="M46" s="185" t="s">
        <v>1374</v>
      </c>
      <c r="N46" s="263">
        <v>-20081916.16</v>
      </c>
      <c r="O46" s="263">
        <v>-23559548.899999999</v>
      </c>
      <c r="P46" s="263">
        <f t="shared" si="25"/>
        <v>-4266398710.3009996</v>
      </c>
      <c r="R46" s="1258" t="s">
        <v>719</v>
      </c>
      <c r="S46" s="1259">
        <v>-6815015454</v>
      </c>
    </row>
    <row r="47" spans="10:19">
      <c r="J47" s="447" t="s">
        <v>1391</v>
      </c>
      <c r="K47" s="484">
        <v>70000</v>
      </c>
      <c r="L47" s="484">
        <v>70000</v>
      </c>
      <c r="M47" s="1267" t="s">
        <v>721</v>
      </c>
      <c r="N47" s="479">
        <v>70000</v>
      </c>
      <c r="O47" s="479">
        <v>70000</v>
      </c>
      <c r="P47" s="263">
        <f t="shared" si="25"/>
        <v>12676300</v>
      </c>
      <c r="R47" s="1255" t="s">
        <v>722</v>
      </c>
      <c r="S47" s="1256">
        <v>155664540</v>
      </c>
    </row>
    <row r="48" spans="10:19">
      <c r="J48" s="447" t="s">
        <v>1392</v>
      </c>
      <c r="K48" s="484">
        <v>6737830.4900000002</v>
      </c>
      <c r="L48" s="484">
        <v>12726752.130000001</v>
      </c>
      <c r="M48" s="1267" t="s">
        <v>724</v>
      </c>
      <c r="N48" s="479">
        <v>0</v>
      </c>
      <c r="O48" s="479">
        <v>0</v>
      </c>
      <c r="P48" s="263">
        <f t="shared" si="25"/>
        <v>0</v>
      </c>
      <c r="R48" s="1258" t="s">
        <v>725</v>
      </c>
      <c r="S48" s="1259">
        <v>464682157</v>
      </c>
    </row>
    <row r="49" spans="8:20">
      <c r="J49" s="447" t="s">
        <v>1393</v>
      </c>
      <c r="K49" s="484">
        <v>22145451.199999999</v>
      </c>
      <c r="L49" s="484">
        <v>27900956.129999999</v>
      </c>
      <c r="M49" s="1285" t="s">
        <v>1394</v>
      </c>
      <c r="N49" s="479">
        <v>44039092.619999997</v>
      </c>
      <c r="O49" s="479">
        <v>52389023.350000001</v>
      </c>
      <c r="P49" s="263">
        <f t="shared" si="25"/>
        <v>9487128238.4514999</v>
      </c>
      <c r="Q49" s="690">
        <f>S59</f>
        <v>9487128238</v>
      </c>
      <c r="R49" s="1258" t="s">
        <v>728</v>
      </c>
      <c r="S49" s="1259">
        <v>-309017617</v>
      </c>
    </row>
    <row r="50" spans="8:20">
      <c r="M50" s="1267" t="s">
        <v>1395</v>
      </c>
      <c r="N50" s="479">
        <v>44039092.619999997</v>
      </c>
      <c r="O50" s="479">
        <v>52389023.350000001</v>
      </c>
      <c r="P50" s="263">
        <f t="shared" si="25"/>
        <v>9487128238.4514999</v>
      </c>
      <c r="R50" s="1255" t="s">
        <v>731</v>
      </c>
      <c r="S50" s="1256">
        <v>631681345</v>
      </c>
    </row>
    <row r="51" spans="8:20">
      <c r="M51" s="1267" t="s">
        <v>1396</v>
      </c>
      <c r="N51" s="479">
        <v>29011157.890000001</v>
      </c>
      <c r="O51" s="478">
        <v>28295165.879999999</v>
      </c>
      <c r="P51" s="263">
        <f t="shared" si="25"/>
        <v>5123971589.2091999</v>
      </c>
      <c r="R51" s="1258" t="s">
        <v>734</v>
      </c>
      <c r="S51" s="1259">
        <v>1141582682</v>
      </c>
    </row>
    <row r="52" spans="8:20">
      <c r="J52" s="449" t="s">
        <v>1397</v>
      </c>
      <c r="K52" s="481">
        <v>1836516.91</v>
      </c>
      <c r="L52" s="481">
        <v>1335755.3700000001</v>
      </c>
      <c r="M52" s="1267" t="s">
        <v>1398</v>
      </c>
      <c r="N52" s="479">
        <v>29011157.890000001</v>
      </c>
      <c r="O52" s="479">
        <v>28295165.879999999</v>
      </c>
      <c r="P52" s="263">
        <f t="shared" si="25"/>
        <v>5123971589.2091999</v>
      </c>
      <c r="R52" s="1258" t="s">
        <v>737</v>
      </c>
      <c r="S52" s="1259">
        <v>-509901337</v>
      </c>
    </row>
    <row r="53" spans="8:20">
      <c r="J53" s="451" t="s">
        <v>1399</v>
      </c>
      <c r="K53" s="484">
        <v>0</v>
      </c>
      <c r="L53" s="484">
        <v>0</v>
      </c>
      <c r="M53" s="1267" t="s">
        <v>739</v>
      </c>
      <c r="N53" s="479">
        <v>2444326.4300000002</v>
      </c>
      <c r="O53" s="479">
        <v>3516439.22</v>
      </c>
      <c r="P53" s="263">
        <f t="shared" si="25"/>
        <v>636791978.34979999</v>
      </c>
      <c r="R53" s="1255" t="s">
        <v>740</v>
      </c>
      <c r="S53" s="1256">
        <v>54323921</v>
      </c>
    </row>
    <row r="54" spans="8:20">
      <c r="J54" s="451" t="s">
        <v>1400</v>
      </c>
      <c r="K54" s="484">
        <v>350000</v>
      </c>
      <c r="L54" s="484">
        <v>350000</v>
      </c>
      <c r="M54" s="211" t="s">
        <v>1401</v>
      </c>
      <c r="N54" s="479">
        <v>0</v>
      </c>
      <c r="O54" s="479">
        <v>0</v>
      </c>
      <c r="P54" s="263">
        <f t="shared" si="25"/>
        <v>0</v>
      </c>
      <c r="R54" s="1258" t="s">
        <v>743</v>
      </c>
      <c r="S54" s="1259">
        <v>155654044</v>
      </c>
      <c r="T54" s="692">
        <v>15707632.309999999</v>
      </c>
    </row>
    <row r="55" spans="8:20">
      <c r="H55" s="263"/>
      <c r="I55" s="263"/>
      <c r="J55" s="450" t="s">
        <v>1402</v>
      </c>
      <c r="K55" s="484">
        <v>1486516.91</v>
      </c>
      <c r="L55" s="484">
        <v>985755.37</v>
      </c>
      <c r="M55" s="211" t="s">
        <v>1403</v>
      </c>
      <c r="N55" s="479">
        <v>350000</v>
      </c>
      <c r="O55" s="479">
        <v>930000</v>
      </c>
      <c r="P55" s="263">
        <f t="shared" si="25"/>
        <v>168413700</v>
      </c>
      <c r="R55" s="1258" t="s">
        <v>746</v>
      </c>
      <c r="S55" s="1259">
        <v>-101330123</v>
      </c>
      <c r="T55" s="682">
        <f>T54*O1</f>
        <v>2844495135.0179</v>
      </c>
    </row>
    <row r="56" spans="8:20">
      <c r="J56" s="447" t="s">
        <v>1404</v>
      </c>
      <c r="K56" s="484">
        <v>0</v>
      </c>
      <c r="L56" s="484">
        <v>0</v>
      </c>
      <c r="M56" s="209" t="s">
        <v>1405</v>
      </c>
      <c r="N56" s="479">
        <v>2094326.43</v>
      </c>
      <c r="O56" s="479">
        <v>2586439.2200000002</v>
      </c>
      <c r="P56" s="263">
        <f t="shared" si="25"/>
        <v>468378278.34980005</v>
      </c>
      <c r="R56" s="1255" t="s">
        <v>749</v>
      </c>
      <c r="S56" s="1256">
        <v>4652968933</v>
      </c>
    </row>
    <row r="57" spans="8:20">
      <c r="M57" s="1267" t="s">
        <v>751</v>
      </c>
      <c r="N57" s="479">
        <v>0</v>
      </c>
      <c r="O57" s="479">
        <v>0</v>
      </c>
      <c r="P57" s="263">
        <f t="shared" si="25"/>
        <v>0</v>
      </c>
      <c r="R57" s="1258" t="s">
        <v>752</v>
      </c>
      <c r="S57" s="1259">
        <v>8919367643</v>
      </c>
    </row>
    <row r="58" spans="8:20">
      <c r="J58" s="447" t="s">
        <v>1406</v>
      </c>
      <c r="K58" s="484">
        <v>2023055.92</v>
      </c>
      <c r="L58" s="484">
        <v>2771360.9</v>
      </c>
      <c r="M58" s="213" t="s">
        <v>754</v>
      </c>
      <c r="N58" s="479">
        <v>4235312.1399999997</v>
      </c>
      <c r="O58" s="478">
        <v>3418495.6</v>
      </c>
      <c r="P58" s="263">
        <f t="shared" si="25"/>
        <v>619055368.204</v>
      </c>
      <c r="R58" s="1258" t="s">
        <v>755</v>
      </c>
      <c r="S58" s="1259">
        <v>-4266398710</v>
      </c>
    </row>
    <row r="59" spans="8:20">
      <c r="J59" s="452" t="s">
        <v>1407</v>
      </c>
      <c r="K59" s="1286">
        <v>274384823.50999999</v>
      </c>
      <c r="L59" s="1286">
        <v>332757526.01999998</v>
      </c>
      <c r="M59" s="215" t="s">
        <v>1407</v>
      </c>
      <c r="N59" s="1287">
        <v>400515741.83999997</v>
      </c>
      <c r="O59" s="1287">
        <v>443951262.00000006</v>
      </c>
      <c r="P59" s="263">
        <f t="shared" si="25"/>
        <v>80395134035.580017</v>
      </c>
      <c r="R59" s="1255" t="s">
        <v>757</v>
      </c>
      <c r="S59" s="1256">
        <v>9487128238</v>
      </c>
    </row>
    <row r="60" spans="8:20">
      <c r="J60" s="1288" t="s">
        <v>1408</v>
      </c>
      <c r="K60" s="484">
        <v>149254080.69999999</v>
      </c>
      <c r="L60" s="484">
        <v>206887587.16999999</v>
      </c>
      <c r="M60" s="1266" t="s">
        <v>1408</v>
      </c>
      <c r="N60" s="479">
        <v>261335772.11000001</v>
      </c>
      <c r="O60" s="477">
        <v>299276595.63999999</v>
      </c>
      <c r="P60" s="263">
        <f t="shared" si="25"/>
        <v>54195998704.447601</v>
      </c>
      <c r="R60" s="1258" t="s">
        <v>759</v>
      </c>
      <c r="S60" s="1259">
        <v>9487128238</v>
      </c>
    </row>
    <row r="61" spans="8:20">
      <c r="J61" s="1289" t="s">
        <v>1409</v>
      </c>
      <c r="K61" s="484">
        <v>121028106.23</v>
      </c>
      <c r="L61" s="484">
        <v>190096459.81999999</v>
      </c>
      <c r="M61" s="1267" t="s">
        <v>1410</v>
      </c>
      <c r="N61" s="479">
        <v>244922839.96000001</v>
      </c>
      <c r="O61" s="479">
        <v>282327163.49000001</v>
      </c>
      <c r="P61" s="263">
        <f t="shared" si="25"/>
        <v>51126626036.404106</v>
      </c>
      <c r="R61" s="1255" t="s">
        <v>761</v>
      </c>
      <c r="S61" s="1256">
        <v>2826393864</v>
      </c>
    </row>
    <row r="62" spans="8:20">
      <c r="J62" s="1289" t="s">
        <v>1411</v>
      </c>
      <c r="K62" s="484">
        <v>54683850</v>
      </c>
      <c r="L62" s="484">
        <v>110417754.66</v>
      </c>
      <c r="M62" s="1267" t="s">
        <v>1412</v>
      </c>
      <c r="N62" s="479">
        <v>139803012.28999999</v>
      </c>
      <c r="O62" s="479">
        <v>153369406.91999999</v>
      </c>
      <c r="P62" s="263">
        <f t="shared" si="25"/>
        <v>27773665899.142799</v>
      </c>
      <c r="R62" s="1258" t="s">
        <v>763</v>
      </c>
      <c r="S62" s="1259">
        <v>5599893039</v>
      </c>
    </row>
    <row r="63" spans="8:20">
      <c r="J63" s="1289" t="s">
        <v>1413</v>
      </c>
      <c r="K63" s="484">
        <v>0</v>
      </c>
      <c r="L63" s="484">
        <v>0</v>
      </c>
      <c r="M63" s="1267" t="s">
        <v>1414</v>
      </c>
      <c r="N63" s="479">
        <v>0</v>
      </c>
      <c r="O63" s="479">
        <v>0</v>
      </c>
      <c r="P63" s="263">
        <f t="shared" si="25"/>
        <v>0</v>
      </c>
      <c r="R63" s="1258" t="s">
        <v>766</v>
      </c>
      <c r="S63" s="1259">
        <v>-2773499175</v>
      </c>
    </row>
    <row r="64" spans="8:20">
      <c r="J64" s="1289" t="s">
        <v>1415</v>
      </c>
      <c r="K64" s="484">
        <v>47779996.659999996</v>
      </c>
      <c r="L64" s="484">
        <v>54146686.210000001</v>
      </c>
      <c r="M64" s="1267" t="s">
        <v>1416</v>
      </c>
      <c r="N64" s="479">
        <v>0</v>
      </c>
      <c r="O64" s="479">
        <v>0</v>
      </c>
      <c r="P64" s="263">
        <f t="shared" si="25"/>
        <v>0</v>
      </c>
      <c r="R64" s="1255" t="s">
        <v>769</v>
      </c>
      <c r="S64" s="1256">
        <v>2447890154</v>
      </c>
    </row>
    <row r="65" spans="10:19">
      <c r="J65" s="1289" t="s">
        <v>1417</v>
      </c>
      <c r="K65" s="484">
        <v>996801.26</v>
      </c>
      <c r="L65" s="484">
        <v>1196534.04</v>
      </c>
      <c r="M65" s="1267" t="s">
        <v>1418</v>
      </c>
      <c r="N65" s="479">
        <v>64828469.829999998</v>
      </c>
      <c r="O65" s="479">
        <v>89071340.680000007</v>
      </c>
      <c r="P65" s="263">
        <f t="shared" si="25"/>
        <v>16129929083.741201</v>
      </c>
      <c r="R65" s="1255" t="s">
        <v>772</v>
      </c>
      <c r="S65" s="1256">
        <v>2279476454</v>
      </c>
    </row>
    <row r="66" spans="10:19">
      <c r="J66" s="1284" t="s">
        <v>1419</v>
      </c>
      <c r="K66" s="484">
        <v>803443.24</v>
      </c>
      <c r="L66" s="484">
        <v>652026.84</v>
      </c>
      <c r="M66" s="1267" t="s">
        <v>1420</v>
      </c>
      <c r="N66" s="479">
        <v>1193574.08</v>
      </c>
      <c r="O66" s="479">
        <v>1209526.8999999999</v>
      </c>
      <c r="P66" s="263">
        <f t="shared" si="25"/>
        <v>219033226.32099998</v>
      </c>
      <c r="R66" s="1258" t="s">
        <v>775</v>
      </c>
      <c r="S66" s="1259">
        <v>2279476454</v>
      </c>
    </row>
    <row r="67" spans="10:19">
      <c r="J67" s="1289" t="s">
        <v>1421</v>
      </c>
      <c r="K67" s="484">
        <v>0</v>
      </c>
      <c r="L67" s="484">
        <v>0</v>
      </c>
      <c r="M67" s="1267" t="s">
        <v>1422</v>
      </c>
      <c r="N67" s="479">
        <v>4374018.34</v>
      </c>
      <c r="O67" s="479">
        <v>2310412.56</v>
      </c>
      <c r="P67" s="263">
        <f t="shared" si="25"/>
        <v>418392610.49040002</v>
      </c>
      <c r="R67" s="1255" t="s">
        <v>778</v>
      </c>
      <c r="S67" s="1256">
        <v>168413700</v>
      </c>
    </row>
    <row r="68" spans="10:19">
      <c r="J68" s="1284" t="s">
        <v>1423</v>
      </c>
      <c r="K68" s="484">
        <v>4245.7</v>
      </c>
      <c r="L68" s="484">
        <v>790745.07</v>
      </c>
      <c r="M68" s="1267" t="s">
        <v>1424</v>
      </c>
      <c r="N68" s="479">
        <v>0</v>
      </c>
      <c r="O68" s="479">
        <v>0</v>
      </c>
      <c r="P68" s="263">
        <f t="shared" si="25"/>
        <v>0</v>
      </c>
      <c r="R68" s="1258" t="s">
        <v>781</v>
      </c>
      <c r="S68" s="1259">
        <v>168413700</v>
      </c>
    </row>
    <row r="69" spans="10:19">
      <c r="J69" s="1284" t="s">
        <v>1425</v>
      </c>
      <c r="K69" s="484">
        <v>13113828.92</v>
      </c>
      <c r="L69" s="484">
        <v>18885328.449999999</v>
      </c>
      <c r="M69" s="1267" t="s">
        <v>1426</v>
      </c>
      <c r="N69" s="479">
        <v>329478.59999999998</v>
      </c>
      <c r="O69" s="479">
        <v>308831.92</v>
      </c>
      <c r="P69" s="263">
        <f t="shared" si="25"/>
        <v>55926372.392799996</v>
      </c>
      <c r="R69" s="1258" t="s">
        <v>784</v>
      </c>
      <c r="S69" s="1259">
        <v>0</v>
      </c>
    </row>
    <row r="70" spans="10:19">
      <c r="J70" s="1284" t="s">
        <v>1427</v>
      </c>
      <c r="K70" s="484">
        <v>2891422.37</v>
      </c>
      <c r="L70" s="481">
        <v>3534934.35</v>
      </c>
      <c r="M70" s="1267" t="s">
        <v>1428</v>
      </c>
      <c r="N70" s="479">
        <v>28866099.949999999</v>
      </c>
      <c r="O70" s="479">
        <v>31635066.719999999</v>
      </c>
      <c r="P70" s="263">
        <f t="shared" si="25"/>
        <v>5728794232.3247995</v>
      </c>
      <c r="R70" s="1255" t="s">
        <v>787</v>
      </c>
      <c r="S70" s="1256">
        <v>3312873413</v>
      </c>
    </row>
    <row r="71" spans="10:19">
      <c r="J71" s="1284" t="s">
        <v>1429</v>
      </c>
      <c r="K71" s="481">
        <v>0</v>
      </c>
      <c r="L71" s="484">
        <v>0</v>
      </c>
      <c r="M71" s="1267" t="s">
        <v>1430</v>
      </c>
      <c r="N71" s="479">
        <v>5125152.92</v>
      </c>
      <c r="O71" s="479">
        <v>3958952.85</v>
      </c>
      <c r="P71" s="263">
        <f t="shared" si="25"/>
        <v>716926771.60650003</v>
      </c>
      <c r="R71" s="1258" t="s">
        <v>790</v>
      </c>
      <c r="S71" s="1259">
        <v>468378278</v>
      </c>
    </row>
    <row r="72" spans="10:19">
      <c r="J72" s="453" t="s">
        <v>1431</v>
      </c>
      <c r="K72" s="484">
        <v>172566.08</v>
      </c>
      <c r="L72" s="484">
        <v>196733.2</v>
      </c>
      <c r="M72" s="1267" t="s">
        <v>1432</v>
      </c>
      <c r="N72" s="479">
        <v>0</v>
      </c>
      <c r="O72" s="479">
        <v>0</v>
      </c>
      <c r="P72" s="263">
        <f t="shared" si="25"/>
        <v>0</v>
      </c>
      <c r="R72" s="1258" t="s">
        <v>793</v>
      </c>
      <c r="S72" s="1259">
        <v>2844495135</v>
      </c>
    </row>
    <row r="73" spans="10:19">
      <c r="J73" s="1290" t="s">
        <v>1433</v>
      </c>
      <c r="K73" s="484">
        <v>0</v>
      </c>
      <c r="L73" s="484">
        <v>0</v>
      </c>
      <c r="M73" s="209" t="s">
        <v>1434</v>
      </c>
      <c r="N73" s="479">
        <v>403033.95</v>
      </c>
      <c r="O73" s="479">
        <v>365247.94</v>
      </c>
      <c r="P73" s="263">
        <f t="shared" si="25"/>
        <v>66142749.454599999</v>
      </c>
      <c r="R73" s="1258" t="s">
        <v>314</v>
      </c>
      <c r="S73" s="1259">
        <v>619055368</v>
      </c>
    </row>
    <row r="74" spans="10:19">
      <c r="J74" s="1290" t="s">
        <v>1435</v>
      </c>
      <c r="K74" s="484">
        <v>581952</v>
      </c>
      <c r="L74" s="484">
        <v>275717</v>
      </c>
      <c r="M74" s="209" t="s">
        <v>1436</v>
      </c>
      <c r="N74" s="479">
        <v>0</v>
      </c>
      <c r="O74" s="479">
        <v>0</v>
      </c>
      <c r="P74" s="263">
        <f t="shared" si="25"/>
        <v>0</v>
      </c>
      <c r="R74" s="1255" t="s">
        <v>798</v>
      </c>
      <c r="S74" s="1256">
        <v>54244342237</v>
      </c>
    </row>
    <row r="75" spans="10:19">
      <c r="M75" s="209" t="s">
        <v>1437</v>
      </c>
      <c r="N75" s="479">
        <v>0</v>
      </c>
      <c r="O75" s="477">
        <v>98377</v>
      </c>
      <c r="P75" s="263">
        <f t="shared" si="25"/>
        <v>17815090.93</v>
      </c>
      <c r="R75" s="1255" t="s">
        <v>801</v>
      </c>
      <c r="S75" s="1256">
        <v>51174969569</v>
      </c>
    </row>
    <row r="76" spans="10:19">
      <c r="J76" s="1289" t="s">
        <v>1438</v>
      </c>
      <c r="K76" s="484">
        <v>28225974.469999999</v>
      </c>
      <c r="L76" s="484">
        <v>16791127.350000001</v>
      </c>
      <c r="M76" s="1267" t="s">
        <v>1439</v>
      </c>
      <c r="N76" s="481">
        <v>16412932.15</v>
      </c>
      <c r="O76" s="481">
        <v>16949432.149999999</v>
      </c>
      <c r="P76" s="263">
        <f t="shared" si="25"/>
        <v>3069372668.0434999</v>
      </c>
      <c r="R76" s="1255" t="s">
        <v>803</v>
      </c>
      <c r="S76" s="1256">
        <v>22102088142</v>
      </c>
    </row>
    <row r="77" spans="10:19">
      <c r="J77" s="1289" t="s">
        <v>1440</v>
      </c>
      <c r="K77" s="484">
        <v>28000000</v>
      </c>
      <c r="L77" s="484">
        <v>15242250</v>
      </c>
      <c r="M77" s="1267" t="s">
        <v>1440</v>
      </c>
      <c r="N77" s="479">
        <v>15297500</v>
      </c>
      <c r="O77" s="479">
        <v>15284000</v>
      </c>
      <c r="P77" s="263">
        <f t="shared" si="25"/>
        <v>2767779560</v>
      </c>
      <c r="R77" s="1255" t="s">
        <v>805</v>
      </c>
      <c r="S77" s="1256">
        <v>16129929084</v>
      </c>
    </row>
    <row r="78" spans="10:19">
      <c r="J78" s="1289" t="s">
        <v>1441</v>
      </c>
      <c r="K78" s="484">
        <v>0</v>
      </c>
      <c r="L78" s="484">
        <v>0</v>
      </c>
      <c r="M78" s="1267" t="s">
        <v>1441</v>
      </c>
      <c r="N78" s="479">
        <v>0</v>
      </c>
      <c r="O78" s="479">
        <v>0</v>
      </c>
      <c r="P78" s="263">
        <f t="shared" si="25"/>
        <v>0</v>
      </c>
      <c r="R78" s="1258" t="s">
        <v>807</v>
      </c>
      <c r="S78" s="1259">
        <v>15142995864</v>
      </c>
    </row>
    <row r="79" spans="10:19">
      <c r="J79" s="1289" t="s">
        <v>1442</v>
      </c>
      <c r="K79" s="484">
        <v>225974.47</v>
      </c>
      <c r="L79" s="484">
        <v>1548877.35</v>
      </c>
      <c r="M79" s="213" t="s">
        <v>1443</v>
      </c>
      <c r="N79" s="482">
        <v>1115432.1499999999</v>
      </c>
      <c r="O79" s="482">
        <v>1665432.15</v>
      </c>
      <c r="P79" s="263">
        <f t="shared" si="25"/>
        <v>301593108.04350001</v>
      </c>
      <c r="R79" s="1258" t="s">
        <v>810</v>
      </c>
      <c r="S79" s="1259">
        <v>986933220</v>
      </c>
    </row>
    <row r="80" spans="10:19">
      <c r="J80" s="1288" t="s">
        <v>802</v>
      </c>
      <c r="K80" s="484">
        <v>125130742.81</v>
      </c>
      <c r="L80" s="484">
        <v>125869938.84999999</v>
      </c>
      <c r="M80" s="1266" t="s">
        <v>802</v>
      </c>
      <c r="N80" s="481">
        <v>139179969.72999999</v>
      </c>
      <c r="O80" s="481">
        <v>144674666.36000001</v>
      </c>
      <c r="P80" s="263">
        <f t="shared" si="25"/>
        <v>26199135331.132404</v>
      </c>
      <c r="R80" s="1258" t="s">
        <v>812</v>
      </c>
      <c r="S80" s="1259">
        <v>4994577782</v>
      </c>
    </row>
    <row r="81" spans="10:19">
      <c r="J81" s="1289" t="s">
        <v>1444</v>
      </c>
      <c r="K81" s="484">
        <v>54568889.990000002</v>
      </c>
      <c r="L81" s="484">
        <v>85407389.989999995</v>
      </c>
      <c r="M81" s="1267" t="s">
        <v>1445</v>
      </c>
      <c r="N81" s="479">
        <v>85407389.989999995</v>
      </c>
      <c r="O81" s="479">
        <v>85407389.989999995</v>
      </c>
      <c r="P81" s="263">
        <f t="shared" si="25"/>
        <v>15466424253.289099</v>
      </c>
      <c r="R81" s="1258" t="s">
        <v>814</v>
      </c>
      <c r="S81" s="1259">
        <v>977581276</v>
      </c>
    </row>
    <row r="82" spans="10:19">
      <c r="J82" s="1289" t="s">
        <v>1446</v>
      </c>
      <c r="K82" s="484">
        <v>0</v>
      </c>
      <c r="L82" s="484">
        <v>0</v>
      </c>
      <c r="M82" s="1267" t="s">
        <v>1446</v>
      </c>
      <c r="N82" s="479">
        <v>0</v>
      </c>
      <c r="O82" s="479">
        <v>0</v>
      </c>
      <c r="P82" s="263">
        <f t="shared" si="25"/>
        <v>0</v>
      </c>
      <c r="R82" s="1255" t="s">
        <v>816</v>
      </c>
      <c r="S82" s="1256">
        <v>17815091</v>
      </c>
    </row>
    <row r="83" spans="10:19">
      <c r="J83" s="1289" t="s">
        <v>1447</v>
      </c>
      <c r="K83" s="484">
        <v>10419808.92</v>
      </c>
      <c r="L83" s="484">
        <v>10419808.92</v>
      </c>
      <c r="M83" s="1267" t="s">
        <v>1448</v>
      </c>
      <c r="N83" s="479">
        <v>12655039.51</v>
      </c>
      <c r="O83" s="479">
        <v>12655039.51</v>
      </c>
      <c r="P83" s="263">
        <f t="shared" si="25"/>
        <v>2291701104.8659</v>
      </c>
      <c r="R83" s="1255" t="s">
        <v>818</v>
      </c>
      <c r="S83" s="1256">
        <v>17815091</v>
      </c>
    </row>
    <row r="84" spans="10:19">
      <c r="J84" s="1289" t="s">
        <v>1449</v>
      </c>
      <c r="K84" s="484">
        <v>60142043.899999999</v>
      </c>
      <c r="L84" s="484">
        <v>30042739.940000001</v>
      </c>
      <c r="M84" s="1267" t="s">
        <v>1450</v>
      </c>
      <c r="N84" s="479">
        <v>41117540.229999997</v>
      </c>
      <c r="O84" s="479">
        <v>46612236.859999999</v>
      </c>
      <c r="P84" s="263">
        <f t="shared" si="25"/>
        <v>8441009972.9773998</v>
      </c>
      <c r="R84" s="1258" t="s">
        <v>819</v>
      </c>
      <c r="S84" s="1259">
        <v>17815091</v>
      </c>
    </row>
    <row r="85" spans="10:19">
      <c r="J85" s="193" t="s">
        <v>1451</v>
      </c>
      <c r="K85" s="484">
        <v>51353668.460000001</v>
      </c>
      <c r="L85" s="484">
        <v>23280464.949999999</v>
      </c>
      <c r="M85" s="207" t="s">
        <v>1451</v>
      </c>
      <c r="N85" s="479">
        <v>26370009.350000001</v>
      </c>
      <c r="O85" s="477">
        <v>39528249.840000004</v>
      </c>
      <c r="P85" s="263">
        <f t="shared" ref="P85:P87" si="36">O85*$O$1</f>
        <v>7158170763.5256004</v>
      </c>
      <c r="R85" s="1255" t="s">
        <v>820</v>
      </c>
      <c r="S85" s="1256">
        <v>27773665899</v>
      </c>
    </row>
    <row r="86" spans="10:19">
      <c r="J86" s="1278" t="s">
        <v>1452</v>
      </c>
      <c r="K86" s="484">
        <v>8788375.4399999995</v>
      </c>
      <c r="L86" s="484">
        <v>6762274.9900000002</v>
      </c>
      <c r="M86" s="218" t="s">
        <v>1452</v>
      </c>
      <c r="N86" s="479">
        <v>14747530.880000001</v>
      </c>
      <c r="O86" s="477">
        <v>7083987.0199999996</v>
      </c>
      <c r="P86" s="263">
        <f t="shared" si="36"/>
        <v>1282839209.4517999</v>
      </c>
      <c r="R86" s="1258" t="s">
        <v>821</v>
      </c>
      <c r="S86" s="1259">
        <v>27773665899</v>
      </c>
    </row>
    <row r="87" spans="10:19">
      <c r="J87" s="1291" t="s">
        <v>1453</v>
      </c>
      <c r="K87" s="484">
        <v>274384823.50999999</v>
      </c>
      <c r="L87" s="1286">
        <v>332757526.01999998</v>
      </c>
      <c r="M87" s="1280" t="s">
        <v>1453</v>
      </c>
      <c r="N87" s="1287">
        <v>400515741.83999997</v>
      </c>
      <c r="O87" s="1287">
        <v>443951262</v>
      </c>
      <c r="P87" s="263">
        <f t="shared" si="36"/>
        <v>80395134035.580002</v>
      </c>
      <c r="R87" s="1255" t="s">
        <v>822</v>
      </c>
      <c r="S87" s="1256">
        <v>1281400437</v>
      </c>
    </row>
    <row r="88" spans="10:19">
      <c r="R88" s="1258" t="s">
        <v>823</v>
      </c>
      <c r="S88" s="1259">
        <v>55926372</v>
      </c>
    </row>
    <row r="89" spans="10:19">
      <c r="R89" s="1258" t="s">
        <v>824</v>
      </c>
      <c r="S89" s="1259">
        <v>18746183</v>
      </c>
    </row>
    <row r="90" spans="10:19">
      <c r="R90" s="1258" t="s">
        <v>825</v>
      </c>
      <c r="S90" s="1259">
        <v>0</v>
      </c>
    </row>
    <row r="91" spans="10:19">
      <c r="R91" s="1258" t="s">
        <v>826</v>
      </c>
      <c r="S91" s="1281">
        <v>406368682</v>
      </c>
    </row>
    <row r="92" spans="10:19">
      <c r="R92" s="1258" t="s">
        <v>827</v>
      </c>
      <c r="S92" s="1281">
        <v>800359200</v>
      </c>
    </row>
    <row r="93" spans="10:19">
      <c r="R93" s="1255" t="s">
        <v>828</v>
      </c>
      <c r="S93" s="1256">
        <v>3069372668</v>
      </c>
    </row>
    <row r="94" spans="10:19">
      <c r="R94" s="1255" t="s">
        <v>829</v>
      </c>
      <c r="S94" s="1256">
        <v>2767779560</v>
      </c>
    </row>
    <row r="95" spans="10:19">
      <c r="R95" s="1258" t="s">
        <v>830</v>
      </c>
      <c r="S95" s="1259">
        <v>2767779560</v>
      </c>
    </row>
    <row r="96" spans="10:19">
      <c r="R96" s="1255" t="s">
        <v>831</v>
      </c>
      <c r="S96" s="1256">
        <v>301593108</v>
      </c>
    </row>
    <row r="97" spans="18:19">
      <c r="R97" s="1258" t="s">
        <v>832</v>
      </c>
      <c r="S97" s="1259">
        <v>301593108</v>
      </c>
    </row>
    <row r="98" spans="18:19">
      <c r="R98" s="1255" t="s">
        <v>833</v>
      </c>
      <c r="S98" s="1256">
        <v>26199135329</v>
      </c>
    </row>
    <row r="99" spans="18:19">
      <c r="R99" s="1255" t="s">
        <v>834</v>
      </c>
      <c r="S99" s="1256">
        <v>26199135329</v>
      </c>
    </row>
    <row r="100" spans="18:19">
      <c r="R100" s="1255" t="s">
        <v>835</v>
      </c>
      <c r="S100" s="1256">
        <v>12836847214</v>
      </c>
    </row>
    <row r="101" spans="18:19">
      <c r="R101" s="1258" t="s">
        <v>836</v>
      </c>
      <c r="S101" s="1259">
        <v>12836847214</v>
      </c>
    </row>
    <row r="102" spans="18:19">
      <c r="R102" s="1255" t="s">
        <v>837</v>
      </c>
      <c r="S102" s="1256">
        <v>1334494716</v>
      </c>
    </row>
    <row r="103" spans="18:19">
      <c r="R103" s="1258" t="s">
        <v>838</v>
      </c>
      <c r="S103" s="1259">
        <v>1334494716</v>
      </c>
    </row>
    <row r="104" spans="18:19">
      <c r="R104" s="1255" t="s">
        <v>839</v>
      </c>
      <c r="S104" s="1256">
        <v>12027793399</v>
      </c>
    </row>
    <row r="105" spans="18:19">
      <c r="R105" s="1258" t="s">
        <v>840</v>
      </c>
      <c r="S105" s="1259">
        <v>1818710004</v>
      </c>
    </row>
    <row r="106" spans="18:19">
      <c r="R106" s="1258" t="s">
        <v>841</v>
      </c>
      <c r="S106" s="1259">
        <v>8958405486</v>
      </c>
    </row>
    <row r="107" spans="18:19">
      <c r="R107" s="1258" t="s">
        <v>196</v>
      </c>
      <c r="S107" s="1259">
        <v>1250677909</v>
      </c>
    </row>
    <row r="109" spans="18:19">
      <c r="S109" s="185" t="b">
        <v>1</v>
      </c>
    </row>
    <row r="156" ht="10.5" customHeight="1"/>
  </sheetData>
  <phoneticPr fontId="1" type="noConversion"/>
  <pageMargins left="0.7" right="0.7" top="0.75" bottom="0.75" header="0.3" footer="0.3"/>
  <pageSetup paperSize="9" orientation="portrait" r:id="rId1"/>
  <ignoredErrors>
    <ignoredError sqref="C22:F27"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4:V131"/>
  <sheetViews>
    <sheetView topLeftCell="A16" workbookViewId="0">
      <selection activeCell="B24" sqref="B24:F37"/>
    </sheetView>
  </sheetViews>
  <sheetFormatPr defaultRowHeight="11.25" outlineLevelRow="1"/>
  <cols>
    <col min="1" max="1" width="5.875" style="363" customWidth="1"/>
    <col min="2" max="2" width="13.125" style="363" customWidth="1"/>
    <col min="3" max="6" width="8.5" style="363" customWidth="1"/>
    <col min="7" max="7" width="9" style="363"/>
    <col min="8" max="8" width="13.125" style="363" customWidth="1"/>
    <col min="9" max="12" width="8.5" style="363" customWidth="1"/>
    <col min="13" max="13" width="9" style="363"/>
    <col min="14" max="14" width="13.125" style="363" customWidth="1"/>
    <col min="15" max="18" width="8.5" style="363" customWidth="1"/>
    <col min="19" max="16384" width="9" style="363"/>
  </cols>
  <sheetData>
    <row r="4" spans="2:22" ht="19.5" customHeight="1">
      <c r="B4" s="373" t="s">
        <v>1454</v>
      </c>
      <c r="C4" s="374"/>
      <c r="D4" s="374"/>
      <c r="E4" s="374"/>
      <c r="F4" s="375"/>
      <c r="H4" s="373" t="s">
        <v>1455</v>
      </c>
      <c r="I4" s="374"/>
      <c r="J4" s="374"/>
      <c r="K4" s="374"/>
      <c r="L4" s="375"/>
      <c r="N4" s="373" t="s">
        <v>1456</v>
      </c>
      <c r="O4" s="374"/>
      <c r="P4" s="374"/>
      <c r="Q4" s="374"/>
      <c r="R4" s="375"/>
    </row>
    <row r="5" spans="2:22" ht="12" customHeight="1">
      <c r="B5" s="370"/>
      <c r="C5" s="371" t="s">
        <v>120</v>
      </c>
      <c r="D5" s="371" t="s">
        <v>2</v>
      </c>
      <c r="E5" s="371" t="s">
        <v>3</v>
      </c>
      <c r="F5" s="372" t="s">
        <v>4</v>
      </c>
      <c r="H5" s="370"/>
      <c r="I5" s="371" t="s">
        <v>120</v>
      </c>
      <c r="J5" s="371" t="s">
        <v>2</v>
      </c>
      <c r="K5" s="371" t="s">
        <v>3</v>
      </c>
      <c r="L5" s="372" t="s">
        <v>4</v>
      </c>
      <c r="N5" s="370"/>
      <c r="O5" s="371" t="s">
        <v>120</v>
      </c>
      <c r="P5" s="371" t="s">
        <v>2</v>
      </c>
      <c r="Q5" s="371" t="s">
        <v>3</v>
      </c>
      <c r="R5" s="372" t="s">
        <v>4</v>
      </c>
    </row>
    <row r="6" spans="2:22" ht="12" customHeight="1">
      <c r="B6" s="18" t="s">
        <v>845</v>
      </c>
      <c r="C6" s="19" t="s">
        <v>124</v>
      </c>
      <c r="D6" s="19" t="s">
        <v>124</v>
      </c>
      <c r="E6" s="19" t="s">
        <v>124</v>
      </c>
      <c r="F6" s="20" t="s">
        <v>125</v>
      </c>
      <c r="H6" s="18" t="s">
        <v>509</v>
      </c>
      <c r="I6" s="19" t="s">
        <v>124</v>
      </c>
      <c r="J6" s="19" t="s">
        <v>124</v>
      </c>
      <c r="K6" s="19" t="s">
        <v>124</v>
      </c>
      <c r="L6" s="20" t="s">
        <v>125</v>
      </c>
      <c r="N6" s="18" t="s">
        <v>509</v>
      </c>
      <c r="O6" s="19" t="s">
        <v>124</v>
      </c>
      <c r="P6" s="19" t="s">
        <v>124</v>
      </c>
      <c r="Q6" s="19" t="s">
        <v>124</v>
      </c>
      <c r="R6" s="20" t="s">
        <v>125</v>
      </c>
    </row>
    <row r="7" spans="2:22" s="656" customFormat="1" ht="12" customHeight="1">
      <c r="B7" s="657" t="s">
        <v>1457</v>
      </c>
      <c r="C7" s="658">
        <f>SUM(C8:C10)</f>
        <v>181493282.19999993</v>
      </c>
      <c r="D7" s="658">
        <f t="shared" ref="D7:F7" si="0">SUM(D8:D10)</f>
        <v>198977757.60999995</v>
      </c>
      <c r="E7" s="658">
        <f t="shared" si="0"/>
        <v>268509836.06</v>
      </c>
      <c r="F7" s="659">
        <f t="shared" si="0"/>
        <v>143001142.89999998</v>
      </c>
      <c r="G7" s="693"/>
      <c r="H7" s="657" t="s">
        <v>1457</v>
      </c>
      <c r="I7" s="658">
        <f>SUM(I8:I10)</f>
        <v>149198349.61786091</v>
      </c>
      <c r="J7" s="658">
        <f t="shared" ref="J7" si="1">SUM(J8:J10)</f>
        <v>171159646.40644187</v>
      </c>
      <c r="K7" s="658">
        <f t="shared" ref="K7" si="2">SUM(K8:K10)</f>
        <v>226759316.60125494</v>
      </c>
      <c r="L7" s="659">
        <f t="shared" ref="L7" si="3">SUM(L8:L10)</f>
        <v>122764798.2493992</v>
      </c>
      <c r="N7" s="657" t="s">
        <v>1457</v>
      </c>
      <c r="O7" s="658">
        <f>SUM(O8:O10)</f>
        <v>32294932.582139023</v>
      </c>
      <c r="P7" s="658">
        <f t="shared" ref="P7" si="4">SUM(P8:P10)</f>
        <v>27818111.203558087</v>
      </c>
      <c r="Q7" s="658">
        <f t="shared" ref="Q7" si="5">SUM(Q8:Q10)</f>
        <v>41750519.45874507</v>
      </c>
      <c r="R7" s="659">
        <f t="shared" ref="R7" si="6">SUM(R8:R10)</f>
        <v>20236344.650600772</v>
      </c>
      <c r="S7" s="693"/>
      <c r="T7" s="693"/>
      <c r="U7" s="693"/>
      <c r="V7" s="693"/>
    </row>
    <row r="8" spans="2:22" ht="12" customHeight="1">
      <c r="B8" s="654" t="str">
        <f>B27</f>
        <v>SWITCH-I/P</v>
      </c>
      <c r="C8" s="377">
        <f t="shared" ref="C8:F8" si="7">C27</f>
        <v>71335701.039999977</v>
      </c>
      <c r="D8" s="377">
        <f t="shared" si="7"/>
        <v>91449554.219999999</v>
      </c>
      <c r="E8" s="377">
        <f t="shared" si="7"/>
        <v>171198984.52000001</v>
      </c>
      <c r="F8" s="378">
        <f t="shared" si="7"/>
        <v>94578445.709999979</v>
      </c>
      <c r="H8" s="654" t="str">
        <f>H27</f>
        <v>SWITCH-I/P</v>
      </c>
      <c r="I8" s="377">
        <f t="shared" ref="I8" si="8">I27</f>
        <v>62923262.700068235</v>
      </c>
      <c r="J8" s="377">
        <f t="shared" ref="J8:L9" si="9">J27</f>
        <v>85044506.802272245</v>
      </c>
      <c r="K8" s="377">
        <f t="shared" si="9"/>
        <v>147571846.6097315</v>
      </c>
      <c r="L8" s="378">
        <f t="shared" si="9"/>
        <v>82418008.445429608</v>
      </c>
      <c r="N8" s="654" t="str">
        <f>N27</f>
        <v>SWITCH-I/P</v>
      </c>
      <c r="O8" s="377">
        <f t="shared" ref="O8:R8" si="10">O27</f>
        <v>8412438.3399317414</v>
      </c>
      <c r="P8" s="377">
        <f t="shared" si="10"/>
        <v>6405047.4177277535</v>
      </c>
      <c r="Q8" s="377">
        <f t="shared" si="10"/>
        <v>23627137.910268515</v>
      </c>
      <c r="R8" s="378">
        <f t="shared" si="10"/>
        <v>12160437.26457037</v>
      </c>
      <c r="S8" s="693"/>
      <c r="T8" s="693"/>
      <c r="U8" s="693"/>
      <c r="V8" s="693"/>
    </row>
    <row r="9" spans="2:22" ht="12" customHeight="1">
      <c r="B9" s="655" t="str">
        <f>B28</f>
        <v>SWITCH-P/W</v>
      </c>
      <c r="C9" s="379">
        <f t="shared" ref="C9:F9" si="11">C28</f>
        <v>99826736.279999956</v>
      </c>
      <c r="D9" s="379">
        <f t="shared" si="11"/>
        <v>92762592.569999978</v>
      </c>
      <c r="E9" s="379">
        <f t="shared" si="11"/>
        <v>85943332.86999999</v>
      </c>
      <c r="F9" s="380">
        <f t="shared" si="11"/>
        <v>42129351.489999995</v>
      </c>
      <c r="H9" s="655" t="str">
        <f>H28</f>
        <v>SWITCH-P/W</v>
      </c>
      <c r="I9" s="379">
        <f t="shared" ref="I9" si="12">I28</f>
        <v>78533790.228503197</v>
      </c>
      <c r="J9" s="379">
        <f t="shared" si="9"/>
        <v>75252158.15399155</v>
      </c>
      <c r="K9" s="379">
        <f t="shared" si="9"/>
        <v>70444816.525666535</v>
      </c>
      <c r="L9" s="380">
        <f t="shared" si="9"/>
        <v>34826230.586964779</v>
      </c>
      <c r="N9" s="655" t="str">
        <f>N28</f>
        <v>SWITCH-P/W</v>
      </c>
      <c r="O9" s="379">
        <f t="shared" ref="O9:R9" si="13">O28</f>
        <v>21292946.051496759</v>
      </c>
      <c r="P9" s="379">
        <f t="shared" si="13"/>
        <v>17510434.416008428</v>
      </c>
      <c r="Q9" s="379">
        <f t="shared" si="13"/>
        <v>15498516.344333455</v>
      </c>
      <c r="R9" s="380">
        <f t="shared" si="13"/>
        <v>7303120.903035216</v>
      </c>
      <c r="S9" s="693"/>
      <c r="T9" s="693"/>
      <c r="U9" s="693"/>
      <c r="V9" s="693"/>
    </row>
    <row r="10" spans="2:22" ht="12" customHeight="1">
      <c r="B10" s="655" t="str">
        <f>B33</f>
        <v>SWITCH-M/F</v>
      </c>
      <c r="C10" s="379">
        <f t="shared" ref="C10:F10" si="14">C33</f>
        <v>10330844.879999999</v>
      </c>
      <c r="D10" s="379">
        <f t="shared" si="14"/>
        <v>14765610.82</v>
      </c>
      <c r="E10" s="379">
        <f t="shared" si="14"/>
        <v>11367518.67</v>
      </c>
      <c r="F10" s="380">
        <f t="shared" si="14"/>
        <v>6293345.7000000002</v>
      </c>
      <c r="H10" s="655" t="str">
        <f>H33</f>
        <v>SWITCH-M/F</v>
      </c>
      <c r="I10" s="379">
        <f t="shared" ref="I10" si="15">I33</f>
        <v>7741296.6892894767</v>
      </c>
      <c r="J10" s="379">
        <f>J33</f>
        <v>10862981.450178092</v>
      </c>
      <c r="K10" s="379">
        <f>K33</f>
        <v>8742653.4658569023</v>
      </c>
      <c r="L10" s="380">
        <f>L33</f>
        <v>5520559.2170048142</v>
      </c>
      <c r="N10" s="655" t="str">
        <f>N33</f>
        <v>SWITCH-M/F</v>
      </c>
      <c r="O10" s="379">
        <f t="shared" ref="O10:R10" si="16">O33</f>
        <v>2589548.1907105222</v>
      </c>
      <c r="P10" s="379">
        <f t="shared" si="16"/>
        <v>3902629.369821908</v>
      </c>
      <c r="Q10" s="379">
        <f t="shared" si="16"/>
        <v>2624865.2041430976</v>
      </c>
      <c r="R10" s="380">
        <f t="shared" si="16"/>
        <v>772786.482995186</v>
      </c>
      <c r="S10" s="693"/>
      <c r="T10" s="693"/>
      <c r="U10" s="693"/>
      <c r="V10" s="693"/>
    </row>
    <row r="11" spans="2:22" s="656" customFormat="1" ht="12" customHeight="1">
      <c r="B11" s="660" t="s">
        <v>1458</v>
      </c>
      <c r="C11" s="652">
        <f t="shared" ref="C11:E11" si="17">SUM(C12:C14)</f>
        <v>33859427.890000001</v>
      </c>
      <c r="D11" s="652">
        <f t="shared" si="17"/>
        <v>44049291.24000001</v>
      </c>
      <c r="E11" s="652">
        <f t="shared" si="17"/>
        <v>54664321.590000004</v>
      </c>
      <c r="F11" s="661">
        <f>SUM(F12:F14)</f>
        <v>36431071.719999999</v>
      </c>
      <c r="G11" s="693"/>
      <c r="H11" s="660" t="s">
        <v>1458</v>
      </c>
      <c r="I11" s="652">
        <f>SUM(I13:I14)</f>
        <v>19911170.434325948</v>
      </c>
      <c r="J11" s="652">
        <f>SUM(J13:J14)</f>
        <v>25784419.51209408</v>
      </c>
      <c r="K11" s="652">
        <f>SUM(K13:K14)</f>
        <v>22395478.913235001</v>
      </c>
      <c r="L11" s="661">
        <f>SUM(L13:L14)</f>
        <v>8009026.1223540865</v>
      </c>
      <c r="N11" s="660" t="s">
        <v>1458</v>
      </c>
      <c r="O11" s="652">
        <f>SUM(O13:O14)</f>
        <v>-5783874.0443259478</v>
      </c>
      <c r="P11" s="652">
        <f>SUM(P13:P14)</f>
        <v>-7800922.2120940797</v>
      </c>
      <c r="Q11" s="652">
        <f>SUM(Q13:Q14)</f>
        <v>-5631658.3032350019</v>
      </c>
      <c r="R11" s="661">
        <f>SUM(R13:R14)</f>
        <v>-772977.34235408576</v>
      </c>
      <c r="S11" s="693"/>
      <c r="T11" s="693"/>
      <c r="U11" s="693"/>
      <c r="V11" s="693"/>
    </row>
    <row r="12" spans="2:22" ht="12" customHeight="1">
      <c r="B12" s="655" t="str">
        <f>B29</f>
        <v>ABS</v>
      </c>
      <c r="C12" s="379">
        <f>C29</f>
        <v>19732131.499999996</v>
      </c>
      <c r="D12" s="379">
        <f>D29</f>
        <v>26065793.940000005</v>
      </c>
      <c r="E12" s="379">
        <f>E29</f>
        <v>37900500.980000004</v>
      </c>
      <c r="F12" s="380">
        <f>F29</f>
        <v>29195022.940000001</v>
      </c>
      <c r="H12" s="655" t="str">
        <f>H29</f>
        <v>ABS</v>
      </c>
      <c r="I12" s="379">
        <f>I29</f>
        <v>18075828.664372072</v>
      </c>
      <c r="J12" s="379">
        <f>J29</f>
        <v>23154914.987265933</v>
      </c>
      <c r="K12" s="379">
        <f>K29</f>
        <v>28427851.234548237</v>
      </c>
      <c r="L12" s="380">
        <f>L29</f>
        <v>22528426.504044138</v>
      </c>
      <c r="N12" s="655" t="str">
        <f>N29</f>
        <v>ABS</v>
      </c>
      <c r="O12" s="379">
        <f>O29</f>
        <v>1656302.8356279247</v>
      </c>
      <c r="P12" s="379">
        <f>P29</f>
        <v>2910878.9527340718</v>
      </c>
      <c r="Q12" s="379">
        <f>Q29</f>
        <v>9472649.745451767</v>
      </c>
      <c r="R12" s="380">
        <f>R29</f>
        <v>6666596.4359558634</v>
      </c>
      <c r="S12" s="693"/>
      <c r="T12" s="693"/>
      <c r="U12" s="693"/>
      <c r="V12" s="693"/>
    </row>
    <row r="13" spans="2:22" ht="12" customHeight="1">
      <c r="B13" s="655" t="str">
        <f>B34</f>
        <v>RELAY</v>
      </c>
      <c r="C13" s="379">
        <f>C34</f>
        <v>14127296.390000001</v>
      </c>
      <c r="D13" s="379">
        <f>D34</f>
        <v>17983497.300000001</v>
      </c>
      <c r="E13" s="379">
        <f>E34</f>
        <v>15236852.610000001</v>
      </c>
      <c r="F13" s="380">
        <f>F34</f>
        <v>5545216.4900000002</v>
      </c>
      <c r="H13" s="655" t="str">
        <f>H34</f>
        <v>RELAY</v>
      </c>
      <c r="I13" s="379">
        <f>I34</f>
        <v>19911170.434325948</v>
      </c>
      <c r="J13" s="379">
        <f>J34</f>
        <v>25784419.51209408</v>
      </c>
      <c r="K13" s="379">
        <f>K34</f>
        <v>20923744.392857313</v>
      </c>
      <c r="L13" s="380">
        <f>L34</f>
        <v>6450447.7755184183</v>
      </c>
      <c r="N13" s="655" t="str">
        <f>N34</f>
        <v>RELAY</v>
      </c>
      <c r="O13" s="379">
        <f>O34</f>
        <v>-5783874.0443259478</v>
      </c>
      <c r="P13" s="379">
        <f>P34</f>
        <v>-7800922.2120940797</v>
      </c>
      <c r="Q13" s="379">
        <f>Q34</f>
        <v>-5686891.7828573119</v>
      </c>
      <c r="R13" s="380">
        <f>R34</f>
        <v>-905231.28551841807</v>
      </c>
      <c r="S13" s="693" t="s">
        <v>1459</v>
      </c>
      <c r="T13" s="693"/>
      <c r="U13" s="693"/>
      <c r="V13" s="693"/>
    </row>
    <row r="14" spans="2:22" ht="12" customHeight="1">
      <c r="B14" s="655" t="str">
        <f>B36</f>
        <v>UNIT</v>
      </c>
      <c r="C14" s="379">
        <f>C36</f>
        <v>0</v>
      </c>
      <c r="D14" s="379">
        <f>D36</f>
        <v>0</v>
      </c>
      <c r="E14" s="379">
        <f>E36</f>
        <v>1526968</v>
      </c>
      <c r="F14" s="380">
        <f>F36</f>
        <v>1690832.29</v>
      </c>
      <c r="H14" s="655" t="str">
        <f>H36</f>
        <v>UNIT</v>
      </c>
      <c r="I14" s="379">
        <f>I36</f>
        <v>0</v>
      </c>
      <c r="J14" s="379">
        <f>J36</f>
        <v>0</v>
      </c>
      <c r="K14" s="379">
        <f>K36</f>
        <v>1471734.5203776895</v>
      </c>
      <c r="L14" s="380">
        <f>L36</f>
        <v>1558578.3468356677</v>
      </c>
      <c r="N14" s="655" t="str">
        <f>N36</f>
        <v>UNIT</v>
      </c>
      <c r="O14" s="379">
        <f>O36</f>
        <v>0</v>
      </c>
      <c r="P14" s="379">
        <f>P36</f>
        <v>0</v>
      </c>
      <c r="Q14" s="379">
        <f>Q36</f>
        <v>55233.479622310493</v>
      </c>
      <c r="R14" s="380">
        <f>R36</f>
        <v>132253.9431643323</v>
      </c>
      <c r="S14" s="693"/>
      <c r="T14" s="693"/>
      <c r="U14" s="693"/>
      <c r="V14" s="693"/>
    </row>
    <row r="15" spans="2:22" s="656" customFormat="1" ht="12" customHeight="1">
      <c r="B15" s="660" t="s">
        <v>1460</v>
      </c>
      <c r="C15" s="652">
        <f t="shared" ref="C15:E15" si="18">SUM(C16:C18)</f>
        <v>17984636.289999988</v>
      </c>
      <c r="D15" s="652">
        <f t="shared" si="18"/>
        <v>16473302.809999999</v>
      </c>
      <c r="E15" s="652">
        <f t="shared" si="18"/>
        <v>21324009.869999997</v>
      </c>
      <c r="F15" s="661">
        <f>SUM(F16:F18)</f>
        <v>23195962.629999995</v>
      </c>
      <c r="G15" s="693"/>
      <c r="H15" s="660" t="s">
        <v>1460</v>
      </c>
      <c r="I15" s="652">
        <f>SUM(I17:I18)</f>
        <v>19976653.456249438</v>
      </c>
      <c r="J15" s="652">
        <f>SUM(J17:J18)</f>
        <v>16808118.674198132</v>
      </c>
      <c r="K15" s="652">
        <f>SUM(K17:K18)</f>
        <v>18187927.650961839</v>
      </c>
      <c r="L15" s="661">
        <f>SUM(L17:L18)</f>
        <v>8754449.8415292855</v>
      </c>
      <c r="N15" s="660" t="s">
        <v>1460</v>
      </c>
      <c r="O15" s="652">
        <f>SUM(O17:O18)</f>
        <v>-1992017.1662494494</v>
      </c>
      <c r="P15" s="652">
        <f>SUM(P17:P18)</f>
        <v>-334815.86419813335</v>
      </c>
      <c r="Q15" s="652">
        <f>SUM(Q17:Q18)</f>
        <v>3136082.2190381614</v>
      </c>
      <c r="R15" s="661">
        <f>SUM(R17:R18)</f>
        <v>1962284.8984707142</v>
      </c>
      <c r="S15" s="693"/>
      <c r="T15" s="693"/>
      <c r="U15" s="693"/>
      <c r="V15" s="693"/>
    </row>
    <row r="16" spans="2:22" ht="12" customHeight="1">
      <c r="B16" s="655" t="str">
        <f t="shared" ref="B16:F17" si="19">B30</f>
        <v>BCM</v>
      </c>
      <c r="C16" s="379">
        <f t="shared" si="19"/>
        <v>0</v>
      </c>
      <c r="D16" s="379">
        <f t="shared" si="19"/>
        <v>0</v>
      </c>
      <c r="E16" s="379">
        <f t="shared" si="19"/>
        <v>0</v>
      </c>
      <c r="F16" s="380">
        <f t="shared" si="19"/>
        <v>12479227.889999999</v>
      </c>
      <c r="H16" s="655" t="str">
        <f t="shared" ref="H16:L17" si="20">H30</f>
        <v>BCM</v>
      </c>
      <c r="I16" s="379">
        <f t="shared" si="20"/>
        <v>0</v>
      </c>
      <c r="J16" s="379">
        <f t="shared" si="20"/>
        <v>0</v>
      </c>
      <c r="K16" s="379">
        <f t="shared" si="20"/>
        <v>0</v>
      </c>
      <c r="L16" s="380">
        <f t="shared" si="20"/>
        <v>11855182.98270783</v>
      </c>
      <c r="N16" s="655" t="str">
        <f t="shared" ref="N16:R17" si="21">N30</f>
        <v>BCM</v>
      </c>
      <c r="O16" s="379">
        <f t="shared" si="21"/>
        <v>0</v>
      </c>
      <c r="P16" s="379">
        <f t="shared" si="21"/>
        <v>0</v>
      </c>
      <c r="Q16" s="379">
        <f t="shared" si="21"/>
        <v>0</v>
      </c>
      <c r="R16" s="380">
        <f t="shared" si="21"/>
        <v>624044.90729216859</v>
      </c>
      <c r="S16" s="693"/>
      <c r="T16" s="693"/>
      <c r="U16" s="693"/>
      <c r="V16" s="693"/>
    </row>
    <row r="17" spans="2:22" ht="12" customHeight="1">
      <c r="B17" s="655" t="str">
        <f t="shared" si="19"/>
        <v>SENSOR</v>
      </c>
      <c r="C17" s="379">
        <f t="shared" si="19"/>
        <v>5482605.3099999987</v>
      </c>
      <c r="D17" s="379">
        <f t="shared" si="19"/>
        <v>9111775.3699999992</v>
      </c>
      <c r="E17" s="379">
        <f t="shared" si="19"/>
        <v>16700966.829999998</v>
      </c>
      <c r="F17" s="380">
        <f t="shared" si="19"/>
        <v>8871643.4100000001</v>
      </c>
      <c r="H17" s="655" t="str">
        <f t="shared" si="20"/>
        <v>SENSOR</v>
      </c>
      <c r="I17" s="379">
        <f t="shared" si="20"/>
        <v>4747940.1729095886</v>
      </c>
      <c r="J17" s="379">
        <f t="shared" si="20"/>
        <v>7962159.339524745</v>
      </c>
      <c r="K17" s="379">
        <f t="shared" si="20"/>
        <v>12353069.94751035</v>
      </c>
      <c r="L17" s="380">
        <f t="shared" si="20"/>
        <v>6348058.9231030922</v>
      </c>
      <c r="N17" s="655" t="str">
        <f t="shared" si="21"/>
        <v>SENSOR</v>
      </c>
      <c r="O17" s="379">
        <f t="shared" si="21"/>
        <v>734665.13709041011</v>
      </c>
      <c r="P17" s="379">
        <f t="shared" si="21"/>
        <v>1149616.0304752542</v>
      </c>
      <c r="Q17" s="379">
        <f t="shared" si="21"/>
        <v>4347896.8824896477</v>
      </c>
      <c r="R17" s="380">
        <f t="shared" si="21"/>
        <v>2523584.4868969079</v>
      </c>
      <c r="S17" s="693"/>
      <c r="T17" s="693"/>
      <c r="U17" s="693"/>
      <c r="V17" s="693"/>
    </row>
    <row r="18" spans="2:22" ht="12" customHeight="1">
      <c r="B18" s="655" t="str">
        <f>B35</f>
        <v>BEC</v>
      </c>
      <c r="C18" s="379">
        <f>C35</f>
        <v>12502030.979999989</v>
      </c>
      <c r="D18" s="379">
        <f>D35</f>
        <v>7361527.4400000004</v>
      </c>
      <c r="E18" s="379">
        <f>E35</f>
        <v>4623043.04</v>
      </c>
      <c r="F18" s="380">
        <f>F35</f>
        <v>1845091.33</v>
      </c>
      <c r="H18" s="655" t="str">
        <f>H35</f>
        <v>BEC</v>
      </c>
      <c r="I18" s="379">
        <f>I35</f>
        <v>15228713.283339849</v>
      </c>
      <c r="J18" s="379">
        <f>J35</f>
        <v>8845959.3346733879</v>
      </c>
      <c r="K18" s="379">
        <f>K35</f>
        <v>5834857.7034514863</v>
      </c>
      <c r="L18" s="380">
        <f>L35</f>
        <v>2406390.9184261938</v>
      </c>
      <c r="N18" s="655" t="str">
        <f>N35</f>
        <v>BEC</v>
      </c>
      <c r="O18" s="379">
        <f>O35</f>
        <v>-2726682.3033398595</v>
      </c>
      <c r="P18" s="379">
        <f>P35</f>
        <v>-1484431.8946733875</v>
      </c>
      <c r="Q18" s="379">
        <f>Q35</f>
        <v>-1211814.6634514863</v>
      </c>
      <c r="R18" s="380">
        <f>R35</f>
        <v>-561299.58842619369</v>
      </c>
      <c r="S18" s="693" t="s">
        <v>1459</v>
      </c>
      <c r="T18" s="693"/>
      <c r="U18" s="693"/>
      <c r="V18" s="693"/>
    </row>
    <row r="19" spans="2:22" ht="12" customHeight="1" thickBot="1">
      <c r="B19" s="385" t="s">
        <v>1461</v>
      </c>
      <c r="C19" s="386">
        <f>C7+C15+C11</f>
        <v>233337346.37999994</v>
      </c>
      <c r="D19" s="386">
        <f>D7+D15+D11</f>
        <v>259500351.65999997</v>
      </c>
      <c r="E19" s="386">
        <f>E7+E15+E11</f>
        <v>344498167.51999998</v>
      </c>
      <c r="F19" s="387">
        <f>F7+F15+F11</f>
        <v>202628177.24999997</v>
      </c>
      <c r="H19" s="385" t="s">
        <v>1461</v>
      </c>
      <c r="I19" s="386">
        <f>I7+I15+I11</f>
        <v>189086173.50843632</v>
      </c>
      <c r="J19" s="386">
        <f>J7+J15+J11</f>
        <v>213752184.59273407</v>
      </c>
      <c r="K19" s="386">
        <f>K7+K15+K11</f>
        <v>267342723.16545179</v>
      </c>
      <c r="L19" s="387">
        <f>L7+L15+L11</f>
        <v>139528274.21328256</v>
      </c>
      <c r="N19" s="385" t="s">
        <v>1461</v>
      </c>
      <c r="O19" s="386">
        <f>O7+O15+O11</f>
        <v>24519041.371563625</v>
      </c>
      <c r="P19" s="386">
        <f>P7+P15+P11</f>
        <v>19682373.127265874</v>
      </c>
      <c r="Q19" s="386">
        <f>Q7+Q15+Q11</f>
        <v>39254943.374548227</v>
      </c>
      <c r="R19" s="387">
        <f>R7+R15+R11</f>
        <v>21425652.206717402</v>
      </c>
      <c r="S19" s="693"/>
      <c r="T19" s="693"/>
      <c r="U19" s="693"/>
      <c r="V19" s="693"/>
    </row>
    <row r="20" spans="2:22">
      <c r="B20" s="363" t="s">
        <v>1462</v>
      </c>
      <c r="C20" s="694"/>
      <c r="D20" s="694"/>
      <c r="E20" s="694"/>
      <c r="F20" s="694"/>
      <c r="I20" s="672"/>
      <c r="J20" s="672"/>
      <c r="K20" s="672"/>
      <c r="L20" s="672"/>
      <c r="O20" s="695"/>
      <c r="P20" s="695"/>
      <c r="Q20" s="695"/>
      <c r="R20" s="695"/>
    </row>
    <row r="21" spans="2:22">
      <c r="C21" s="694"/>
      <c r="D21" s="694"/>
      <c r="E21" s="694"/>
      <c r="F21" s="694"/>
      <c r="I21" s="672"/>
      <c r="J21" s="672"/>
      <c r="K21" s="672"/>
      <c r="L21" s="672"/>
      <c r="O21" s="695"/>
      <c r="P21" s="695"/>
      <c r="R21" s="695"/>
    </row>
    <row r="23" spans="2:22">
      <c r="C23" s="694"/>
      <c r="D23" s="694"/>
      <c r="E23" s="694"/>
      <c r="F23" s="694"/>
      <c r="I23" s="672"/>
      <c r="J23" s="672"/>
      <c r="K23" s="672"/>
      <c r="L23" s="672"/>
      <c r="O23" s="695"/>
      <c r="P23" s="695"/>
      <c r="Q23" s="695"/>
      <c r="R23" s="695"/>
    </row>
    <row r="24" spans="2:22" ht="19.5" customHeight="1">
      <c r="B24" s="373" t="s">
        <v>1463</v>
      </c>
      <c r="C24" s="374"/>
      <c r="D24" s="374"/>
      <c r="E24" s="374"/>
      <c r="F24" s="375"/>
      <c r="H24" s="373" t="s">
        <v>1455</v>
      </c>
      <c r="I24" s="374"/>
      <c r="J24" s="374"/>
      <c r="K24" s="374"/>
      <c r="L24" s="375"/>
      <c r="N24" s="373" t="s">
        <v>1456</v>
      </c>
      <c r="O24" s="374"/>
      <c r="P24" s="374"/>
      <c r="Q24" s="374"/>
      <c r="R24" s="375"/>
    </row>
    <row r="25" spans="2:22">
      <c r="B25" s="370"/>
      <c r="C25" s="371" t="s">
        <v>120</v>
      </c>
      <c r="D25" s="371" t="s">
        <v>2</v>
      </c>
      <c r="E25" s="371" t="s">
        <v>3</v>
      </c>
      <c r="F25" s="372" t="s">
        <v>4</v>
      </c>
      <c r="H25" s="370"/>
      <c r="I25" s="371" t="s">
        <v>120</v>
      </c>
      <c r="J25" s="371" t="s">
        <v>2</v>
      </c>
      <c r="K25" s="371" t="s">
        <v>3</v>
      </c>
      <c r="L25" s="372" t="s">
        <v>4</v>
      </c>
      <c r="N25" s="370"/>
      <c r="O25" s="371" t="s">
        <v>120</v>
      </c>
      <c r="P25" s="371" t="s">
        <v>2</v>
      </c>
      <c r="Q25" s="371" t="s">
        <v>3</v>
      </c>
      <c r="R25" s="372" t="s">
        <v>4</v>
      </c>
    </row>
    <row r="26" spans="2:22">
      <c r="B26" s="18" t="s">
        <v>509</v>
      </c>
      <c r="C26" s="19" t="s">
        <v>124</v>
      </c>
      <c r="D26" s="19" t="s">
        <v>124</v>
      </c>
      <c r="E26" s="19" t="s">
        <v>124</v>
      </c>
      <c r="F26" s="20" t="s">
        <v>125</v>
      </c>
      <c r="H26" s="18" t="s">
        <v>509</v>
      </c>
      <c r="I26" s="19" t="s">
        <v>124</v>
      </c>
      <c r="J26" s="19" t="s">
        <v>124</v>
      </c>
      <c r="K26" s="19" t="s">
        <v>124</v>
      </c>
      <c r="L26" s="20" t="s">
        <v>125</v>
      </c>
      <c r="N26" s="18" t="s">
        <v>509</v>
      </c>
      <c r="O26" s="19" t="s">
        <v>124</v>
      </c>
      <c r="P26" s="19" t="s">
        <v>124</v>
      </c>
      <c r="Q26" s="19" t="s">
        <v>124</v>
      </c>
      <c r="R26" s="20" t="s">
        <v>125</v>
      </c>
    </row>
    <row r="27" spans="2:22">
      <c r="B27" s="364" t="s">
        <v>1464</v>
      </c>
      <c r="C27" s="383">
        <f t="shared" ref="C27:F36" si="22">SUMIFS($F$89:$F$123,$B$89:$B$123,$B27,$A$89:$A$123,C$87)</f>
        <v>71335701.039999977</v>
      </c>
      <c r="D27" s="383">
        <f t="shared" si="22"/>
        <v>91449554.219999999</v>
      </c>
      <c r="E27" s="383">
        <f t="shared" si="22"/>
        <v>171198984.52000001</v>
      </c>
      <c r="F27" s="384">
        <f t="shared" si="22"/>
        <v>94578445.709999979</v>
      </c>
      <c r="H27" s="364" t="s">
        <v>1464</v>
      </c>
      <c r="I27" s="383">
        <f t="shared" ref="I27:L36" si="23">SUMIFS($L$89:$L$123,$B$89:$B$123,$B27,$A$89:$A$123,I$87)</f>
        <v>62923262.700068235</v>
      </c>
      <c r="J27" s="383">
        <f t="shared" si="23"/>
        <v>85044506.802272245</v>
      </c>
      <c r="K27" s="383">
        <f t="shared" si="23"/>
        <v>147571846.6097315</v>
      </c>
      <c r="L27" s="384">
        <f t="shared" si="23"/>
        <v>82418008.445429608</v>
      </c>
      <c r="N27" s="364" t="s">
        <v>1464</v>
      </c>
      <c r="O27" s="383">
        <f>C27-I27</f>
        <v>8412438.3399317414</v>
      </c>
      <c r="P27" s="383">
        <f t="shared" ref="P27:P36" si="24">D27-J27</f>
        <v>6405047.4177277535</v>
      </c>
      <c r="Q27" s="383">
        <f t="shared" ref="Q27:Q36" si="25">E27-K27</f>
        <v>23627137.910268515</v>
      </c>
      <c r="R27" s="384">
        <f t="shared" ref="R27:R36" si="26">F27-L27</f>
        <v>12160437.26457037</v>
      </c>
    </row>
    <row r="28" spans="2:22">
      <c r="B28" s="365" t="s">
        <v>1465</v>
      </c>
      <c r="C28" s="377">
        <f t="shared" si="22"/>
        <v>99826736.279999956</v>
      </c>
      <c r="D28" s="377">
        <f t="shared" si="22"/>
        <v>92762592.569999978</v>
      </c>
      <c r="E28" s="377">
        <f t="shared" si="22"/>
        <v>85943332.86999999</v>
      </c>
      <c r="F28" s="378">
        <f t="shared" si="22"/>
        <v>42129351.489999995</v>
      </c>
      <c r="H28" s="365" t="s">
        <v>1465</v>
      </c>
      <c r="I28" s="377">
        <f t="shared" si="23"/>
        <v>78533790.228503197</v>
      </c>
      <c r="J28" s="377">
        <f t="shared" si="23"/>
        <v>75252158.15399155</v>
      </c>
      <c r="K28" s="377">
        <f t="shared" si="23"/>
        <v>70444816.525666535</v>
      </c>
      <c r="L28" s="378">
        <f t="shared" si="23"/>
        <v>34826230.586964779</v>
      </c>
      <c r="N28" s="365" t="s">
        <v>1465</v>
      </c>
      <c r="O28" s="377">
        <f t="shared" ref="O28:O36" si="27">C28-I28</f>
        <v>21292946.051496759</v>
      </c>
      <c r="P28" s="377">
        <f t="shared" si="24"/>
        <v>17510434.416008428</v>
      </c>
      <c r="Q28" s="377">
        <f t="shared" si="25"/>
        <v>15498516.344333455</v>
      </c>
      <c r="R28" s="378">
        <f t="shared" si="26"/>
        <v>7303120.903035216</v>
      </c>
    </row>
    <row r="29" spans="2:22">
      <c r="B29" s="366" t="s">
        <v>1466</v>
      </c>
      <c r="C29" s="379">
        <f t="shared" si="22"/>
        <v>19732131.499999996</v>
      </c>
      <c r="D29" s="379">
        <f t="shared" si="22"/>
        <v>26065793.940000005</v>
      </c>
      <c r="E29" s="379">
        <f t="shared" si="22"/>
        <v>37900500.980000004</v>
      </c>
      <c r="F29" s="380">
        <f t="shared" si="22"/>
        <v>29195022.940000001</v>
      </c>
      <c r="H29" s="366" t="s">
        <v>1466</v>
      </c>
      <c r="I29" s="379">
        <f t="shared" si="23"/>
        <v>18075828.664372072</v>
      </c>
      <c r="J29" s="379">
        <f t="shared" si="23"/>
        <v>23154914.987265933</v>
      </c>
      <c r="K29" s="379">
        <f t="shared" si="23"/>
        <v>28427851.234548237</v>
      </c>
      <c r="L29" s="380">
        <f t="shared" si="23"/>
        <v>22528426.504044138</v>
      </c>
      <c r="N29" s="366" t="s">
        <v>1466</v>
      </c>
      <c r="O29" s="379">
        <f t="shared" si="27"/>
        <v>1656302.8356279247</v>
      </c>
      <c r="P29" s="379">
        <f t="shared" si="24"/>
        <v>2910878.9527340718</v>
      </c>
      <c r="Q29" s="379">
        <f t="shared" si="25"/>
        <v>9472649.745451767</v>
      </c>
      <c r="R29" s="380">
        <f t="shared" si="26"/>
        <v>6666596.4359558634</v>
      </c>
    </row>
    <row r="30" spans="2:22">
      <c r="B30" s="366" t="s">
        <v>1467</v>
      </c>
      <c r="C30" s="379">
        <f t="shared" si="22"/>
        <v>0</v>
      </c>
      <c r="D30" s="379">
        <f t="shared" si="22"/>
        <v>0</v>
      </c>
      <c r="E30" s="379">
        <f t="shared" si="22"/>
        <v>0</v>
      </c>
      <c r="F30" s="380">
        <f t="shared" si="22"/>
        <v>12479227.889999999</v>
      </c>
      <c r="H30" s="366" t="s">
        <v>1467</v>
      </c>
      <c r="I30" s="379">
        <f t="shared" si="23"/>
        <v>0</v>
      </c>
      <c r="J30" s="379">
        <f t="shared" si="23"/>
        <v>0</v>
      </c>
      <c r="K30" s="379">
        <f t="shared" si="23"/>
        <v>0</v>
      </c>
      <c r="L30" s="380">
        <f t="shared" si="23"/>
        <v>11855182.98270783</v>
      </c>
      <c r="N30" s="366" t="s">
        <v>1467</v>
      </c>
      <c r="O30" s="379">
        <f t="shared" si="27"/>
        <v>0</v>
      </c>
      <c r="P30" s="379">
        <f t="shared" si="24"/>
        <v>0</v>
      </c>
      <c r="Q30" s="379">
        <f t="shared" si="25"/>
        <v>0</v>
      </c>
      <c r="R30" s="380">
        <f t="shared" si="26"/>
        <v>624044.90729216859</v>
      </c>
    </row>
    <row r="31" spans="2:22">
      <c r="B31" s="366" t="s">
        <v>1468</v>
      </c>
      <c r="C31" s="379">
        <f t="shared" si="22"/>
        <v>5482605.3099999987</v>
      </c>
      <c r="D31" s="379">
        <f t="shared" si="22"/>
        <v>9111775.3699999992</v>
      </c>
      <c r="E31" s="379">
        <f t="shared" si="22"/>
        <v>16700966.829999998</v>
      </c>
      <c r="F31" s="380">
        <f t="shared" si="22"/>
        <v>8871643.4100000001</v>
      </c>
      <c r="H31" s="366" t="s">
        <v>1468</v>
      </c>
      <c r="I31" s="379">
        <f t="shared" si="23"/>
        <v>4747940.1729095886</v>
      </c>
      <c r="J31" s="379">
        <f t="shared" si="23"/>
        <v>7962159.339524745</v>
      </c>
      <c r="K31" s="379">
        <f t="shared" si="23"/>
        <v>12353069.94751035</v>
      </c>
      <c r="L31" s="380">
        <f t="shared" si="23"/>
        <v>6348058.9231030922</v>
      </c>
      <c r="N31" s="366" t="s">
        <v>1468</v>
      </c>
      <c r="O31" s="379">
        <f t="shared" si="27"/>
        <v>734665.13709041011</v>
      </c>
      <c r="P31" s="379">
        <f t="shared" si="24"/>
        <v>1149616.0304752542</v>
      </c>
      <c r="Q31" s="379">
        <f t="shared" si="25"/>
        <v>4347896.8824896477</v>
      </c>
      <c r="R31" s="380">
        <f t="shared" si="26"/>
        <v>2523584.4868969079</v>
      </c>
    </row>
    <row r="32" spans="2:22">
      <c r="B32" s="366" t="s">
        <v>1469</v>
      </c>
      <c r="C32" s="379">
        <f t="shared" si="22"/>
        <v>22720397.05999998</v>
      </c>
      <c r="D32" s="379">
        <f t="shared" si="22"/>
        <v>26511044.43</v>
      </c>
      <c r="E32" s="379">
        <f t="shared" si="22"/>
        <v>22746276.209999993</v>
      </c>
      <c r="F32" s="380">
        <f t="shared" si="22"/>
        <v>8336178.0100000007</v>
      </c>
      <c r="H32" s="366" t="s">
        <v>1469</v>
      </c>
      <c r="I32" s="379">
        <f t="shared" si="23"/>
        <v>22292439.889999978</v>
      </c>
      <c r="J32" s="379">
        <f t="shared" si="23"/>
        <v>25329492.430000003</v>
      </c>
      <c r="K32" s="379">
        <f t="shared" si="23"/>
        <v>21261568.059999995</v>
      </c>
      <c r="L32" s="380">
        <f t="shared" si="23"/>
        <v>7850861.669999999</v>
      </c>
      <c r="N32" s="366" t="s">
        <v>1469</v>
      </c>
      <c r="O32" s="379">
        <f t="shared" si="27"/>
        <v>427957.17000000179</v>
      </c>
      <c r="P32" s="379">
        <f t="shared" si="24"/>
        <v>1181551.9999999963</v>
      </c>
      <c r="Q32" s="379">
        <f t="shared" si="25"/>
        <v>1484708.1499999985</v>
      </c>
      <c r="R32" s="380">
        <f t="shared" si="26"/>
        <v>485316.34000000171</v>
      </c>
    </row>
    <row r="33" spans="2:19">
      <c r="B33" s="366" t="s">
        <v>1470</v>
      </c>
      <c r="C33" s="379">
        <f t="shared" si="22"/>
        <v>10330844.879999999</v>
      </c>
      <c r="D33" s="379">
        <f t="shared" si="22"/>
        <v>14765610.82</v>
      </c>
      <c r="E33" s="379">
        <f t="shared" si="22"/>
        <v>11367518.67</v>
      </c>
      <c r="F33" s="380">
        <f t="shared" si="22"/>
        <v>6293345.7000000002</v>
      </c>
      <c r="H33" s="366" t="s">
        <v>1470</v>
      </c>
      <c r="I33" s="379">
        <f t="shared" si="23"/>
        <v>7741296.6892894767</v>
      </c>
      <c r="J33" s="379">
        <f t="shared" si="23"/>
        <v>10862981.450178092</v>
      </c>
      <c r="K33" s="379">
        <f t="shared" si="23"/>
        <v>8742653.4658569023</v>
      </c>
      <c r="L33" s="380">
        <f t="shared" si="23"/>
        <v>5520559.2170048142</v>
      </c>
      <c r="N33" s="366" t="s">
        <v>1470</v>
      </c>
      <c r="O33" s="379">
        <f t="shared" si="27"/>
        <v>2589548.1907105222</v>
      </c>
      <c r="P33" s="379">
        <f t="shared" si="24"/>
        <v>3902629.369821908</v>
      </c>
      <c r="Q33" s="379">
        <f t="shared" si="25"/>
        <v>2624865.2041430976</v>
      </c>
      <c r="R33" s="380">
        <f t="shared" si="26"/>
        <v>772786.482995186</v>
      </c>
    </row>
    <row r="34" spans="2:19">
      <c r="B34" s="366" t="s">
        <v>1471</v>
      </c>
      <c r="C34" s="379">
        <f t="shared" si="22"/>
        <v>14127296.390000001</v>
      </c>
      <c r="D34" s="379">
        <f t="shared" si="22"/>
        <v>17983497.300000001</v>
      </c>
      <c r="E34" s="379">
        <f t="shared" si="22"/>
        <v>15236852.610000001</v>
      </c>
      <c r="F34" s="380">
        <f t="shared" si="22"/>
        <v>5545216.4900000002</v>
      </c>
      <c r="H34" s="366" t="s">
        <v>1471</v>
      </c>
      <c r="I34" s="379">
        <f t="shared" si="23"/>
        <v>19911170.434325948</v>
      </c>
      <c r="J34" s="379">
        <f t="shared" si="23"/>
        <v>25784419.51209408</v>
      </c>
      <c r="K34" s="379">
        <f t="shared" si="23"/>
        <v>20923744.392857313</v>
      </c>
      <c r="L34" s="380">
        <f t="shared" si="23"/>
        <v>6450447.7755184183</v>
      </c>
      <c r="N34" s="366" t="s">
        <v>1471</v>
      </c>
      <c r="O34" s="379">
        <f t="shared" si="27"/>
        <v>-5783874.0443259478</v>
      </c>
      <c r="P34" s="379">
        <f t="shared" si="24"/>
        <v>-7800922.2120940797</v>
      </c>
      <c r="Q34" s="379">
        <f t="shared" si="25"/>
        <v>-5686891.7828573119</v>
      </c>
      <c r="R34" s="380">
        <f t="shared" si="26"/>
        <v>-905231.28551841807</v>
      </c>
      <c r="S34" s="363" t="s">
        <v>1472</v>
      </c>
    </row>
    <row r="35" spans="2:19">
      <c r="B35" s="366" t="s">
        <v>1473</v>
      </c>
      <c r="C35" s="379">
        <f t="shared" si="22"/>
        <v>12502030.979999989</v>
      </c>
      <c r="D35" s="379">
        <f t="shared" si="22"/>
        <v>7361527.4400000004</v>
      </c>
      <c r="E35" s="379">
        <f t="shared" si="22"/>
        <v>4623043.04</v>
      </c>
      <c r="F35" s="380">
        <f t="shared" si="22"/>
        <v>1845091.33</v>
      </c>
      <c r="G35" s="363" t="s">
        <v>1474</v>
      </c>
      <c r="H35" s="366" t="s">
        <v>1473</v>
      </c>
      <c r="I35" s="379">
        <f t="shared" si="23"/>
        <v>15228713.283339849</v>
      </c>
      <c r="J35" s="379">
        <f t="shared" si="23"/>
        <v>8845959.3346733879</v>
      </c>
      <c r="K35" s="379">
        <f t="shared" si="23"/>
        <v>5834857.7034514863</v>
      </c>
      <c r="L35" s="380">
        <f t="shared" si="23"/>
        <v>2406390.9184261938</v>
      </c>
      <c r="N35" s="366" t="s">
        <v>1473</v>
      </c>
      <c r="O35" s="379">
        <f t="shared" si="27"/>
        <v>-2726682.3033398595</v>
      </c>
      <c r="P35" s="379">
        <f t="shared" si="24"/>
        <v>-1484431.8946733875</v>
      </c>
      <c r="Q35" s="379">
        <f t="shared" si="25"/>
        <v>-1211814.6634514863</v>
      </c>
      <c r="R35" s="380">
        <f t="shared" si="26"/>
        <v>-561299.58842619369</v>
      </c>
      <c r="S35" s="363" t="s">
        <v>1472</v>
      </c>
    </row>
    <row r="36" spans="2:19">
      <c r="B36" s="367" t="s">
        <v>1475</v>
      </c>
      <c r="C36" s="381">
        <f t="shared" si="22"/>
        <v>0</v>
      </c>
      <c r="D36" s="381">
        <f t="shared" si="22"/>
        <v>0</v>
      </c>
      <c r="E36" s="381">
        <f t="shared" si="22"/>
        <v>1526968</v>
      </c>
      <c r="F36" s="382">
        <f t="shared" si="22"/>
        <v>1690832.29</v>
      </c>
      <c r="H36" s="367" t="s">
        <v>1475</v>
      </c>
      <c r="I36" s="381">
        <f t="shared" si="23"/>
        <v>0</v>
      </c>
      <c r="J36" s="381">
        <f t="shared" si="23"/>
        <v>0</v>
      </c>
      <c r="K36" s="381">
        <f t="shared" si="23"/>
        <v>1471734.5203776895</v>
      </c>
      <c r="L36" s="382">
        <f t="shared" si="23"/>
        <v>1558578.3468356677</v>
      </c>
      <c r="N36" s="367" t="s">
        <v>1475</v>
      </c>
      <c r="O36" s="381">
        <f t="shared" si="27"/>
        <v>0</v>
      </c>
      <c r="P36" s="381">
        <f t="shared" si="24"/>
        <v>0</v>
      </c>
      <c r="Q36" s="381">
        <f t="shared" si="25"/>
        <v>55233.479622310493</v>
      </c>
      <c r="R36" s="382">
        <f t="shared" si="26"/>
        <v>132253.9431643323</v>
      </c>
    </row>
    <row r="37" spans="2:19" ht="12" thickBot="1">
      <c r="B37" s="385" t="s">
        <v>1461</v>
      </c>
      <c r="C37" s="386">
        <f>SUM(C27:C36)</f>
        <v>256057743.43999991</v>
      </c>
      <c r="D37" s="386">
        <f t="shared" ref="D37:F37" si="28">SUM(D27:D36)</f>
        <v>286011396.08999997</v>
      </c>
      <c r="E37" s="386">
        <f t="shared" si="28"/>
        <v>367244443.73000002</v>
      </c>
      <c r="F37" s="387">
        <f t="shared" si="28"/>
        <v>210964355.25999996</v>
      </c>
      <c r="H37" s="385" t="s">
        <v>1461</v>
      </c>
      <c r="I37" s="386">
        <f>SUM(I27:I36)</f>
        <v>229454442.06280833</v>
      </c>
      <c r="J37" s="386">
        <f t="shared" ref="J37" si="29">SUM(J27:J36)</f>
        <v>262236592.01000002</v>
      </c>
      <c r="K37" s="386">
        <f t="shared" ref="K37" si="30">SUM(K27:K36)</f>
        <v>317032142.46000004</v>
      </c>
      <c r="L37" s="387">
        <f t="shared" ref="L37" si="31">SUM(L27:L36)</f>
        <v>181762745.37003452</v>
      </c>
      <c r="N37" s="385" t="s">
        <v>1461</v>
      </c>
      <c r="O37" s="386">
        <f>SUM(O27:O36)</f>
        <v>26603301.377191551</v>
      </c>
      <c r="P37" s="386">
        <f t="shared" ref="P37" si="32">SUM(P27:P36)</f>
        <v>23774804.079999946</v>
      </c>
      <c r="Q37" s="386">
        <f t="shared" ref="Q37" si="33">SUM(Q27:Q36)</f>
        <v>50212301.269999996</v>
      </c>
      <c r="R37" s="387">
        <f t="shared" ref="R37" si="34">SUM(R27:R36)</f>
        <v>29201609.889965437</v>
      </c>
    </row>
    <row r="39" spans="2:19">
      <c r="B39" s="388" t="s">
        <v>1476</v>
      </c>
      <c r="C39" s="389">
        <f>마진!F8*1000</f>
        <v>256208247.97</v>
      </c>
      <c r="D39" s="389">
        <f>마진!H8*1000</f>
        <v>285760425.59999996</v>
      </c>
      <c r="E39" s="389">
        <f>마진!J8*1000</f>
        <v>368009031.53999996</v>
      </c>
      <c r="F39" s="390">
        <f>마진!L8*1000</f>
        <v>213440769.07000002</v>
      </c>
      <c r="H39" s="388" t="s">
        <v>1476</v>
      </c>
      <c r="I39" s="389">
        <f>마진!F25*1000</f>
        <v>229658333.11999997</v>
      </c>
      <c r="J39" s="389">
        <f>마진!H25*1000</f>
        <v>260835830.20999998</v>
      </c>
      <c r="K39" s="389">
        <f>마진!J25*1000</f>
        <v>317532057.86854947</v>
      </c>
      <c r="L39" s="390">
        <f>마진!L25*1000</f>
        <v>183447299.02000001</v>
      </c>
      <c r="Q39" s="363">
        <f>Q32/E32</f>
        <v>6.5272580720147647E-2</v>
      </c>
    </row>
    <row r="40" spans="2:19">
      <c r="B40" s="388" t="s">
        <v>1477</v>
      </c>
      <c r="C40" s="389">
        <f>C37-C39</f>
        <v>-150504.5300000906</v>
      </c>
      <c r="D40" s="389">
        <f t="shared" ref="D40:F40" si="35">D37-D39</f>
        <v>250970.49000000954</v>
      </c>
      <c r="E40" s="389">
        <f t="shared" si="35"/>
        <v>-764587.80999994278</v>
      </c>
      <c r="F40" s="390">
        <f t="shared" si="35"/>
        <v>-2476413.810000062</v>
      </c>
      <c r="H40" s="388" t="s">
        <v>1477</v>
      </c>
      <c r="I40" s="389">
        <f>I37-I39</f>
        <v>-203891.05719164014</v>
      </c>
      <c r="J40" s="389">
        <f t="shared" ref="J40" si="36">J37-J39</f>
        <v>1400761.8000000417</v>
      </c>
      <c r="K40" s="389">
        <f t="shared" ref="K40" si="37">K37-K39</f>
        <v>-499915.40854942799</v>
      </c>
      <c r="L40" s="390">
        <f t="shared" ref="L40" si="38">L37-L39</f>
        <v>-1684553.6499654949</v>
      </c>
    </row>
    <row r="41" spans="2:19">
      <c r="B41" s="412"/>
      <c r="C41" s="652"/>
      <c r="D41" s="652"/>
      <c r="E41" s="652"/>
      <c r="F41" s="652"/>
      <c r="H41" s="412" t="s">
        <v>1478</v>
      </c>
      <c r="I41" s="652">
        <f>'IS(RMB)'!J14+'IS(RMB)'!J15</f>
        <v>253581881.83000001</v>
      </c>
      <c r="J41" s="652">
        <f>'IS(RMB)'!K14+'IS(RMB)'!K15</f>
        <v>261129310.43999979</v>
      </c>
      <c r="K41" s="652">
        <f>'IS(RMB)'!L14+'IS(RMB)'!L15</f>
        <v>317856831.00000012</v>
      </c>
      <c r="L41" s="652">
        <f>'IS(RMB)'!M14+'IS(RMB)'!M15</f>
        <v>182140206.82000005</v>
      </c>
    </row>
    <row r="42" spans="2:19">
      <c r="I42" s="888">
        <f>I37-I41</f>
        <v>-24127439.767191678</v>
      </c>
      <c r="J42" s="888">
        <f t="shared" ref="J42:L42" si="39">J37-J41</f>
        <v>1107281.5700002313</v>
      </c>
      <c r="K42" s="888">
        <f t="shared" si="39"/>
        <v>-824688.54000008106</v>
      </c>
      <c r="L42" s="888">
        <f t="shared" si="39"/>
        <v>-377461.44996553659</v>
      </c>
    </row>
    <row r="43" spans="2:19">
      <c r="I43" s="888"/>
      <c r="J43" s="888"/>
      <c r="K43" s="888"/>
      <c r="L43" s="888"/>
    </row>
    <row r="44" spans="2:19" ht="19.5" customHeight="1" outlineLevel="1">
      <c r="B44" s="373" t="s">
        <v>1479</v>
      </c>
      <c r="C44" s="374"/>
      <c r="D44" s="374"/>
      <c r="E44" s="374"/>
      <c r="F44" s="375"/>
      <c r="H44" s="373" t="s">
        <v>1480</v>
      </c>
      <c r="I44" s="374"/>
      <c r="J44" s="374"/>
      <c r="K44" s="374"/>
      <c r="L44" s="375"/>
    </row>
    <row r="45" spans="2:19" ht="12" customHeight="1" outlineLevel="1">
      <c r="B45" s="370"/>
      <c r="C45" s="371" t="s">
        <v>120</v>
      </c>
      <c r="D45" s="371" t="s">
        <v>2</v>
      </c>
      <c r="E45" s="371" t="s">
        <v>3</v>
      </c>
      <c r="F45" s="372" t="s">
        <v>4</v>
      </c>
      <c r="H45" s="370"/>
      <c r="I45" s="371" t="s">
        <v>120</v>
      </c>
      <c r="J45" s="371" t="s">
        <v>2</v>
      </c>
      <c r="K45" s="371" t="s">
        <v>3</v>
      </c>
      <c r="L45" s="372" t="s">
        <v>4</v>
      </c>
    </row>
    <row r="46" spans="2:19" ht="12" customHeight="1" outlineLevel="1">
      <c r="B46" s="18" t="s">
        <v>1481</v>
      </c>
      <c r="C46" s="19" t="s">
        <v>124</v>
      </c>
      <c r="D46" s="19" t="s">
        <v>124</v>
      </c>
      <c r="E46" s="19" t="s">
        <v>124</v>
      </c>
      <c r="F46" s="20" t="s">
        <v>125</v>
      </c>
      <c r="H46" s="18" t="s">
        <v>509</v>
      </c>
      <c r="I46" s="19" t="s">
        <v>124</v>
      </c>
      <c r="J46" s="19" t="s">
        <v>124</v>
      </c>
      <c r="K46" s="19" t="s">
        <v>124</v>
      </c>
      <c r="L46" s="20" t="s">
        <v>125</v>
      </c>
    </row>
    <row r="47" spans="2:19" ht="12" customHeight="1" outlineLevel="1">
      <c r="B47" s="364" t="s">
        <v>1464</v>
      </c>
      <c r="C47" s="393">
        <f t="shared" ref="C47:F56" si="40">SUMIFS($C$89:$C$123,$B$89:$B$123,$B47,$A$89:$A$123,C$87)</f>
        <v>32771525.600000001</v>
      </c>
      <c r="D47" s="393">
        <f t="shared" si="40"/>
        <v>11908643</v>
      </c>
      <c r="E47" s="393">
        <f t="shared" si="40"/>
        <v>9509271</v>
      </c>
      <c r="F47" s="394">
        <f t="shared" si="40"/>
        <v>4582823</v>
      </c>
      <c r="H47" s="364" t="s">
        <v>1464</v>
      </c>
      <c r="I47" s="383">
        <f t="shared" ref="I47:L56" si="41">SUMIFS($G$89:$G$123,$B$89:$B$123,$B47,$A$89:$A$123,I$87)</f>
        <v>39070797.670068227</v>
      </c>
      <c r="J47" s="383">
        <f t="shared" si="41"/>
        <v>53367344.452272229</v>
      </c>
      <c r="K47" s="383">
        <f t="shared" si="41"/>
        <v>97868136.479731485</v>
      </c>
      <c r="L47" s="384">
        <f t="shared" si="41"/>
        <v>55836792.825429618</v>
      </c>
    </row>
    <row r="48" spans="2:19" ht="12" customHeight="1" outlineLevel="1">
      <c r="B48" s="365" t="s">
        <v>1465</v>
      </c>
      <c r="C48" s="395">
        <f t="shared" si="40"/>
        <v>5690335</v>
      </c>
      <c r="D48" s="395">
        <f t="shared" si="40"/>
        <v>3630524</v>
      </c>
      <c r="E48" s="395">
        <f t="shared" si="40"/>
        <v>4350074</v>
      </c>
      <c r="F48" s="396">
        <f t="shared" si="40"/>
        <v>2241400</v>
      </c>
      <c r="H48" s="365" t="s">
        <v>1465</v>
      </c>
      <c r="I48" s="377">
        <f t="shared" si="41"/>
        <v>54180551.768503189</v>
      </c>
      <c r="J48" s="377">
        <f t="shared" si="41"/>
        <v>51788707.483991563</v>
      </c>
      <c r="K48" s="377">
        <f t="shared" si="41"/>
        <v>48757813.905666545</v>
      </c>
      <c r="L48" s="378">
        <f t="shared" si="41"/>
        <v>25002405.026964776</v>
      </c>
    </row>
    <row r="49" spans="2:18" ht="12" customHeight="1" outlineLevel="1">
      <c r="B49" s="366" t="s">
        <v>1466</v>
      </c>
      <c r="C49" s="397">
        <f t="shared" si="40"/>
        <v>1390237</v>
      </c>
      <c r="D49" s="397">
        <f t="shared" si="40"/>
        <v>959855</v>
      </c>
      <c r="E49" s="397">
        <f t="shared" si="40"/>
        <v>1401432</v>
      </c>
      <c r="F49" s="398">
        <f t="shared" si="40"/>
        <v>992124</v>
      </c>
      <c r="H49" s="366" t="s">
        <v>1466</v>
      </c>
      <c r="I49" s="379">
        <f t="shared" si="41"/>
        <v>9466874.3543720748</v>
      </c>
      <c r="J49" s="379">
        <f t="shared" si="41"/>
        <v>11909564.507265933</v>
      </c>
      <c r="K49" s="379">
        <f t="shared" si="41"/>
        <v>16928006.34454824</v>
      </c>
      <c r="L49" s="380">
        <f t="shared" si="41"/>
        <v>13205936.184044136</v>
      </c>
    </row>
    <row r="50" spans="2:18" ht="12" customHeight="1" outlineLevel="1">
      <c r="B50" s="366" t="s">
        <v>1467</v>
      </c>
      <c r="C50" s="397">
        <f t="shared" si="40"/>
        <v>0</v>
      </c>
      <c r="D50" s="397">
        <f t="shared" si="40"/>
        <v>0</v>
      </c>
      <c r="E50" s="397">
        <f t="shared" si="40"/>
        <v>0</v>
      </c>
      <c r="F50" s="398">
        <f t="shared" si="40"/>
        <v>61474</v>
      </c>
      <c r="H50" s="366" t="s">
        <v>1467</v>
      </c>
      <c r="I50" s="379">
        <f t="shared" si="41"/>
        <v>0</v>
      </c>
      <c r="J50" s="379">
        <f t="shared" si="41"/>
        <v>0</v>
      </c>
      <c r="K50" s="379">
        <f t="shared" si="41"/>
        <v>0</v>
      </c>
      <c r="L50" s="380">
        <f t="shared" si="41"/>
        <v>11074231.40270783</v>
      </c>
    </row>
    <row r="51" spans="2:18" ht="12" customHeight="1" outlineLevel="1">
      <c r="B51" s="366" t="s">
        <v>1468</v>
      </c>
      <c r="C51" s="397">
        <f t="shared" si="40"/>
        <v>455823</v>
      </c>
      <c r="D51" s="397">
        <f t="shared" si="40"/>
        <v>699010</v>
      </c>
      <c r="E51" s="397">
        <f t="shared" si="40"/>
        <v>795793</v>
      </c>
      <c r="F51" s="398">
        <f t="shared" si="40"/>
        <v>367654</v>
      </c>
      <c r="H51" s="366" t="s">
        <v>1468</v>
      </c>
      <c r="I51" s="379">
        <f t="shared" si="41"/>
        <v>3762682.172909589</v>
      </c>
      <c r="J51" s="379">
        <f t="shared" si="41"/>
        <v>5877681.9595247451</v>
      </c>
      <c r="K51" s="379">
        <f t="shared" si="41"/>
        <v>9739514.4675103519</v>
      </c>
      <c r="L51" s="380">
        <f t="shared" si="41"/>
        <v>4845556.1831030929</v>
      </c>
    </row>
    <row r="52" spans="2:18" ht="12" customHeight="1" outlineLevel="1">
      <c r="B52" s="366" t="s">
        <v>1469</v>
      </c>
      <c r="C52" s="397">
        <f t="shared" si="40"/>
        <v>158311</v>
      </c>
      <c r="D52" s="397">
        <f t="shared" si="40"/>
        <v>261130</v>
      </c>
      <c r="E52" s="397">
        <f t="shared" si="40"/>
        <v>235562</v>
      </c>
      <c r="F52" s="398">
        <f t="shared" si="40"/>
        <v>98069</v>
      </c>
      <c r="H52" s="366" t="s">
        <v>1469</v>
      </c>
      <c r="I52" s="379">
        <f t="shared" si="41"/>
        <v>20065.459999999992</v>
      </c>
      <c r="J52" s="379">
        <f t="shared" si="41"/>
        <v>0</v>
      </c>
      <c r="K52" s="379">
        <f t="shared" si="41"/>
        <v>0</v>
      </c>
      <c r="L52" s="380">
        <f t="shared" si="41"/>
        <v>0</v>
      </c>
    </row>
    <row r="53" spans="2:18" ht="12" customHeight="1" outlineLevel="1">
      <c r="B53" s="366" t="s">
        <v>1470</v>
      </c>
      <c r="C53" s="397">
        <f t="shared" si="40"/>
        <v>178162</v>
      </c>
      <c r="D53" s="397">
        <f t="shared" si="40"/>
        <v>249283</v>
      </c>
      <c r="E53" s="397">
        <f t="shared" si="40"/>
        <v>242033</v>
      </c>
      <c r="F53" s="398">
        <f t="shared" si="40"/>
        <v>247311</v>
      </c>
      <c r="H53" s="366" t="s">
        <v>1470</v>
      </c>
      <c r="I53" s="379">
        <f t="shared" si="41"/>
        <v>4723732.3892894778</v>
      </c>
      <c r="J53" s="379">
        <f t="shared" si="41"/>
        <v>6576304.6001780936</v>
      </c>
      <c r="K53" s="379">
        <f t="shared" si="41"/>
        <v>5124794.0158569021</v>
      </c>
      <c r="L53" s="380">
        <f t="shared" si="41"/>
        <v>3306605.0270048147</v>
      </c>
    </row>
    <row r="54" spans="2:18" ht="12" customHeight="1" outlineLevel="1">
      <c r="B54" s="366" t="s">
        <v>1471</v>
      </c>
      <c r="C54" s="397">
        <f t="shared" si="40"/>
        <v>4173699</v>
      </c>
      <c r="D54" s="397">
        <f t="shared" si="40"/>
        <v>5301072</v>
      </c>
      <c r="E54" s="397">
        <f t="shared" si="40"/>
        <v>4523472</v>
      </c>
      <c r="F54" s="398">
        <f t="shared" si="40"/>
        <v>1656720</v>
      </c>
      <c r="H54" s="366" t="s">
        <v>1471</v>
      </c>
      <c r="I54" s="379">
        <f t="shared" si="41"/>
        <v>15114361.834325954</v>
      </c>
      <c r="J54" s="379">
        <f t="shared" si="41"/>
        <v>18950761.422094084</v>
      </c>
      <c r="K54" s="379">
        <f t="shared" si="41"/>
        <v>12934408.342857309</v>
      </c>
      <c r="L54" s="380">
        <f t="shared" si="41"/>
        <v>4584894.1855184194</v>
      </c>
    </row>
    <row r="55" spans="2:18" ht="12" customHeight="1" outlineLevel="1">
      <c r="B55" s="366" t="s">
        <v>1473</v>
      </c>
      <c r="C55" s="397">
        <f t="shared" si="40"/>
        <v>40058</v>
      </c>
      <c r="D55" s="397">
        <f t="shared" si="40"/>
        <v>25844</v>
      </c>
      <c r="E55" s="397">
        <f t="shared" si="40"/>
        <v>16754</v>
      </c>
      <c r="F55" s="398">
        <f t="shared" si="40"/>
        <v>6960</v>
      </c>
      <c r="H55" s="366" t="s">
        <v>1473</v>
      </c>
      <c r="I55" s="379">
        <f t="shared" si="41"/>
        <v>12696437.353339853</v>
      </c>
      <c r="J55" s="379">
        <f t="shared" si="41"/>
        <v>7353042.4146733899</v>
      </c>
      <c r="K55" s="379">
        <f t="shared" si="41"/>
        <v>4758615.3034514859</v>
      </c>
      <c r="L55" s="380">
        <f t="shared" si="41"/>
        <v>1956083.1084261937</v>
      </c>
    </row>
    <row r="56" spans="2:18" ht="12" customHeight="1" outlineLevel="1">
      <c r="B56" s="367" t="s">
        <v>1475</v>
      </c>
      <c r="C56" s="399">
        <f t="shared" si="40"/>
        <v>0</v>
      </c>
      <c r="D56" s="399">
        <f t="shared" si="40"/>
        <v>0</v>
      </c>
      <c r="E56" s="399">
        <f t="shared" si="40"/>
        <v>9216</v>
      </c>
      <c r="F56" s="400">
        <f t="shared" si="40"/>
        <v>7277</v>
      </c>
      <c r="H56" s="367" t="s">
        <v>1475</v>
      </c>
      <c r="I56" s="381">
        <f t="shared" si="41"/>
        <v>0</v>
      </c>
      <c r="J56" s="381">
        <f t="shared" si="41"/>
        <v>0</v>
      </c>
      <c r="K56" s="381">
        <f t="shared" si="41"/>
        <v>1203090.3903776894</v>
      </c>
      <c r="L56" s="382">
        <f t="shared" si="41"/>
        <v>1329425.2368356676</v>
      </c>
    </row>
    <row r="57" spans="2:18" ht="12" customHeight="1" outlineLevel="1" thickBot="1">
      <c r="B57" s="385" t="s">
        <v>1461</v>
      </c>
      <c r="C57" s="401">
        <f>SUM(C47:C56)</f>
        <v>44858150.600000001</v>
      </c>
      <c r="D57" s="401">
        <f t="shared" ref="D57:F57" si="42">SUM(D47:D56)</f>
        <v>23035361</v>
      </c>
      <c r="E57" s="401">
        <f t="shared" si="42"/>
        <v>21083607</v>
      </c>
      <c r="F57" s="402">
        <f t="shared" si="42"/>
        <v>10261812</v>
      </c>
      <c r="H57" s="385" t="s">
        <v>1461</v>
      </c>
      <c r="I57" s="386">
        <f>SUM(I47:I56)</f>
        <v>139035503.00280836</v>
      </c>
      <c r="J57" s="386">
        <f t="shared" ref="J57" si="43">SUM(J47:J56)</f>
        <v>155823406.84000003</v>
      </c>
      <c r="K57" s="386">
        <f t="shared" ref="K57" si="44">SUM(K47:K56)</f>
        <v>197314379.24999997</v>
      </c>
      <c r="L57" s="387">
        <f t="shared" ref="L57" si="45">SUM(L47:L56)</f>
        <v>121141929.18003456</v>
      </c>
      <c r="N57" s="412"/>
      <c r="O57" s="413"/>
      <c r="P57" s="413"/>
      <c r="Q57" s="413"/>
      <c r="R57" s="413"/>
    </row>
    <row r="58" spans="2:18" outlineLevel="1"/>
    <row r="59" spans="2:18" ht="19.5" customHeight="1" outlineLevel="1">
      <c r="B59" s="373" t="s">
        <v>1482</v>
      </c>
      <c r="C59" s="374"/>
      <c r="D59" s="374"/>
      <c r="E59" s="374"/>
      <c r="F59" s="375"/>
      <c r="H59" s="373" t="s">
        <v>1483</v>
      </c>
      <c r="I59" s="374"/>
      <c r="J59" s="374"/>
      <c r="K59" s="374"/>
      <c r="L59" s="375"/>
      <c r="N59" s="373" t="s">
        <v>1484</v>
      </c>
      <c r="O59" s="374"/>
      <c r="P59" s="374"/>
      <c r="Q59" s="374"/>
      <c r="R59" s="375"/>
    </row>
    <row r="60" spans="2:18" ht="12" customHeight="1" outlineLevel="1">
      <c r="B60" s="370"/>
      <c r="C60" s="371" t="s">
        <v>120</v>
      </c>
      <c r="D60" s="371" t="s">
        <v>2</v>
      </c>
      <c r="E60" s="371" t="s">
        <v>3</v>
      </c>
      <c r="F60" s="372" t="s">
        <v>4</v>
      </c>
      <c r="H60" s="370"/>
      <c r="I60" s="371" t="s">
        <v>120</v>
      </c>
      <c r="J60" s="371" t="s">
        <v>2</v>
      </c>
      <c r="K60" s="371" t="s">
        <v>3</v>
      </c>
      <c r="L60" s="372" t="s">
        <v>4</v>
      </c>
      <c r="N60" s="370"/>
      <c r="O60" s="371" t="s">
        <v>120</v>
      </c>
      <c r="P60" s="371" t="s">
        <v>2</v>
      </c>
      <c r="Q60" s="371" t="s">
        <v>3</v>
      </c>
      <c r="R60" s="372" t="s">
        <v>4</v>
      </c>
    </row>
    <row r="61" spans="2:18" ht="12" customHeight="1" outlineLevel="1">
      <c r="B61" s="18" t="s">
        <v>1485</v>
      </c>
      <c r="C61" s="19" t="s">
        <v>124</v>
      </c>
      <c r="D61" s="19" t="s">
        <v>124</v>
      </c>
      <c r="E61" s="19" t="s">
        <v>124</v>
      </c>
      <c r="F61" s="20" t="s">
        <v>125</v>
      </c>
      <c r="H61" s="18" t="s">
        <v>1485</v>
      </c>
      <c r="I61" s="19" t="s">
        <v>124</v>
      </c>
      <c r="J61" s="19" t="s">
        <v>124</v>
      </c>
      <c r="K61" s="19" t="s">
        <v>124</v>
      </c>
      <c r="L61" s="20" t="s">
        <v>125</v>
      </c>
      <c r="N61" s="18" t="s">
        <v>1486</v>
      </c>
      <c r="O61" s="19" t="s">
        <v>124</v>
      </c>
      <c r="P61" s="19" t="s">
        <v>124</v>
      </c>
      <c r="Q61" s="19" t="s">
        <v>124</v>
      </c>
      <c r="R61" s="20" t="s">
        <v>125</v>
      </c>
    </row>
    <row r="62" spans="2:18" ht="12" customHeight="1" outlineLevel="1">
      <c r="B62" s="364" t="s">
        <v>1464</v>
      </c>
      <c r="C62" s="403">
        <f t="shared" ref="C62:F71" si="46">IFERROR(C27/C47,0)</f>
        <v>2.1767586260921576</v>
      </c>
      <c r="D62" s="696">
        <f t="shared" si="46"/>
        <v>7.6792590238871048</v>
      </c>
      <c r="E62" s="696">
        <f t="shared" si="46"/>
        <v>18.003376338733013</v>
      </c>
      <c r="F62" s="404">
        <f t="shared" si="46"/>
        <v>20.63759514823068</v>
      </c>
      <c r="H62" s="364" t="s">
        <v>1464</v>
      </c>
      <c r="I62" s="414">
        <f>IFERROR(I47/I27,0)</f>
        <v>0.62092771406823211</v>
      </c>
      <c r="J62" s="414">
        <f t="shared" ref="J62:L62" si="47">IFERROR(J47/J27,0)</f>
        <v>0.6275225344812787</v>
      </c>
      <c r="K62" s="414">
        <f t="shared" si="47"/>
        <v>0.6631897528432612</v>
      </c>
      <c r="L62" s="415">
        <f t="shared" si="47"/>
        <v>0.67748291761260071</v>
      </c>
      <c r="N62" s="364" t="s">
        <v>1464</v>
      </c>
      <c r="O62" s="403">
        <f t="shared" ref="O62:O71" si="48">IFERROR(O27/C47,0)</f>
        <v>0.25669962523599271</v>
      </c>
      <c r="P62" s="403">
        <f t="shared" ref="P62:P71" si="49">IFERROR(P27/D47,0)</f>
        <v>0.53784863797896654</v>
      </c>
      <c r="Q62" s="403">
        <f t="shared" ref="Q62:Q71" si="50">IFERROR(Q27/E47,0)</f>
        <v>2.4846423990091897</v>
      </c>
      <c r="R62" s="404">
        <f t="shared" ref="R62:R71" si="51">IFERROR(R27/F47,0)</f>
        <v>2.6534817654031957</v>
      </c>
    </row>
    <row r="63" spans="2:18" ht="12" customHeight="1" outlineLevel="1">
      <c r="B63" s="365" t="s">
        <v>1465</v>
      </c>
      <c r="C63" s="405">
        <f t="shared" si="46"/>
        <v>17.54320901669233</v>
      </c>
      <c r="D63" s="405">
        <f t="shared" si="46"/>
        <v>25.550744897981662</v>
      </c>
      <c r="E63" s="405">
        <f t="shared" si="46"/>
        <v>19.756751924220136</v>
      </c>
      <c r="F63" s="406">
        <f t="shared" si="46"/>
        <v>18.795998701704288</v>
      </c>
      <c r="H63" s="365" t="s">
        <v>1465</v>
      </c>
      <c r="I63" s="416">
        <f t="shared" ref="I63:L63" si="52">IFERROR(I48/I28,0)</f>
        <v>0.68990114460105101</v>
      </c>
      <c r="J63" s="416">
        <f t="shared" si="52"/>
        <v>0.6882022888700976</v>
      </c>
      <c r="K63" s="416">
        <f t="shared" si="52"/>
        <v>0.69214196743491641</v>
      </c>
      <c r="L63" s="417">
        <f t="shared" si="52"/>
        <v>0.71791878149233312</v>
      </c>
      <c r="N63" s="365" t="s">
        <v>1465</v>
      </c>
      <c r="O63" s="405">
        <f t="shared" si="48"/>
        <v>3.7419494724821578</v>
      </c>
      <c r="P63" s="405">
        <f t="shared" si="49"/>
        <v>4.8231149046276593</v>
      </c>
      <c r="Q63" s="405">
        <f t="shared" si="50"/>
        <v>3.5628167117004113</v>
      </c>
      <c r="R63" s="406">
        <f t="shared" si="51"/>
        <v>3.2582854033350657</v>
      </c>
    </row>
    <row r="64" spans="2:18" ht="12" customHeight="1" outlineLevel="1">
      <c r="B64" s="366" t="s">
        <v>1466</v>
      </c>
      <c r="C64" s="407">
        <f t="shared" si="46"/>
        <v>14.193358038953068</v>
      </c>
      <c r="D64" s="407">
        <f t="shared" si="46"/>
        <v>27.15597037052472</v>
      </c>
      <c r="E64" s="407">
        <f t="shared" si="46"/>
        <v>27.044124138738095</v>
      </c>
      <c r="F64" s="408">
        <f t="shared" si="46"/>
        <v>29.426788324846491</v>
      </c>
      <c r="H64" s="366" t="s">
        <v>1466</v>
      </c>
      <c r="I64" s="418">
        <f t="shared" ref="I64:L64" si="53">IFERROR(I49/I29,0)</f>
        <v>0.52373114008496502</v>
      </c>
      <c r="J64" s="418">
        <f t="shared" si="53"/>
        <v>0.51434283018597171</v>
      </c>
      <c r="K64" s="418">
        <f t="shared" si="53"/>
        <v>0.59547259498726068</v>
      </c>
      <c r="L64" s="419">
        <f t="shared" si="53"/>
        <v>0.58618990463774745</v>
      </c>
      <c r="N64" s="366" t="s">
        <v>1466</v>
      </c>
      <c r="O64" s="407">
        <f t="shared" si="48"/>
        <v>1.1913816389780481</v>
      </c>
      <c r="P64" s="407">
        <f t="shared" si="49"/>
        <v>3.032623628291848</v>
      </c>
      <c r="Q64" s="407">
        <f t="shared" si="50"/>
        <v>6.7592646275037014</v>
      </c>
      <c r="R64" s="408">
        <f t="shared" si="51"/>
        <v>6.7195193705180634</v>
      </c>
    </row>
    <row r="65" spans="2:18" ht="12" customHeight="1" outlineLevel="1">
      <c r="B65" s="366" t="s">
        <v>1467</v>
      </c>
      <c r="C65" s="407">
        <f t="shared" si="46"/>
        <v>0</v>
      </c>
      <c r="D65" s="407">
        <f t="shared" si="46"/>
        <v>0</v>
      </c>
      <c r="E65" s="407">
        <f t="shared" si="46"/>
        <v>0</v>
      </c>
      <c r="F65" s="408">
        <f t="shared" si="46"/>
        <v>203.00009581286395</v>
      </c>
      <c r="H65" s="366" t="s">
        <v>1467</v>
      </c>
      <c r="I65" s="418">
        <f t="shared" ref="I65:L65" si="54">IFERROR(I50/I30,0)</f>
        <v>0</v>
      </c>
      <c r="J65" s="418">
        <f t="shared" si="54"/>
        <v>0</v>
      </c>
      <c r="K65" s="418">
        <f t="shared" si="54"/>
        <v>0</v>
      </c>
      <c r="L65" s="419">
        <f t="shared" si="54"/>
        <v>0.93412572533556759</v>
      </c>
      <c r="N65" s="366" t="s">
        <v>1467</v>
      </c>
      <c r="O65" s="407">
        <f t="shared" si="48"/>
        <v>0</v>
      </c>
      <c r="P65" s="407">
        <f t="shared" si="49"/>
        <v>0</v>
      </c>
      <c r="Q65" s="407">
        <f t="shared" si="50"/>
        <v>0</v>
      </c>
      <c r="R65" s="408">
        <f t="shared" si="51"/>
        <v>10.151363296550876</v>
      </c>
    </row>
    <row r="66" spans="2:18" ht="12" customHeight="1" outlineLevel="1">
      <c r="B66" s="366" t="s">
        <v>1468</v>
      </c>
      <c r="C66" s="407">
        <f t="shared" si="46"/>
        <v>12.0279259932035</v>
      </c>
      <c r="D66" s="697">
        <f t="shared" si="46"/>
        <v>13.035257535657571</v>
      </c>
      <c r="E66" s="697">
        <f t="shared" si="46"/>
        <v>20.986571671276323</v>
      </c>
      <c r="F66" s="408">
        <f t="shared" si="46"/>
        <v>24.130414492974374</v>
      </c>
      <c r="H66" s="366" t="s">
        <v>1468</v>
      </c>
      <c r="I66" s="418">
        <f t="shared" ref="I66:L66" si="55">IFERROR(I51/I31,0)</f>
        <v>0.79248727571977329</v>
      </c>
      <c r="J66" s="418">
        <f t="shared" si="55"/>
        <v>0.73820200135250991</v>
      </c>
      <c r="K66" s="418">
        <f t="shared" si="55"/>
        <v>0.78842866663061861</v>
      </c>
      <c r="L66" s="419">
        <f t="shared" si="55"/>
        <v>0.76331304447540671</v>
      </c>
      <c r="N66" s="366" t="s">
        <v>1468</v>
      </c>
      <c r="O66" s="407">
        <f t="shared" si="48"/>
        <v>1.6117333638065874</v>
      </c>
      <c r="P66" s="407">
        <f t="shared" si="49"/>
        <v>1.6446345981820778</v>
      </c>
      <c r="Q66" s="407">
        <f t="shared" si="50"/>
        <v>5.4636028244652159</v>
      </c>
      <c r="R66" s="408">
        <f t="shared" si="51"/>
        <v>6.8640202116579934</v>
      </c>
    </row>
    <row r="67" spans="2:18" ht="12" customHeight="1" outlineLevel="1">
      <c r="B67" s="366" t="s">
        <v>1469</v>
      </c>
      <c r="C67" s="407">
        <f t="shared" si="46"/>
        <v>143.51748810884891</v>
      </c>
      <c r="D67" s="407">
        <f t="shared" si="46"/>
        <v>101.52431520698502</v>
      </c>
      <c r="E67" s="407">
        <f t="shared" si="46"/>
        <v>96.561738353384641</v>
      </c>
      <c r="F67" s="408">
        <f t="shared" si="46"/>
        <v>85.003191732351723</v>
      </c>
      <c r="H67" s="366" t="s">
        <v>1469</v>
      </c>
      <c r="I67" s="418">
        <f t="shared" ref="I67:L67" si="56">IFERROR(I52/I32,0)</f>
        <v>9.0010156353504517E-4</v>
      </c>
      <c r="J67" s="418">
        <f t="shared" si="56"/>
        <v>0</v>
      </c>
      <c r="K67" s="418">
        <f t="shared" si="56"/>
        <v>0</v>
      </c>
      <c r="L67" s="419">
        <f t="shared" si="56"/>
        <v>0</v>
      </c>
      <c r="N67" s="366" t="s">
        <v>1469</v>
      </c>
      <c r="O67" s="407">
        <f t="shared" si="48"/>
        <v>2.7032686926366569</v>
      </c>
      <c r="P67" s="407">
        <f t="shared" si="49"/>
        <v>4.5247654424998904</v>
      </c>
      <c r="Q67" s="407">
        <f t="shared" si="50"/>
        <v>6.3028338611490753</v>
      </c>
      <c r="R67" s="408">
        <f t="shared" si="51"/>
        <v>4.94872324587792</v>
      </c>
    </row>
    <row r="68" spans="2:18" ht="12" customHeight="1" outlineLevel="1">
      <c r="B68" s="366" t="s">
        <v>1470</v>
      </c>
      <c r="C68" s="407">
        <f t="shared" si="46"/>
        <v>57.985680897161004</v>
      </c>
      <c r="D68" s="407">
        <f t="shared" si="46"/>
        <v>59.23232157828653</v>
      </c>
      <c r="E68" s="407">
        <f t="shared" si="46"/>
        <v>46.966813079208208</v>
      </c>
      <c r="F68" s="408">
        <f t="shared" si="46"/>
        <v>25.447091718524451</v>
      </c>
      <c r="H68" s="366" t="s">
        <v>1470</v>
      </c>
      <c r="I68" s="418">
        <f t="shared" ref="I68:L68" si="57">IFERROR(I53/I33,0)</f>
        <v>0.61019911506880098</v>
      </c>
      <c r="J68" s="418">
        <f t="shared" si="57"/>
        <v>0.60538670993222388</v>
      </c>
      <c r="K68" s="418">
        <f t="shared" si="57"/>
        <v>0.58618290612466828</v>
      </c>
      <c r="L68" s="419">
        <f t="shared" si="57"/>
        <v>0.59896197052276479</v>
      </c>
      <c r="N68" s="366" t="s">
        <v>1470</v>
      </c>
      <c r="O68" s="407">
        <f t="shared" si="48"/>
        <v>14.534795246520146</v>
      </c>
      <c r="P68" s="407">
        <f t="shared" si="49"/>
        <v>15.655417215862727</v>
      </c>
      <c r="Q68" s="407">
        <f t="shared" si="50"/>
        <v>10.845071556949248</v>
      </c>
      <c r="R68" s="408">
        <f t="shared" si="51"/>
        <v>3.1247558054238831</v>
      </c>
    </row>
    <row r="69" spans="2:18" ht="12" customHeight="1" outlineLevel="1">
      <c r="B69" s="366" t="s">
        <v>1471</v>
      </c>
      <c r="C69" s="407">
        <f t="shared" si="46"/>
        <v>3.3848383388452308</v>
      </c>
      <c r="D69" s="407">
        <f t="shared" si="46"/>
        <v>3.3924265318411071</v>
      </c>
      <c r="E69" s="407">
        <f t="shared" si="46"/>
        <v>3.3683976843451227</v>
      </c>
      <c r="F69" s="408">
        <f t="shared" si="46"/>
        <v>3.3471054191414362</v>
      </c>
      <c r="H69" s="366" t="s">
        <v>1471</v>
      </c>
      <c r="I69" s="418">
        <f t="shared" ref="I69:L69" si="58">IFERROR(I54/I34,0)</f>
        <v>0.75908957156378332</v>
      </c>
      <c r="J69" s="418">
        <f t="shared" si="58"/>
        <v>0.73496948082175373</v>
      </c>
      <c r="K69" s="418">
        <f t="shared" si="58"/>
        <v>0.61816891374723038</v>
      </c>
      <c r="L69" s="419">
        <f t="shared" si="58"/>
        <v>0.71078696318100709</v>
      </c>
      <c r="N69" s="366" t="s">
        <v>1471</v>
      </c>
      <c r="O69" s="407">
        <f t="shared" si="48"/>
        <v>-1.3857908882087442</v>
      </c>
      <c r="P69" s="407">
        <f t="shared" si="49"/>
        <v>-1.4715744687289816</v>
      </c>
      <c r="Q69" s="407">
        <f t="shared" si="50"/>
        <v>-1.25719619417503</v>
      </c>
      <c r="R69" s="408">
        <f t="shared" si="51"/>
        <v>-0.54639968462891619</v>
      </c>
    </row>
    <row r="70" spans="2:18" ht="12" customHeight="1" outlineLevel="1">
      <c r="B70" s="366" t="s">
        <v>1473</v>
      </c>
      <c r="C70" s="407">
        <f t="shared" si="46"/>
        <v>312.09823206350762</v>
      </c>
      <c r="D70" s="407">
        <f t="shared" si="46"/>
        <v>284.84473920445754</v>
      </c>
      <c r="E70" s="407">
        <f t="shared" si="46"/>
        <v>275.93667422705028</v>
      </c>
      <c r="F70" s="408">
        <f t="shared" si="46"/>
        <v>265.09932902298851</v>
      </c>
      <c r="H70" s="366" t="s">
        <v>1473</v>
      </c>
      <c r="I70" s="418">
        <f t="shared" ref="I70:L70" si="59">IFERROR(I55/I35,0)</f>
        <v>0.83371701319176483</v>
      </c>
      <c r="J70" s="418">
        <f t="shared" si="59"/>
        <v>0.83123176768988394</v>
      </c>
      <c r="K70" s="418">
        <f t="shared" si="59"/>
        <v>0.81554950357000622</v>
      </c>
      <c r="L70" s="419">
        <f t="shared" si="59"/>
        <v>0.81287005093316</v>
      </c>
      <c r="N70" s="366" t="s">
        <v>1473</v>
      </c>
      <c r="O70" s="407">
        <f t="shared" si="48"/>
        <v>-68.068358463724081</v>
      </c>
      <c r="P70" s="407">
        <f t="shared" si="49"/>
        <v>-57.438163390860062</v>
      </c>
      <c r="Q70" s="407">
        <f t="shared" si="50"/>
        <v>-72.32987128157373</v>
      </c>
      <c r="R70" s="408">
        <f t="shared" si="51"/>
        <v>-80.646492589970364</v>
      </c>
    </row>
    <row r="71" spans="2:18" ht="12" customHeight="1" outlineLevel="1" thickBot="1">
      <c r="B71" s="409" t="s">
        <v>1475</v>
      </c>
      <c r="C71" s="410">
        <f t="shared" si="46"/>
        <v>0</v>
      </c>
      <c r="D71" s="410">
        <f t="shared" si="46"/>
        <v>0</v>
      </c>
      <c r="E71" s="410">
        <f t="shared" si="46"/>
        <v>165.68663194444446</v>
      </c>
      <c r="F71" s="411">
        <f t="shared" si="46"/>
        <v>232.3529325271403</v>
      </c>
      <c r="H71" s="409" t="s">
        <v>1475</v>
      </c>
      <c r="I71" s="420">
        <f t="shared" ref="I71:L71" si="60">IFERROR(I56/I36,0)</f>
        <v>0</v>
      </c>
      <c r="J71" s="420">
        <f t="shared" si="60"/>
        <v>0</v>
      </c>
      <c r="K71" s="420">
        <f t="shared" si="60"/>
        <v>0.81746427342680095</v>
      </c>
      <c r="L71" s="421">
        <f t="shared" si="60"/>
        <v>0.8529729926857752</v>
      </c>
      <c r="N71" s="409" t="s">
        <v>1475</v>
      </c>
      <c r="O71" s="410">
        <f t="shared" si="48"/>
        <v>0</v>
      </c>
      <c r="P71" s="410">
        <f t="shared" si="49"/>
        <v>0</v>
      </c>
      <c r="Q71" s="410">
        <f t="shared" si="50"/>
        <v>5.993216104851399</v>
      </c>
      <c r="R71" s="411">
        <f t="shared" si="51"/>
        <v>18.174239819201912</v>
      </c>
    </row>
    <row r="72" spans="2:18" ht="12" customHeight="1" outlineLevel="1">
      <c r="B72" s="368"/>
      <c r="C72" s="407"/>
      <c r="D72" s="407"/>
      <c r="E72" s="407"/>
      <c r="F72" s="407"/>
      <c r="H72" s="368"/>
      <c r="I72" s="418"/>
      <c r="J72" s="418"/>
      <c r="K72" s="418"/>
      <c r="L72" s="418"/>
      <c r="N72" s="368"/>
      <c r="O72" s="407"/>
      <c r="P72" s="407"/>
      <c r="Q72" s="407"/>
      <c r="R72" s="407"/>
    </row>
    <row r="73" spans="2:18" ht="19.5" customHeight="1" outlineLevel="1">
      <c r="B73" s="368"/>
      <c r="C73" s="407"/>
      <c r="D73" s="407"/>
      <c r="E73" s="407"/>
      <c r="F73" s="407"/>
      <c r="H73" s="373" t="s">
        <v>1487</v>
      </c>
      <c r="I73" s="374"/>
      <c r="J73" s="374"/>
      <c r="K73" s="374"/>
      <c r="L73" s="375"/>
      <c r="N73" s="368"/>
      <c r="O73" s="407">
        <f>C62-O62</f>
        <v>1.9200590008561649</v>
      </c>
      <c r="P73" s="407">
        <f t="shared" ref="P73:R73" si="61">D62-P62</f>
        <v>7.1414103859081379</v>
      </c>
      <c r="Q73" s="407">
        <f t="shared" si="61"/>
        <v>15.518733939723823</v>
      </c>
      <c r="R73" s="407">
        <f t="shared" si="61"/>
        <v>17.984113382827484</v>
      </c>
    </row>
    <row r="74" spans="2:18" ht="12" customHeight="1" outlineLevel="1">
      <c r="B74" s="368"/>
      <c r="C74" s="407"/>
      <c r="D74" s="407"/>
      <c r="E74" s="407"/>
      <c r="F74" s="407"/>
      <c r="H74" s="370"/>
      <c r="I74" s="371" t="s">
        <v>120</v>
      </c>
      <c r="J74" s="371" t="s">
        <v>2</v>
      </c>
      <c r="K74" s="371" t="s">
        <v>3</v>
      </c>
      <c r="L74" s="372" t="s">
        <v>4</v>
      </c>
      <c r="N74" s="368"/>
      <c r="O74" s="407"/>
      <c r="P74" s="407"/>
      <c r="Q74" s="407"/>
      <c r="R74" s="407"/>
    </row>
    <row r="75" spans="2:18" ht="12" customHeight="1" outlineLevel="1">
      <c r="B75" s="368"/>
      <c r="C75" s="407"/>
      <c r="D75" s="407"/>
      <c r="E75" s="407"/>
      <c r="F75" s="407"/>
      <c r="H75" s="18" t="s">
        <v>1485</v>
      </c>
      <c r="I75" s="19" t="s">
        <v>124</v>
      </c>
      <c r="J75" s="19" t="s">
        <v>124</v>
      </c>
      <c r="K75" s="19" t="s">
        <v>124</v>
      </c>
      <c r="L75" s="20" t="s">
        <v>125</v>
      </c>
      <c r="N75" s="368"/>
      <c r="O75" s="407"/>
      <c r="P75" s="407"/>
      <c r="Q75" s="407"/>
      <c r="R75" s="407"/>
    </row>
    <row r="76" spans="2:18" ht="12" customHeight="1" outlineLevel="1">
      <c r="B76" s="368"/>
      <c r="C76" s="407"/>
      <c r="D76" s="407"/>
      <c r="E76" s="407"/>
      <c r="F76" s="407"/>
      <c r="H76" s="364" t="s">
        <v>1464</v>
      </c>
      <c r="I76" s="414">
        <f>IFERROR(I47/C27,0)</f>
        <v>0.54770328321523198</v>
      </c>
      <c r="J76" s="414">
        <f t="shared" ref="J76:L76" si="62">IFERROR(J47/D27,0)</f>
        <v>0.58357140072970204</v>
      </c>
      <c r="K76" s="414">
        <f t="shared" si="62"/>
        <v>0.57166306654288723</v>
      </c>
      <c r="L76" s="415">
        <f t="shared" si="62"/>
        <v>0.59037545400818403</v>
      </c>
      <c r="N76" s="368"/>
      <c r="O76" s="407"/>
      <c r="P76" s="407"/>
      <c r="Q76" s="407"/>
      <c r="R76" s="407"/>
    </row>
    <row r="77" spans="2:18" ht="12" customHeight="1" outlineLevel="1">
      <c r="B77" s="368"/>
      <c r="C77" s="407"/>
      <c r="D77" s="407"/>
      <c r="E77" s="407"/>
      <c r="F77" s="407"/>
      <c r="H77" s="365" t="s">
        <v>1465</v>
      </c>
      <c r="I77" s="416">
        <f t="shared" ref="I77:L77" si="63">IFERROR(I48/C28,0)</f>
        <v>0.54274589942051554</v>
      </c>
      <c r="J77" s="416">
        <f t="shared" si="63"/>
        <v>0.55829301498781492</v>
      </c>
      <c r="K77" s="416">
        <f t="shared" si="63"/>
        <v>0.56732514643595244</v>
      </c>
      <c r="L77" s="417">
        <f t="shared" si="63"/>
        <v>0.59346759783139447</v>
      </c>
      <c r="N77" s="368"/>
      <c r="O77" s="407"/>
      <c r="P77" s="407"/>
      <c r="Q77" s="407"/>
      <c r="R77" s="407"/>
    </row>
    <row r="78" spans="2:18" ht="12" customHeight="1" outlineLevel="1">
      <c r="B78" s="368"/>
      <c r="C78" s="407"/>
      <c r="D78" s="407"/>
      <c r="E78" s="407"/>
      <c r="F78" s="407"/>
      <c r="H78" s="366" t="s">
        <v>1466</v>
      </c>
      <c r="I78" s="418">
        <f t="shared" ref="I78:L78" si="64">IFERROR(I49/C29,0)</f>
        <v>0.47976947418843607</v>
      </c>
      <c r="J78" s="418">
        <f t="shared" si="64"/>
        <v>0.45690396136331657</v>
      </c>
      <c r="K78" s="418">
        <f t="shared" si="64"/>
        <v>0.44664333997804156</v>
      </c>
      <c r="L78" s="419">
        <f t="shared" si="64"/>
        <v>0.45233518778814619</v>
      </c>
      <c r="N78" s="368"/>
      <c r="O78" s="407"/>
      <c r="P78" s="407"/>
      <c r="Q78" s="407"/>
      <c r="R78" s="407"/>
    </row>
    <row r="79" spans="2:18" ht="12" customHeight="1" outlineLevel="1">
      <c r="B79" s="368"/>
      <c r="C79" s="407"/>
      <c r="D79" s="407"/>
      <c r="E79" s="407"/>
      <c r="F79" s="407"/>
      <c r="H79" s="366" t="s">
        <v>1467</v>
      </c>
      <c r="I79" s="418">
        <f t="shared" ref="I79:L79" si="65">IFERROR(I50/C30,0)</f>
        <v>0</v>
      </c>
      <c r="J79" s="418">
        <f t="shared" si="65"/>
        <v>0</v>
      </c>
      <c r="K79" s="418">
        <f t="shared" si="65"/>
        <v>0</v>
      </c>
      <c r="L79" s="419">
        <f t="shared" si="65"/>
        <v>0.88741318776476252</v>
      </c>
      <c r="N79" s="368"/>
      <c r="O79" s="407"/>
      <c r="P79" s="407"/>
      <c r="Q79" s="407"/>
      <c r="R79" s="407"/>
    </row>
    <row r="80" spans="2:18" ht="12" customHeight="1" outlineLevel="1">
      <c r="B80" s="368"/>
      <c r="C80" s="407"/>
      <c r="D80" s="407"/>
      <c r="E80" s="407"/>
      <c r="F80" s="407"/>
      <c r="H80" s="366" t="s">
        <v>1468</v>
      </c>
      <c r="I80" s="418">
        <f t="shared" ref="I80:L80" si="66">IFERROR(I51/C31,0)</f>
        <v>0.68629455526310534</v>
      </c>
      <c r="J80" s="418">
        <f t="shared" si="66"/>
        <v>0.64506440521752517</v>
      </c>
      <c r="K80" s="418">
        <f t="shared" si="66"/>
        <v>0.58317069704103786</v>
      </c>
      <c r="L80" s="419">
        <f t="shared" si="66"/>
        <v>0.54618473254247857</v>
      </c>
      <c r="N80" s="368"/>
      <c r="O80" s="407"/>
      <c r="P80" s="407"/>
      <c r="Q80" s="407"/>
      <c r="R80" s="407"/>
    </row>
    <row r="81" spans="1:18" ht="12" customHeight="1" outlineLevel="1">
      <c r="B81" s="368"/>
      <c r="C81" s="407"/>
      <c r="D81" s="407"/>
      <c r="E81" s="407"/>
      <c r="F81" s="407"/>
      <c r="H81" s="366" t="s">
        <v>1469</v>
      </c>
      <c r="I81" s="418">
        <f t="shared" ref="I81:L81" si="67">IFERROR(I52/C32,0)</f>
        <v>8.8314741802316061E-4</v>
      </c>
      <c r="J81" s="418">
        <f t="shared" si="67"/>
        <v>0</v>
      </c>
      <c r="K81" s="418">
        <f t="shared" si="67"/>
        <v>0</v>
      </c>
      <c r="L81" s="419">
        <f t="shared" si="67"/>
        <v>0</v>
      </c>
      <c r="N81" s="368"/>
      <c r="O81" s="407"/>
      <c r="P81" s="407"/>
      <c r="Q81" s="407"/>
      <c r="R81" s="407"/>
    </row>
    <row r="82" spans="1:18" ht="12" customHeight="1" outlineLevel="1">
      <c r="B82" s="368"/>
      <c r="C82" s="407"/>
      <c r="D82" s="407"/>
      <c r="E82" s="407"/>
      <c r="F82" s="407"/>
      <c r="H82" s="366" t="s">
        <v>1470</v>
      </c>
      <c r="I82" s="418">
        <f t="shared" ref="I82:L82" si="68">IFERROR(I53/C33,0)</f>
        <v>0.45724550548952569</v>
      </c>
      <c r="J82" s="418">
        <f t="shared" si="68"/>
        <v>0.44537978688091234</v>
      </c>
      <c r="K82" s="418">
        <f t="shared" si="68"/>
        <v>0.45082785123386143</v>
      </c>
      <c r="L82" s="419">
        <f t="shared" si="68"/>
        <v>0.52541290191714951</v>
      </c>
      <c r="N82" s="368"/>
      <c r="O82" s="407"/>
      <c r="P82" s="407"/>
      <c r="Q82" s="407"/>
      <c r="R82" s="407"/>
    </row>
    <row r="83" spans="1:18" ht="12" customHeight="1" outlineLevel="1">
      <c r="B83" s="368"/>
      <c r="C83" s="407"/>
      <c r="D83" s="407"/>
      <c r="E83" s="407"/>
      <c r="F83" s="407"/>
      <c r="H83" s="366" t="s">
        <v>1471</v>
      </c>
      <c r="I83" s="422">
        <f t="shared" ref="I83:L83" si="69">IFERROR(I54/C34,0)</f>
        <v>1.069869380317146</v>
      </c>
      <c r="J83" s="422">
        <f t="shared" si="69"/>
        <v>1.053786207763608</v>
      </c>
      <c r="K83" s="418">
        <f t="shared" si="69"/>
        <v>0.84888977231219065</v>
      </c>
      <c r="L83" s="419">
        <f t="shared" si="69"/>
        <v>0.8268196911313771</v>
      </c>
      <c r="N83" s="368"/>
      <c r="O83" s="407"/>
      <c r="P83" s="407"/>
      <c r="Q83" s="407"/>
      <c r="R83" s="407"/>
    </row>
    <row r="84" spans="1:18" ht="12" customHeight="1" outlineLevel="1">
      <c r="B84" s="368"/>
      <c r="C84" s="407"/>
      <c r="D84" s="407"/>
      <c r="E84" s="407"/>
      <c r="F84" s="407"/>
      <c r="H84" s="366" t="s">
        <v>1473</v>
      </c>
      <c r="I84" s="422">
        <f t="shared" ref="I84:L84" si="70">IFERROR(I55/C35,0)</f>
        <v>1.0155499833307775</v>
      </c>
      <c r="J84" s="422">
        <f t="shared" si="70"/>
        <v>0.99884738250373073</v>
      </c>
      <c r="K84" s="422">
        <f t="shared" si="70"/>
        <v>1.0293253301512602</v>
      </c>
      <c r="L84" s="423">
        <f t="shared" si="70"/>
        <v>1.0601551677261383</v>
      </c>
      <c r="N84" s="368"/>
      <c r="O84" s="407"/>
      <c r="P84" s="407"/>
      <c r="Q84" s="407"/>
      <c r="R84" s="407"/>
    </row>
    <row r="85" spans="1:18" ht="12" customHeight="1" outlineLevel="1" thickBot="1">
      <c r="B85" s="368"/>
      <c r="C85" s="407"/>
      <c r="D85" s="407"/>
      <c r="E85" s="407"/>
      <c r="F85" s="407"/>
      <c r="H85" s="409" t="s">
        <v>1475</v>
      </c>
      <c r="I85" s="420">
        <f t="shared" ref="I85:L85" si="71">IFERROR(I56/C36,0)</f>
        <v>0</v>
      </c>
      <c r="J85" s="420">
        <f t="shared" si="71"/>
        <v>0</v>
      </c>
      <c r="K85" s="420">
        <f t="shared" si="71"/>
        <v>0.78789495940824517</v>
      </c>
      <c r="L85" s="421">
        <f t="shared" si="71"/>
        <v>0.78625493770033672</v>
      </c>
      <c r="N85" s="368"/>
      <c r="O85" s="407"/>
      <c r="P85" s="407"/>
      <c r="Q85" s="407"/>
      <c r="R85" s="407"/>
    </row>
    <row r="87" spans="1:18" s="369" customFormat="1">
      <c r="A87" s="369" t="s">
        <v>1462</v>
      </c>
      <c r="C87" s="376">
        <v>2012</v>
      </c>
      <c r="D87" s="376">
        <v>2013</v>
      </c>
      <c r="E87" s="376">
        <v>2014</v>
      </c>
      <c r="F87" s="376">
        <v>2015</v>
      </c>
      <c r="G87" s="376"/>
      <c r="H87" s="376"/>
      <c r="I87" s="376">
        <v>2012</v>
      </c>
      <c r="J87" s="376">
        <v>2013</v>
      </c>
      <c r="K87" s="376">
        <v>2014</v>
      </c>
      <c r="L87" s="376">
        <v>2015</v>
      </c>
    </row>
    <row r="88" spans="1:18">
      <c r="A88" s="363" t="s">
        <v>1488</v>
      </c>
      <c r="B88" s="342" t="s">
        <v>1489</v>
      </c>
      <c r="C88" s="363" t="s">
        <v>1490</v>
      </c>
      <c r="D88" s="342" t="s">
        <v>1491</v>
      </c>
      <c r="E88" s="342" t="s">
        <v>1492</v>
      </c>
      <c r="F88" s="342"/>
      <c r="G88" s="342" t="s">
        <v>1493</v>
      </c>
      <c r="H88" s="342" t="s">
        <v>1494</v>
      </c>
      <c r="I88" s="342" t="s">
        <v>1495</v>
      </c>
      <c r="J88" s="342" t="s">
        <v>1496</v>
      </c>
      <c r="K88" s="342" t="s">
        <v>1497</v>
      </c>
    </row>
    <row r="89" spans="1:18">
      <c r="A89" s="342">
        <v>2012</v>
      </c>
      <c r="B89" s="342" t="s">
        <v>1466</v>
      </c>
      <c r="C89" s="363">
        <v>1390237</v>
      </c>
      <c r="D89" s="342">
        <v>19732131.499999996</v>
      </c>
      <c r="E89" s="342">
        <v>0</v>
      </c>
      <c r="F89" s="342">
        <f>SUM(D89:E89)</f>
        <v>19732131.499999996</v>
      </c>
      <c r="G89" s="342">
        <v>9466874.3543720748</v>
      </c>
      <c r="H89" s="342">
        <v>3803780.0900000003</v>
      </c>
      <c r="I89" s="342">
        <v>4805174.2199999969</v>
      </c>
      <c r="J89" s="342">
        <v>0</v>
      </c>
      <c r="K89" s="342">
        <v>18075828.664372072</v>
      </c>
      <c r="L89" s="363">
        <f>SUM(J89:K89)</f>
        <v>18075828.664372072</v>
      </c>
    </row>
    <row r="90" spans="1:18">
      <c r="A90" s="342">
        <v>2012</v>
      </c>
      <c r="B90" s="342" t="s">
        <v>1473</v>
      </c>
      <c r="C90" s="363">
        <v>40058</v>
      </c>
      <c r="D90" s="342">
        <v>12502030.979999989</v>
      </c>
      <c r="E90" s="342">
        <v>0</v>
      </c>
      <c r="F90" s="342">
        <f t="shared" ref="F90:F96" si="72">SUM(D90:E90)</f>
        <v>12502030.979999989</v>
      </c>
      <c r="G90" s="342">
        <v>12696437.353339853</v>
      </c>
      <c r="H90" s="342">
        <v>963493.64999999967</v>
      </c>
      <c r="I90" s="342">
        <v>1568782.2799999986</v>
      </c>
      <c r="J90" s="342">
        <v>0</v>
      </c>
      <c r="K90" s="342">
        <v>15228713.283339849</v>
      </c>
      <c r="L90" s="363">
        <f t="shared" ref="L90:L123" si="73">SUM(J90:K90)</f>
        <v>15228713.283339849</v>
      </c>
    </row>
    <row r="91" spans="1:18">
      <c r="A91" s="342">
        <v>2012</v>
      </c>
      <c r="B91" s="342" t="s">
        <v>1471</v>
      </c>
      <c r="C91" s="363">
        <v>4173699</v>
      </c>
      <c r="D91" s="342">
        <v>14127296.390000001</v>
      </c>
      <c r="E91" s="342">
        <v>0</v>
      </c>
      <c r="F91" s="342">
        <f t="shared" si="72"/>
        <v>14127296.390000001</v>
      </c>
      <c r="G91" s="342">
        <v>15114361.834325954</v>
      </c>
      <c r="H91" s="342">
        <v>2009848.46</v>
      </c>
      <c r="I91" s="342">
        <v>2786960.1399999987</v>
      </c>
      <c r="J91" s="342">
        <v>0</v>
      </c>
      <c r="K91" s="342">
        <v>19911170.434325948</v>
      </c>
      <c r="L91" s="363">
        <f t="shared" si="73"/>
        <v>19911170.434325948</v>
      </c>
    </row>
    <row r="92" spans="1:18">
      <c r="A92" s="342">
        <v>2012</v>
      </c>
      <c r="B92" s="342" t="s">
        <v>1468</v>
      </c>
      <c r="C92" s="363">
        <v>455823</v>
      </c>
      <c r="D92" s="342">
        <v>5482605.3099999987</v>
      </c>
      <c r="E92" s="342">
        <v>0</v>
      </c>
      <c r="F92" s="342">
        <f t="shared" si="72"/>
        <v>5482605.3099999987</v>
      </c>
      <c r="G92" s="342">
        <v>3762682.172909589</v>
      </c>
      <c r="H92" s="342">
        <v>420869.36999999994</v>
      </c>
      <c r="I92" s="342">
        <v>564388.63</v>
      </c>
      <c r="J92" s="342">
        <v>0</v>
      </c>
      <c r="K92" s="342">
        <v>4747940.1729095886</v>
      </c>
      <c r="L92" s="363">
        <f t="shared" si="73"/>
        <v>4747940.1729095886</v>
      </c>
    </row>
    <row r="93" spans="1:18">
      <c r="A93" s="342">
        <v>2012</v>
      </c>
      <c r="B93" s="342" t="s">
        <v>1464</v>
      </c>
      <c r="C93" s="363">
        <v>32771525.600000001</v>
      </c>
      <c r="D93" s="342">
        <v>71335701.039999977</v>
      </c>
      <c r="E93" s="342">
        <v>0</v>
      </c>
      <c r="F93" s="342">
        <f t="shared" si="72"/>
        <v>71335701.039999977</v>
      </c>
      <c r="G93" s="342">
        <v>39070797.670068227</v>
      </c>
      <c r="H93" s="342">
        <v>11880640.190000001</v>
      </c>
      <c r="I93" s="342">
        <v>11971824.839999998</v>
      </c>
      <c r="J93" s="342">
        <v>0</v>
      </c>
      <c r="K93" s="342">
        <v>62923262.700068235</v>
      </c>
      <c r="L93" s="363">
        <f t="shared" si="73"/>
        <v>62923262.700068235</v>
      </c>
    </row>
    <row r="94" spans="1:18">
      <c r="A94" s="342">
        <v>2012</v>
      </c>
      <c r="B94" s="342" t="s">
        <v>1470</v>
      </c>
      <c r="C94" s="363">
        <v>178162</v>
      </c>
      <c r="D94" s="342">
        <v>10330844.879999999</v>
      </c>
      <c r="E94" s="342">
        <v>0</v>
      </c>
      <c r="F94" s="342">
        <f t="shared" si="72"/>
        <v>10330844.879999999</v>
      </c>
      <c r="G94" s="342">
        <v>4723732.3892894778</v>
      </c>
      <c r="H94" s="342">
        <v>1608283.2899999996</v>
      </c>
      <c r="I94" s="342">
        <v>1409281.0099999998</v>
      </c>
      <c r="J94" s="342">
        <v>0</v>
      </c>
      <c r="K94" s="342">
        <v>7741296.6892894767</v>
      </c>
      <c r="L94" s="363">
        <f t="shared" si="73"/>
        <v>7741296.6892894767</v>
      </c>
    </row>
    <row r="95" spans="1:18">
      <c r="A95" s="342">
        <v>2012</v>
      </c>
      <c r="B95" s="342" t="s">
        <v>1465</v>
      </c>
      <c r="C95" s="363">
        <v>5690335</v>
      </c>
      <c r="D95" s="342">
        <v>99826736.279999956</v>
      </c>
      <c r="E95" s="342">
        <v>0</v>
      </c>
      <c r="F95" s="342">
        <f t="shared" si="72"/>
        <v>99826736.279999956</v>
      </c>
      <c r="G95" s="342">
        <v>54180551.768503189</v>
      </c>
      <c r="H95" s="342">
        <v>10978330.009999998</v>
      </c>
      <c r="I95" s="342">
        <v>13374908.449999999</v>
      </c>
      <c r="J95" s="342">
        <v>0</v>
      </c>
      <c r="K95" s="342">
        <v>78533790.228503197</v>
      </c>
      <c r="L95" s="363">
        <f t="shared" si="73"/>
        <v>78533790.228503197</v>
      </c>
    </row>
    <row r="96" spans="1:18">
      <c r="A96" s="342">
        <v>2012</v>
      </c>
      <c r="B96" s="342" t="s">
        <v>1469</v>
      </c>
      <c r="C96" s="363">
        <v>158311</v>
      </c>
      <c r="D96" s="342">
        <v>0</v>
      </c>
      <c r="E96" s="342">
        <v>22720397.05999998</v>
      </c>
      <c r="F96" s="342">
        <f t="shared" si="72"/>
        <v>22720397.05999998</v>
      </c>
      <c r="G96" s="342">
        <v>20065.459999999992</v>
      </c>
      <c r="H96" s="342">
        <v>0</v>
      </c>
      <c r="I96" s="342">
        <v>0</v>
      </c>
      <c r="J96" s="342">
        <v>22279621.14999998</v>
      </c>
      <c r="K96" s="342">
        <v>12818.739999999991</v>
      </c>
      <c r="L96" s="363">
        <f t="shared" si="73"/>
        <v>22292439.889999978</v>
      </c>
    </row>
    <row r="97" spans="1:12">
      <c r="A97" s="342">
        <v>2013</v>
      </c>
      <c r="B97" s="342" t="s">
        <v>1466</v>
      </c>
      <c r="C97" s="363">
        <v>959855</v>
      </c>
      <c r="D97" s="342">
        <v>26065793.940000005</v>
      </c>
      <c r="E97" s="342">
        <v>0</v>
      </c>
      <c r="F97" s="342">
        <f t="shared" ref="F97:F113" si="74">SUM(D97:E97)</f>
        <v>26065793.940000005</v>
      </c>
      <c r="G97" s="342">
        <v>11909564.507265933</v>
      </c>
      <c r="H97" s="342">
        <v>4416099.3500000015</v>
      </c>
      <c r="I97" s="342">
        <v>6829251.1300000008</v>
      </c>
      <c r="J97" s="342">
        <v>0</v>
      </c>
      <c r="K97" s="342">
        <v>23154914.987265933</v>
      </c>
      <c r="L97" s="363">
        <f t="shared" si="73"/>
        <v>23154914.987265933</v>
      </c>
    </row>
    <row r="98" spans="1:12">
      <c r="A98" s="342">
        <v>2013</v>
      </c>
      <c r="B98" s="342" t="s">
        <v>1473</v>
      </c>
      <c r="C98" s="363">
        <v>25844</v>
      </c>
      <c r="D98" s="342">
        <v>7361527.4400000004</v>
      </c>
      <c r="E98" s="342">
        <v>0</v>
      </c>
      <c r="F98" s="342">
        <f t="shared" si="74"/>
        <v>7361527.4400000004</v>
      </c>
      <c r="G98" s="342">
        <v>7353042.4146733899</v>
      </c>
      <c r="H98" s="342">
        <v>219072.30000000002</v>
      </c>
      <c r="I98" s="342">
        <v>1273844.6199999999</v>
      </c>
      <c r="J98" s="342">
        <v>0</v>
      </c>
      <c r="K98" s="342">
        <v>8845959.3346733879</v>
      </c>
      <c r="L98" s="363">
        <f t="shared" si="73"/>
        <v>8845959.3346733879</v>
      </c>
    </row>
    <row r="99" spans="1:12">
      <c r="A99" s="342">
        <v>2013</v>
      </c>
      <c r="B99" s="342" t="s">
        <v>1471</v>
      </c>
      <c r="C99" s="363">
        <v>5301072</v>
      </c>
      <c r="D99" s="342">
        <v>17983497.300000001</v>
      </c>
      <c r="E99" s="342">
        <v>0</v>
      </c>
      <c r="F99" s="342">
        <f t="shared" si="74"/>
        <v>17983497.300000001</v>
      </c>
      <c r="G99" s="342">
        <v>18950761.422094084</v>
      </c>
      <c r="H99" s="342">
        <v>1934483.6199999996</v>
      </c>
      <c r="I99" s="342">
        <v>4899174.47</v>
      </c>
      <c r="J99" s="342">
        <v>0</v>
      </c>
      <c r="K99" s="342">
        <v>25784419.51209408</v>
      </c>
      <c r="L99" s="363">
        <f t="shared" si="73"/>
        <v>25784419.51209408</v>
      </c>
    </row>
    <row r="100" spans="1:12">
      <c r="A100" s="342">
        <v>2013</v>
      </c>
      <c r="B100" s="342" t="s">
        <v>1468</v>
      </c>
      <c r="C100" s="363">
        <v>699010</v>
      </c>
      <c r="D100" s="342">
        <v>9111775.3699999992</v>
      </c>
      <c r="E100" s="342">
        <v>0</v>
      </c>
      <c r="F100" s="342">
        <f t="shared" si="74"/>
        <v>9111775.3699999992</v>
      </c>
      <c r="G100" s="342">
        <v>5877681.9595247451</v>
      </c>
      <c r="H100" s="342">
        <v>513885.2</v>
      </c>
      <c r="I100" s="342">
        <v>1570592.18</v>
      </c>
      <c r="J100" s="342">
        <v>0</v>
      </c>
      <c r="K100" s="342">
        <v>7962159.339524745</v>
      </c>
      <c r="L100" s="363">
        <f t="shared" si="73"/>
        <v>7962159.339524745</v>
      </c>
    </row>
    <row r="101" spans="1:12">
      <c r="A101" s="342">
        <v>2013</v>
      </c>
      <c r="B101" s="342" t="s">
        <v>1464</v>
      </c>
      <c r="C101" s="363">
        <v>11908643</v>
      </c>
      <c r="D101" s="342">
        <v>91449554.219999999</v>
      </c>
      <c r="E101" s="342">
        <v>0</v>
      </c>
      <c r="F101" s="342">
        <f t="shared" si="74"/>
        <v>91449554.219999999</v>
      </c>
      <c r="G101" s="342">
        <v>53367344.452272229</v>
      </c>
      <c r="H101" s="342">
        <v>13505660.310000001</v>
      </c>
      <c r="I101" s="342">
        <v>18171502.039999999</v>
      </c>
      <c r="J101" s="342">
        <v>0</v>
      </c>
      <c r="K101" s="342">
        <v>85044506.802272245</v>
      </c>
      <c r="L101" s="363">
        <f t="shared" si="73"/>
        <v>85044506.802272245</v>
      </c>
    </row>
    <row r="102" spans="1:12">
      <c r="A102" s="342">
        <v>2013</v>
      </c>
      <c r="B102" s="342" t="s">
        <v>1470</v>
      </c>
      <c r="C102" s="363">
        <v>249283</v>
      </c>
      <c r="D102" s="342">
        <v>14765610.82</v>
      </c>
      <c r="E102" s="342">
        <v>0</v>
      </c>
      <c r="F102" s="342">
        <f t="shared" si="74"/>
        <v>14765610.82</v>
      </c>
      <c r="G102" s="342">
        <v>6576304.6001780936</v>
      </c>
      <c r="H102" s="342">
        <v>1794878.34</v>
      </c>
      <c r="I102" s="342">
        <v>2491798.5099999998</v>
      </c>
      <c r="J102" s="342">
        <v>0</v>
      </c>
      <c r="K102" s="342">
        <v>10862981.450178092</v>
      </c>
      <c r="L102" s="363">
        <f t="shared" si="73"/>
        <v>10862981.450178092</v>
      </c>
    </row>
    <row r="103" spans="1:12">
      <c r="A103" s="342">
        <v>2013</v>
      </c>
      <c r="B103" s="342" t="s">
        <v>1465</v>
      </c>
      <c r="C103" s="363">
        <v>3630524</v>
      </c>
      <c r="D103" s="342">
        <v>92762592.569999978</v>
      </c>
      <c r="E103" s="342">
        <v>0</v>
      </c>
      <c r="F103" s="342">
        <f t="shared" si="74"/>
        <v>92762592.569999978</v>
      </c>
      <c r="G103" s="342">
        <v>51788707.483991563</v>
      </c>
      <c r="H103" s="342">
        <v>9379933.25</v>
      </c>
      <c r="I103" s="342">
        <v>14083517.420000002</v>
      </c>
      <c r="J103" s="342">
        <v>0</v>
      </c>
      <c r="K103" s="342">
        <v>75252158.15399155</v>
      </c>
      <c r="L103" s="363">
        <f t="shared" si="73"/>
        <v>75252158.15399155</v>
      </c>
    </row>
    <row r="104" spans="1:12">
      <c r="A104" s="342">
        <v>2013</v>
      </c>
      <c r="B104" s="342" t="s">
        <v>1469</v>
      </c>
      <c r="C104" s="363">
        <v>261130</v>
      </c>
      <c r="D104" s="342">
        <v>0</v>
      </c>
      <c r="E104" s="342">
        <v>26511044.43</v>
      </c>
      <c r="F104" s="342">
        <f t="shared" si="74"/>
        <v>26511044.43</v>
      </c>
      <c r="G104" s="342">
        <v>0</v>
      </c>
      <c r="H104" s="342">
        <v>-0.35</v>
      </c>
      <c r="I104" s="342">
        <v>-0.24000000000000002</v>
      </c>
      <c r="J104" s="342">
        <v>25329493.020000003</v>
      </c>
      <c r="K104" s="342">
        <v>-0.59</v>
      </c>
      <c r="L104" s="363">
        <f t="shared" si="73"/>
        <v>25329492.430000003</v>
      </c>
    </row>
    <row r="105" spans="1:12">
      <c r="A105" s="342">
        <v>2014</v>
      </c>
      <c r="B105" s="342" t="s">
        <v>1466</v>
      </c>
      <c r="C105" s="363">
        <v>1401432</v>
      </c>
      <c r="D105" s="342">
        <v>37900500.980000004</v>
      </c>
      <c r="E105" s="342">
        <v>0</v>
      </c>
      <c r="F105" s="342">
        <f t="shared" si="74"/>
        <v>37900500.980000004</v>
      </c>
      <c r="G105" s="342">
        <v>16928006.34454824</v>
      </c>
      <c r="H105" s="342">
        <v>4082828.9600000004</v>
      </c>
      <c r="I105" s="342">
        <v>7417015.9300000016</v>
      </c>
      <c r="J105" s="342">
        <v>0</v>
      </c>
      <c r="K105" s="342">
        <v>28427851.234548237</v>
      </c>
      <c r="L105" s="363">
        <f t="shared" si="73"/>
        <v>28427851.234548237</v>
      </c>
    </row>
    <row r="106" spans="1:12">
      <c r="A106" s="342">
        <v>2014</v>
      </c>
      <c r="B106" s="342" t="s">
        <v>1473</v>
      </c>
      <c r="C106" s="363">
        <v>16754</v>
      </c>
      <c r="D106" s="342">
        <v>4623043.04</v>
      </c>
      <c r="E106" s="342">
        <v>0</v>
      </c>
      <c r="F106" s="342">
        <f t="shared" si="74"/>
        <v>4623043.04</v>
      </c>
      <c r="G106" s="342">
        <v>4758615.3034514859</v>
      </c>
      <c r="H106" s="342">
        <v>62198.080000000009</v>
      </c>
      <c r="I106" s="342">
        <v>1014044.3199999998</v>
      </c>
      <c r="J106" s="342">
        <v>0</v>
      </c>
      <c r="K106" s="342">
        <v>5834857.7034514863</v>
      </c>
      <c r="L106" s="363">
        <f t="shared" si="73"/>
        <v>5834857.7034514863</v>
      </c>
    </row>
    <row r="107" spans="1:12">
      <c r="A107" s="342">
        <v>2014</v>
      </c>
      <c r="B107" s="342" t="s">
        <v>1471</v>
      </c>
      <c r="C107" s="363">
        <v>4523472</v>
      </c>
      <c r="D107" s="342">
        <v>15236852.610000001</v>
      </c>
      <c r="E107" s="342">
        <v>0</v>
      </c>
      <c r="F107" s="342">
        <f t="shared" si="74"/>
        <v>15236852.610000001</v>
      </c>
      <c r="G107" s="342">
        <v>12934408.342857309</v>
      </c>
      <c r="H107" s="342">
        <v>1343035.32</v>
      </c>
      <c r="I107" s="342">
        <v>6646300.7299999995</v>
      </c>
      <c r="J107" s="342">
        <v>0</v>
      </c>
      <c r="K107" s="342">
        <v>20923744.392857313</v>
      </c>
      <c r="L107" s="363">
        <f t="shared" si="73"/>
        <v>20923744.392857313</v>
      </c>
    </row>
    <row r="108" spans="1:12">
      <c r="A108" s="342">
        <v>2014</v>
      </c>
      <c r="B108" s="342" t="s">
        <v>1468</v>
      </c>
      <c r="C108" s="363">
        <v>795793</v>
      </c>
      <c r="D108" s="342">
        <v>16700966.829999998</v>
      </c>
      <c r="E108" s="342">
        <v>0</v>
      </c>
      <c r="F108" s="342">
        <f t="shared" si="74"/>
        <v>16700966.829999998</v>
      </c>
      <c r="G108" s="342">
        <v>9739514.4675103519</v>
      </c>
      <c r="H108" s="342">
        <v>629959.75</v>
      </c>
      <c r="I108" s="342">
        <v>1983595.7300000002</v>
      </c>
      <c r="J108" s="342">
        <v>0</v>
      </c>
      <c r="K108" s="342">
        <v>12353069.94751035</v>
      </c>
      <c r="L108" s="363">
        <f t="shared" si="73"/>
        <v>12353069.94751035</v>
      </c>
    </row>
    <row r="109" spans="1:12">
      <c r="A109" s="342">
        <v>2014</v>
      </c>
      <c r="B109" s="342" t="s">
        <v>1464</v>
      </c>
      <c r="C109" s="363">
        <v>9509271</v>
      </c>
      <c r="D109" s="342">
        <v>171198984.52000001</v>
      </c>
      <c r="E109" s="342">
        <v>0</v>
      </c>
      <c r="F109" s="342">
        <f t="shared" si="74"/>
        <v>171198984.52000001</v>
      </c>
      <c r="G109" s="342">
        <v>97868136.479731485</v>
      </c>
      <c r="H109" s="342">
        <v>17665083.010000002</v>
      </c>
      <c r="I109" s="342">
        <v>32038627.119999997</v>
      </c>
      <c r="J109" s="342">
        <v>0</v>
      </c>
      <c r="K109" s="342">
        <v>147571846.6097315</v>
      </c>
      <c r="L109" s="363">
        <f t="shared" si="73"/>
        <v>147571846.6097315</v>
      </c>
    </row>
    <row r="110" spans="1:12">
      <c r="A110" s="342">
        <v>2014</v>
      </c>
      <c r="B110" s="342" t="s">
        <v>1470</v>
      </c>
      <c r="C110" s="363">
        <v>242033</v>
      </c>
      <c r="D110" s="342">
        <v>11367518.67</v>
      </c>
      <c r="E110" s="342">
        <v>0</v>
      </c>
      <c r="F110" s="342">
        <f t="shared" si="74"/>
        <v>11367518.67</v>
      </c>
      <c r="G110" s="342">
        <v>5124794.0158569021</v>
      </c>
      <c r="H110" s="342">
        <v>1060974.83</v>
      </c>
      <c r="I110" s="342">
        <v>2556884.62</v>
      </c>
      <c r="J110" s="342">
        <v>0</v>
      </c>
      <c r="K110" s="342">
        <v>8742653.4658569023</v>
      </c>
      <c r="L110" s="363">
        <f t="shared" si="73"/>
        <v>8742653.4658569023</v>
      </c>
    </row>
    <row r="111" spans="1:12">
      <c r="A111" s="342">
        <v>2014</v>
      </c>
      <c r="B111" s="342" t="s">
        <v>1465</v>
      </c>
      <c r="C111" s="363">
        <v>4350074</v>
      </c>
      <c r="D111" s="342">
        <v>85943332.86999999</v>
      </c>
      <c r="E111" s="342">
        <v>0</v>
      </c>
      <c r="F111" s="342">
        <f t="shared" si="74"/>
        <v>85943332.86999999</v>
      </c>
      <c r="G111" s="342">
        <v>48757813.905666545</v>
      </c>
      <c r="H111" s="342">
        <v>7716532.3700000001</v>
      </c>
      <c r="I111" s="342">
        <v>13970470.249999998</v>
      </c>
      <c r="J111" s="342">
        <v>0</v>
      </c>
      <c r="K111" s="342">
        <v>70444816.525666535</v>
      </c>
      <c r="L111" s="363">
        <f t="shared" si="73"/>
        <v>70444816.525666535</v>
      </c>
    </row>
    <row r="112" spans="1:12">
      <c r="A112" s="342">
        <v>2014</v>
      </c>
      <c r="B112" s="342" t="s">
        <v>1469</v>
      </c>
      <c r="C112" s="363">
        <v>235562</v>
      </c>
      <c r="D112" s="342">
        <v>0</v>
      </c>
      <c r="E112" s="342">
        <v>22746276.209999993</v>
      </c>
      <c r="F112" s="342">
        <f t="shared" si="74"/>
        <v>22746276.209999993</v>
      </c>
      <c r="G112" s="342">
        <v>0</v>
      </c>
      <c r="H112" s="342">
        <v>0</v>
      </c>
      <c r="I112" s="342">
        <v>0</v>
      </c>
      <c r="J112" s="342">
        <v>21261568.059999995</v>
      </c>
      <c r="K112" s="342">
        <v>0</v>
      </c>
      <c r="L112" s="363">
        <f t="shared" si="73"/>
        <v>21261568.059999995</v>
      </c>
    </row>
    <row r="113" spans="1:12">
      <c r="A113" s="342">
        <v>2014</v>
      </c>
      <c r="B113" s="342" t="s">
        <v>1475</v>
      </c>
      <c r="C113" s="363">
        <v>9216</v>
      </c>
      <c r="D113" s="342">
        <v>1526968</v>
      </c>
      <c r="E113" s="342">
        <v>0</v>
      </c>
      <c r="F113" s="342">
        <f t="shared" si="74"/>
        <v>1526968</v>
      </c>
      <c r="G113" s="342">
        <v>1203090.3903776894</v>
      </c>
      <c r="H113" s="342">
        <v>38270.46</v>
      </c>
      <c r="I113" s="342">
        <v>230373.66999999998</v>
      </c>
      <c r="J113" s="342">
        <v>0</v>
      </c>
      <c r="K113" s="342">
        <v>1471734.5203776895</v>
      </c>
      <c r="L113" s="363">
        <f t="shared" si="73"/>
        <v>1471734.5203776895</v>
      </c>
    </row>
    <row r="114" spans="1:12">
      <c r="A114" s="342">
        <v>2015</v>
      </c>
      <c r="B114" s="342" t="s">
        <v>1466</v>
      </c>
      <c r="C114" s="363">
        <v>992124</v>
      </c>
      <c r="D114" s="342">
        <v>29195022.940000001</v>
      </c>
      <c r="E114" s="342">
        <v>0</v>
      </c>
      <c r="F114" s="342">
        <f t="shared" ref="F114:F123" si="75">SUM(D114:E114)</f>
        <v>29195022.940000001</v>
      </c>
      <c r="G114" s="342">
        <v>13205936.184044136</v>
      </c>
      <c r="H114" s="342">
        <v>3440859.56</v>
      </c>
      <c r="I114" s="342">
        <v>5881630.7599999998</v>
      </c>
      <c r="J114" s="342">
        <v>0</v>
      </c>
      <c r="K114" s="342">
        <v>22528426.504044138</v>
      </c>
      <c r="L114" s="363">
        <f t="shared" si="73"/>
        <v>22528426.504044138</v>
      </c>
    </row>
    <row r="115" spans="1:12">
      <c r="A115" s="342">
        <v>2015</v>
      </c>
      <c r="B115" s="342" t="s">
        <v>1467</v>
      </c>
      <c r="C115" s="363">
        <v>61474</v>
      </c>
      <c r="D115" s="342">
        <v>12479227.889999999</v>
      </c>
      <c r="E115" s="342">
        <v>0</v>
      </c>
      <c r="F115" s="342">
        <f t="shared" si="75"/>
        <v>12479227.889999999</v>
      </c>
      <c r="G115" s="342">
        <v>11074231.40270783</v>
      </c>
      <c r="H115" s="342">
        <v>274249.66000000003</v>
      </c>
      <c r="I115" s="342">
        <v>506701.91999999993</v>
      </c>
      <c r="J115" s="342">
        <v>0</v>
      </c>
      <c r="K115" s="342">
        <v>11855182.98270783</v>
      </c>
      <c r="L115" s="363">
        <f t="shared" si="73"/>
        <v>11855182.98270783</v>
      </c>
    </row>
    <row r="116" spans="1:12">
      <c r="A116" s="342">
        <v>2015</v>
      </c>
      <c r="B116" s="342" t="s">
        <v>1473</v>
      </c>
      <c r="C116" s="363">
        <v>6960</v>
      </c>
      <c r="D116" s="342">
        <v>1845091.33</v>
      </c>
      <c r="E116" s="342">
        <v>0</v>
      </c>
      <c r="F116" s="342">
        <f t="shared" si="75"/>
        <v>1845091.33</v>
      </c>
      <c r="G116" s="342">
        <v>1956083.1084261937</v>
      </c>
      <c r="H116" s="342">
        <v>19531.66</v>
      </c>
      <c r="I116" s="342">
        <v>430776.15</v>
      </c>
      <c r="J116" s="342">
        <v>0</v>
      </c>
      <c r="K116" s="342">
        <v>2406390.9184261938</v>
      </c>
      <c r="L116" s="363">
        <f t="shared" si="73"/>
        <v>2406390.9184261938</v>
      </c>
    </row>
    <row r="117" spans="1:12">
      <c r="A117" s="342">
        <v>2015</v>
      </c>
      <c r="B117" s="342" t="s">
        <v>1471</v>
      </c>
      <c r="C117" s="363">
        <v>1656720</v>
      </c>
      <c r="D117" s="342">
        <v>5545216.4900000002</v>
      </c>
      <c r="E117" s="342">
        <v>0</v>
      </c>
      <c r="F117" s="342">
        <f t="shared" si="75"/>
        <v>5545216.4900000002</v>
      </c>
      <c r="G117" s="342">
        <v>4584894.1855184194</v>
      </c>
      <c r="H117" s="342">
        <v>526162.99999999988</v>
      </c>
      <c r="I117" s="342">
        <v>1339390.5900000001</v>
      </c>
      <c r="J117" s="342">
        <v>0</v>
      </c>
      <c r="K117" s="342">
        <v>6450447.7755184183</v>
      </c>
      <c r="L117" s="363">
        <f t="shared" si="73"/>
        <v>6450447.7755184183</v>
      </c>
    </row>
    <row r="118" spans="1:12">
      <c r="A118" s="342">
        <v>2015</v>
      </c>
      <c r="B118" s="342" t="s">
        <v>1468</v>
      </c>
      <c r="C118" s="363">
        <v>367654</v>
      </c>
      <c r="D118" s="342">
        <v>8871643.4100000001</v>
      </c>
      <c r="E118" s="342">
        <v>0</v>
      </c>
      <c r="F118" s="342">
        <f t="shared" si="75"/>
        <v>8871643.4100000001</v>
      </c>
      <c r="G118" s="342">
        <v>4845556.1831030929</v>
      </c>
      <c r="H118" s="342">
        <v>409345.82</v>
      </c>
      <c r="I118" s="342">
        <v>1093156.9200000002</v>
      </c>
      <c r="J118" s="342">
        <v>0</v>
      </c>
      <c r="K118" s="342">
        <v>6348058.9231030922</v>
      </c>
      <c r="L118" s="363">
        <f t="shared" si="73"/>
        <v>6348058.9231030922</v>
      </c>
    </row>
    <row r="119" spans="1:12">
      <c r="A119" s="342">
        <v>2015</v>
      </c>
      <c r="B119" s="342" t="s">
        <v>1464</v>
      </c>
      <c r="C119" s="363">
        <v>4582823</v>
      </c>
      <c r="D119" s="342">
        <v>94578445.709999979</v>
      </c>
      <c r="E119" s="342">
        <v>0</v>
      </c>
      <c r="F119" s="342">
        <f t="shared" si="75"/>
        <v>94578445.709999979</v>
      </c>
      <c r="G119" s="342">
        <v>55836792.825429618</v>
      </c>
      <c r="H119" s="342">
        <v>9609298.8500000015</v>
      </c>
      <c r="I119" s="342">
        <v>16971916.77</v>
      </c>
      <c r="J119" s="342">
        <v>0</v>
      </c>
      <c r="K119" s="342">
        <v>82418008.445429608</v>
      </c>
      <c r="L119" s="363">
        <f t="shared" si="73"/>
        <v>82418008.445429608</v>
      </c>
    </row>
    <row r="120" spans="1:12">
      <c r="A120" s="342">
        <v>2015</v>
      </c>
      <c r="B120" s="342" t="s">
        <v>1470</v>
      </c>
      <c r="C120" s="363">
        <v>247311</v>
      </c>
      <c r="D120" s="342">
        <v>6293345.7000000002</v>
      </c>
      <c r="E120" s="342">
        <v>0</v>
      </c>
      <c r="F120" s="342">
        <f t="shared" si="75"/>
        <v>6293345.7000000002</v>
      </c>
      <c r="G120" s="342">
        <v>3306605.0270048147</v>
      </c>
      <c r="H120" s="342">
        <v>755228.3600000001</v>
      </c>
      <c r="I120" s="342">
        <v>1458725.8300000003</v>
      </c>
      <c r="J120" s="342">
        <v>0</v>
      </c>
      <c r="K120" s="342">
        <v>5520559.2170048142</v>
      </c>
      <c r="L120" s="363">
        <f t="shared" si="73"/>
        <v>5520559.2170048142</v>
      </c>
    </row>
    <row r="121" spans="1:12">
      <c r="A121" s="342">
        <v>2015</v>
      </c>
      <c r="B121" s="342" t="s">
        <v>1465</v>
      </c>
      <c r="C121" s="363">
        <v>2241400</v>
      </c>
      <c r="D121" s="342">
        <v>42129351.489999995</v>
      </c>
      <c r="E121" s="342">
        <v>0</v>
      </c>
      <c r="F121" s="342">
        <f t="shared" si="75"/>
        <v>42129351.489999995</v>
      </c>
      <c r="G121" s="342">
        <v>25002405.026964776</v>
      </c>
      <c r="H121" s="342">
        <v>2954919.1000000006</v>
      </c>
      <c r="I121" s="342">
        <v>6868906.459999999</v>
      </c>
      <c r="J121" s="342">
        <v>0</v>
      </c>
      <c r="K121" s="342">
        <v>34826230.586964779</v>
      </c>
      <c r="L121" s="363">
        <f t="shared" si="73"/>
        <v>34826230.586964779</v>
      </c>
    </row>
    <row r="122" spans="1:12">
      <c r="A122" s="342">
        <v>2015</v>
      </c>
      <c r="B122" s="342" t="s">
        <v>1469</v>
      </c>
      <c r="C122" s="363">
        <v>98069</v>
      </c>
      <c r="D122" s="342">
        <v>0</v>
      </c>
      <c r="E122" s="342">
        <v>8336178.0100000007</v>
      </c>
      <c r="F122" s="342">
        <f t="shared" si="75"/>
        <v>8336178.0100000007</v>
      </c>
      <c r="G122" s="342">
        <v>0</v>
      </c>
      <c r="H122" s="342">
        <v>0</v>
      </c>
      <c r="I122" s="342">
        <v>0</v>
      </c>
      <c r="J122" s="342">
        <v>7850861.669999999</v>
      </c>
      <c r="K122" s="342">
        <v>0</v>
      </c>
      <c r="L122" s="363">
        <f t="shared" si="73"/>
        <v>7850861.669999999</v>
      </c>
    </row>
    <row r="123" spans="1:12">
      <c r="A123" s="342">
        <v>2015</v>
      </c>
      <c r="B123" s="342" t="s">
        <v>1475</v>
      </c>
      <c r="C123" s="363">
        <v>7277</v>
      </c>
      <c r="D123" s="342">
        <v>1690832.29</v>
      </c>
      <c r="E123" s="342">
        <v>0</v>
      </c>
      <c r="F123" s="342">
        <f t="shared" si="75"/>
        <v>1690832.29</v>
      </c>
      <c r="G123" s="342">
        <v>1329425.2368356676</v>
      </c>
      <c r="H123" s="342">
        <v>33924.51</v>
      </c>
      <c r="I123" s="342">
        <v>195228.6</v>
      </c>
      <c r="J123" s="342">
        <v>0</v>
      </c>
      <c r="K123" s="342">
        <v>1558578.3468356677</v>
      </c>
      <c r="L123" s="363">
        <f t="shared" si="73"/>
        <v>1558578.3468356677</v>
      </c>
    </row>
    <row r="124" spans="1:12">
      <c r="B124" s="342"/>
      <c r="D124" s="342"/>
      <c r="E124" s="342"/>
      <c r="F124" s="342"/>
      <c r="G124" s="342"/>
      <c r="H124" s="342"/>
      <c r="I124" s="342"/>
      <c r="J124" s="342"/>
      <c r="L124" s="363">
        <f>SUM(L114:L123)</f>
        <v>181762745.37003455</v>
      </c>
    </row>
    <row r="127" spans="1:12">
      <c r="B127" s="363" t="s">
        <v>211</v>
      </c>
    </row>
    <row r="128" spans="1:12">
      <c r="B128" s="363">
        <v>2012</v>
      </c>
      <c r="C128" s="694">
        <f>SUMIF($A$89:$A$123,B128,H89:H123)</f>
        <v>31665245.059999999</v>
      </c>
    </row>
    <row r="129" spans="2:3">
      <c r="B129" s="363">
        <v>2013</v>
      </c>
      <c r="C129" s="694">
        <f t="shared" ref="C129:C131" si="76">SUMIF($A$89:$A$123,B129,H90:H124)</f>
        <v>31430741.629999999</v>
      </c>
    </row>
    <row r="130" spans="2:3">
      <c r="B130" s="363">
        <v>2014</v>
      </c>
      <c r="C130" s="694">
        <f t="shared" si="76"/>
        <v>32168964.960000005</v>
      </c>
    </row>
    <row r="131" spans="2:3">
      <c r="B131" s="363">
        <v>2015</v>
      </c>
      <c r="C131" s="694">
        <f t="shared" si="76"/>
        <v>14288879.640000002</v>
      </c>
    </row>
  </sheetData>
  <phoneticPr fontId="1"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K48"/>
  <sheetViews>
    <sheetView topLeftCell="A13" workbookViewId="0">
      <selection activeCell="H23" sqref="H23"/>
    </sheetView>
  </sheetViews>
  <sheetFormatPr defaultRowHeight="11.25"/>
  <cols>
    <col min="1" max="1" width="9" style="363"/>
    <col min="2" max="2" width="12.25" style="363" customWidth="1"/>
    <col min="3" max="6" width="8.75" style="363" customWidth="1"/>
    <col min="7" max="16384" width="9" style="363"/>
  </cols>
  <sheetData>
    <row r="3" spans="2:7" ht="19.5" customHeight="1">
      <c r="B3" s="373" t="s">
        <v>1463</v>
      </c>
      <c r="C3" s="374"/>
      <c r="D3" s="374"/>
      <c r="E3" s="374"/>
      <c r="F3" s="375"/>
    </row>
    <row r="4" spans="2:7" ht="12" customHeight="1">
      <c r="B4" s="370"/>
      <c r="C4" s="371" t="s">
        <v>120</v>
      </c>
      <c r="D4" s="371" t="s">
        <v>2</v>
      </c>
      <c r="E4" s="371" t="s">
        <v>3</v>
      </c>
      <c r="F4" s="372" t="s">
        <v>4</v>
      </c>
    </row>
    <row r="5" spans="2:7" ht="12" customHeight="1">
      <c r="B5" s="18" t="s">
        <v>509</v>
      </c>
      <c r="C5" s="19" t="s">
        <v>124</v>
      </c>
      <c r="D5" s="19" t="s">
        <v>124</v>
      </c>
      <c r="E5" s="19" t="s">
        <v>124</v>
      </c>
      <c r="F5" s="20" t="s">
        <v>125</v>
      </c>
    </row>
    <row r="6" spans="2:7" ht="12" customHeight="1">
      <c r="B6" s="1155" t="s">
        <v>1464</v>
      </c>
      <c r="C6" s="1156">
        <f>'제품군별 매출'!C27</f>
        <v>71335701.039999977</v>
      </c>
      <c r="D6" s="1156">
        <f>'제품군별 매출'!D27</f>
        <v>91449554.219999999</v>
      </c>
      <c r="E6" s="1156">
        <f>'제품군별 매출'!E27</f>
        <v>171198984.52000001</v>
      </c>
      <c r="F6" s="1157">
        <f>'제품군별 매출'!F27</f>
        <v>94578445.709999979</v>
      </c>
    </row>
    <row r="7" spans="2:7" ht="12" customHeight="1">
      <c r="B7" s="1158" t="s">
        <v>1465</v>
      </c>
      <c r="C7" s="1159">
        <f>'제품군별 매출'!C28</f>
        <v>99826736.279999956</v>
      </c>
      <c r="D7" s="1159">
        <f>'제품군별 매출'!D28</f>
        <v>92762592.569999978</v>
      </c>
      <c r="E7" s="1159">
        <f>'제품군별 매출'!E28</f>
        <v>85943332.86999999</v>
      </c>
      <c r="F7" s="1160">
        <f>'제품군별 매출'!F28</f>
        <v>42129351.489999995</v>
      </c>
    </row>
    <row r="8" spans="2:7" ht="12" customHeight="1">
      <c r="B8" s="1161" t="s">
        <v>1466</v>
      </c>
      <c r="C8" s="1162">
        <f>'제품군별 매출'!C29</f>
        <v>19732131.499999996</v>
      </c>
      <c r="D8" s="1162">
        <f>'제품군별 매출'!D29</f>
        <v>26065793.940000005</v>
      </c>
      <c r="E8" s="1162">
        <f>'제품군별 매출'!E29</f>
        <v>37900500.980000004</v>
      </c>
      <c r="F8" s="1163">
        <f>'제품군별 매출'!F29</f>
        <v>29195022.940000001</v>
      </c>
    </row>
    <row r="9" spans="2:7" ht="12" customHeight="1">
      <c r="B9" s="1161" t="s">
        <v>1467</v>
      </c>
      <c r="C9" s="1162">
        <f>'제품군별 매출'!C30</f>
        <v>0</v>
      </c>
      <c r="D9" s="1162">
        <f>'제품군별 매출'!D30</f>
        <v>0</v>
      </c>
      <c r="E9" s="1162">
        <f>'제품군별 매출'!E30</f>
        <v>0</v>
      </c>
      <c r="F9" s="1163">
        <f>'제품군별 매출'!F30</f>
        <v>12479227.889999999</v>
      </c>
    </row>
    <row r="10" spans="2:7" ht="12" customHeight="1">
      <c r="B10" s="1161" t="s">
        <v>1468</v>
      </c>
      <c r="C10" s="1162">
        <f>'제품군별 매출'!C31</f>
        <v>5482605.3099999987</v>
      </c>
      <c r="D10" s="1162">
        <f>'제품군별 매출'!D31</f>
        <v>9111775.3699999992</v>
      </c>
      <c r="E10" s="1162">
        <f>'제품군별 매출'!E31</f>
        <v>16700966.829999998</v>
      </c>
      <c r="F10" s="1163">
        <f>'제품군별 매출'!F31</f>
        <v>8871643.4100000001</v>
      </c>
    </row>
    <row r="11" spans="2:7" ht="12" customHeight="1">
      <c r="B11" s="366" t="s">
        <v>1469</v>
      </c>
      <c r="C11" s="379">
        <f>'제품군별 매출'!C32</f>
        <v>22720397.05999998</v>
      </c>
      <c r="D11" s="379">
        <f>'제품군별 매출'!D32</f>
        <v>26511044.43</v>
      </c>
      <c r="E11" s="379">
        <f>'제품군별 매출'!E32</f>
        <v>22746276.209999993</v>
      </c>
      <c r="F11" s="380">
        <f>'제품군별 매출'!F32</f>
        <v>8336178.0100000007</v>
      </c>
      <c r="G11" s="363" t="s">
        <v>1498</v>
      </c>
    </row>
    <row r="12" spans="2:7" ht="12" customHeight="1">
      <c r="B12" s="1161" t="s">
        <v>1470</v>
      </c>
      <c r="C12" s="1162">
        <f>'제품군별 매출'!C33</f>
        <v>10330844.879999999</v>
      </c>
      <c r="D12" s="1162">
        <f>'제품군별 매출'!D33</f>
        <v>14765610.82</v>
      </c>
      <c r="E12" s="1162">
        <f>'제품군별 매출'!E33</f>
        <v>11367518.67</v>
      </c>
      <c r="F12" s="1163">
        <f>'제품군별 매출'!F33</f>
        <v>6293345.7000000002</v>
      </c>
    </row>
    <row r="13" spans="2:7" ht="12" customHeight="1">
      <c r="B13" s="1161" t="s">
        <v>1471</v>
      </c>
      <c r="C13" s="1162">
        <f>'제품군별 매출'!C34</f>
        <v>14127296.390000001</v>
      </c>
      <c r="D13" s="1162">
        <f>'제품군별 매출'!D34</f>
        <v>17983497.300000001</v>
      </c>
      <c r="E13" s="1162">
        <f>'제품군별 매출'!E34</f>
        <v>15236852.610000001</v>
      </c>
      <c r="F13" s="1163">
        <f>'제품군별 매출'!F34</f>
        <v>5545216.4900000002</v>
      </c>
    </row>
    <row r="14" spans="2:7" ht="12" customHeight="1">
      <c r="B14" s="366" t="s">
        <v>1473</v>
      </c>
      <c r="C14" s="379">
        <f>'제품군별 매출'!C35</f>
        <v>12502030.979999989</v>
      </c>
      <c r="D14" s="379">
        <f>'제품군별 매출'!D35</f>
        <v>7361527.4400000004</v>
      </c>
      <c r="E14" s="379">
        <f>'제품군별 매출'!E35</f>
        <v>4623043.04</v>
      </c>
      <c r="F14" s="380">
        <f>'제품군별 매출'!F35</f>
        <v>1845091.33</v>
      </c>
    </row>
    <row r="15" spans="2:7" ht="12" customHeight="1">
      <c r="B15" s="367" t="s">
        <v>1475</v>
      </c>
      <c r="C15" s="381">
        <f>'제품군별 매출'!C36</f>
        <v>0</v>
      </c>
      <c r="D15" s="381">
        <f>'제품군별 매출'!D36</f>
        <v>0</v>
      </c>
      <c r="E15" s="381">
        <f>'제품군별 매출'!E36</f>
        <v>1526968</v>
      </c>
      <c r="F15" s="382">
        <f>'제품군별 매출'!F36</f>
        <v>1690832.29</v>
      </c>
    </row>
    <row r="16" spans="2:7" ht="12" customHeight="1" thickBot="1">
      <c r="B16" s="385" t="s">
        <v>1461</v>
      </c>
      <c r="C16" s="386">
        <f>'제품군별 매출'!C37</f>
        <v>256057743.43999991</v>
      </c>
      <c r="D16" s="386">
        <f>'제품군별 매출'!D37</f>
        <v>286011396.08999997</v>
      </c>
      <c r="E16" s="386">
        <f>'제품군별 매출'!E37</f>
        <v>367244443.73000002</v>
      </c>
      <c r="F16" s="387">
        <f>'제품군별 매출'!F37</f>
        <v>210964355.25999996</v>
      </c>
    </row>
    <row r="19" spans="2:10" ht="19.5" customHeight="1">
      <c r="B19" s="373" t="s">
        <v>1463</v>
      </c>
      <c r="C19" s="374"/>
      <c r="D19" s="374"/>
      <c r="E19" s="374"/>
      <c r="F19" s="375"/>
    </row>
    <row r="20" spans="2:10" ht="12" customHeight="1">
      <c r="B20" s="370"/>
      <c r="C20" s="371" t="s">
        <v>120</v>
      </c>
      <c r="D20" s="371" t="s">
        <v>2</v>
      </c>
      <c r="E20" s="371" t="s">
        <v>3</v>
      </c>
      <c r="F20" s="372" t="s">
        <v>4</v>
      </c>
    </row>
    <row r="21" spans="2:10" ht="12" customHeight="1">
      <c r="B21" s="18" t="s">
        <v>509</v>
      </c>
      <c r="C21" s="19" t="s">
        <v>124</v>
      </c>
      <c r="D21" s="19" t="s">
        <v>124</v>
      </c>
      <c r="E21" s="19" t="s">
        <v>124</v>
      </c>
      <c r="F21" s="20" t="s">
        <v>125</v>
      </c>
    </row>
    <row r="22" spans="2:10" ht="12" customHeight="1">
      <c r="B22" s="1164" t="s">
        <v>1499</v>
      </c>
      <c r="C22" s="383">
        <f>C6+C7+C12</f>
        <v>181493282.19999993</v>
      </c>
      <c r="D22" s="383">
        <f t="shared" ref="D22:F22" si="0">D6+D7+D12</f>
        <v>198977757.60999995</v>
      </c>
      <c r="E22" s="383">
        <f t="shared" si="0"/>
        <v>268509836.06</v>
      </c>
      <c r="F22" s="1165">
        <f t="shared" si="0"/>
        <v>143001142.89999998</v>
      </c>
      <c r="G22" s="695">
        <f>C22/C$28</f>
        <v>0.70879825683743825</v>
      </c>
      <c r="H22" s="695">
        <f>D22/D$28</f>
        <v>0.69569870407327083</v>
      </c>
      <c r="I22" s="695">
        <f>E22/E$28</f>
        <v>0.73114744319293168</v>
      </c>
      <c r="J22" s="695">
        <f>F22/F$28</f>
        <v>0.67784504507294752</v>
      </c>
    </row>
    <row r="23" spans="2:10" ht="12" customHeight="1">
      <c r="B23" s="622" t="s">
        <v>1500</v>
      </c>
      <c r="C23" s="379">
        <f>C13</f>
        <v>14127296.390000001</v>
      </c>
      <c r="D23" s="379">
        <f t="shared" ref="D23:F23" si="1">D13</f>
        <v>17983497.300000001</v>
      </c>
      <c r="E23" s="379">
        <f t="shared" si="1"/>
        <v>15236852.610000001</v>
      </c>
      <c r="F23" s="624">
        <f t="shared" si="1"/>
        <v>5545216.4900000002</v>
      </c>
      <c r="G23" s="695">
        <f>C23/C$28</f>
        <v>5.5172306840665195E-2</v>
      </c>
      <c r="H23" s="695">
        <f>D23/D$28</f>
        <v>6.2876855768156478E-2</v>
      </c>
      <c r="I23" s="695">
        <f>E23/E$28</f>
        <v>4.1489674983897683E-2</v>
      </c>
      <c r="J23" s="695">
        <f>F23/F$28</f>
        <v>2.6285087275364022E-2</v>
      </c>
    </row>
    <row r="24" spans="2:10" s="1171" customFormat="1" ht="12" customHeight="1">
      <c r="B24" s="1168" t="s">
        <v>1501</v>
      </c>
      <c r="C24" s="1162">
        <f>C11+C14+C15</f>
        <v>35222428.039999969</v>
      </c>
      <c r="D24" s="1162">
        <f t="shared" ref="D24:F24" si="2">D11+D14+D15</f>
        <v>33872571.869999997</v>
      </c>
      <c r="E24" s="1162">
        <f t="shared" si="2"/>
        <v>28896287.249999993</v>
      </c>
      <c r="F24" s="1169">
        <f t="shared" si="2"/>
        <v>11872101.629999999</v>
      </c>
      <c r="G24" s="1170">
        <f>C24/C$28</f>
        <v>0.13755658222557671</v>
      </c>
      <c r="H24" s="1170">
        <f>D24/D$28</f>
        <v>0.11843084692800571</v>
      </c>
      <c r="I24" s="1170">
        <f>E24/E$28</f>
        <v>7.8684069271432441E-2</v>
      </c>
      <c r="J24" s="1170">
        <f>F24/F$28</f>
        <v>5.6275391240232973E-2</v>
      </c>
    </row>
    <row r="25" spans="2:10" ht="12" customHeight="1">
      <c r="B25" s="622" t="s">
        <v>1502</v>
      </c>
      <c r="C25" s="379">
        <f>C10</f>
        <v>5482605.3099999987</v>
      </c>
      <c r="D25" s="379">
        <f t="shared" ref="D25:F25" si="3">D10</f>
        <v>9111775.3699999992</v>
      </c>
      <c r="E25" s="379">
        <f t="shared" si="3"/>
        <v>16700966.829999998</v>
      </c>
      <c r="F25" s="624">
        <f t="shared" si="3"/>
        <v>8871643.4100000001</v>
      </c>
      <c r="G25" s="695">
        <f>C25/C$28</f>
        <v>2.1411597385590085E-2</v>
      </c>
      <c r="H25" s="695">
        <f>D25/D$28</f>
        <v>3.1858085008377682E-2</v>
      </c>
      <c r="I25" s="695">
        <f>E25/E$28</f>
        <v>4.54764316115253E-2</v>
      </c>
      <c r="J25" s="695">
        <f>F25/F$28</f>
        <v>4.2052807447335222E-2</v>
      </c>
    </row>
    <row r="26" spans="2:10" ht="12" customHeight="1">
      <c r="B26" s="622" t="s">
        <v>1466</v>
      </c>
      <c r="C26" s="379">
        <f>C8</f>
        <v>19732131.499999996</v>
      </c>
      <c r="D26" s="379">
        <f t="shared" ref="D26:F26" si="4">D8</f>
        <v>26065793.940000005</v>
      </c>
      <c r="E26" s="379">
        <f t="shared" si="4"/>
        <v>37900500.980000004</v>
      </c>
      <c r="F26" s="624">
        <f t="shared" si="4"/>
        <v>29195022.940000001</v>
      </c>
      <c r="G26" s="695">
        <f>C26/C$28</f>
        <v>7.7061256710729692E-2</v>
      </c>
      <c r="H26" s="695">
        <f>D26/D$28</f>
        <v>9.1135508222189202E-2</v>
      </c>
      <c r="I26" s="695">
        <f>E26/E$28</f>
        <v>0.10320238094021279</v>
      </c>
      <c r="J26" s="695">
        <f>F26/F$28</f>
        <v>0.13838841591992646</v>
      </c>
    </row>
    <row r="27" spans="2:10" ht="12" customHeight="1">
      <c r="B27" s="622" t="s">
        <v>1467</v>
      </c>
      <c r="C27" s="379">
        <f>C9</f>
        <v>0</v>
      </c>
      <c r="D27" s="379">
        <f t="shared" ref="D27:F27" si="5">D9</f>
        <v>0</v>
      </c>
      <c r="E27" s="379">
        <f t="shared" si="5"/>
        <v>0</v>
      </c>
      <c r="F27" s="624">
        <f t="shared" si="5"/>
        <v>12479227.889999999</v>
      </c>
      <c r="G27" s="695">
        <f>C27/C$28</f>
        <v>0</v>
      </c>
      <c r="H27" s="695">
        <f>D27/D$28</f>
        <v>0</v>
      </c>
      <c r="I27" s="695">
        <f>E27/E$28</f>
        <v>0</v>
      </c>
      <c r="J27" s="695">
        <f>F27/F$28</f>
        <v>5.9153253044193915E-2</v>
      </c>
    </row>
    <row r="28" spans="2:10" ht="12" customHeight="1" thickBot="1">
      <c r="B28" s="1166"/>
      <c r="C28" s="386">
        <f>C16</f>
        <v>256057743.43999991</v>
      </c>
      <c r="D28" s="386">
        <f t="shared" ref="D28:F28" si="6">D16</f>
        <v>286011396.08999997</v>
      </c>
      <c r="E28" s="386">
        <f t="shared" si="6"/>
        <v>367244443.73000002</v>
      </c>
      <c r="F28" s="1167">
        <f t="shared" si="6"/>
        <v>210964355.25999996</v>
      </c>
    </row>
    <row r="33" spans="2:11" s="369" customFormat="1"/>
    <row r="34" spans="2:11" ht="12" thickBot="1">
      <c r="K34" s="1139" t="s">
        <v>1503</v>
      </c>
    </row>
    <row r="35" spans="2:11">
      <c r="B35" s="1210" t="s">
        <v>1504</v>
      </c>
      <c r="C35" s="1211"/>
      <c r="D35" s="1216" t="s">
        <v>485</v>
      </c>
      <c r="E35" s="1292"/>
      <c r="F35" s="1216" t="s">
        <v>486</v>
      </c>
      <c r="G35" s="1292"/>
      <c r="H35" s="1216" t="s">
        <v>487</v>
      </c>
      <c r="I35" s="1292"/>
      <c r="J35" s="1217" t="s">
        <v>1505</v>
      </c>
      <c r="K35" s="1292"/>
    </row>
    <row r="36" spans="2:11">
      <c r="B36" s="1212"/>
      <c r="C36" s="1213"/>
      <c r="D36" s="1293"/>
      <c r="E36" s="1294"/>
      <c r="F36" s="1293"/>
      <c r="G36" s="1294"/>
      <c r="H36" s="1293"/>
      <c r="I36" s="1294"/>
      <c r="J36" s="1293"/>
      <c r="K36" s="1294"/>
    </row>
    <row r="37" spans="2:11" ht="12" thickBot="1">
      <c r="B37" s="1214"/>
      <c r="C37" s="1215"/>
      <c r="D37" s="1137"/>
      <c r="E37" s="1138" t="s">
        <v>1506</v>
      </c>
      <c r="F37" s="1137"/>
      <c r="G37" s="1138" t="s">
        <v>1506</v>
      </c>
      <c r="H37" s="1137"/>
      <c r="I37" s="1138" t="s">
        <v>1506</v>
      </c>
      <c r="J37" s="1137"/>
      <c r="K37" s="1138" t="s">
        <v>1506</v>
      </c>
    </row>
    <row r="38" spans="2:11">
      <c r="B38" s="1140" t="s">
        <v>1507</v>
      </c>
      <c r="C38" s="1295"/>
      <c r="D38" s="1141">
        <v>501.34470589</v>
      </c>
      <c r="E38" s="1142">
        <v>1</v>
      </c>
      <c r="F38" s="1141">
        <v>519.32650496999997</v>
      </c>
      <c r="G38" s="1142">
        <v>1.0000000000000002</v>
      </c>
      <c r="H38" s="1141">
        <v>629.03783759999999</v>
      </c>
      <c r="I38" s="1142">
        <v>0.99999999999999978</v>
      </c>
      <c r="J38" s="1141">
        <v>376.82967779000001</v>
      </c>
      <c r="K38" s="1142">
        <v>1</v>
      </c>
    </row>
    <row r="39" spans="2:11">
      <c r="B39" s="1143"/>
      <c r="C39" s="1144" t="s">
        <v>1508</v>
      </c>
      <c r="D39" s="1145">
        <v>357.79580524917975</v>
      </c>
      <c r="E39" s="1146">
        <v>0.71367225193694117</v>
      </c>
      <c r="F39" s="1145">
        <v>363.02878991699782</v>
      </c>
      <c r="G39" s="1146">
        <v>0.69903766983348747</v>
      </c>
      <c r="H39" s="1145">
        <v>466.41041279296928</v>
      </c>
      <c r="I39" s="1146">
        <v>0.74146638709761659</v>
      </c>
      <c r="J39" s="1145">
        <v>254.68916125964003</v>
      </c>
      <c r="K39" s="1146">
        <v>0.6758734151548792</v>
      </c>
    </row>
    <row r="40" spans="2:11">
      <c r="B40" s="1143"/>
      <c r="C40" s="1144" t="s">
        <v>1509</v>
      </c>
      <c r="D40" s="1145"/>
      <c r="E40" s="1146"/>
      <c r="F40" s="1145"/>
      <c r="G40" s="1146"/>
      <c r="H40" s="1145"/>
      <c r="I40" s="1146"/>
      <c r="J40" s="1145"/>
      <c r="K40" s="1146"/>
    </row>
    <row r="41" spans="2:11">
      <c r="B41" s="1143"/>
      <c r="C41" s="1144" t="s">
        <v>1510</v>
      </c>
      <c r="D41" s="1148">
        <v>27.510287346371921</v>
      </c>
      <c r="E41" s="1147">
        <v>5.4872998603894607E-2</v>
      </c>
      <c r="F41" s="1148">
        <v>32.820295105385284</v>
      </c>
      <c r="G41" s="1147">
        <v>6.3197804832397717E-2</v>
      </c>
      <c r="H41" s="1148">
        <v>26.206239094403532</v>
      </c>
      <c r="I41" s="1147">
        <v>4.1660831078762332E-2</v>
      </c>
      <c r="J41" s="1148">
        <v>9.7900752688761017</v>
      </c>
      <c r="K41" s="1147">
        <v>2.5980106785357612E-2</v>
      </c>
    </row>
    <row r="42" spans="2:11">
      <c r="B42" s="1143"/>
      <c r="C42" s="1144" t="s">
        <v>1511</v>
      </c>
      <c r="D42" s="1148">
        <v>0</v>
      </c>
      <c r="E42" s="1147"/>
      <c r="F42" s="1148">
        <v>0</v>
      </c>
      <c r="G42" s="1147"/>
      <c r="H42" s="1148">
        <v>0</v>
      </c>
      <c r="I42" s="1147"/>
      <c r="J42" s="1148">
        <v>0</v>
      </c>
      <c r="K42" s="1147"/>
    </row>
    <row r="43" spans="2:11">
      <c r="B43" s="1143"/>
      <c r="C43" s="1144" t="s">
        <v>1501</v>
      </c>
      <c r="D43" s="1148">
        <v>68.589221780099351</v>
      </c>
      <c r="E43" s="1147">
        <v>0.13681050377970583</v>
      </c>
      <c r="F43" s="1148">
        <v>62.31064001897515</v>
      </c>
      <c r="G43" s="1147">
        <v>0.1199835545127331</v>
      </c>
      <c r="H43" s="1148">
        <v>47.073168092853351</v>
      </c>
      <c r="I43" s="1147">
        <v>7.4833603448170943E-2</v>
      </c>
      <c r="J43" s="1148">
        <v>17.619502132461395</v>
      </c>
      <c r="K43" s="1147">
        <v>4.6757204039222219E-2</v>
      </c>
    </row>
    <row r="44" spans="2:11">
      <c r="B44" s="1143"/>
      <c r="C44" s="1149" t="s">
        <v>1502</v>
      </c>
      <c r="D44" s="1148">
        <v>9.0314853671767743</v>
      </c>
      <c r="E44" s="1147">
        <v>1.8014522265960401E-2</v>
      </c>
      <c r="F44" s="1148">
        <v>13.563946376110527</v>
      </c>
      <c r="G44" s="1147">
        <v>2.6118340285547485E-2</v>
      </c>
      <c r="H44" s="1148">
        <v>21.491628419867453</v>
      </c>
      <c r="I44" s="1147">
        <v>3.4165875461268841E-2</v>
      </c>
      <c r="J44" s="1148">
        <v>14.269995799469664</v>
      </c>
      <c r="K44" s="1147">
        <v>3.78685561157475E-2</v>
      </c>
    </row>
    <row r="45" spans="2:11">
      <c r="B45" s="1143"/>
      <c r="C45" s="1144" t="s">
        <v>1466</v>
      </c>
      <c r="D45" s="1148">
        <v>38.417906147172211</v>
      </c>
      <c r="E45" s="1147">
        <v>7.6629723413498024E-2</v>
      </c>
      <c r="F45" s="1148">
        <v>47.60283355253133</v>
      </c>
      <c r="G45" s="1147">
        <v>9.1662630535834511E-2</v>
      </c>
      <c r="H45" s="1148">
        <v>64.52290039734271</v>
      </c>
      <c r="I45" s="1147">
        <v>0.10257395746418087</v>
      </c>
      <c r="J45" s="1148">
        <v>51.543789602191794</v>
      </c>
      <c r="K45" s="1147">
        <v>0.1367827234428074</v>
      </c>
    </row>
    <row r="46" spans="2:11">
      <c r="B46" s="1143"/>
      <c r="C46" s="1144" t="s">
        <v>1467</v>
      </c>
      <c r="D46" s="1148">
        <v>0</v>
      </c>
      <c r="E46" s="1147">
        <v>0</v>
      </c>
      <c r="F46" s="1148">
        <v>0</v>
      </c>
      <c r="G46" s="1147">
        <v>0</v>
      </c>
      <c r="H46" s="1148">
        <v>2.02657885895416</v>
      </c>
      <c r="I46" s="1147">
        <v>3.2217121734461462E-3</v>
      </c>
      <c r="J46" s="1148">
        <v>24.545047854384851</v>
      </c>
      <c r="K46" s="1147">
        <v>6.5135654915331104E-2</v>
      </c>
    </row>
    <row r="47" spans="2:11">
      <c r="B47" s="1208"/>
      <c r="C47" s="1149" t="s">
        <v>1512</v>
      </c>
      <c r="D47" s="1150">
        <v>0</v>
      </c>
      <c r="E47" s="1151"/>
      <c r="F47" s="1150">
        <v>0</v>
      </c>
      <c r="G47" s="1151"/>
      <c r="H47" s="1150">
        <v>0</v>
      </c>
      <c r="I47" s="1151"/>
      <c r="J47" s="1150">
        <v>0</v>
      </c>
      <c r="K47" s="1151"/>
    </row>
    <row r="48" spans="2:11" ht="12" thickBot="1">
      <c r="B48" s="1209"/>
      <c r="C48" s="1152" t="s">
        <v>1513</v>
      </c>
      <c r="D48" s="1153">
        <v>0</v>
      </c>
      <c r="E48" s="1154">
        <v>0</v>
      </c>
      <c r="F48" s="1153">
        <v>0</v>
      </c>
      <c r="G48" s="1154">
        <v>0</v>
      </c>
      <c r="H48" s="1153">
        <v>1.3069099436094771</v>
      </c>
      <c r="I48" s="1154">
        <v>2.0776332765542324E-3</v>
      </c>
      <c r="J48" s="1153">
        <v>4.3721058729761841</v>
      </c>
      <c r="K48" s="1154">
        <v>1.1602339546655014E-2</v>
      </c>
    </row>
  </sheetData>
  <mergeCells count="6">
    <mergeCell ref="J35:K36"/>
    <mergeCell ref="B47:B48"/>
    <mergeCell ref="B35:C37"/>
    <mergeCell ref="D35:E36"/>
    <mergeCell ref="F35:G36"/>
    <mergeCell ref="H35:I36"/>
  </mergeCells>
  <phoneticPr fontId="1"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Y286"/>
  <sheetViews>
    <sheetView tabSelected="1" workbookViewId="0">
      <selection activeCell="K9" sqref="K9"/>
    </sheetView>
  </sheetViews>
  <sheetFormatPr defaultRowHeight="11.25"/>
  <cols>
    <col min="1" max="1" width="3.75" style="342" customWidth="1"/>
    <col min="2" max="2" width="9.375" style="342" customWidth="1"/>
    <col min="3" max="3" width="10.625" style="342" customWidth="1"/>
    <col min="4" max="4" width="7.375" style="342" customWidth="1"/>
    <col min="5" max="5" width="9.5" style="342" customWidth="1"/>
    <col min="6" max="6" width="7.375" style="342" customWidth="1"/>
    <col min="7" max="7" width="9.75" style="342" customWidth="1"/>
    <col min="8" max="8" width="9.5" style="342" customWidth="1"/>
    <col min="9" max="9" width="8.75" style="342" customWidth="1"/>
    <col min="10" max="10" width="9.5" style="342" customWidth="1"/>
    <col min="11" max="11" width="9.25" style="656" customWidth="1"/>
    <col min="12" max="14" width="8.5" style="342" customWidth="1"/>
    <col min="15" max="15" width="9.5" style="656" customWidth="1"/>
    <col min="16" max="16" width="9.25" style="342" customWidth="1"/>
    <col min="17" max="17" width="8.5" style="342" customWidth="1"/>
    <col min="18" max="18" width="9.5" style="342" customWidth="1"/>
    <col min="19" max="19" width="8.5" style="342" customWidth="1"/>
    <col min="20" max="21" width="9.25" style="342" customWidth="1"/>
    <col min="22" max="22" width="8.5" style="656" customWidth="1"/>
    <col min="23" max="23" width="9.5" style="342" customWidth="1"/>
    <col min="24" max="25" width="8.5" style="342" customWidth="1"/>
    <col min="26" max="26" width="9.25" style="342" customWidth="1"/>
    <col min="27" max="27" width="8.5" style="342" customWidth="1"/>
    <col min="28" max="28" width="10.25" style="342" bestFit="1" customWidth="1"/>
    <col min="29" max="30" width="9.25" style="342" bestFit="1" customWidth="1"/>
    <col min="31" max="31" width="10" style="342" bestFit="1" customWidth="1"/>
    <col min="32" max="32" width="9.25" style="342" bestFit="1" customWidth="1"/>
    <col min="33" max="33" width="9.5" style="342" bestFit="1" customWidth="1"/>
    <col min="34" max="36" width="9.25" style="342" bestFit="1" customWidth="1"/>
    <col min="37" max="37" width="8.5" style="342" customWidth="1"/>
    <col min="38" max="38" width="10.25" style="342" bestFit="1" customWidth="1"/>
    <col min="39" max="42" width="9.25" style="342" bestFit="1" customWidth="1"/>
    <col min="43" max="43" width="8.75" style="342" customWidth="1"/>
    <col min="44" max="45" width="8.5" style="342" customWidth="1"/>
    <col min="46" max="46" width="11.125" style="342" bestFit="1" customWidth="1"/>
    <col min="47" max="16384" width="9" style="342"/>
  </cols>
  <sheetData>
    <row r="2" spans="2:25">
      <c r="B2" s="363" t="s">
        <v>1514</v>
      </c>
      <c r="C2" s="363" t="s">
        <v>1464</v>
      </c>
    </row>
    <row r="3" spans="2:25">
      <c r="B3" s="363"/>
      <c r="C3" s="363"/>
      <c r="D3" s="363"/>
    </row>
    <row r="4" spans="2:25">
      <c r="B4" s="363" t="s">
        <v>1489</v>
      </c>
      <c r="C4" s="444" t="s">
        <v>1515</v>
      </c>
      <c r="D4" s="444" t="s">
        <v>1516</v>
      </c>
      <c r="E4" s="444" t="s">
        <v>1517</v>
      </c>
      <c r="F4" s="444" t="s">
        <v>1518</v>
      </c>
      <c r="G4" s="444" t="s">
        <v>883</v>
      </c>
      <c r="H4" s="444" t="s">
        <v>1519</v>
      </c>
      <c r="I4" s="444" t="s">
        <v>1520</v>
      </c>
    </row>
    <row r="5" spans="2:25">
      <c r="B5" s="1064">
        <v>2012</v>
      </c>
      <c r="C5" s="1058">
        <v>39070797.670068227</v>
      </c>
      <c r="D5" s="1073">
        <v>0.62092771406823211</v>
      </c>
      <c r="E5" s="1058">
        <v>11880640.190000001</v>
      </c>
      <c r="F5" s="1073">
        <v>0.18881157270293802</v>
      </c>
      <c r="G5" s="1072">
        <v>1166370.08</v>
      </c>
      <c r="H5" s="1058">
        <v>11971824.839999998</v>
      </c>
      <c r="I5" s="1073">
        <v>0.19026071322882968</v>
      </c>
    </row>
    <row r="6" spans="2:25">
      <c r="B6" s="1064">
        <v>2013</v>
      </c>
      <c r="C6" s="1058">
        <v>53367344.452272229</v>
      </c>
      <c r="D6" s="1073">
        <v>0.6275225344812787</v>
      </c>
      <c r="E6" s="1058">
        <v>13505660.310000001</v>
      </c>
      <c r="F6" s="1073">
        <v>0.15880696846652947</v>
      </c>
      <c r="G6" s="1072">
        <v>3257968.05</v>
      </c>
      <c r="H6" s="1058">
        <v>18171502.039999999</v>
      </c>
      <c r="I6" s="1073">
        <v>0.2136704970521916</v>
      </c>
    </row>
    <row r="7" spans="2:25">
      <c r="B7" s="1064">
        <v>2014</v>
      </c>
      <c r="C7" s="1058">
        <v>97868136.479731485</v>
      </c>
      <c r="D7" s="1073">
        <v>0.6631897528432612</v>
      </c>
      <c r="E7" s="1058">
        <v>17665083.010000002</v>
      </c>
      <c r="F7" s="1073">
        <v>0.11970496687431906</v>
      </c>
      <c r="G7" s="1072">
        <v>7927265.3599999994</v>
      </c>
      <c r="H7" s="1058">
        <v>32038627.119999997</v>
      </c>
      <c r="I7" s="1073">
        <v>0.21710528028241965</v>
      </c>
    </row>
    <row r="8" spans="2:25">
      <c r="B8" s="1064">
        <v>2015</v>
      </c>
      <c r="C8" s="1058">
        <v>55836792.825429618</v>
      </c>
      <c r="D8" s="1073">
        <v>0.67748291761260071</v>
      </c>
      <c r="E8" s="1058">
        <v>9609298.8500000015</v>
      </c>
      <c r="F8" s="1073">
        <v>0.11659222336538846</v>
      </c>
      <c r="G8" s="1072">
        <v>4141584.49</v>
      </c>
      <c r="H8" s="1058">
        <v>16971916.77</v>
      </c>
      <c r="I8" s="1073">
        <v>0.20592485902201094</v>
      </c>
    </row>
    <row r="9" spans="2:25">
      <c r="B9" s="1064" t="s">
        <v>1521</v>
      </c>
      <c r="C9" s="1058">
        <v>246143071.42750156</v>
      </c>
      <c r="D9" s="1073">
        <v>0.64728072975134321</v>
      </c>
      <c r="E9" s="1058">
        <v>52660682.360000007</v>
      </c>
      <c r="F9" s="1073">
        <v>0.14597893285229374</v>
      </c>
      <c r="G9" s="1072">
        <v>16493187.979999999</v>
      </c>
      <c r="H9" s="1058">
        <v>79153870.769999996</v>
      </c>
      <c r="I9" s="1073">
        <v>0.20674033739636297</v>
      </c>
    </row>
    <row r="10" spans="2:25">
      <c r="B10" s="363"/>
      <c r="C10" s="363"/>
      <c r="D10" s="1071"/>
      <c r="E10" s="676"/>
      <c r="F10" s="1069"/>
      <c r="G10" s="676"/>
      <c r="H10" s="1070"/>
    </row>
    <row r="11" spans="2:25">
      <c r="B11" s="363"/>
      <c r="C11" s="363"/>
      <c r="D11" s="363"/>
    </row>
    <row r="13" spans="2:25" s="443" customFormat="1">
      <c r="B13" s="443" t="s">
        <v>1522</v>
      </c>
      <c r="K13" s="1074"/>
      <c r="O13" s="1074"/>
      <c r="V13" s="1074"/>
    </row>
    <row r="15" spans="2:25" s="656" customFormat="1">
      <c r="B15" s="656" t="s">
        <v>1523</v>
      </c>
      <c r="C15" s="656" t="s">
        <v>1524</v>
      </c>
      <c r="D15" s="656" t="s">
        <v>1525</v>
      </c>
      <c r="E15" s="656" t="s">
        <v>1491</v>
      </c>
      <c r="F15" s="1061" t="s">
        <v>1526</v>
      </c>
      <c r="G15" s="656" t="s">
        <v>1527</v>
      </c>
      <c r="H15" s="656" t="s">
        <v>1528</v>
      </c>
      <c r="I15" s="656" t="s">
        <v>1529</v>
      </c>
      <c r="J15" s="656" t="s">
        <v>1530</v>
      </c>
      <c r="K15" s="656" t="s">
        <v>1493</v>
      </c>
      <c r="L15" s="1061" t="s">
        <v>1531</v>
      </c>
      <c r="M15" s="656" t="s">
        <v>1532</v>
      </c>
      <c r="N15" s="656" t="s">
        <v>1533</v>
      </c>
      <c r="O15" s="656" t="s">
        <v>1494</v>
      </c>
      <c r="P15" s="1061" t="s">
        <v>1534</v>
      </c>
      <c r="Q15" s="656" t="s">
        <v>1535</v>
      </c>
      <c r="R15" s="656" t="s">
        <v>1536</v>
      </c>
      <c r="S15" s="656" t="s">
        <v>1537</v>
      </c>
      <c r="T15" s="656" t="s">
        <v>1538</v>
      </c>
      <c r="U15" s="656" t="s">
        <v>1539</v>
      </c>
      <c r="V15" s="656" t="s">
        <v>1495</v>
      </c>
      <c r="W15" s="1061" t="s">
        <v>1540</v>
      </c>
      <c r="X15" s="656" t="s">
        <v>1497</v>
      </c>
    </row>
    <row r="16" spans="2:25">
      <c r="B16" s="1067" t="s">
        <v>1466</v>
      </c>
      <c r="C16" s="1067">
        <v>2012</v>
      </c>
      <c r="D16" s="676">
        <v>1390237</v>
      </c>
      <c r="E16" s="676">
        <v>19732131.499999996</v>
      </c>
      <c r="F16" s="676">
        <f t="shared" ref="F16:F48" si="0">E16/D16</f>
        <v>14.193358038953068</v>
      </c>
      <c r="G16" s="676">
        <v>307758.24</v>
      </c>
      <c r="H16" s="676">
        <v>95955.17</v>
      </c>
      <c r="I16" s="676">
        <v>8689165.089999998</v>
      </c>
      <c r="J16" s="676">
        <v>373995.85437207716</v>
      </c>
      <c r="K16" s="676">
        <v>9466874.3543720748</v>
      </c>
      <c r="L16" s="693">
        <f t="shared" ref="L16:L48" si="1">K16/X16</f>
        <v>0.52373114008496502</v>
      </c>
      <c r="M16" s="676">
        <v>1499097.2499999998</v>
      </c>
      <c r="N16" s="676">
        <v>2304682.84</v>
      </c>
      <c r="O16" s="676">
        <v>3803780.0900000003</v>
      </c>
      <c r="P16" s="693">
        <f t="shared" ref="P16:P48" si="2">O16/X16</f>
        <v>0.2104346174456361</v>
      </c>
      <c r="Q16" s="676">
        <v>0.3299999999999999</v>
      </c>
      <c r="R16" s="676">
        <v>2023928.4099999988</v>
      </c>
      <c r="S16" s="676">
        <v>2273408.5299999979</v>
      </c>
      <c r="T16" s="676">
        <v>424350.53999999975</v>
      </c>
      <c r="U16" s="676">
        <v>83486.41</v>
      </c>
      <c r="V16" s="676">
        <v>4805174.2199999969</v>
      </c>
      <c r="W16" s="693">
        <f t="shared" ref="W16:W48" si="3">V16/X16</f>
        <v>0.26583424246939896</v>
      </c>
      <c r="X16" s="676">
        <v>18075828.664372072</v>
      </c>
      <c r="Y16" s="1065"/>
    </row>
    <row r="17" spans="2:25">
      <c r="B17" s="1067" t="s">
        <v>1466</v>
      </c>
      <c r="C17" s="1067">
        <v>2013</v>
      </c>
      <c r="D17" s="676">
        <v>959855</v>
      </c>
      <c r="E17" s="676">
        <v>26065793.940000005</v>
      </c>
      <c r="F17" s="676">
        <f t="shared" si="0"/>
        <v>27.15597037052472</v>
      </c>
      <c r="G17" s="676">
        <v>407941.22999999992</v>
      </c>
      <c r="H17" s="676">
        <v>156406.64999999997</v>
      </c>
      <c r="I17" s="676">
        <v>11002064.580000002</v>
      </c>
      <c r="J17" s="676">
        <v>343152.04726593045</v>
      </c>
      <c r="K17" s="676">
        <v>11909564.507265933</v>
      </c>
      <c r="L17" s="693">
        <f t="shared" si="1"/>
        <v>0.51434283018597171</v>
      </c>
      <c r="M17" s="676">
        <v>2306778.1899999995</v>
      </c>
      <c r="N17" s="676">
        <v>2109321.1599999997</v>
      </c>
      <c r="O17" s="676">
        <v>4416099.3500000015</v>
      </c>
      <c r="P17" s="693">
        <f t="shared" si="2"/>
        <v>0.19071973930496569</v>
      </c>
      <c r="Q17" s="676">
        <v>0</v>
      </c>
      <c r="R17" s="676">
        <v>5533954.1399999997</v>
      </c>
      <c r="S17" s="676">
        <v>1246890.2600000002</v>
      </c>
      <c r="T17" s="676">
        <v>20263.54</v>
      </c>
      <c r="U17" s="676">
        <v>28143.190000000002</v>
      </c>
      <c r="V17" s="676">
        <v>6829251.1300000008</v>
      </c>
      <c r="W17" s="693">
        <f t="shared" si="3"/>
        <v>0.29493743050906268</v>
      </c>
      <c r="X17" s="676">
        <v>23154914.987265933</v>
      </c>
      <c r="Y17" s="1065"/>
    </row>
    <row r="18" spans="2:25">
      <c r="B18" s="1067" t="s">
        <v>1466</v>
      </c>
      <c r="C18" s="1067">
        <v>2014</v>
      </c>
      <c r="D18" s="676">
        <v>1401432</v>
      </c>
      <c r="E18" s="676">
        <v>37900500.980000004</v>
      </c>
      <c r="F18" s="676">
        <f t="shared" si="0"/>
        <v>27.044124138738095</v>
      </c>
      <c r="G18" s="676">
        <v>893639.62</v>
      </c>
      <c r="H18" s="676">
        <v>374451.35</v>
      </c>
      <c r="I18" s="676">
        <v>15395002.060000001</v>
      </c>
      <c r="J18" s="676">
        <v>264913.31454824016</v>
      </c>
      <c r="K18" s="676">
        <v>16928006.34454824</v>
      </c>
      <c r="L18" s="693">
        <f t="shared" si="1"/>
        <v>0.59547259498726068</v>
      </c>
      <c r="M18" s="676">
        <v>2658420.0999999996</v>
      </c>
      <c r="N18" s="676">
        <v>1424408.8599999999</v>
      </c>
      <c r="O18" s="676">
        <v>4082828.9600000004</v>
      </c>
      <c r="P18" s="693">
        <f t="shared" si="2"/>
        <v>0.1436207375054136</v>
      </c>
      <c r="Q18" s="676">
        <v>36231.81</v>
      </c>
      <c r="R18" s="676">
        <v>5151016.01</v>
      </c>
      <c r="S18" s="676">
        <v>2027288.7800000003</v>
      </c>
      <c r="T18" s="676">
        <v>202433.78</v>
      </c>
      <c r="U18" s="676">
        <v>45.55</v>
      </c>
      <c r="V18" s="676">
        <v>7417015.9300000016</v>
      </c>
      <c r="W18" s="693">
        <f t="shared" si="3"/>
        <v>0.26090666750732594</v>
      </c>
      <c r="X18" s="676">
        <v>28427851.234548237</v>
      </c>
      <c r="Y18" s="1065"/>
    </row>
    <row r="19" spans="2:25">
      <c r="B19" s="1067" t="s">
        <v>1466</v>
      </c>
      <c r="C19" s="1067">
        <v>2015</v>
      </c>
      <c r="D19" s="676">
        <v>992124</v>
      </c>
      <c r="E19" s="676">
        <v>29195022.940000001</v>
      </c>
      <c r="F19" s="676">
        <f t="shared" si="0"/>
        <v>29.426788324846491</v>
      </c>
      <c r="G19" s="676">
        <v>1007566.8099999999</v>
      </c>
      <c r="H19" s="676">
        <v>371734.45</v>
      </c>
      <c r="I19" s="676">
        <v>11101176.609999998</v>
      </c>
      <c r="J19" s="676">
        <v>725458.31404413609</v>
      </c>
      <c r="K19" s="676">
        <v>13205936.184044136</v>
      </c>
      <c r="L19" s="693">
        <f t="shared" si="1"/>
        <v>0.58618990463774745</v>
      </c>
      <c r="M19" s="676">
        <v>2303277.3000000003</v>
      </c>
      <c r="N19" s="676">
        <v>1137582.26</v>
      </c>
      <c r="O19" s="676">
        <v>3440859.56</v>
      </c>
      <c r="P19" s="693">
        <f t="shared" si="2"/>
        <v>0.15273412723175861</v>
      </c>
      <c r="Q19" s="676">
        <v>39079.15</v>
      </c>
      <c r="R19" s="676">
        <v>4027379.5</v>
      </c>
      <c r="S19" s="676">
        <v>1311149.74</v>
      </c>
      <c r="T19" s="676">
        <v>504022.37</v>
      </c>
      <c r="U19" s="676">
        <v>0</v>
      </c>
      <c r="V19" s="676">
        <v>5881630.7599999998</v>
      </c>
      <c r="W19" s="693">
        <f t="shared" si="3"/>
        <v>0.26107596813049383</v>
      </c>
      <c r="X19" s="676">
        <v>22528426.504044138</v>
      </c>
      <c r="Y19" s="1065"/>
    </row>
    <row r="20" spans="2:25">
      <c r="B20" s="1067" t="s">
        <v>1467</v>
      </c>
      <c r="C20" s="1067">
        <v>2015</v>
      </c>
      <c r="D20" s="676">
        <v>61474</v>
      </c>
      <c r="E20" s="676">
        <v>12479227.889999999</v>
      </c>
      <c r="F20" s="676">
        <f t="shared" si="0"/>
        <v>203.00009581286395</v>
      </c>
      <c r="G20" s="676">
        <v>43918.979999999996</v>
      </c>
      <c r="H20" s="676">
        <v>80994.87</v>
      </c>
      <c r="I20" s="676">
        <v>10770398.290000001</v>
      </c>
      <c r="J20" s="676">
        <v>178919.26270782965</v>
      </c>
      <c r="K20" s="676">
        <v>11074231.40270783</v>
      </c>
      <c r="L20" s="693">
        <f t="shared" si="1"/>
        <v>0.93412572533556759</v>
      </c>
      <c r="M20" s="676">
        <v>170706.19999999998</v>
      </c>
      <c r="N20" s="676">
        <v>103543.46</v>
      </c>
      <c r="O20" s="676">
        <v>274249.66000000003</v>
      </c>
      <c r="P20" s="693">
        <f t="shared" si="2"/>
        <v>2.3133313117142538E-2</v>
      </c>
      <c r="Q20" s="676">
        <v>18525.520000000004</v>
      </c>
      <c r="R20" s="676">
        <v>353614.24</v>
      </c>
      <c r="S20" s="676">
        <v>134562.16</v>
      </c>
      <c r="T20" s="676">
        <v>0</v>
      </c>
      <c r="U20" s="676">
        <v>0</v>
      </c>
      <c r="V20" s="676">
        <v>506701.91999999993</v>
      </c>
      <c r="W20" s="693">
        <f t="shared" si="3"/>
        <v>4.2740961547289812E-2</v>
      </c>
      <c r="X20" s="676">
        <v>11855182.98270783</v>
      </c>
      <c r="Y20" s="1065"/>
    </row>
    <row r="21" spans="2:25">
      <c r="B21" s="1067" t="s">
        <v>1473</v>
      </c>
      <c r="C21" s="1067">
        <v>2012</v>
      </c>
      <c r="D21" s="676">
        <v>40058</v>
      </c>
      <c r="E21" s="676">
        <v>12502030.979999989</v>
      </c>
      <c r="F21" s="676">
        <f t="shared" si="0"/>
        <v>312.09823206350762</v>
      </c>
      <c r="G21" s="676">
        <v>39448.049999999988</v>
      </c>
      <c r="H21" s="676">
        <v>1183.48</v>
      </c>
      <c r="I21" s="676">
        <v>12389487.799999999</v>
      </c>
      <c r="J21" s="676">
        <v>266318.02333985257</v>
      </c>
      <c r="K21" s="676">
        <v>12696437.353339853</v>
      </c>
      <c r="L21" s="693">
        <f t="shared" si="1"/>
        <v>0.83371701319176483</v>
      </c>
      <c r="M21" s="676">
        <v>148595.90999999997</v>
      </c>
      <c r="N21" s="676">
        <v>814897.73999999964</v>
      </c>
      <c r="O21" s="676">
        <v>963493.64999999967</v>
      </c>
      <c r="P21" s="693">
        <f t="shared" si="2"/>
        <v>6.3268224443759E-2</v>
      </c>
      <c r="Q21" s="676">
        <v>0</v>
      </c>
      <c r="R21" s="676">
        <v>989910.0699999989</v>
      </c>
      <c r="S21" s="676">
        <v>535389.33000000007</v>
      </c>
      <c r="T21" s="676">
        <v>3761.88</v>
      </c>
      <c r="U21" s="676">
        <v>39720.999999999891</v>
      </c>
      <c r="V21" s="676">
        <v>1568782.2799999986</v>
      </c>
      <c r="W21" s="693">
        <f t="shared" si="3"/>
        <v>0.10301476236447633</v>
      </c>
      <c r="X21" s="676">
        <v>15228713.283339849</v>
      </c>
      <c r="Y21" s="1065"/>
    </row>
    <row r="22" spans="2:25">
      <c r="B22" s="1067" t="s">
        <v>1473</v>
      </c>
      <c r="C22" s="1067">
        <v>2013</v>
      </c>
      <c r="D22" s="676">
        <v>25844</v>
      </c>
      <c r="E22" s="676">
        <v>7361527.4400000004</v>
      </c>
      <c r="F22" s="676">
        <f t="shared" si="0"/>
        <v>284.84473920445754</v>
      </c>
      <c r="G22" s="676">
        <v>22596.76</v>
      </c>
      <c r="H22" s="676">
        <v>786.23</v>
      </c>
      <c r="I22" s="676">
        <v>7276687.8699999992</v>
      </c>
      <c r="J22" s="676">
        <v>52971.554673388979</v>
      </c>
      <c r="K22" s="676">
        <v>7353042.4146733899</v>
      </c>
      <c r="L22" s="693">
        <f t="shared" si="1"/>
        <v>0.83123176768988394</v>
      </c>
      <c r="M22" s="676">
        <v>42711.13</v>
      </c>
      <c r="N22" s="676">
        <v>176361.16999999998</v>
      </c>
      <c r="O22" s="676">
        <v>219072.30000000002</v>
      </c>
      <c r="P22" s="693">
        <f t="shared" si="2"/>
        <v>2.4765239326989135E-2</v>
      </c>
      <c r="Q22" s="676">
        <v>0</v>
      </c>
      <c r="R22" s="676">
        <v>1072481.77</v>
      </c>
      <c r="S22" s="676">
        <v>179378.52000000002</v>
      </c>
      <c r="T22" s="676">
        <v>6736.13</v>
      </c>
      <c r="U22" s="676">
        <v>15248.199999999997</v>
      </c>
      <c r="V22" s="676">
        <v>1273844.6199999999</v>
      </c>
      <c r="W22" s="693">
        <f t="shared" si="3"/>
        <v>0.14400299298312713</v>
      </c>
      <c r="X22" s="676">
        <v>8845959.3346733879</v>
      </c>
      <c r="Y22" s="1065"/>
    </row>
    <row r="23" spans="2:25">
      <c r="B23" s="1067" t="s">
        <v>1473</v>
      </c>
      <c r="C23" s="1067">
        <v>2014</v>
      </c>
      <c r="D23" s="676">
        <v>16754</v>
      </c>
      <c r="E23" s="676">
        <v>4623043.04</v>
      </c>
      <c r="F23" s="676">
        <f t="shared" si="0"/>
        <v>275.93667422705028</v>
      </c>
      <c r="G23" s="676">
        <v>14353.8</v>
      </c>
      <c r="H23" s="676">
        <v>535.14</v>
      </c>
      <c r="I23" s="676">
        <v>4730182.24</v>
      </c>
      <c r="J23" s="676">
        <v>13544.123451486539</v>
      </c>
      <c r="K23" s="676">
        <v>4758615.3034514859</v>
      </c>
      <c r="L23" s="693">
        <f t="shared" si="1"/>
        <v>0.81554950357000622</v>
      </c>
      <c r="M23" s="676">
        <v>30546.359999999997</v>
      </c>
      <c r="N23" s="676">
        <v>31651.719999999994</v>
      </c>
      <c r="O23" s="676">
        <v>62198.080000000009</v>
      </c>
      <c r="P23" s="693">
        <f t="shared" si="2"/>
        <v>1.0659742389811504E-2</v>
      </c>
      <c r="Q23" s="676">
        <v>0</v>
      </c>
      <c r="R23" s="676">
        <v>863294.45000000007</v>
      </c>
      <c r="S23" s="676">
        <v>129638.87</v>
      </c>
      <c r="T23" s="676">
        <v>20838.539999999997</v>
      </c>
      <c r="U23" s="676">
        <v>272.45999999999992</v>
      </c>
      <c r="V23" s="676">
        <v>1014044.3199999998</v>
      </c>
      <c r="W23" s="693">
        <f t="shared" si="3"/>
        <v>0.17379075404018224</v>
      </c>
      <c r="X23" s="676">
        <v>5834857.7034514863</v>
      </c>
      <c r="Y23" s="1065"/>
    </row>
    <row r="24" spans="2:25">
      <c r="B24" s="1067" t="s">
        <v>1473</v>
      </c>
      <c r="C24" s="1067">
        <v>2015</v>
      </c>
      <c r="D24" s="676">
        <v>6960</v>
      </c>
      <c r="E24" s="676">
        <v>1845091.33</v>
      </c>
      <c r="F24" s="676">
        <f t="shared" si="0"/>
        <v>265.09932902298851</v>
      </c>
      <c r="G24" s="676">
        <v>5793.9</v>
      </c>
      <c r="H24" s="676">
        <v>225.35000000000002</v>
      </c>
      <c r="I24" s="676">
        <v>1935151.97</v>
      </c>
      <c r="J24" s="676">
        <v>14911.888426193857</v>
      </c>
      <c r="K24" s="676">
        <v>1956083.1084261937</v>
      </c>
      <c r="L24" s="693">
        <f t="shared" si="1"/>
        <v>0.81287005093316</v>
      </c>
      <c r="M24" s="676">
        <v>13805.230000000001</v>
      </c>
      <c r="N24" s="676">
        <v>5726.43</v>
      </c>
      <c r="O24" s="676">
        <v>19531.66</v>
      </c>
      <c r="P24" s="693">
        <f t="shared" si="2"/>
        <v>8.1165781712532071E-3</v>
      </c>
      <c r="Q24" s="676">
        <v>0</v>
      </c>
      <c r="R24" s="676">
        <v>404758.12</v>
      </c>
      <c r="S24" s="676">
        <v>23730.03</v>
      </c>
      <c r="T24" s="676">
        <v>2274.6600000000003</v>
      </c>
      <c r="U24" s="676">
        <v>13.34</v>
      </c>
      <c r="V24" s="676">
        <v>430776.15</v>
      </c>
      <c r="W24" s="693">
        <f t="shared" si="3"/>
        <v>0.1790133708955868</v>
      </c>
      <c r="X24" s="676">
        <v>2406390.9184261938</v>
      </c>
      <c r="Y24" s="1065"/>
    </row>
    <row r="25" spans="2:25">
      <c r="B25" s="1067" t="s">
        <v>1471</v>
      </c>
      <c r="C25" s="1067">
        <v>2012</v>
      </c>
      <c r="D25" s="676">
        <v>3672579</v>
      </c>
      <c r="E25" s="676">
        <v>12484658.720000001</v>
      </c>
      <c r="F25" s="676">
        <f t="shared" si="0"/>
        <v>3.3994255045296509</v>
      </c>
      <c r="G25" s="676">
        <v>2579689.1499999985</v>
      </c>
      <c r="H25" s="676">
        <v>81706.299999999974</v>
      </c>
      <c r="I25" s="676">
        <v>10346141.829999991</v>
      </c>
      <c r="J25" s="676">
        <v>346095.56356800353</v>
      </c>
      <c r="K25" s="676">
        <v>13353632.843567992</v>
      </c>
      <c r="L25" s="693">
        <f t="shared" si="1"/>
        <v>0.75829856426588083</v>
      </c>
      <c r="M25" s="676">
        <v>620315.52999999991</v>
      </c>
      <c r="N25" s="676">
        <v>1153245.07</v>
      </c>
      <c r="O25" s="676">
        <v>1773560.6</v>
      </c>
      <c r="P25" s="693">
        <f t="shared" si="2"/>
        <v>0.10071330194362225</v>
      </c>
      <c r="Q25" s="676">
        <v>0</v>
      </c>
      <c r="R25" s="676">
        <v>942391.80999999889</v>
      </c>
      <c r="S25" s="676">
        <v>1158095.2399999998</v>
      </c>
      <c r="T25" s="676">
        <v>341149.73999999993</v>
      </c>
      <c r="U25" s="676">
        <v>41163.339999999989</v>
      </c>
      <c r="V25" s="676">
        <v>2482800.1299999985</v>
      </c>
      <c r="W25" s="693">
        <f t="shared" si="3"/>
        <v>0.14098813379049716</v>
      </c>
      <c r="X25" s="676">
        <v>17609993.573567986</v>
      </c>
      <c r="Y25" s="1065"/>
    </row>
    <row r="26" spans="2:25">
      <c r="B26" s="1067" t="s">
        <v>1471</v>
      </c>
      <c r="C26" s="1067">
        <v>2013</v>
      </c>
      <c r="D26" s="676">
        <v>530496</v>
      </c>
      <c r="E26" s="676">
        <v>1750919.75</v>
      </c>
      <c r="F26" s="676">
        <f t="shared" si="0"/>
        <v>3.3005333687718665</v>
      </c>
      <c r="G26" s="676">
        <v>334538.55000000005</v>
      </c>
      <c r="H26" s="676">
        <v>12005.7</v>
      </c>
      <c r="I26" s="676">
        <v>1620855.36</v>
      </c>
      <c r="J26" s="676">
        <v>-69238.989999999991</v>
      </c>
      <c r="K26" s="676">
        <v>1898160.62</v>
      </c>
      <c r="L26" s="693">
        <f t="shared" si="1"/>
        <v>0.77298443415606055</v>
      </c>
      <c r="M26" s="676">
        <v>76929.86</v>
      </c>
      <c r="N26" s="676">
        <v>140475.25</v>
      </c>
      <c r="O26" s="676">
        <v>217405.11</v>
      </c>
      <c r="P26" s="693">
        <f t="shared" si="2"/>
        <v>8.8533480341608864E-2</v>
      </c>
      <c r="Q26" s="676">
        <v>0</v>
      </c>
      <c r="R26" s="676">
        <v>184695.32</v>
      </c>
      <c r="S26" s="676">
        <v>74570.549999999988</v>
      </c>
      <c r="T26" s="676">
        <v>76092.820000000007</v>
      </c>
      <c r="U26" s="676">
        <v>4701.51</v>
      </c>
      <c r="V26" s="676">
        <v>340060.2</v>
      </c>
      <c r="W26" s="693">
        <f t="shared" si="3"/>
        <v>0.13848208550233054</v>
      </c>
      <c r="X26" s="676">
        <v>2455625.9300000002</v>
      </c>
      <c r="Y26" s="1065"/>
    </row>
    <row r="27" spans="2:25">
      <c r="B27" s="1067" t="s">
        <v>1541</v>
      </c>
      <c r="C27" s="1067">
        <v>2012</v>
      </c>
      <c r="D27" s="676">
        <v>501120</v>
      </c>
      <c r="E27" s="676">
        <v>1642637.67</v>
      </c>
      <c r="F27" s="676">
        <f t="shared" si="0"/>
        <v>3.2779327705938694</v>
      </c>
      <c r="G27" s="676">
        <v>309124.76999999996</v>
      </c>
      <c r="H27" s="676">
        <v>11050.220000000001</v>
      </c>
      <c r="I27" s="676">
        <v>1424900</v>
      </c>
      <c r="J27" s="676">
        <v>15654.000757962476</v>
      </c>
      <c r="K27" s="676">
        <v>1760728.9907579625</v>
      </c>
      <c r="L27" s="693">
        <f t="shared" si="1"/>
        <v>0.76514283659970972</v>
      </c>
      <c r="M27" s="676">
        <v>92076.800000000003</v>
      </c>
      <c r="N27" s="676">
        <v>144211.06</v>
      </c>
      <c r="O27" s="676">
        <v>236287.86</v>
      </c>
      <c r="P27" s="693">
        <f t="shared" si="2"/>
        <v>0.10268131234475017</v>
      </c>
      <c r="Q27" s="676">
        <v>0</v>
      </c>
      <c r="R27" s="676">
        <v>163055.88999999998</v>
      </c>
      <c r="S27" s="676">
        <v>76881.23</v>
      </c>
      <c r="T27" s="676">
        <v>50806.69</v>
      </c>
      <c r="U27" s="676">
        <v>13416.2</v>
      </c>
      <c r="V27" s="676">
        <v>304160.01</v>
      </c>
      <c r="W27" s="693">
        <f t="shared" si="3"/>
        <v>0.13217585105554019</v>
      </c>
      <c r="X27" s="676">
        <v>2301176.8607579623</v>
      </c>
      <c r="Y27" s="1065"/>
    </row>
    <row r="28" spans="2:25">
      <c r="B28" s="1067" t="s">
        <v>1541</v>
      </c>
      <c r="C28" s="1067">
        <v>2013</v>
      </c>
      <c r="D28" s="676">
        <v>4770576</v>
      </c>
      <c r="E28" s="676">
        <v>16232577.550000003</v>
      </c>
      <c r="F28" s="676">
        <f t="shared" si="0"/>
        <v>3.402645204688072</v>
      </c>
      <c r="G28" s="676">
        <v>2958579.2499999995</v>
      </c>
      <c r="H28" s="676">
        <v>107473.75999999998</v>
      </c>
      <c r="I28" s="676">
        <v>13493995.43</v>
      </c>
      <c r="J28" s="676">
        <v>492552.3620940845</v>
      </c>
      <c r="K28" s="676">
        <v>17052600.802094087</v>
      </c>
      <c r="L28" s="693">
        <f t="shared" si="1"/>
        <v>0.73096796634965033</v>
      </c>
      <c r="M28" s="676">
        <v>875968.29</v>
      </c>
      <c r="N28" s="676">
        <v>841110.22</v>
      </c>
      <c r="O28" s="676">
        <v>1717078.5100000002</v>
      </c>
      <c r="P28" s="693">
        <f t="shared" si="2"/>
        <v>7.3603399333857386E-2</v>
      </c>
      <c r="Q28" s="676">
        <v>0</v>
      </c>
      <c r="R28" s="676">
        <v>2477857.7399999998</v>
      </c>
      <c r="S28" s="676">
        <v>684505.99</v>
      </c>
      <c r="T28" s="676">
        <v>1377192.1700000002</v>
      </c>
      <c r="U28" s="676">
        <v>19558.37</v>
      </c>
      <c r="V28" s="676">
        <v>4559114.2700000005</v>
      </c>
      <c r="W28" s="693">
        <f t="shared" si="3"/>
        <v>0.19542863431649243</v>
      </c>
      <c r="X28" s="676">
        <v>23328793.582094084</v>
      </c>
      <c r="Y28" s="1065"/>
    </row>
    <row r="29" spans="2:25">
      <c r="B29" s="1067" t="s">
        <v>1541</v>
      </c>
      <c r="C29" s="1067">
        <v>2014</v>
      </c>
      <c r="D29" s="676">
        <v>4523472</v>
      </c>
      <c r="E29" s="676">
        <v>15236852.610000001</v>
      </c>
      <c r="F29" s="676">
        <f t="shared" si="0"/>
        <v>3.3683976843451227</v>
      </c>
      <c r="G29" s="676">
        <v>2752322.09</v>
      </c>
      <c r="H29" s="676">
        <v>102056.96000000002</v>
      </c>
      <c r="I29" s="676">
        <v>9966689.3300000001</v>
      </c>
      <c r="J29" s="676">
        <v>113339.96285731083</v>
      </c>
      <c r="K29" s="676">
        <v>12934408.342857309</v>
      </c>
      <c r="L29" s="693">
        <f t="shared" si="1"/>
        <v>0.61816891374723038</v>
      </c>
      <c r="M29" s="676">
        <v>905768.65999999992</v>
      </c>
      <c r="N29" s="676">
        <v>437266.66000000003</v>
      </c>
      <c r="O29" s="676">
        <v>1343035.32</v>
      </c>
      <c r="P29" s="693">
        <f t="shared" si="2"/>
        <v>6.4187140445974317E-2</v>
      </c>
      <c r="Q29" s="676">
        <v>0</v>
      </c>
      <c r="R29" s="676">
        <v>2439596.35</v>
      </c>
      <c r="S29" s="676">
        <v>642717.35</v>
      </c>
      <c r="T29" s="676">
        <v>3563980.5000000005</v>
      </c>
      <c r="U29" s="676">
        <v>6.5299999999999994</v>
      </c>
      <c r="V29" s="676">
        <v>6646300.7299999995</v>
      </c>
      <c r="W29" s="693">
        <f t="shared" si="3"/>
        <v>0.317643945806795</v>
      </c>
      <c r="X29" s="676">
        <v>20923744.392857313</v>
      </c>
      <c r="Y29" s="1065"/>
    </row>
    <row r="30" spans="2:25">
      <c r="B30" s="1067" t="s">
        <v>1541</v>
      </c>
      <c r="C30" s="1067">
        <v>2015</v>
      </c>
      <c r="D30" s="676">
        <v>1656720</v>
      </c>
      <c r="E30" s="676">
        <v>5545216.4900000002</v>
      </c>
      <c r="F30" s="676">
        <f t="shared" si="0"/>
        <v>3.3471054191414362</v>
      </c>
      <c r="G30" s="676">
        <v>976022.42</v>
      </c>
      <c r="H30" s="676">
        <v>39963.47</v>
      </c>
      <c r="I30" s="676">
        <v>3397525.25</v>
      </c>
      <c r="J30" s="676">
        <v>171383.04551841892</v>
      </c>
      <c r="K30" s="676">
        <v>4584894.1855184194</v>
      </c>
      <c r="L30" s="693">
        <f t="shared" si="1"/>
        <v>0.71078696318100709</v>
      </c>
      <c r="M30" s="676">
        <v>373518.63</v>
      </c>
      <c r="N30" s="676">
        <v>152644.37</v>
      </c>
      <c r="O30" s="676">
        <v>526162.99999999988</v>
      </c>
      <c r="P30" s="693">
        <f t="shared" si="2"/>
        <v>8.1569996116697879E-2</v>
      </c>
      <c r="Q30" s="676">
        <v>0</v>
      </c>
      <c r="R30" s="676">
        <v>735427.72</v>
      </c>
      <c r="S30" s="676">
        <v>258186.28999999998</v>
      </c>
      <c r="T30" s="676">
        <v>345776.5</v>
      </c>
      <c r="U30" s="676">
        <v>0.08</v>
      </c>
      <c r="V30" s="676">
        <v>1339390.5900000001</v>
      </c>
      <c r="W30" s="693">
        <f t="shared" si="3"/>
        <v>0.20764304070229514</v>
      </c>
      <c r="X30" s="676">
        <v>6450447.7755184183</v>
      </c>
      <c r="Y30" s="1065"/>
    </row>
    <row r="31" spans="2:25">
      <c r="B31" s="1067" t="s">
        <v>1468</v>
      </c>
      <c r="C31" s="1067">
        <v>2012</v>
      </c>
      <c r="D31" s="676">
        <v>455823</v>
      </c>
      <c r="E31" s="676">
        <v>5482605.3099999987</v>
      </c>
      <c r="F31" s="676">
        <f t="shared" si="0"/>
        <v>12.0279259932035</v>
      </c>
      <c r="G31" s="676">
        <v>5623.34</v>
      </c>
      <c r="H31" s="676">
        <v>55674.179999999986</v>
      </c>
      <c r="I31" s="676">
        <v>3683072.29</v>
      </c>
      <c r="J31" s="676">
        <v>18312.362909588519</v>
      </c>
      <c r="K31" s="676">
        <v>3762682.172909589</v>
      </c>
      <c r="L31" s="693">
        <f t="shared" si="1"/>
        <v>0.79248727571977329</v>
      </c>
      <c r="M31" s="676">
        <v>109314.36999999997</v>
      </c>
      <c r="N31" s="676">
        <v>311555.00000000006</v>
      </c>
      <c r="O31" s="676">
        <v>420869.36999999994</v>
      </c>
      <c r="P31" s="693">
        <f t="shared" si="2"/>
        <v>8.864251752820354E-2</v>
      </c>
      <c r="Q31" s="676">
        <v>3605.33</v>
      </c>
      <c r="R31" s="676">
        <v>242904.16999999998</v>
      </c>
      <c r="S31" s="676">
        <v>302486.78000000003</v>
      </c>
      <c r="T31" s="676">
        <v>10.39</v>
      </c>
      <c r="U31" s="676">
        <v>15381.960000000001</v>
      </c>
      <c r="V31" s="676">
        <v>564388.63</v>
      </c>
      <c r="W31" s="693">
        <f t="shared" si="3"/>
        <v>0.1188702067520233</v>
      </c>
      <c r="X31" s="676">
        <v>4747940.1729095886</v>
      </c>
      <c r="Y31" s="1065"/>
    </row>
    <row r="32" spans="2:25">
      <c r="B32" s="1067" t="s">
        <v>1468</v>
      </c>
      <c r="C32" s="1067">
        <v>2013</v>
      </c>
      <c r="D32" s="676">
        <v>699010</v>
      </c>
      <c r="E32" s="676">
        <v>9111775.3699999992</v>
      </c>
      <c r="F32" s="676">
        <f t="shared" si="0"/>
        <v>13.035257535657571</v>
      </c>
      <c r="G32" s="676">
        <v>42358.760000000009</v>
      </c>
      <c r="H32" s="676">
        <v>81076.119999999981</v>
      </c>
      <c r="I32" s="676">
        <v>5580919.7600000007</v>
      </c>
      <c r="J32" s="676">
        <v>173327.3195247449</v>
      </c>
      <c r="K32" s="676">
        <v>5877681.9595247451</v>
      </c>
      <c r="L32" s="693">
        <f t="shared" si="1"/>
        <v>0.73820200135250991</v>
      </c>
      <c r="M32" s="676">
        <v>224722.86999999997</v>
      </c>
      <c r="N32" s="676">
        <v>289162.32999999996</v>
      </c>
      <c r="O32" s="676">
        <v>513885.2</v>
      </c>
      <c r="P32" s="693">
        <f t="shared" si="2"/>
        <v>6.4540933946025933E-2</v>
      </c>
      <c r="Q32" s="676">
        <v>468473.20999999996</v>
      </c>
      <c r="R32" s="676">
        <v>958262.75999999989</v>
      </c>
      <c r="S32" s="676">
        <v>127312.63</v>
      </c>
      <c r="T32" s="676">
        <v>108.94</v>
      </c>
      <c r="U32" s="676">
        <v>16434.640000000003</v>
      </c>
      <c r="V32" s="676">
        <v>1570592.18</v>
      </c>
      <c r="W32" s="693">
        <f t="shared" si="3"/>
        <v>0.19725706470146417</v>
      </c>
      <c r="X32" s="676">
        <v>7962159.339524745</v>
      </c>
      <c r="Y32" s="1065"/>
    </row>
    <row r="33" spans="2:25">
      <c r="B33" s="1067" t="s">
        <v>1468</v>
      </c>
      <c r="C33" s="1067">
        <v>2014</v>
      </c>
      <c r="D33" s="676">
        <v>795793</v>
      </c>
      <c r="E33" s="676">
        <v>16700966.829999998</v>
      </c>
      <c r="F33" s="676">
        <f t="shared" si="0"/>
        <v>20.986571671276323</v>
      </c>
      <c r="G33" s="676">
        <v>131656.26999999999</v>
      </c>
      <c r="H33" s="676">
        <v>133721.88999999998</v>
      </c>
      <c r="I33" s="676">
        <v>9064708.1799999997</v>
      </c>
      <c r="J33" s="676">
        <v>409428.12751035055</v>
      </c>
      <c r="K33" s="676">
        <v>9739514.4675103519</v>
      </c>
      <c r="L33" s="693">
        <f t="shared" si="1"/>
        <v>0.78842866663061861</v>
      </c>
      <c r="M33" s="676">
        <v>390456.47</v>
      </c>
      <c r="N33" s="676">
        <v>239503.28</v>
      </c>
      <c r="O33" s="676">
        <v>629959.75</v>
      </c>
      <c r="P33" s="693">
        <f t="shared" si="2"/>
        <v>5.0996210065738574E-2</v>
      </c>
      <c r="Q33" s="676">
        <v>44501.329999999994</v>
      </c>
      <c r="R33" s="676">
        <v>1632003.6099999999</v>
      </c>
      <c r="S33" s="676">
        <v>212460.31</v>
      </c>
      <c r="T33" s="676">
        <v>94298.09</v>
      </c>
      <c r="U33" s="676">
        <v>332.39</v>
      </c>
      <c r="V33" s="676">
        <v>1983595.7300000002</v>
      </c>
      <c r="W33" s="693">
        <f t="shared" si="3"/>
        <v>0.1605751233036429</v>
      </c>
      <c r="X33" s="676">
        <v>12353069.94751035</v>
      </c>
      <c r="Y33" s="1065"/>
    </row>
    <row r="34" spans="2:25">
      <c r="B34" s="1067" t="s">
        <v>1468</v>
      </c>
      <c r="C34" s="1067">
        <v>2015</v>
      </c>
      <c r="D34" s="676">
        <v>367654</v>
      </c>
      <c r="E34" s="676">
        <v>8871643.4100000001</v>
      </c>
      <c r="F34" s="676">
        <f t="shared" si="0"/>
        <v>24.130414492974374</v>
      </c>
      <c r="G34" s="676">
        <v>68655.099999999991</v>
      </c>
      <c r="H34" s="676">
        <v>71731.98</v>
      </c>
      <c r="I34" s="676">
        <v>4653299.68</v>
      </c>
      <c r="J34" s="676">
        <v>51869.423103092529</v>
      </c>
      <c r="K34" s="676">
        <v>4845556.1831030929</v>
      </c>
      <c r="L34" s="693">
        <f t="shared" si="1"/>
        <v>0.76331304447540671</v>
      </c>
      <c r="M34" s="676">
        <v>269909.95</v>
      </c>
      <c r="N34" s="676">
        <v>139435.87</v>
      </c>
      <c r="O34" s="676">
        <v>409345.82</v>
      </c>
      <c r="P34" s="693">
        <f t="shared" si="2"/>
        <v>6.4483620104758166E-2</v>
      </c>
      <c r="Q34" s="676">
        <v>0</v>
      </c>
      <c r="R34" s="676">
        <v>823173.24</v>
      </c>
      <c r="S34" s="676">
        <v>145753.78</v>
      </c>
      <c r="T34" s="676">
        <v>124225.45000000001</v>
      </c>
      <c r="U34" s="676">
        <v>4.45</v>
      </c>
      <c r="V34" s="676">
        <v>1093156.9200000002</v>
      </c>
      <c r="W34" s="693">
        <f t="shared" si="3"/>
        <v>0.17220333541983529</v>
      </c>
      <c r="X34" s="676">
        <v>6348058.9231030922</v>
      </c>
      <c r="Y34" s="1065"/>
    </row>
    <row r="35" spans="2:25">
      <c r="B35" s="1067" t="s">
        <v>1464</v>
      </c>
      <c r="C35" s="1067">
        <v>2012</v>
      </c>
      <c r="D35" s="676">
        <v>32771525.600000001</v>
      </c>
      <c r="E35" s="676">
        <v>71335701.039999977</v>
      </c>
      <c r="F35" s="676">
        <f t="shared" si="0"/>
        <v>2.1767586260921576</v>
      </c>
      <c r="G35" s="676">
        <v>2975229.0899999989</v>
      </c>
      <c r="H35" s="676">
        <v>556635.35</v>
      </c>
      <c r="I35" s="676">
        <v>34251805.420000002</v>
      </c>
      <c r="J35" s="676">
        <v>1287127.8100682285</v>
      </c>
      <c r="K35" s="676">
        <v>39070797.670068227</v>
      </c>
      <c r="L35" s="693">
        <f t="shared" si="1"/>
        <v>0.62092771406823211</v>
      </c>
      <c r="M35" s="676">
        <v>5073303.97</v>
      </c>
      <c r="N35" s="676">
        <v>6807336.2200000007</v>
      </c>
      <c r="O35" s="676">
        <v>11880640.190000001</v>
      </c>
      <c r="P35" s="693">
        <f t="shared" si="2"/>
        <v>0.18881157270293802</v>
      </c>
      <c r="Q35" s="676">
        <v>1166370.08</v>
      </c>
      <c r="R35" s="676">
        <v>5554957.469999996</v>
      </c>
      <c r="S35" s="676">
        <v>4443914.43</v>
      </c>
      <c r="T35" s="676">
        <v>551559.94000000006</v>
      </c>
      <c r="U35" s="676">
        <v>255022.91999999998</v>
      </c>
      <c r="V35" s="676">
        <v>11971824.839999998</v>
      </c>
      <c r="W35" s="693">
        <f t="shared" si="3"/>
        <v>0.19026071322882968</v>
      </c>
      <c r="X35" s="676">
        <v>62923262.700068235</v>
      </c>
      <c r="Y35" s="1065"/>
    </row>
    <row r="36" spans="2:25">
      <c r="B36" s="1067" t="s">
        <v>1464</v>
      </c>
      <c r="C36" s="1067">
        <v>2013</v>
      </c>
      <c r="D36" s="676">
        <v>11908643</v>
      </c>
      <c r="E36" s="676">
        <v>91449554.219999999</v>
      </c>
      <c r="F36" s="676">
        <f t="shared" si="0"/>
        <v>7.6792590238871048</v>
      </c>
      <c r="G36" s="676">
        <v>3922481.0600000005</v>
      </c>
      <c r="H36" s="676">
        <v>875163.10000000009</v>
      </c>
      <c r="I36" s="676">
        <v>45424774.81000001</v>
      </c>
      <c r="J36" s="676">
        <v>3144925.4822722189</v>
      </c>
      <c r="K36" s="676">
        <v>53367344.452272229</v>
      </c>
      <c r="L36" s="693">
        <f t="shared" si="1"/>
        <v>0.6275225344812787</v>
      </c>
      <c r="M36" s="676">
        <v>7808911.6500000013</v>
      </c>
      <c r="N36" s="676">
        <v>5696748.6599999992</v>
      </c>
      <c r="O36" s="676">
        <v>13505660.310000001</v>
      </c>
      <c r="P36" s="693">
        <f t="shared" si="2"/>
        <v>0.15880696846652947</v>
      </c>
      <c r="Q36" s="676">
        <v>3257968.05</v>
      </c>
      <c r="R36" s="676">
        <v>11257480.120000001</v>
      </c>
      <c r="S36" s="676">
        <v>2541224.7999999998</v>
      </c>
      <c r="T36" s="676">
        <v>979261.75000000012</v>
      </c>
      <c r="U36" s="676">
        <v>135567.31999999998</v>
      </c>
      <c r="V36" s="676">
        <v>18171502.039999999</v>
      </c>
      <c r="W36" s="693">
        <f t="shared" si="3"/>
        <v>0.2136704970521916</v>
      </c>
      <c r="X36" s="676">
        <v>85044506.802272245</v>
      </c>
      <c r="Y36" s="1065"/>
    </row>
    <row r="37" spans="2:25">
      <c r="B37" s="1067" t="s">
        <v>1464</v>
      </c>
      <c r="C37" s="1067">
        <v>2014</v>
      </c>
      <c r="D37" s="676">
        <v>9509271</v>
      </c>
      <c r="E37" s="676">
        <v>171198984.52000001</v>
      </c>
      <c r="F37" s="676">
        <f t="shared" si="0"/>
        <v>18.003376338733013</v>
      </c>
      <c r="G37" s="676">
        <v>3764680.61</v>
      </c>
      <c r="H37" s="676">
        <v>1684441.9</v>
      </c>
      <c r="I37" s="676">
        <v>89169535.25</v>
      </c>
      <c r="J37" s="676">
        <v>3249478.719731478</v>
      </c>
      <c r="K37" s="676">
        <v>97868136.479731485</v>
      </c>
      <c r="L37" s="693">
        <f t="shared" si="1"/>
        <v>0.6631897528432612</v>
      </c>
      <c r="M37" s="676">
        <v>11610334.470000001</v>
      </c>
      <c r="N37" s="676">
        <v>6054748.540000001</v>
      </c>
      <c r="O37" s="676">
        <v>17665083.010000002</v>
      </c>
      <c r="P37" s="693">
        <f t="shared" si="2"/>
        <v>0.11970496687431906</v>
      </c>
      <c r="Q37" s="676">
        <v>7927265.3599999994</v>
      </c>
      <c r="R37" s="676">
        <v>19551926.480000004</v>
      </c>
      <c r="S37" s="676">
        <v>3623302.0799999991</v>
      </c>
      <c r="T37" s="676">
        <v>933190.32999999984</v>
      </c>
      <c r="U37" s="676">
        <v>2942.869999999999</v>
      </c>
      <c r="V37" s="676">
        <v>32038627.119999997</v>
      </c>
      <c r="W37" s="693">
        <f t="shared" si="3"/>
        <v>0.21710528028241965</v>
      </c>
      <c r="X37" s="676">
        <v>147571846.6097315</v>
      </c>
      <c r="Y37" s="1065"/>
    </row>
    <row r="38" spans="2:25">
      <c r="B38" s="1067" t="s">
        <v>1464</v>
      </c>
      <c r="C38" s="1067">
        <v>2015</v>
      </c>
      <c r="D38" s="676">
        <v>4582823</v>
      </c>
      <c r="E38" s="676">
        <v>94578445.709999979</v>
      </c>
      <c r="F38" s="676">
        <f t="shared" si="0"/>
        <v>20.63759514823068</v>
      </c>
      <c r="G38" s="676">
        <v>1640202.1800000002</v>
      </c>
      <c r="H38" s="676">
        <v>804225.27</v>
      </c>
      <c r="I38" s="676">
        <v>51114732.049999997</v>
      </c>
      <c r="J38" s="676">
        <v>2277633.3254296179</v>
      </c>
      <c r="K38" s="676">
        <v>55836792.825429618</v>
      </c>
      <c r="L38" s="693">
        <f t="shared" si="1"/>
        <v>0.67748291761260071</v>
      </c>
      <c r="M38" s="676">
        <v>6275468.79</v>
      </c>
      <c r="N38" s="676">
        <v>3333830.06</v>
      </c>
      <c r="O38" s="676">
        <v>9609298.8500000015</v>
      </c>
      <c r="P38" s="693">
        <f t="shared" si="2"/>
        <v>0.11659222336538846</v>
      </c>
      <c r="Q38" s="676">
        <v>4141584.49</v>
      </c>
      <c r="R38" s="676">
        <v>9744233.3400000017</v>
      </c>
      <c r="S38" s="676">
        <v>2144722.0100000002</v>
      </c>
      <c r="T38" s="676">
        <v>941136.54000000027</v>
      </c>
      <c r="U38" s="676">
        <v>240.39000000000004</v>
      </c>
      <c r="V38" s="676">
        <v>16971916.77</v>
      </c>
      <c r="W38" s="693">
        <f t="shared" si="3"/>
        <v>0.20592485902201094</v>
      </c>
      <c r="X38" s="676">
        <v>82418008.445429608</v>
      </c>
      <c r="Y38" s="1065"/>
    </row>
    <row r="39" spans="2:25">
      <c r="B39" s="1067" t="s">
        <v>1470</v>
      </c>
      <c r="C39" s="1067">
        <v>2012</v>
      </c>
      <c r="D39" s="676">
        <v>178162</v>
      </c>
      <c r="E39" s="676">
        <v>10330844.879999999</v>
      </c>
      <c r="F39" s="676">
        <f t="shared" si="0"/>
        <v>57.985680897161004</v>
      </c>
      <c r="G39" s="676">
        <v>220752.18</v>
      </c>
      <c r="H39" s="676">
        <v>105443.6</v>
      </c>
      <c r="I39" s="676">
        <v>4321481.4399999995</v>
      </c>
      <c r="J39" s="676">
        <v>76055.169289478552</v>
      </c>
      <c r="K39" s="676">
        <v>4723732.3892894778</v>
      </c>
      <c r="L39" s="693">
        <f t="shared" si="1"/>
        <v>0.61019911506880098</v>
      </c>
      <c r="M39" s="676">
        <v>627330.48999999987</v>
      </c>
      <c r="N39" s="676">
        <v>980952.79999999981</v>
      </c>
      <c r="O39" s="676">
        <v>1608283.2899999996</v>
      </c>
      <c r="P39" s="693">
        <f t="shared" si="2"/>
        <v>0.20775373358640947</v>
      </c>
      <c r="Q39" s="676">
        <v>0</v>
      </c>
      <c r="R39" s="676">
        <v>708248.14999999991</v>
      </c>
      <c r="S39" s="676">
        <v>624216.00999999978</v>
      </c>
      <c r="T39" s="676">
        <v>32621.020000000004</v>
      </c>
      <c r="U39" s="676">
        <v>44195.83</v>
      </c>
      <c r="V39" s="676">
        <v>1409281.0099999998</v>
      </c>
      <c r="W39" s="693">
        <f t="shared" si="3"/>
        <v>0.18204715134478958</v>
      </c>
      <c r="X39" s="676">
        <v>7741296.6892894767</v>
      </c>
      <c r="Y39" s="1065"/>
    </row>
    <row r="40" spans="2:25">
      <c r="B40" s="1067" t="s">
        <v>1470</v>
      </c>
      <c r="C40" s="1067">
        <v>2013</v>
      </c>
      <c r="D40" s="676">
        <v>249283</v>
      </c>
      <c r="E40" s="676">
        <v>14765610.82</v>
      </c>
      <c r="F40" s="676">
        <f t="shared" si="0"/>
        <v>59.23232157828653</v>
      </c>
      <c r="G40" s="676">
        <v>262809.69</v>
      </c>
      <c r="H40" s="676">
        <v>190227.17000000004</v>
      </c>
      <c r="I40" s="676">
        <v>6031963.4700000007</v>
      </c>
      <c r="J40" s="676">
        <v>91304.270178092673</v>
      </c>
      <c r="K40" s="676">
        <v>6576304.6001780936</v>
      </c>
      <c r="L40" s="693">
        <f t="shared" si="1"/>
        <v>0.60538670993222388</v>
      </c>
      <c r="M40" s="676">
        <v>978597.71</v>
      </c>
      <c r="N40" s="676">
        <v>816280.63</v>
      </c>
      <c r="O40" s="676">
        <v>1794878.34</v>
      </c>
      <c r="P40" s="693">
        <f t="shared" si="2"/>
        <v>0.16522888750496523</v>
      </c>
      <c r="Q40" s="676">
        <v>0</v>
      </c>
      <c r="R40" s="676">
        <v>1989654.89</v>
      </c>
      <c r="S40" s="676">
        <v>388474.08999999997</v>
      </c>
      <c r="T40" s="676">
        <v>99629.280000000013</v>
      </c>
      <c r="U40" s="676">
        <v>14040.249999999998</v>
      </c>
      <c r="V40" s="676">
        <v>2491798.5099999998</v>
      </c>
      <c r="W40" s="693">
        <f t="shared" si="3"/>
        <v>0.22938440256281098</v>
      </c>
      <c r="X40" s="676">
        <v>10862981.450178092</v>
      </c>
      <c r="Y40" s="1065"/>
    </row>
    <row r="41" spans="2:25">
      <c r="B41" s="1067" t="s">
        <v>1470</v>
      </c>
      <c r="C41" s="1067">
        <v>2014</v>
      </c>
      <c r="D41" s="676">
        <v>242033</v>
      </c>
      <c r="E41" s="676">
        <v>11367518.67</v>
      </c>
      <c r="F41" s="676">
        <f t="shared" si="0"/>
        <v>46.966813079208208</v>
      </c>
      <c r="G41" s="676">
        <v>183309.85999999996</v>
      </c>
      <c r="H41" s="676">
        <v>180946.98</v>
      </c>
      <c r="I41" s="676">
        <v>4695178.9800000004</v>
      </c>
      <c r="J41" s="676">
        <v>65358.19585690189</v>
      </c>
      <c r="K41" s="676">
        <v>5124794.0158569021</v>
      </c>
      <c r="L41" s="693">
        <f t="shared" si="1"/>
        <v>0.58618290612466828</v>
      </c>
      <c r="M41" s="676">
        <v>672547.47</v>
      </c>
      <c r="N41" s="676">
        <v>388427.36</v>
      </c>
      <c r="O41" s="676">
        <v>1060974.83</v>
      </c>
      <c r="P41" s="693">
        <f t="shared" si="2"/>
        <v>0.12135615738899812</v>
      </c>
      <c r="Q41" s="676">
        <v>0</v>
      </c>
      <c r="R41" s="676">
        <v>2007958.4300000002</v>
      </c>
      <c r="S41" s="676">
        <v>420849.88</v>
      </c>
      <c r="T41" s="676">
        <v>128008.56</v>
      </c>
      <c r="U41" s="676">
        <v>67.75</v>
      </c>
      <c r="V41" s="676">
        <v>2556884.62</v>
      </c>
      <c r="W41" s="693">
        <f t="shared" si="3"/>
        <v>0.29246093648633364</v>
      </c>
      <c r="X41" s="676">
        <v>8742653.4658569023</v>
      </c>
      <c r="Y41" s="1065"/>
    </row>
    <row r="42" spans="2:25">
      <c r="B42" s="1067" t="s">
        <v>1470</v>
      </c>
      <c r="C42" s="1067">
        <v>2015</v>
      </c>
      <c r="D42" s="676">
        <v>247311</v>
      </c>
      <c r="E42" s="676">
        <v>6293345.7000000002</v>
      </c>
      <c r="F42" s="676">
        <f t="shared" si="0"/>
        <v>25.447091718524451</v>
      </c>
      <c r="G42" s="676">
        <v>171193.66999999998</v>
      </c>
      <c r="H42" s="676">
        <v>129884.03000000001</v>
      </c>
      <c r="I42" s="676">
        <v>2967838.32</v>
      </c>
      <c r="J42" s="676">
        <v>37689.007004814332</v>
      </c>
      <c r="K42" s="676">
        <v>3306605.0270048147</v>
      </c>
      <c r="L42" s="693">
        <f t="shared" si="1"/>
        <v>0.59896197052276479</v>
      </c>
      <c r="M42" s="676">
        <v>501092.52000000008</v>
      </c>
      <c r="N42" s="676">
        <v>254135.84000000005</v>
      </c>
      <c r="O42" s="676">
        <v>755228.3600000001</v>
      </c>
      <c r="P42" s="693">
        <f t="shared" si="2"/>
        <v>0.13680287273682215</v>
      </c>
      <c r="Q42" s="676">
        <v>0</v>
      </c>
      <c r="R42" s="676">
        <v>995442.73000000021</v>
      </c>
      <c r="S42" s="676">
        <v>251698.31</v>
      </c>
      <c r="T42" s="676">
        <v>211565.27000000002</v>
      </c>
      <c r="U42" s="676">
        <v>19.520000000000003</v>
      </c>
      <c r="V42" s="676">
        <v>1458725.8300000003</v>
      </c>
      <c r="W42" s="693">
        <f t="shared" si="3"/>
        <v>0.26423515674041326</v>
      </c>
      <c r="X42" s="676">
        <v>5520559.2170048142</v>
      </c>
      <c r="Y42" s="1065"/>
    </row>
    <row r="43" spans="2:25">
      <c r="B43" s="1067" t="s">
        <v>1465</v>
      </c>
      <c r="C43" s="1067">
        <v>2012</v>
      </c>
      <c r="D43" s="676">
        <v>5690335</v>
      </c>
      <c r="E43" s="676">
        <v>99826736.279999956</v>
      </c>
      <c r="F43" s="676">
        <f t="shared" si="0"/>
        <v>17.54320901669233</v>
      </c>
      <c r="G43" s="676">
        <v>4023870.609999998</v>
      </c>
      <c r="H43" s="676">
        <v>857819.57999999984</v>
      </c>
      <c r="I43" s="676">
        <v>47346537.949999996</v>
      </c>
      <c r="J43" s="676">
        <v>1952323.6285032076</v>
      </c>
      <c r="K43" s="676">
        <v>54180551.768503189</v>
      </c>
      <c r="L43" s="693">
        <f t="shared" si="1"/>
        <v>0.68990114460105101</v>
      </c>
      <c r="M43" s="676">
        <v>3834614.0499999989</v>
      </c>
      <c r="N43" s="676">
        <v>7143715.959999999</v>
      </c>
      <c r="O43" s="676">
        <v>10978330.009999998</v>
      </c>
      <c r="P43" s="693">
        <f t="shared" si="2"/>
        <v>0.13979116477196973</v>
      </c>
      <c r="Q43" s="676">
        <v>2579768.689999999</v>
      </c>
      <c r="R43" s="676">
        <v>4657130.84</v>
      </c>
      <c r="S43" s="676">
        <v>4016946.84</v>
      </c>
      <c r="T43" s="676">
        <v>1777227.47</v>
      </c>
      <c r="U43" s="676">
        <v>343834.61000000004</v>
      </c>
      <c r="V43" s="676">
        <v>13374908.449999999</v>
      </c>
      <c r="W43" s="693">
        <f t="shared" si="3"/>
        <v>0.17030769062697912</v>
      </c>
      <c r="X43" s="676">
        <v>78533790.228503197</v>
      </c>
      <c r="Y43" s="1065"/>
    </row>
    <row r="44" spans="2:25">
      <c r="B44" s="1067" t="s">
        <v>1465</v>
      </c>
      <c r="C44" s="1067">
        <v>2013</v>
      </c>
      <c r="D44" s="676">
        <v>3630524</v>
      </c>
      <c r="E44" s="676">
        <v>92762592.569999978</v>
      </c>
      <c r="F44" s="676">
        <f t="shared" si="0"/>
        <v>25.550744897981662</v>
      </c>
      <c r="G44" s="676">
        <v>4077917.1300000008</v>
      </c>
      <c r="H44" s="676">
        <v>636200.91999999993</v>
      </c>
      <c r="I44" s="676">
        <v>46472331.480000004</v>
      </c>
      <c r="J44" s="676">
        <v>602257.95399154187</v>
      </c>
      <c r="K44" s="676">
        <v>51788707.483991563</v>
      </c>
      <c r="L44" s="693">
        <f t="shared" si="1"/>
        <v>0.6882022888700976</v>
      </c>
      <c r="M44" s="676">
        <v>4687888.1100000003</v>
      </c>
      <c r="N44" s="676">
        <v>4692045.1399999997</v>
      </c>
      <c r="O44" s="676">
        <v>9379933.25</v>
      </c>
      <c r="P44" s="693">
        <f t="shared" si="2"/>
        <v>0.12464670090664325</v>
      </c>
      <c r="Q44" s="676">
        <v>1140910.24</v>
      </c>
      <c r="R44" s="676">
        <v>9123356.0900000017</v>
      </c>
      <c r="S44" s="676">
        <v>1936640.7900000005</v>
      </c>
      <c r="T44" s="676">
        <v>1599375.3499999996</v>
      </c>
      <c r="U44" s="676">
        <v>283234.95</v>
      </c>
      <c r="V44" s="676">
        <v>14083517.420000002</v>
      </c>
      <c r="W44" s="693">
        <f t="shared" si="3"/>
        <v>0.18715101022325933</v>
      </c>
      <c r="X44" s="676">
        <v>75252158.15399155</v>
      </c>
      <c r="Y44" s="1065"/>
    </row>
    <row r="45" spans="2:25">
      <c r="B45" s="1067" t="s">
        <v>1465</v>
      </c>
      <c r="C45" s="1067">
        <v>2014</v>
      </c>
      <c r="D45" s="676">
        <v>4350074</v>
      </c>
      <c r="E45" s="676">
        <v>85943332.86999999</v>
      </c>
      <c r="F45" s="676">
        <f t="shared" si="0"/>
        <v>19.756751924220136</v>
      </c>
      <c r="G45" s="676">
        <v>3331345.9</v>
      </c>
      <c r="H45" s="676">
        <v>683568.53999999992</v>
      </c>
      <c r="I45" s="676">
        <v>42399952.079999998</v>
      </c>
      <c r="J45" s="676">
        <v>2342947.3856665418</v>
      </c>
      <c r="K45" s="676">
        <v>48757813.905666545</v>
      </c>
      <c r="L45" s="693">
        <f t="shared" si="1"/>
        <v>0.69214196743491641</v>
      </c>
      <c r="M45" s="676">
        <v>5001808.6900000013</v>
      </c>
      <c r="N45" s="676">
        <v>2714723.6799999997</v>
      </c>
      <c r="O45" s="676">
        <v>7716532.3700000001</v>
      </c>
      <c r="P45" s="693">
        <f t="shared" si="2"/>
        <v>0.10954010175026128</v>
      </c>
      <c r="Q45" s="676">
        <v>2094940.7600000002</v>
      </c>
      <c r="R45" s="676">
        <v>8718153.4900000002</v>
      </c>
      <c r="S45" s="676">
        <v>2006893.2300000002</v>
      </c>
      <c r="T45" s="676">
        <v>1147552.2999999998</v>
      </c>
      <c r="U45" s="676">
        <v>2930.4700000000003</v>
      </c>
      <c r="V45" s="676">
        <v>13970470.249999998</v>
      </c>
      <c r="W45" s="693">
        <f t="shared" si="3"/>
        <v>0.19831793081482246</v>
      </c>
      <c r="X45" s="676">
        <v>70444816.525666535</v>
      </c>
      <c r="Y45" s="1065"/>
    </row>
    <row r="46" spans="2:25">
      <c r="B46" s="1067" t="s">
        <v>1465</v>
      </c>
      <c r="C46" s="1067">
        <v>2015</v>
      </c>
      <c r="D46" s="676">
        <v>2241400</v>
      </c>
      <c r="E46" s="676">
        <v>42129351.489999995</v>
      </c>
      <c r="F46" s="676">
        <f t="shared" si="0"/>
        <v>18.795998701704288</v>
      </c>
      <c r="G46" s="676">
        <v>752956.06</v>
      </c>
      <c r="H46" s="676">
        <v>280362.18999999994</v>
      </c>
      <c r="I46" s="676">
        <v>23098708.359999999</v>
      </c>
      <c r="J46" s="676">
        <v>870378.41696477518</v>
      </c>
      <c r="K46" s="676">
        <v>25002405.026964776</v>
      </c>
      <c r="L46" s="693">
        <f t="shared" si="1"/>
        <v>0.71791878149233312</v>
      </c>
      <c r="M46" s="676">
        <v>1913704.6000000003</v>
      </c>
      <c r="N46" s="676">
        <v>1041214.5000000001</v>
      </c>
      <c r="O46" s="676">
        <v>2954919.1000000006</v>
      </c>
      <c r="P46" s="693">
        <f t="shared" si="2"/>
        <v>8.4847514364819215E-2</v>
      </c>
      <c r="Q46" s="676">
        <v>1354956.4300000002</v>
      </c>
      <c r="R46" s="676">
        <v>3981328.1700000004</v>
      </c>
      <c r="S46" s="676">
        <v>716901.77999999991</v>
      </c>
      <c r="T46" s="676">
        <v>815456.63999999978</v>
      </c>
      <c r="U46" s="676">
        <v>263.43999999999994</v>
      </c>
      <c r="V46" s="676">
        <v>6868906.459999999</v>
      </c>
      <c r="W46" s="693">
        <f t="shared" si="3"/>
        <v>0.19723370414284755</v>
      </c>
      <c r="X46" s="676">
        <v>34826230.586964779</v>
      </c>
      <c r="Y46" s="1065"/>
    </row>
    <row r="47" spans="2:25">
      <c r="B47" s="1067" t="s">
        <v>1475</v>
      </c>
      <c r="C47" s="1067">
        <v>2014</v>
      </c>
      <c r="D47" s="676">
        <v>9216</v>
      </c>
      <c r="E47" s="676">
        <v>1526968</v>
      </c>
      <c r="F47" s="676">
        <f t="shared" si="0"/>
        <v>165.68663194444446</v>
      </c>
      <c r="G47" s="676">
        <v>8732.5</v>
      </c>
      <c r="H47" s="676">
        <v>12771.89</v>
      </c>
      <c r="I47" s="676">
        <v>1160923.52</v>
      </c>
      <c r="J47" s="676">
        <v>20662.480377689288</v>
      </c>
      <c r="K47" s="676">
        <v>1203090.3903776894</v>
      </c>
      <c r="L47" s="693">
        <f t="shared" si="1"/>
        <v>0.81746427342680095</v>
      </c>
      <c r="M47" s="676">
        <v>21790.309999999998</v>
      </c>
      <c r="N47" s="676">
        <v>16480.150000000001</v>
      </c>
      <c r="O47" s="676">
        <v>38270.46</v>
      </c>
      <c r="P47" s="693">
        <f t="shared" si="2"/>
        <v>2.6003643639600636E-2</v>
      </c>
      <c r="Q47" s="676">
        <v>128480.07</v>
      </c>
      <c r="R47" s="676">
        <v>81531.070000000007</v>
      </c>
      <c r="S47" s="676">
        <v>20361.980000000003</v>
      </c>
      <c r="T47" s="676">
        <v>0</v>
      </c>
      <c r="U47" s="676">
        <v>0.55000000000000004</v>
      </c>
      <c r="V47" s="676">
        <v>230373.66999999998</v>
      </c>
      <c r="W47" s="693">
        <f t="shared" si="3"/>
        <v>0.15653208293359827</v>
      </c>
      <c r="X47" s="676">
        <v>1471734.5203776895</v>
      </c>
      <c r="Y47" s="1065"/>
    </row>
    <row r="48" spans="2:25">
      <c r="B48" s="1067" t="s">
        <v>1475</v>
      </c>
      <c r="C48" s="1067">
        <v>2015</v>
      </c>
      <c r="D48" s="676">
        <v>7277</v>
      </c>
      <c r="E48" s="676">
        <v>1690832.29</v>
      </c>
      <c r="F48" s="676">
        <f t="shared" si="0"/>
        <v>232.3529325271403</v>
      </c>
      <c r="G48" s="676">
        <v>8893.58</v>
      </c>
      <c r="H48" s="676">
        <v>11059.160000000002</v>
      </c>
      <c r="I48" s="676">
        <v>1303195.6000000003</v>
      </c>
      <c r="J48" s="676">
        <v>6276.8968356674541</v>
      </c>
      <c r="K48" s="676">
        <v>1329425.2368356676</v>
      </c>
      <c r="L48" s="693">
        <f t="shared" si="1"/>
        <v>0.8529729926857752</v>
      </c>
      <c r="M48" s="676">
        <v>20287.949999999997</v>
      </c>
      <c r="N48" s="676">
        <v>13636.560000000003</v>
      </c>
      <c r="O48" s="676">
        <v>33924.51</v>
      </c>
      <c r="P48" s="693">
        <f t="shared" si="2"/>
        <v>2.1766316764810612E-2</v>
      </c>
      <c r="Q48" s="676">
        <v>117305.3</v>
      </c>
      <c r="R48" s="676">
        <v>61265.969999999987</v>
      </c>
      <c r="S48" s="676">
        <v>16657.309999999998</v>
      </c>
      <c r="T48" s="676">
        <v>0</v>
      </c>
      <c r="U48" s="676">
        <v>0.02</v>
      </c>
      <c r="V48" s="676">
        <v>195228.6</v>
      </c>
      <c r="W48" s="693">
        <f t="shared" si="3"/>
        <v>0.12526069054941411</v>
      </c>
      <c r="X48" s="676">
        <v>1558578.3468356677</v>
      </c>
      <c r="Y48" s="1065"/>
    </row>
    <row r="51" spans="2:6">
      <c r="B51" s="656" t="s">
        <v>1542</v>
      </c>
      <c r="C51" s="1068">
        <v>2012</v>
      </c>
      <c r="D51" s="1068">
        <v>2013</v>
      </c>
      <c r="E51" s="1068">
        <v>2014</v>
      </c>
      <c r="F51" s="1068">
        <v>2015</v>
      </c>
    </row>
    <row r="52" spans="2:6">
      <c r="B52" s="1062" t="s">
        <v>1525</v>
      </c>
      <c r="C52" s="676">
        <v>1390237</v>
      </c>
      <c r="D52" s="676">
        <v>959855</v>
      </c>
      <c r="E52" s="676">
        <v>1401432</v>
      </c>
      <c r="F52" s="676">
        <v>992124</v>
      </c>
    </row>
    <row r="53" spans="2:6">
      <c r="B53" s="1062" t="s">
        <v>1491</v>
      </c>
      <c r="C53" s="676">
        <v>19732131.499999996</v>
      </c>
      <c r="D53" s="676">
        <v>26065793.940000005</v>
      </c>
      <c r="E53" s="676">
        <v>37900500.980000004</v>
      </c>
      <c r="F53" s="676">
        <v>29195022.940000001</v>
      </c>
    </row>
    <row r="54" spans="2:6">
      <c r="B54" s="1062" t="s">
        <v>1526</v>
      </c>
      <c r="C54" s="676">
        <f>C53/C52</f>
        <v>14.193358038953068</v>
      </c>
      <c r="D54" s="676">
        <f>D53/D52</f>
        <v>27.15597037052472</v>
      </c>
      <c r="E54" s="676">
        <f>E53/E52</f>
        <v>27.044124138738095</v>
      </c>
      <c r="F54" s="676">
        <f>F53/F52</f>
        <v>29.426788324846491</v>
      </c>
    </row>
    <row r="55" spans="2:6">
      <c r="B55" s="1062" t="s">
        <v>1527</v>
      </c>
      <c r="C55" s="676">
        <v>307758.24</v>
      </c>
      <c r="D55" s="676">
        <v>407941.22999999992</v>
      </c>
      <c r="E55" s="676">
        <v>893639.62</v>
      </c>
      <c r="F55" s="676">
        <v>1007566.8099999999</v>
      </c>
    </row>
    <row r="56" spans="2:6">
      <c r="B56" s="1062" t="s">
        <v>1528</v>
      </c>
      <c r="C56" s="676">
        <v>95955.17</v>
      </c>
      <c r="D56" s="676">
        <v>156406.64999999997</v>
      </c>
      <c r="E56" s="676">
        <v>374451.35</v>
      </c>
      <c r="F56" s="676">
        <v>371734.45</v>
      </c>
    </row>
    <row r="57" spans="2:6">
      <c r="B57" s="1062" t="s">
        <v>1529</v>
      </c>
      <c r="C57" s="676">
        <v>8689165.089999998</v>
      </c>
      <c r="D57" s="676">
        <v>11002064.580000002</v>
      </c>
      <c r="E57" s="676">
        <v>15395002.060000001</v>
      </c>
      <c r="F57" s="676">
        <v>11101176.609999998</v>
      </c>
    </row>
    <row r="58" spans="2:6">
      <c r="B58" s="1062" t="s">
        <v>1530</v>
      </c>
      <c r="C58" s="676">
        <v>373995.85437207716</v>
      </c>
      <c r="D58" s="676">
        <v>343152.04726593045</v>
      </c>
      <c r="E58" s="676">
        <v>264913.31454824016</v>
      </c>
      <c r="F58" s="676">
        <v>725458.31404413609</v>
      </c>
    </row>
    <row r="59" spans="2:6">
      <c r="B59" s="1062" t="s">
        <v>1493</v>
      </c>
      <c r="C59" s="676">
        <v>9466874.3543720748</v>
      </c>
      <c r="D59" s="676">
        <v>11909564.507265933</v>
      </c>
      <c r="E59" s="676">
        <v>16928006.34454824</v>
      </c>
      <c r="F59" s="676">
        <v>13205936.184044136</v>
      </c>
    </row>
    <row r="60" spans="2:6">
      <c r="B60" s="1062" t="s">
        <v>1531</v>
      </c>
      <c r="C60" s="693">
        <f>C59/C72</f>
        <v>0.52373114008496502</v>
      </c>
      <c r="D60" s="693">
        <f>D59/D72</f>
        <v>0.51434283018597171</v>
      </c>
      <c r="E60" s="693">
        <f>E59/E72</f>
        <v>0.59547259498726068</v>
      </c>
      <c r="F60" s="693">
        <f>F59/F72</f>
        <v>0.58618990463774745</v>
      </c>
    </row>
    <row r="61" spans="2:6">
      <c r="B61" s="1062" t="s">
        <v>1532</v>
      </c>
      <c r="C61" s="676">
        <v>1499097.2499999998</v>
      </c>
      <c r="D61" s="676">
        <v>2306778.1899999995</v>
      </c>
      <c r="E61" s="676">
        <v>2658420.0999999996</v>
      </c>
      <c r="F61" s="676">
        <v>2303277.3000000003</v>
      </c>
    </row>
    <row r="62" spans="2:6">
      <c r="B62" s="1062" t="s">
        <v>1533</v>
      </c>
      <c r="C62" s="676">
        <v>2304682.84</v>
      </c>
      <c r="D62" s="676">
        <v>2109321.1599999997</v>
      </c>
      <c r="E62" s="676">
        <v>1424408.8599999999</v>
      </c>
      <c r="F62" s="676">
        <v>1137582.26</v>
      </c>
    </row>
    <row r="63" spans="2:6">
      <c r="B63" s="1062" t="s">
        <v>1494</v>
      </c>
      <c r="C63" s="676">
        <v>3803780.0900000003</v>
      </c>
      <c r="D63" s="676">
        <v>4416099.3500000015</v>
      </c>
      <c r="E63" s="676">
        <v>4082828.9600000004</v>
      </c>
      <c r="F63" s="676">
        <v>3440859.56</v>
      </c>
    </row>
    <row r="64" spans="2:6">
      <c r="B64" s="1062" t="s">
        <v>1534</v>
      </c>
      <c r="C64" s="693">
        <f>C63/C72</f>
        <v>0.2104346174456361</v>
      </c>
      <c r="D64" s="693">
        <f>D63/D72</f>
        <v>0.19071973930496569</v>
      </c>
      <c r="E64" s="693">
        <f>E63/E72</f>
        <v>0.1436207375054136</v>
      </c>
      <c r="F64" s="693">
        <f>F63/F72</f>
        <v>0.15273412723175861</v>
      </c>
    </row>
    <row r="65" spans="2:6">
      <c r="B65" s="1062" t="s">
        <v>1535</v>
      </c>
      <c r="C65" s="676">
        <v>0.3299999999999999</v>
      </c>
      <c r="D65" s="676">
        <v>0</v>
      </c>
      <c r="E65" s="676">
        <v>36231.81</v>
      </c>
      <c r="F65" s="676">
        <v>39079.15</v>
      </c>
    </row>
    <row r="66" spans="2:6">
      <c r="B66" s="1062" t="s">
        <v>1536</v>
      </c>
      <c r="C66" s="676">
        <v>2023928.4099999988</v>
      </c>
      <c r="D66" s="676">
        <v>5533954.1399999997</v>
      </c>
      <c r="E66" s="676">
        <v>5151016.01</v>
      </c>
      <c r="F66" s="676">
        <v>4027379.5</v>
      </c>
    </row>
    <row r="67" spans="2:6">
      <c r="B67" s="1062" t="s">
        <v>1537</v>
      </c>
      <c r="C67" s="676">
        <v>2273408.5299999979</v>
      </c>
      <c r="D67" s="676">
        <v>1246890.2600000002</v>
      </c>
      <c r="E67" s="676">
        <v>2027288.7800000003</v>
      </c>
      <c r="F67" s="676">
        <v>1311149.74</v>
      </c>
    </row>
    <row r="68" spans="2:6">
      <c r="B68" s="1062" t="s">
        <v>1538</v>
      </c>
      <c r="C68" s="676">
        <v>424350.53999999975</v>
      </c>
      <c r="D68" s="676">
        <v>20263.54</v>
      </c>
      <c r="E68" s="676">
        <v>202433.78</v>
      </c>
      <c r="F68" s="676">
        <v>504022.37</v>
      </c>
    </row>
    <row r="69" spans="2:6">
      <c r="B69" s="1062" t="s">
        <v>1539</v>
      </c>
      <c r="C69" s="676">
        <v>83486.41</v>
      </c>
      <c r="D69" s="676">
        <v>28143.190000000002</v>
      </c>
      <c r="E69" s="676">
        <v>45.55</v>
      </c>
      <c r="F69" s="676">
        <v>0</v>
      </c>
    </row>
    <row r="70" spans="2:6">
      <c r="B70" s="1062" t="s">
        <v>1495</v>
      </c>
      <c r="C70" s="676">
        <v>4805174.2199999969</v>
      </c>
      <c r="D70" s="676">
        <v>6829251.1300000008</v>
      </c>
      <c r="E70" s="676">
        <v>7417015.9300000016</v>
      </c>
      <c r="F70" s="676">
        <v>5881630.7599999998</v>
      </c>
    </row>
    <row r="71" spans="2:6">
      <c r="B71" s="1062" t="s">
        <v>1540</v>
      </c>
      <c r="C71" s="693">
        <f>C70/C72</f>
        <v>0.26583424246939896</v>
      </c>
      <c r="D71" s="693">
        <f>D70/D72</f>
        <v>0.29493743050906268</v>
      </c>
      <c r="E71" s="693">
        <f>E70/E72</f>
        <v>0.26090666750732594</v>
      </c>
      <c r="F71" s="693">
        <f>F70/F72</f>
        <v>0.26107596813049383</v>
      </c>
    </row>
    <row r="72" spans="2:6">
      <c r="B72" s="656" t="s">
        <v>1497</v>
      </c>
      <c r="C72" s="676">
        <v>18075828.664372072</v>
      </c>
      <c r="D72" s="676">
        <v>23154914.987265933</v>
      </c>
      <c r="E72" s="676">
        <v>28427851.234548237</v>
      </c>
      <c r="F72" s="676">
        <v>22528426.504044138</v>
      </c>
    </row>
    <row r="74" spans="2:6">
      <c r="B74" s="1066"/>
    </row>
    <row r="75" spans="2:6">
      <c r="B75" s="1066" t="s">
        <v>1467</v>
      </c>
      <c r="F75" s="1068">
        <v>2015</v>
      </c>
    </row>
    <row r="76" spans="2:6">
      <c r="B76" s="1063" t="s">
        <v>1525</v>
      </c>
      <c r="F76" s="676">
        <v>61474</v>
      </c>
    </row>
    <row r="77" spans="2:6">
      <c r="B77" s="1063" t="s">
        <v>1491</v>
      </c>
      <c r="F77" s="676">
        <v>12479227.889999999</v>
      </c>
    </row>
    <row r="78" spans="2:6">
      <c r="B78" s="1063" t="s">
        <v>1543</v>
      </c>
      <c r="F78" s="676">
        <f>F77/F76</f>
        <v>203.00009581286395</v>
      </c>
    </row>
    <row r="79" spans="2:6">
      <c r="B79" s="1063" t="s">
        <v>1527</v>
      </c>
      <c r="F79" s="676">
        <v>43918.979999999996</v>
      </c>
    </row>
    <row r="80" spans="2:6">
      <c r="B80" s="1063" t="s">
        <v>1528</v>
      </c>
      <c r="F80" s="676">
        <v>80994.87</v>
      </c>
    </row>
    <row r="81" spans="2:6">
      <c r="B81" s="1063" t="s">
        <v>1529</v>
      </c>
      <c r="F81" s="676">
        <v>10770398.290000001</v>
      </c>
    </row>
    <row r="82" spans="2:6">
      <c r="B82" s="1063" t="s">
        <v>1530</v>
      </c>
      <c r="F82" s="676">
        <v>178919.26270782965</v>
      </c>
    </row>
    <row r="83" spans="2:6">
      <c r="B83" s="693" t="s">
        <v>1493</v>
      </c>
      <c r="F83" s="676">
        <v>11074231.40270783</v>
      </c>
    </row>
    <row r="84" spans="2:6">
      <c r="B84" s="1063" t="s">
        <v>1544</v>
      </c>
      <c r="F84" s="693">
        <f>F83/F96</f>
        <v>0.93412572533556759</v>
      </c>
    </row>
    <row r="85" spans="2:6">
      <c r="B85" s="1063" t="s">
        <v>1532</v>
      </c>
      <c r="F85" s="676">
        <v>170706.19999999998</v>
      </c>
    </row>
    <row r="86" spans="2:6">
      <c r="B86" s="1063" t="s">
        <v>1533</v>
      </c>
      <c r="F86" s="676">
        <v>103543.46</v>
      </c>
    </row>
    <row r="87" spans="2:6">
      <c r="B87" s="693" t="s">
        <v>1494</v>
      </c>
      <c r="F87" s="676">
        <v>274249.66000000003</v>
      </c>
    </row>
    <row r="88" spans="2:6">
      <c r="B88" s="1063" t="s">
        <v>1545</v>
      </c>
      <c r="F88" s="693">
        <f>F87/F96</f>
        <v>2.3133313117142538E-2</v>
      </c>
    </row>
    <row r="89" spans="2:6">
      <c r="B89" s="1063" t="s">
        <v>1535</v>
      </c>
      <c r="F89" s="676">
        <v>18525.520000000004</v>
      </c>
    </row>
    <row r="90" spans="2:6">
      <c r="B90" s="1063" t="s">
        <v>1536</v>
      </c>
      <c r="F90" s="676">
        <v>353614.24</v>
      </c>
    </row>
    <row r="91" spans="2:6">
      <c r="B91" s="1063" t="s">
        <v>1537</v>
      </c>
      <c r="F91" s="676">
        <v>134562.16</v>
      </c>
    </row>
    <row r="92" spans="2:6">
      <c r="B92" s="1063" t="s">
        <v>1538</v>
      </c>
      <c r="F92" s="676">
        <v>0</v>
      </c>
    </row>
    <row r="93" spans="2:6">
      <c r="B93" s="1063" t="s">
        <v>1539</v>
      </c>
      <c r="F93" s="676">
        <v>0</v>
      </c>
    </row>
    <row r="94" spans="2:6">
      <c r="B94" s="693" t="s">
        <v>1495</v>
      </c>
      <c r="F94" s="676">
        <v>506701.91999999993</v>
      </c>
    </row>
    <row r="95" spans="2:6">
      <c r="B95" s="1063" t="s">
        <v>1546</v>
      </c>
      <c r="F95" s="693">
        <f>F94/F96</f>
        <v>4.2740961547289812E-2</v>
      </c>
    </row>
    <row r="96" spans="2:6">
      <c r="B96" s="342" t="s">
        <v>1497</v>
      </c>
      <c r="F96" s="676">
        <v>11855182.98270783</v>
      </c>
    </row>
    <row r="98" spans="2:6">
      <c r="B98" s="1066" t="s">
        <v>1473</v>
      </c>
      <c r="C98" s="1068">
        <v>2012</v>
      </c>
      <c r="D98" s="1068">
        <v>2013</v>
      </c>
      <c r="E98" s="1068">
        <v>2014</v>
      </c>
      <c r="F98" s="1068">
        <v>2015</v>
      </c>
    </row>
    <row r="99" spans="2:6">
      <c r="B99" s="1063" t="s">
        <v>1525</v>
      </c>
      <c r="C99" s="676">
        <v>40058</v>
      </c>
      <c r="D99" s="676">
        <v>25844</v>
      </c>
      <c r="E99" s="676">
        <v>16754</v>
      </c>
      <c r="F99" s="676">
        <v>6960</v>
      </c>
    </row>
    <row r="100" spans="2:6">
      <c r="B100" s="1063" t="s">
        <v>1491</v>
      </c>
      <c r="C100" s="676">
        <v>12502030.979999989</v>
      </c>
      <c r="D100" s="676">
        <v>7361527.4400000004</v>
      </c>
      <c r="E100" s="676">
        <v>4623043.04</v>
      </c>
      <c r="F100" s="676">
        <v>1845091.33</v>
      </c>
    </row>
    <row r="101" spans="2:6">
      <c r="B101" s="1063" t="s">
        <v>1543</v>
      </c>
      <c r="C101" s="676">
        <f>C100/C99</f>
        <v>312.09823206350762</v>
      </c>
      <c r="D101" s="676">
        <f>D100/D99</f>
        <v>284.84473920445754</v>
      </c>
      <c r="E101" s="676">
        <f>E100/E99</f>
        <v>275.93667422705028</v>
      </c>
      <c r="F101" s="676">
        <f>F100/F99</f>
        <v>265.09932902298851</v>
      </c>
    </row>
    <row r="102" spans="2:6">
      <c r="B102" s="1063" t="s">
        <v>1527</v>
      </c>
      <c r="C102" s="676">
        <v>39448.049999999988</v>
      </c>
      <c r="D102" s="676">
        <v>22596.76</v>
      </c>
      <c r="E102" s="676">
        <v>14353.8</v>
      </c>
      <c r="F102" s="676">
        <v>5793.9</v>
      </c>
    </row>
    <row r="103" spans="2:6">
      <c r="B103" s="1063" t="s">
        <v>1528</v>
      </c>
      <c r="C103" s="676">
        <v>1183.48</v>
      </c>
      <c r="D103" s="676">
        <v>786.23</v>
      </c>
      <c r="E103" s="676">
        <v>535.14</v>
      </c>
      <c r="F103" s="676">
        <v>225.35000000000002</v>
      </c>
    </row>
    <row r="104" spans="2:6">
      <c r="B104" s="1063" t="s">
        <v>1529</v>
      </c>
      <c r="C104" s="676">
        <v>12389487.799999999</v>
      </c>
      <c r="D104" s="676">
        <v>7276687.8699999992</v>
      </c>
      <c r="E104" s="676">
        <v>4730182.24</v>
      </c>
      <c r="F104" s="676">
        <v>1935151.97</v>
      </c>
    </row>
    <row r="105" spans="2:6">
      <c r="B105" s="1063" t="s">
        <v>1530</v>
      </c>
      <c r="C105" s="676">
        <v>266318.02333985257</v>
      </c>
      <c r="D105" s="676">
        <v>52971.554673388979</v>
      </c>
      <c r="E105" s="676">
        <v>13544.123451486539</v>
      </c>
      <c r="F105" s="676">
        <v>14911.888426193857</v>
      </c>
    </row>
    <row r="106" spans="2:6">
      <c r="B106" s="693" t="s">
        <v>1493</v>
      </c>
      <c r="C106" s="676">
        <v>12696437.353339853</v>
      </c>
      <c r="D106" s="676">
        <v>7353042.4146733899</v>
      </c>
      <c r="E106" s="676">
        <v>4758615.3034514859</v>
      </c>
      <c r="F106" s="676">
        <v>1956083.1084261937</v>
      </c>
    </row>
    <row r="107" spans="2:6">
      <c r="B107" s="1063" t="s">
        <v>1544</v>
      </c>
      <c r="C107" s="693">
        <f>C106/C119</f>
        <v>0.83371701319176483</v>
      </c>
      <c r="D107" s="693">
        <f>D106/D119</f>
        <v>0.83123176768988394</v>
      </c>
      <c r="E107" s="693">
        <f>E106/E119</f>
        <v>0.81554950357000622</v>
      </c>
      <c r="F107" s="693">
        <f>F106/F119</f>
        <v>0.81287005093316</v>
      </c>
    </row>
    <row r="108" spans="2:6">
      <c r="B108" s="1063" t="s">
        <v>1532</v>
      </c>
      <c r="C108" s="676">
        <v>148595.90999999997</v>
      </c>
      <c r="D108" s="676">
        <v>42711.13</v>
      </c>
      <c r="E108" s="676">
        <v>30546.359999999997</v>
      </c>
      <c r="F108" s="676">
        <v>13805.230000000001</v>
      </c>
    </row>
    <row r="109" spans="2:6">
      <c r="B109" s="1063" t="s">
        <v>1533</v>
      </c>
      <c r="C109" s="676">
        <v>814897.73999999964</v>
      </c>
      <c r="D109" s="676">
        <v>176361.16999999998</v>
      </c>
      <c r="E109" s="676">
        <v>31651.719999999994</v>
      </c>
      <c r="F109" s="676">
        <v>5726.43</v>
      </c>
    </row>
    <row r="110" spans="2:6">
      <c r="B110" s="693" t="s">
        <v>1494</v>
      </c>
      <c r="C110" s="676">
        <v>963493.64999999967</v>
      </c>
      <c r="D110" s="676">
        <v>219072.30000000002</v>
      </c>
      <c r="E110" s="676">
        <v>62198.080000000009</v>
      </c>
      <c r="F110" s="676">
        <v>19531.66</v>
      </c>
    </row>
    <row r="111" spans="2:6">
      <c r="B111" s="1063" t="s">
        <v>1545</v>
      </c>
      <c r="C111" s="693">
        <f>C110/C119</f>
        <v>6.3268224443759E-2</v>
      </c>
      <c r="D111" s="693">
        <f>D110/D119</f>
        <v>2.4765239326989135E-2</v>
      </c>
      <c r="E111" s="693">
        <f>E110/E119</f>
        <v>1.0659742389811504E-2</v>
      </c>
      <c r="F111" s="693">
        <f>F110/F119</f>
        <v>8.1165781712532071E-3</v>
      </c>
    </row>
    <row r="112" spans="2:6">
      <c r="B112" s="1063" t="s">
        <v>1535</v>
      </c>
      <c r="C112" s="676">
        <v>0</v>
      </c>
      <c r="D112" s="676">
        <v>0</v>
      </c>
      <c r="E112" s="676">
        <v>0</v>
      </c>
      <c r="F112" s="676">
        <v>0</v>
      </c>
    </row>
    <row r="113" spans="2:6">
      <c r="B113" s="1063" t="s">
        <v>1536</v>
      </c>
      <c r="C113" s="676">
        <v>989910.0699999989</v>
      </c>
      <c r="D113" s="676">
        <v>1072481.77</v>
      </c>
      <c r="E113" s="676">
        <v>863294.45000000007</v>
      </c>
      <c r="F113" s="676">
        <v>404758.12</v>
      </c>
    </row>
    <row r="114" spans="2:6">
      <c r="B114" s="1063" t="s">
        <v>1537</v>
      </c>
      <c r="C114" s="676">
        <v>535389.33000000007</v>
      </c>
      <c r="D114" s="676">
        <v>179378.52000000002</v>
      </c>
      <c r="E114" s="676">
        <v>129638.87</v>
      </c>
      <c r="F114" s="676">
        <v>23730.03</v>
      </c>
    </row>
    <row r="115" spans="2:6">
      <c r="B115" s="1063" t="s">
        <v>1538</v>
      </c>
      <c r="C115" s="676">
        <v>3761.88</v>
      </c>
      <c r="D115" s="676">
        <v>6736.13</v>
      </c>
      <c r="E115" s="676">
        <v>20838.539999999997</v>
      </c>
      <c r="F115" s="676">
        <v>2274.6600000000003</v>
      </c>
    </row>
    <row r="116" spans="2:6">
      <c r="B116" s="1063" t="s">
        <v>1539</v>
      </c>
      <c r="C116" s="676">
        <v>39720.999999999891</v>
      </c>
      <c r="D116" s="676">
        <v>15248.199999999997</v>
      </c>
      <c r="E116" s="676">
        <v>272.45999999999992</v>
      </c>
      <c r="F116" s="676">
        <v>13.34</v>
      </c>
    </row>
    <row r="117" spans="2:6">
      <c r="B117" s="693" t="s">
        <v>1495</v>
      </c>
      <c r="C117" s="676">
        <v>1568782.2799999986</v>
      </c>
      <c r="D117" s="676">
        <v>1273844.6199999999</v>
      </c>
      <c r="E117" s="676">
        <v>1014044.3199999998</v>
      </c>
      <c r="F117" s="676">
        <v>430776.15</v>
      </c>
    </row>
    <row r="118" spans="2:6">
      <c r="B118" s="1063" t="s">
        <v>1546</v>
      </c>
      <c r="C118" s="693">
        <f>C117/C119</f>
        <v>0.10301476236447633</v>
      </c>
      <c r="D118" s="693">
        <f>D117/D119</f>
        <v>0.14400299298312713</v>
      </c>
      <c r="E118" s="693">
        <f>E117/E119</f>
        <v>0.17379075404018224</v>
      </c>
      <c r="F118" s="693">
        <f>F117/F119</f>
        <v>0.1790133708955868</v>
      </c>
    </row>
    <row r="119" spans="2:6">
      <c r="B119" s="342" t="s">
        <v>1497</v>
      </c>
      <c r="C119" s="676">
        <v>15228713.283339849</v>
      </c>
      <c r="D119" s="676">
        <v>8845959.3346733879</v>
      </c>
      <c r="E119" s="676">
        <v>5834857.7034514863</v>
      </c>
      <c r="F119" s="676">
        <v>2406390.9184261938</v>
      </c>
    </row>
    <row r="121" spans="2:6">
      <c r="B121" s="1066"/>
    </row>
    <row r="122" spans="2:6">
      <c r="B122" s="1066" t="s">
        <v>1471</v>
      </c>
      <c r="C122" s="1068">
        <v>2012</v>
      </c>
      <c r="D122" s="1068">
        <v>2013</v>
      </c>
    </row>
    <row r="123" spans="2:6">
      <c r="B123" s="1063" t="s">
        <v>1525</v>
      </c>
      <c r="C123" s="676">
        <v>3672579</v>
      </c>
      <c r="D123" s="676">
        <v>530496</v>
      </c>
    </row>
    <row r="124" spans="2:6">
      <c r="B124" s="1063" t="s">
        <v>1491</v>
      </c>
      <c r="C124" s="676">
        <v>12484658.720000001</v>
      </c>
      <c r="D124" s="676">
        <v>1750919.75</v>
      </c>
    </row>
    <row r="125" spans="2:6">
      <c r="B125" s="1063" t="s">
        <v>1543</v>
      </c>
      <c r="C125" s="676">
        <f>C124/C123</f>
        <v>3.3994255045296509</v>
      </c>
      <c r="D125" s="676">
        <f>D124/D123</f>
        <v>3.3005333687718665</v>
      </c>
    </row>
    <row r="126" spans="2:6">
      <c r="B126" s="1063" t="s">
        <v>1527</v>
      </c>
      <c r="C126" s="676">
        <v>2579689.1499999985</v>
      </c>
      <c r="D126" s="676">
        <v>334538.55000000005</v>
      </c>
    </row>
    <row r="127" spans="2:6">
      <c r="B127" s="1063" t="s">
        <v>1528</v>
      </c>
      <c r="C127" s="676">
        <v>81706.299999999974</v>
      </c>
      <c r="D127" s="676">
        <v>12005.7</v>
      </c>
    </row>
    <row r="128" spans="2:6">
      <c r="B128" s="1063" t="s">
        <v>1529</v>
      </c>
      <c r="C128" s="676">
        <v>10346141.829999991</v>
      </c>
      <c r="D128" s="676">
        <v>1620855.36</v>
      </c>
    </row>
    <row r="129" spans="2:4">
      <c r="B129" s="1063" t="s">
        <v>1530</v>
      </c>
      <c r="C129" s="676">
        <v>346095.56356800353</v>
      </c>
      <c r="D129" s="676">
        <v>-69238.989999999991</v>
      </c>
    </row>
    <row r="130" spans="2:4">
      <c r="B130" s="693" t="s">
        <v>1493</v>
      </c>
      <c r="C130" s="676">
        <v>13353632.843567992</v>
      </c>
      <c r="D130" s="676">
        <v>1898160.62</v>
      </c>
    </row>
    <row r="131" spans="2:4">
      <c r="B131" s="1063" t="s">
        <v>1544</v>
      </c>
      <c r="C131" s="693">
        <f>C130/C143</f>
        <v>0.75829856426588083</v>
      </c>
      <c r="D131" s="693">
        <f>D130/D143</f>
        <v>0.77298443415606055</v>
      </c>
    </row>
    <row r="132" spans="2:4">
      <c r="B132" s="1063" t="s">
        <v>1532</v>
      </c>
      <c r="C132" s="676">
        <v>620315.52999999991</v>
      </c>
      <c r="D132" s="676">
        <v>76929.86</v>
      </c>
    </row>
    <row r="133" spans="2:4">
      <c r="B133" s="1063" t="s">
        <v>1533</v>
      </c>
      <c r="C133" s="676">
        <v>1153245.07</v>
      </c>
      <c r="D133" s="676">
        <v>140475.25</v>
      </c>
    </row>
    <row r="134" spans="2:4">
      <c r="B134" s="693" t="s">
        <v>1494</v>
      </c>
      <c r="C134" s="676">
        <v>1773560.6</v>
      </c>
      <c r="D134" s="676">
        <v>217405.11</v>
      </c>
    </row>
    <row r="135" spans="2:4">
      <c r="B135" s="1063" t="s">
        <v>1545</v>
      </c>
      <c r="C135" s="693">
        <f>C134/C143</f>
        <v>0.10071330194362225</v>
      </c>
      <c r="D135" s="693">
        <f>D134/D143</f>
        <v>8.8533480341608864E-2</v>
      </c>
    </row>
    <row r="136" spans="2:4">
      <c r="B136" s="1063" t="s">
        <v>1535</v>
      </c>
      <c r="C136" s="676">
        <v>0</v>
      </c>
      <c r="D136" s="676">
        <v>0</v>
      </c>
    </row>
    <row r="137" spans="2:4">
      <c r="B137" s="1063" t="s">
        <v>1536</v>
      </c>
      <c r="C137" s="676">
        <v>942391.80999999889</v>
      </c>
      <c r="D137" s="676">
        <v>184695.32</v>
      </c>
    </row>
    <row r="138" spans="2:4">
      <c r="B138" s="1063" t="s">
        <v>1537</v>
      </c>
      <c r="C138" s="676">
        <v>1158095.2399999998</v>
      </c>
      <c r="D138" s="676">
        <v>74570.549999999988</v>
      </c>
    </row>
    <row r="139" spans="2:4">
      <c r="B139" s="1063" t="s">
        <v>1538</v>
      </c>
      <c r="C139" s="676">
        <v>341149.73999999993</v>
      </c>
      <c r="D139" s="676">
        <v>76092.820000000007</v>
      </c>
    </row>
    <row r="140" spans="2:4">
      <c r="B140" s="1063" t="s">
        <v>1539</v>
      </c>
      <c r="C140" s="676">
        <v>41163.339999999989</v>
      </c>
      <c r="D140" s="676">
        <v>4701.51</v>
      </c>
    </row>
    <row r="141" spans="2:4">
      <c r="B141" s="693" t="s">
        <v>1495</v>
      </c>
      <c r="C141" s="676">
        <v>2482800.1299999985</v>
      </c>
      <c r="D141" s="676">
        <v>340060.2</v>
      </c>
    </row>
    <row r="142" spans="2:4">
      <c r="B142" s="1063" t="s">
        <v>1546</v>
      </c>
      <c r="C142" s="693">
        <f>C141/C143</f>
        <v>0.14098813379049716</v>
      </c>
      <c r="D142" s="693">
        <f>D141/D143</f>
        <v>0.13848208550233054</v>
      </c>
    </row>
    <row r="143" spans="2:4">
      <c r="B143" s="342" t="s">
        <v>1497</v>
      </c>
      <c r="C143" s="676">
        <v>17609993.573567986</v>
      </c>
      <c r="D143" s="676">
        <v>2455625.9300000002</v>
      </c>
    </row>
    <row r="144" spans="2:4">
      <c r="C144" s="676"/>
      <c r="D144" s="676"/>
    </row>
    <row r="145" spans="2:6">
      <c r="B145" s="1066"/>
    </row>
    <row r="146" spans="2:6">
      <c r="B146" s="1066" t="s">
        <v>1541</v>
      </c>
      <c r="C146" s="1068">
        <v>2012</v>
      </c>
      <c r="D146" s="1068">
        <v>2013</v>
      </c>
      <c r="E146" s="1068">
        <v>2014</v>
      </c>
      <c r="F146" s="1068">
        <v>2015</v>
      </c>
    </row>
    <row r="147" spans="2:6">
      <c r="B147" s="1063" t="s">
        <v>1525</v>
      </c>
      <c r="C147" s="676">
        <v>501120</v>
      </c>
      <c r="D147" s="676">
        <v>4770576</v>
      </c>
      <c r="E147" s="676">
        <v>4523472</v>
      </c>
      <c r="F147" s="676">
        <v>1656720</v>
      </c>
    </row>
    <row r="148" spans="2:6">
      <c r="B148" s="1063" t="s">
        <v>1491</v>
      </c>
      <c r="C148" s="676">
        <v>1642637.67</v>
      </c>
      <c r="D148" s="676">
        <v>16232577.550000003</v>
      </c>
      <c r="E148" s="676">
        <v>15236852.610000001</v>
      </c>
      <c r="F148" s="676">
        <v>5545216.4900000002</v>
      </c>
    </row>
    <row r="149" spans="2:6">
      <c r="B149" s="1063" t="s">
        <v>1543</v>
      </c>
      <c r="C149" s="676">
        <f>C148/C147</f>
        <v>3.2779327705938694</v>
      </c>
      <c r="D149" s="676">
        <f>D148/D147</f>
        <v>3.402645204688072</v>
      </c>
      <c r="E149" s="676">
        <f>E148/E147</f>
        <v>3.3683976843451227</v>
      </c>
      <c r="F149" s="676">
        <f>F148/F147</f>
        <v>3.3471054191414362</v>
      </c>
    </row>
    <row r="150" spans="2:6">
      <c r="B150" s="1063" t="s">
        <v>1527</v>
      </c>
      <c r="C150" s="676">
        <v>309124.76999999996</v>
      </c>
      <c r="D150" s="676">
        <v>2958579.2499999995</v>
      </c>
      <c r="E150" s="676">
        <v>2752322.09</v>
      </c>
      <c r="F150" s="676">
        <v>976022.42</v>
      </c>
    </row>
    <row r="151" spans="2:6">
      <c r="B151" s="1063" t="s">
        <v>1528</v>
      </c>
      <c r="C151" s="676">
        <v>11050.220000000001</v>
      </c>
      <c r="D151" s="676">
        <v>107473.75999999998</v>
      </c>
      <c r="E151" s="676">
        <v>102056.96000000002</v>
      </c>
      <c r="F151" s="676">
        <v>39963.47</v>
      </c>
    </row>
    <row r="152" spans="2:6">
      <c r="B152" s="1063" t="s">
        <v>1529</v>
      </c>
      <c r="C152" s="676">
        <v>1424900</v>
      </c>
      <c r="D152" s="676">
        <v>13493995.43</v>
      </c>
      <c r="E152" s="676">
        <v>9966689.3300000001</v>
      </c>
      <c r="F152" s="676">
        <v>3397525.25</v>
      </c>
    </row>
    <row r="153" spans="2:6">
      <c r="B153" s="1063" t="s">
        <v>1530</v>
      </c>
      <c r="C153" s="676">
        <v>15654.000757962476</v>
      </c>
      <c r="D153" s="676">
        <v>492552.3620940845</v>
      </c>
      <c r="E153" s="676">
        <v>113339.96285731083</v>
      </c>
      <c r="F153" s="676">
        <v>171383.04551841892</v>
      </c>
    </row>
    <row r="154" spans="2:6">
      <c r="B154" s="693" t="s">
        <v>1493</v>
      </c>
      <c r="C154" s="676">
        <v>1760728.9907579625</v>
      </c>
      <c r="D154" s="676">
        <v>17052600.802094087</v>
      </c>
      <c r="E154" s="676">
        <v>12934408.342857309</v>
      </c>
      <c r="F154" s="676">
        <v>4584894.1855184194</v>
      </c>
    </row>
    <row r="155" spans="2:6">
      <c r="B155" s="1063" t="s">
        <v>1544</v>
      </c>
      <c r="C155" s="693">
        <f>C154/C167</f>
        <v>0.76514283659970972</v>
      </c>
      <c r="D155" s="693">
        <f>D154/D167</f>
        <v>0.73096796634965033</v>
      </c>
      <c r="E155" s="693">
        <f>E154/E167</f>
        <v>0.61816891374723038</v>
      </c>
      <c r="F155" s="693">
        <f>F154/F167</f>
        <v>0.71078696318100709</v>
      </c>
    </row>
    <row r="156" spans="2:6">
      <c r="B156" s="1063" t="s">
        <v>1532</v>
      </c>
      <c r="C156" s="676">
        <v>92076.800000000003</v>
      </c>
      <c r="D156" s="676">
        <v>875968.29</v>
      </c>
      <c r="E156" s="676">
        <v>905768.65999999992</v>
      </c>
      <c r="F156" s="676">
        <v>373518.63</v>
      </c>
    </row>
    <row r="157" spans="2:6">
      <c r="B157" s="1063" t="s">
        <v>1533</v>
      </c>
      <c r="C157" s="676">
        <v>144211.06</v>
      </c>
      <c r="D157" s="676">
        <v>841110.22</v>
      </c>
      <c r="E157" s="676">
        <v>437266.66000000003</v>
      </c>
      <c r="F157" s="676">
        <v>152644.37</v>
      </c>
    </row>
    <row r="158" spans="2:6">
      <c r="B158" s="693" t="s">
        <v>1494</v>
      </c>
      <c r="C158" s="676">
        <v>236287.86</v>
      </c>
      <c r="D158" s="676">
        <v>1717078.5100000002</v>
      </c>
      <c r="E158" s="676">
        <v>1343035.32</v>
      </c>
      <c r="F158" s="676">
        <v>526162.99999999988</v>
      </c>
    </row>
    <row r="159" spans="2:6">
      <c r="B159" s="1063" t="s">
        <v>1545</v>
      </c>
      <c r="C159" s="693">
        <f>C158/C167</f>
        <v>0.10268131234475017</v>
      </c>
      <c r="D159" s="693">
        <f>D158/D167</f>
        <v>7.3603399333857386E-2</v>
      </c>
      <c r="E159" s="693">
        <f>E158/E167</f>
        <v>6.4187140445974317E-2</v>
      </c>
      <c r="F159" s="693">
        <f>F158/F167</f>
        <v>8.1569996116697879E-2</v>
      </c>
    </row>
    <row r="160" spans="2:6">
      <c r="B160" s="1063" t="s">
        <v>1535</v>
      </c>
      <c r="C160" s="676">
        <v>0</v>
      </c>
      <c r="D160" s="676">
        <v>0</v>
      </c>
      <c r="E160" s="676">
        <v>0</v>
      </c>
      <c r="F160" s="676">
        <v>0</v>
      </c>
    </row>
    <row r="161" spans="2:22">
      <c r="B161" s="1063" t="s">
        <v>1536</v>
      </c>
      <c r="C161" s="676">
        <v>163055.88999999998</v>
      </c>
      <c r="D161" s="676">
        <v>2477857.7399999998</v>
      </c>
      <c r="E161" s="676">
        <v>2439596.35</v>
      </c>
      <c r="F161" s="676">
        <v>735427.72</v>
      </c>
    </row>
    <row r="162" spans="2:22">
      <c r="B162" s="1063" t="s">
        <v>1537</v>
      </c>
      <c r="C162" s="676">
        <v>76881.23</v>
      </c>
      <c r="D162" s="676">
        <v>684505.99</v>
      </c>
      <c r="E162" s="676">
        <v>642717.35</v>
      </c>
      <c r="F162" s="676">
        <v>258186.28999999998</v>
      </c>
    </row>
    <row r="163" spans="2:22">
      <c r="B163" s="1063" t="s">
        <v>1538</v>
      </c>
      <c r="C163" s="676">
        <v>50806.69</v>
      </c>
      <c r="D163" s="676">
        <v>1377192.1700000002</v>
      </c>
      <c r="E163" s="676">
        <v>3563980.5000000005</v>
      </c>
      <c r="F163" s="676">
        <v>345776.5</v>
      </c>
    </row>
    <row r="164" spans="2:22">
      <c r="B164" s="1063" t="s">
        <v>1539</v>
      </c>
      <c r="C164" s="676">
        <v>13416.2</v>
      </c>
      <c r="D164" s="676">
        <v>19558.37</v>
      </c>
      <c r="E164" s="676">
        <v>6.5299999999999994</v>
      </c>
      <c r="F164" s="676">
        <v>0.08</v>
      </c>
    </row>
    <row r="165" spans="2:22">
      <c r="B165" s="693" t="s">
        <v>1495</v>
      </c>
      <c r="C165" s="676">
        <v>304160.01</v>
      </c>
      <c r="D165" s="676">
        <v>4559114.2700000005</v>
      </c>
      <c r="E165" s="676">
        <v>6646300.7299999995</v>
      </c>
      <c r="F165" s="676">
        <v>1339390.5900000001</v>
      </c>
    </row>
    <row r="166" spans="2:22">
      <c r="B166" s="1063" t="s">
        <v>1546</v>
      </c>
      <c r="C166" s="693">
        <f>C165/C167</f>
        <v>0.13217585105554019</v>
      </c>
      <c r="D166" s="693">
        <f>D165/D167</f>
        <v>0.19542863431649243</v>
      </c>
      <c r="E166" s="693">
        <f>E165/E167</f>
        <v>0.317643945806795</v>
      </c>
      <c r="F166" s="693">
        <f>F165/F167</f>
        <v>0.20764304070229514</v>
      </c>
    </row>
    <row r="167" spans="2:22">
      <c r="B167" s="342" t="s">
        <v>1497</v>
      </c>
      <c r="C167" s="676">
        <v>2301176.8607579623</v>
      </c>
      <c r="D167" s="676">
        <v>23328793.582094084</v>
      </c>
      <c r="E167" s="676">
        <v>20923744.392857313</v>
      </c>
      <c r="F167" s="676">
        <v>6450447.7755184183</v>
      </c>
    </row>
    <row r="169" spans="2:22">
      <c r="B169" s="1066" t="s">
        <v>1468</v>
      </c>
      <c r="C169" s="1068">
        <v>2012</v>
      </c>
      <c r="D169" s="1068">
        <v>2013</v>
      </c>
      <c r="E169" s="1068">
        <v>2014</v>
      </c>
      <c r="F169" s="1068">
        <v>2015</v>
      </c>
      <c r="K169" s="342"/>
      <c r="O169" s="342"/>
      <c r="V169" s="342"/>
    </row>
    <row r="170" spans="2:22">
      <c r="B170" s="1063" t="s">
        <v>1525</v>
      </c>
      <c r="C170" s="676">
        <v>455823</v>
      </c>
      <c r="D170" s="676">
        <v>699010</v>
      </c>
      <c r="E170" s="676">
        <v>795793</v>
      </c>
      <c r="F170" s="676">
        <v>367654</v>
      </c>
    </row>
    <row r="171" spans="2:22">
      <c r="B171" s="1063" t="s">
        <v>1491</v>
      </c>
      <c r="C171" s="676">
        <v>5482605.3099999987</v>
      </c>
      <c r="D171" s="676">
        <v>9111775.3699999992</v>
      </c>
      <c r="E171" s="676">
        <v>16700966.829999998</v>
      </c>
      <c r="F171" s="676">
        <v>8871643.4100000001</v>
      </c>
    </row>
    <row r="172" spans="2:22">
      <c r="B172" s="1063" t="s">
        <v>1543</v>
      </c>
      <c r="C172" s="676">
        <f>C171/C170</f>
        <v>12.0279259932035</v>
      </c>
      <c r="D172" s="676">
        <f>D171/D170</f>
        <v>13.035257535657571</v>
      </c>
      <c r="E172" s="676">
        <f>E171/E170</f>
        <v>20.986571671276323</v>
      </c>
      <c r="F172" s="676">
        <f>F171/F170</f>
        <v>24.130414492974374</v>
      </c>
    </row>
    <row r="173" spans="2:22">
      <c r="B173" s="1063" t="s">
        <v>1527</v>
      </c>
      <c r="C173" s="676">
        <v>5623.34</v>
      </c>
      <c r="D173" s="676">
        <v>42358.760000000009</v>
      </c>
      <c r="E173" s="676">
        <v>131656.26999999999</v>
      </c>
      <c r="F173" s="676">
        <v>68655.099999999991</v>
      </c>
    </row>
    <row r="174" spans="2:22">
      <c r="B174" s="1063" t="s">
        <v>1528</v>
      </c>
      <c r="C174" s="676">
        <v>55674.179999999986</v>
      </c>
      <c r="D174" s="676">
        <v>81076.119999999981</v>
      </c>
      <c r="E174" s="676">
        <v>133721.88999999998</v>
      </c>
      <c r="F174" s="676">
        <v>71731.98</v>
      </c>
    </row>
    <row r="175" spans="2:22">
      <c r="B175" s="1063" t="s">
        <v>1529</v>
      </c>
      <c r="C175" s="676">
        <v>3683072.29</v>
      </c>
      <c r="D175" s="676">
        <v>5580919.7600000007</v>
      </c>
      <c r="E175" s="676">
        <v>9064708.1799999997</v>
      </c>
      <c r="F175" s="676">
        <v>4653299.68</v>
      </c>
    </row>
    <row r="176" spans="2:22">
      <c r="B176" s="1063" t="s">
        <v>1530</v>
      </c>
      <c r="C176" s="676">
        <v>18312.362909588519</v>
      </c>
      <c r="D176" s="676">
        <v>173327.3195247449</v>
      </c>
      <c r="E176" s="676">
        <v>409428.12751035055</v>
      </c>
      <c r="F176" s="676">
        <v>51869.423103092529</v>
      </c>
    </row>
    <row r="177" spans="2:6">
      <c r="B177" s="1063" t="s">
        <v>1493</v>
      </c>
      <c r="C177" s="676">
        <v>3762682.172909589</v>
      </c>
      <c r="D177" s="676">
        <v>5877681.9595247451</v>
      </c>
      <c r="E177" s="676">
        <v>9739514.4675103519</v>
      </c>
      <c r="F177" s="676">
        <v>4845556.1831030929</v>
      </c>
    </row>
    <row r="178" spans="2:6">
      <c r="B178" s="693" t="s">
        <v>1544</v>
      </c>
      <c r="C178" s="693">
        <f>C177/C190</f>
        <v>0.79248727571977329</v>
      </c>
      <c r="D178" s="693">
        <f>D177/D190</f>
        <v>0.73820200135250991</v>
      </c>
      <c r="E178" s="693">
        <f>E177/E190</f>
        <v>0.78842866663061861</v>
      </c>
      <c r="F178" s="693">
        <f>F177/F190</f>
        <v>0.76331304447540671</v>
      </c>
    </row>
    <row r="179" spans="2:6">
      <c r="B179" s="1063" t="s">
        <v>1532</v>
      </c>
      <c r="C179" s="676">
        <v>109314.36999999997</v>
      </c>
      <c r="D179" s="676">
        <v>224722.86999999997</v>
      </c>
      <c r="E179" s="676">
        <v>390456.47</v>
      </c>
      <c r="F179" s="676">
        <v>269909.95</v>
      </c>
    </row>
    <row r="180" spans="2:6">
      <c r="B180" s="1063" t="s">
        <v>1533</v>
      </c>
      <c r="C180" s="676">
        <v>311555.00000000006</v>
      </c>
      <c r="D180" s="676">
        <v>289162.32999999996</v>
      </c>
      <c r="E180" s="676">
        <v>239503.28</v>
      </c>
      <c r="F180" s="676">
        <v>139435.87</v>
      </c>
    </row>
    <row r="181" spans="2:6">
      <c r="B181" s="1063" t="s">
        <v>1494</v>
      </c>
      <c r="C181" s="676">
        <v>420869.36999999994</v>
      </c>
      <c r="D181" s="676">
        <v>513885.2</v>
      </c>
      <c r="E181" s="676">
        <v>629959.75</v>
      </c>
      <c r="F181" s="676">
        <v>409345.82</v>
      </c>
    </row>
    <row r="182" spans="2:6">
      <c r="B182" s="693" t="s">
        <v>1545</v>
      </c>
      <c r="C182" s="693">
        <f>C181/C190</f>
        <v>8.864251752820354E-2</v>
      </c>
      <c r="D182" s="693">
        <f>D181/D190</f>
        <v>6.4540933946025933E-2</v>
      </c>
      <c r="E182" s="693">
        <f>E181/E190</f>
        <v>5.0996210065738574E-2</v>
      </c>
      <c r="F182" s="693">
        <f>F181/F190</f>
        <v>6.4483620104758166E-2</v>
      </c>
    </row>
    <row r="183" spans="2:6">
      <c r="B183" s="1063" t="s">
        <v>1535</v>
      </c>
      <c r="C183" s="676">
        <v>3605.33</v>
      </c>
      <c r="D183" s="676">
        <v>468473.20999999996</v>
      </c>
      <c r="E183" s="676">
        <v>44501.329999999994</v>
      </c>
      <c r="F183" s="676">
        <v>0</v>
      </c>
    </row>
    <row r="184" spans="2:6">
      <c r="B184" s="1063" t="s">
        <v>1536</v>
      </c>
      <c r="C184" s="676">
        <v>242904.16999999998</v>
      </c>
      <c r="D184" s="676">
        <v>958262.75999999989</v>
      </c>
      <c r="E184" s="676">
        <v>1632003.6099999999</v>
      </c>
      <c r="F184" s="676">
        <v>823173.24</v>
      </c>
    </row>
    <row r="185" spans="2:6">
      <c r="B185" s="1063" t="s">
        <v>1537</v>
      </c>
      <c r="C185" s="676">
        <v>302486.78000000003</v>
      </c>
      <c r="D185" s="676">
        <v>127312.63</v>
      </c>
      <c r="E185" s="676">
        <v>212460.31</v>
      </c>
      <c r="F185" s="676">
        <v>145753.78</v>
      </c>
    </row>
    <row r="186" spans="2:6">
      <c r="B186" s="1063" t="s">
        <v>1538</v>
      </c>
      <c r="C186" s="676">
        <v>10.39</v>
      </c>
      <c r="D186" s="676">
        <v>108.94</v>
      </c>
      <c r="E186" s="676">
        <v>94298.09</v>
      </c>
      <c r="F186" s="676">
        <v>124225.45000000001</v>
      </c>
    </row>
    <row r="187" spans="2:6">
      <c r="B187" s="1063" t="s">
        <v>1539</v>
      </c>
      <c r="C187" s="676">
        <v>15381.960000000001</v>
      </c>
      <c r="D187" s="676">
        <v>16434.640000000003</v>
      </c>
      <c r="E187" s="676">
        <v>332.39</v>
      </c>
      <c r="F187" s="676">
        <v>4.45</v>
      </c>
    </row>
    <row r="188" spans="2:6">
      <c r="B188" s="1063" t="s">
        <v>1495</v>
      </c>
      <c r="C188" s="676">
        <v>564388.63</v>
      </c>
      <c r="D188" s="676">
        <v>1570592.18</v>
      </c>
      <c r="E188" s="676">
        <v>1983595.7300000002</v>
      </c>
      <c r="F188" s="676">
        <v>1093156.9200000002</v>
      </c>
    </row>
    <row r="189" spans="2:6">
      <c r="B189" s="693" t="s">
        <v>1546</v>
      </c>
      <c r="C189" s="693">
        <f>C188/C190</f>
        <v>0.1188702067520233</v>
      </c>
      <c r="D189" s="693">
        <f>D188/D190</f>
        <v>0.19725706470146417</v>
      </c>
      <c r="E189" s="693">
        <f>E188/E190</f>
        <v>0.1605751233036429</v>
      </c>
      <c r="F189" s="693">
        <f>F188/F190</f>
        <v>0.17220333541983529</v>
      </c>
    </row>
    <row r="190" spans="2:6">
      <c r="B190" s="1063" t="s">
        <v>1497</v>
      </c>
      <c r="C190" s="676">
        <v>4747940.1729095886</v>
      </c>
      <c r="D190" s="676">
        <v>7962159.339524745</v>
      </c>
      <c r="E190" s="676">
        <v>12353069.94751035</v>
      </c>
      <c r="F190" s="676">
        <v>6348058.9231030922</v>
      </c>
    </row>
    <row r="193" spans="2:6">
      <c r="B193" s="1066" t="s">
        <v>1464</v>
      </c>
      <c r="C193" s="1068">
        <v>2012</v>
      </c>
      <c r="D193" s="1068">
        <v>2013</v>
      </c>
      <c r="E193" s="1068">
        <v>2014</v>
      </c>
      <c r="F193" s="1068">
        <v>2015</v>
      </c>
    </row>
    <row r="194" spans="2:6">
      <c r="B194" s="1063" t="s">
        <v>1525</v>
      </c>
      <c r="C194" s="676">
        <v>32771525.600000001</v>
      </c>
      <c r="D194" s="676">
        <v>11908643</v>
      </c>
      <c r="E194" s="676">
        <v>9509271</v>
      </c>
      <c r="F194" s="676">
        <v>4582823</v>
      </c>
    </row>
    <row r="195" spans="2:6">
      <c r="B195" s="1063" t="s">
        <v>1491</v>
      </c>
      <c r="C195" s="676">
        <v>71335701.039999977</v>
      </c>
      <c r="D195" s="676">
        <v>91449554.219999999</v>
      </c>
      <c r="E195" s="676">
        <v>171198984.52000001</v>
      </c>
      <c r="F195" s="676">
        <v>94578445.709999979</v>
      </c>
    </row>
    <row r="196" spans="2:6">
      <c r="B196" s="1063" t="s">
        <v>1543</v>
      </c>
      <c r="C196" s="676">
        <f>C195/C194</f>
        <v>2.1767586260921576</v>
      </c>
      <c r="D196" s="676">
        <f>D195/D194</f>
        <v>7.6792590238871048</v>
      </c>
      <c r="E196" s="676">
        <f>E195/E194</f>
        <v>18.003376338733013</v>
      </c>
      <c r="F196" s="676">
        <f>F195/F194</f>
        <v>20.63759514823068</v>
      </c>
    </row>
    <row r="197" spans="2:6">
      <c r="B197" s="1063" t="s">
        <v>1527</v>
      </c>
      <c r="C197" s="676">
        <v>2975229.0899999989</v>
      </c>
      <c r="D197" s="676">
        <v>3922481.0600000005</v>
      </c>
      <c r="E197" s="676">
        <v>3764680.61</v>
      </c>
      <c r="F197" s="676">
        <v>1640202.1800000002</v>
      </c>
    </row>
    <row r="198" spans="2:6">
      <c r="B198" s="1063" t="s">
        <v>1528</v>
      </c>
      <c r="C198" s="676">
        <v>556635.35</v>
      </c>
      <c r="D198" s="676">
        <v>875163.10000000009</v>
      </c>
      <c r="E198" s="676">
        <v>1684441.9</v>
      </c>
      <c r="F198" s="676">
        <v>804225.27</v>
      </c>
    </row>
    <row r="199" spans="2:6">
      <c r="B199" s="1063" t="s">
        <v>1529</v>
      </c>
      <c r="C199" s="676">
        <v>34251805.420000002</v>
      </c>
      <c r="D199" s="676">
        <v>45424774.81000001</v>
      </c>
      <c r="E199" s="676">
        <v>89169535.25</v>
      </c>
      <c r="F199" s="676">
        <v>51114732.049999997</v>
      </c>
    </row>
    <row r="200" spans="2:6">
      <c r="B200" s="1063" t="s">
        <v>1530</v>
      </c>
      <c r="C200" s="676">
        <v>1287127.8100682285</v>
      </c>
      <c r="D200" s="676">
        <v>3144925.4822722189</v>
      </c>
      <c r="E200" s="676">
        <v>3249478.719731478</v>
      </c>
      <c r="F200" s="676">
        <v>2277633.3254296179</v>
      </c>
    </row>
    <row r="201" spans="2:6">
      <c r="B201" s="1063" t="s">
        <v>1493</v>
      </c>
      <c r="C201" s="676">
        <v>39070797.670068227</v>
      </c>
      <c r="D201" s="676">
        <v>53367344.452272229</v>
      </c>
      <c r="E201" s="676">
        <v>97868136.479731485</v>
      </c>
      <c r="F201" s="676">
        <v>55836792.825429618</v>
      </c>
    </row>
    <row r="202" spans="2:6">
      <c r="B202" s="693" t="s">
        <v>1544</v>
      </c>
      <c r="C202" s="693">
        <f>C201/C214</f>
        <v>0.62092771406823211</v>
      </c>
      <c r="D202" s="693">
        <f>D201/D214</f>
        <v>0.6275225344812787</v>
      </c>
      <c r="E202" s="693">
        <f>E201/E214</f>
        <v>0.6631897528432612</v>
      </c>
      <c r="F202" s="693">
        <f>F201/F214</f>
        <v>0.67748291761260071</v>
      </c>
    </row>
    <row r="203" spans="2:6">
      <c r="B203" s="1063" t="s">
        <v>1532</v>
      </c>
      <c r="C203" s="676">
        <v>5073303.97</v>
      </c>
      <c r="D203" s="676">
        <v>7808911.6500000013</v>
      </c>
      <c r="E203" s="676">
        <v>11610334.470000001</v>
      </c>
      <c r="F203" s="676">
        <v>6275468.79</v>
      </c>
    </row>
    <row r="204" spans="2:6">
      <c r="B204" s="1063" t="s">
        <v>1533</v>
      </c>
      <c r="C204" s="676">
        <v>6807336.2200000007</v>
      </c>
      <c r="D204" s="676">
        <v>5696748.6599999992</v>
      </c>
      <c r="E204" s="676">
        <v>6054748.540000001</v>
      </c>
      <c r="F204" s="676">
        <v>3333830.06</v>
      </c>
    </row>
    <row r="205" spans="2:6">
      <c r="B205" s="1063" t="s">
        <v>1494</v>
      </c>
      <c r="C205" s="676">
        <v>11880640.190000001</v>
      </c>
      <c r="D205" s="676">
        <v>13505660.310000001</v>
      </c>
      <c r="E205" s="676">
        <v>17665083.010000002</v>
      </c>
      <c r="F205" s="676">
        <v>9609298.8500000015</v>
      </c>
    </row>
    <row r="206" spans="2:6">
      <c r="B206" s="693" t="s">
        <v>1545</v>
      </c>
      <c r="C206" s="693">
        <f>C205/C214</f>
        <v>0.18881157270293802</v>
      </c>
      <c r="D206" s="693">
        <f>D205/D214</f>
        <v>0.15880696846652947</v>
      </c>
      <c r="E206" s="693">
        <f>E205/E214</f>
        <v>0.11970496687431906</v>
      </c>
      <c r="F206" s="693">
        <f>F205/F214</f>
        <v>0.11659222336538846</v>
      </c>
    </row>
    <row r="207" spans="2:6">
      <c r="B207" s="1063" t="s">
        <v>1535</v>
      </c>
      <c r="C207" s="676">
        <v>1166370.08</v>
      </c>
      <c r="D207" s="676">
        <v>3257968.05</v>
      </c>
      <c r="E207" s="676">
        <v>7927265.3599999994</v>
      </c>
      <c r="F207" s="676">
        <v>4141584.49</v>
      </c>
    </row>
    <row r="208" spans="2:6">
      <c r="B208" s="1063" t="s">
        <v>1536</v>
      </c>
      <c r="C208" s="676">
        <v>5554957.469999996</v>
      </c>
      <c r="D208" s="676">
        <v>11257480.120000001</v>
      </c>
      <c r="E208" s="676">
        <v>19551926.480000004</v>
      </c>
      <c r="F208" s="676">
        <v>9744233.3400000017</v>
      </c>
    </row>
    <row r="209" spans="2:6">
      <c r="B209" s="1063" t="s">
        <v>1537</v>
      </c>
      <c r="C209" s="676">
        <v>4443914.43</v>
      </c>
      <c r="D209" s="676">
        <v>2541224.7999999998</v>
      </c>
      <c r="E209" s="676">
        <v>3623302.0799999991</v>
      </c>
      <c r="F209" s="676">
        <v>2144722.0100000002</v>
      </c>
    </row>
    <row r="210" spans="2:6">
      <c r="B210" s="1063" t="s">
        <v>1538</v>
      </c>
      <c r="C210" s="676">
        <v>551559.94000000006</v>
      </c>
      <c r="D210" s="676">
        <v>979261.75000000012</v>
      </c>
      <c r="E210" s="676">
        <v>933190.32999999984</v>
      </c>
      <c r="F210" s="676">
        <v>941136.54000000027</v>
      </c>
    </row>
    <row r="211" spans="2:6">
      <c r="B211" s="1063" t="s">
        <v>1539</v>
      </c>
      <c r="C211" s="676">
        <v>255022.91999999998</v>
      </c>
      <c r="D211" s="676">
        <v>135567.31999999998</v>
      </c>
      <c r="E211" s="676">
        <v>2942.869999999999</v>
      </c>
      <c r="F211" s="676">
        <v>240.39000000000004</v>
      </c>
    </row>
    <row r="212" spans="2:6">
      <c r="B212" s="1063" t="s">
        <v>1495</v>
      </c>
      <c r="C212" s="676">
        <v>11971824.839999998</v>
      </c>
      <c r="D212" s="676">
        <v>18171502.039999999</v>
      </c>
      <c r="E212" s="676">
        <v>32038627.119999997</v>
      </c>
      <c r="F212" s="676">
        <v>16971916.77</v>
      </c>
    </row>
    <row r="213" spans="2:6">
      <c r="B213" s="693" t="s">
        <v>1546</v>
      </c>
      <c r="C213" s="693">
        <f>C212/C214</f>
        <v>0.19026071322882968</v>
      </c>
      <c r="D213" s="693">
        <f>D212/D214</f>
        <v>0.2136704970521916</v>
      </c>
      <c r="E213" s="693">
        <f>E212/E214</f>
        <v>0.21710528028241965</v>
      </c>
      <c r="F213" s="693">
        <f>F212/F214</f>
        <v>0.20592485902201094</v>
      </c>
    </row>
    <row r="214" spans="2:6">
      <c r="B214" s="1063" t="s">
        <v>1497</v>
      </c>
      <c r="C214" s="676">
        <v>62923262.700068235</v>
      </c>
      <c r="D214" s="676">
        <v>85044506.802272245</v>
      </c>
      <c r="E214" s="676">
        <v>147571846.6097315</v>
      </c>
      <c r="F214" s="676">
        <v>82418008.445429608</v>
      </c>
    </row>
    <row r="217" spans="2:6">
      <c r="B217" s="1066" t="s">
        <v>1470</v>
      </c>
      <c r="C217" s="1068">
        <v>2012</v>
      </c>
      <c r="D217" s="1068">
        <v>2013</v>
      </c>
      <c r="E217" s="1068">
        <v>2014</v>
      </c>
      <c r="F217" s="1068">
        <v>2015</v>
      </c>
    </row>
    <row r="218" spans="2:6">
      <c r="B218" s="1063" t="s">
        <v>1525</v>
      </c>
      <c r="C218" s="676">
        <v>178162</v>
      </c>
      <c r="D218" s="676">
        <v>249283</v>
      </c>
      <c r="E218" s="676">
        <v>242033</v>
      </c>
      <c r="F218" s="676">
        <v>247311</v>
      </c>
    </row>
    <row r="219" spans="2:6">
      <c r="B219" s="1063" t="s">
        <v>1491</v>
      </c>
      <c r="C219" s="676">
        <v>10330844.879999999</v>
      </c>
      <c r="D219" s="676">
        <v>14765610.82</v>
      </c>
      <c r="E219" s="676">
        <v>11367518.67</v>
      </c>
      <c r="F219" s="676">
        <v>6293345.7000000002</v>
      </c>
    </row>
    <row r="220" spans="2:6">
      <c r="B220" s="1063" t="s">
        <v>1543</v>
      </c>
      <c r="C220" s="676">
        <f>C219/C218</f>
        <v>57.985680897161004</v>
      </c>
      <c r="D220" s="676">
        <f>D219/D218</f>
        <v>59.23232157828653</v>
      </c>
      <c r="E220" s="676">
        <f>E219/E218</f>
        <v>46.966813079208208</v>
      </c>
      <c r="F220" s="676">
        <f>F219/F218</f>
        <v>25.447091718524451</v>
      </c>
    </row>
    <row r="221" spans="2:6">
      <c r="B221" s="1063" t="s">
        <v>1527</v>
      </c>
      <c r="C221" s="676">
        <v>220752.18</v>
      </c>
      <c r="D221" s="676">
        <v>262809.69</v>
      </c>
      <c r="E221" s="676">
        <v>183309.85999999996</v>
      </c>
      <c r="F221" s="676">
        <v>171193.66999999998</v>
      </c>
    </row>
    <row r="222" spans="2:6">
      <c r="B222" s="1063" t="s">
        <v>1528</v>
      </c>
      <c r="C222" s="676">
        <v>105443.6</v>
      </c>
      <c r="D222" s="676">
        <v>190227.17000000004</v>
      </c>
      <c r="E222" s="676">
        <v>180946.98</v>
      </c>
      <c r="F222" s="676">
        <v>129884.03000000001</v>
      </c>
    </row>
    <row r="223" spans="2:6">
      <c r="B223" s="1063" t="s">
        <v>1529</v>
      </c>
      <c r="C223" s="676">
        <v>4321481.4399999995</v>
      </c>
      <c r="D223" s="676">
        <v>6031963.4700000007</v>
      </c>
      <c r="E223" s="676">
        <v>4695178.9800000004</v>
      </c>
      <c r="F223" s="676">
        <v>2967838.32</v>
      </c>
    </row>
    <row r="224" spans="2:6">
      <c r="B224" s="1063" t="s">
        <v>1530</v>
      </c>
      <c r="C224" s="676">
        <v>76055.169289478552</v>
      </c>
      <c r="D224" s="676">
        <v>91304.270178092673</v>
      </c>
      <c r="E224" s="676">
        <v>65358.19585690189</v>
      </c>
      <c r="F224" s="676">
        <v>37689.007004814332</v>
      </c>
    </row>
    <row r="225" spans="2:6">
      <c r="B225" s="1063" t="s">
        <v>1493</v>
      </c>
      <c r="C225" s="676">
        <v>4723732.3892894778</v>
      </c>
      <c r="D225" s="676">
        <v>6576304.6001780936</v>
      </c>
      <c r="E225" s="676">
        <v>5124794.0158569021</v>
      </c>
      <c r="F225" s="676">
        <v>3306605.0270048147</v>
      </c>
    </row>
    <row r="226" spans="2:6">
      <c r="B226" s="693" t="s">
        <v>1544</v>
      </c>
      <c r="C226" s="693">
        <f>C225/C238</f>
        <v>0.61019911506880098</v>
      </c>
      <c r="D226" s="693">
        <f>D225/D238</f>
        <v>0.60538670993222388</v>
      </c>
      <c r="E226" s="693">
        <f>E225/E238</f>
        <v>0.58618290612466828</v>
      </c>
      <c r="F226" s="693">
        <f>F225/F238</f>
        <v>0.59896197052276479</v>
      </c>
    </row>
    <row r="227" spans="2:6">
      <c r="B227" s="1063" t="s">
        <v>1532</v>
      </c>
      <c r="C227" s="676">
        <v>627330.48999999987</v>
      </c>
      <c r="D227" s="676">
        <v>978597.71</v>
      </c>
      <c r="E227" s="676">
        <v>672547.47</v>
      </c>
      <c r="F227" s="676">
        <v>501092.52000000008</v>
      </c>
    </row>
    <row r="228" spans="2:6">
      <c r="B228" s="1063" t="s">
        <v>1533</v>
      </c>
      <c r="C228" s="676">
        <v>980952.79999999981</v>
      </c>
      <c r="D228" s="676">
        <v>816280.63</v>
      </c>
      <c r="E228" s="676">
        <v>388427.36</v>
      </c>
      <c r="F228" s="676">
        <v>254135.84000000005</v>
      </c>
    </row>
    <row r="229" spans="2:6">
      <c r="B229" s="1063" t="s">
        <v>1494</v>
      </c>
      <c r="C229" s="676">
        <v>1608283.2899999996</v>
      </c>
      <c r="D229" s="676">
        <v>1794878.34</v>
      </c>
      <c r="E229" s="676">
        <v>1060974.83</v>
      </c>
      <c r="F229" s="676">
        <v>755228.3600000001</v>
      </c>
    </row>
    <row r="230" spans="2:6">
      <c r="B230" s="693" t="s">
        <v>1545</v>
      </c>
      <c r="C230" s="693">
        <f>C229/C238</f>
        <v>0.20775373358640947</v>
      </c>
      <c r="D230" s="693">
        <f>D229/D238</f>
        <v>0.16522888750496523</v>
      </c>
      <c r="E230" s="693">
        <f>E229/E238</f>
        <v>0.12135615738899812</v>
      </c>
      <c r="F230" s="693">
        <f>F229/F238</f>
        <v>0.13680287273682215</v>
      </c>
    </row>
    <row r="231" spans="2:6">
      <c r="B231" s="1063" t="s">
        <v>1535</v>
      </c>
      <c r="C231" s="676">
        <v>0</v>
      </c>
      <c r="D231" s="676">
        <v>0</v>
      </c>
      <c r="E231" s="676">
        <v>0</v>
      </c>
      <c r="F231" s="676">
        <v>0</v>
      </c>
    </row>
    <row r="232" spans="2:6">
      <c r="B232" s="1063" t="s">
        <v>1536</v>
      </c>
      <c r="C232" s="676">
        <v>708248.14999999991</v>
      </c>
      <c r="D232" s="676">
        <v>1989654.89</v>
      </c>
      <c r="E232" s="676">
        <v>2007958.4300000002</v>
      </c>
      <c r="F232" s="676">
        <v>995442.73000000021</v>
      </c>
    </row>
    <row r="233" spans="2:6">
      <c r="B233" s="1063" t="s">
        <v>1537</v>
      </c>
      <c r="C233" s="676">
        <v>624216.00999999978</v>
      </c>
      <c r="D233" s="676">
        <v>388474.08999999997</v>
      </c>
      <c r="E233" s="676">
        <v>420849.88</v>
      </c>
      <c r="F233" s="676">
        <v>251698.31</v>
      </c>
    </row>
    <row r="234" spans="2:6">
      <c r="B234" s="1063" t="s">
        <v>1538</v>
      </c>
      <c r="C234" s="676">
        <v>32621.020000000004</v>
      </c>
      <c r="D234" s="676">
        <v>99629.280000000013</v>
      </c>
      <c r="E234" s="676">
        <v>128008.56</v>
      </c>
      <c r="F234" s="676">
        <v>211565.27000000002</v>
      </c>
    </row>
    <row r="235" spans="2:6">
      <c r="B235" s="1063" t="s">
        <v>1539</v>
      </c>
      <c r="C235" s="676">
        <v>44195.83</v>
      </c>
      <c r="D235" s="676">
        <v>14040.249999999998</v>
      </c>
      <c r="E235" s="676">
        <v>67.75</v>
      </c>
      <c r="F235" s="676">
        <v>19.520000000000003</v>
      </c>
    </row>
    <row r="236" spans="2:6">
      <c r="B236" s="1063" t="s">
        <v>1495</v>
      </c>
      <c r="C236" s="676">
        <v>1409281.0099999998</v>
      </c>
      <c r="D236" s="676">
        <v>2491798.5099999998</v>
      </c>
      <c r="E236" s="676">
        <v>2556884.62</v>
      </c>
      <c r="F236" s="676">
        <v>1458725.8300000003</v>
      </c>
    </row>
    <row r="237" spans="2:6">
      <c r="B237" s="693" t="s">
        <v>1546</v>
      </c>
      <c r="C237" s="693">
        <f>C236/C238</f>
        <v>0.18204715134478958</v>
      </c>
      <c r="D237" s="693">
        <f>D236/D238</f>
        <v>0.22938440256281098</v>
      </c>
      <c r="E237" s="693">
        <f>E236/E238</f>
        <v>0.29246093648633364</v>
      </c>
      <c r="F237" s="693">
        <f>F236/F238</f>
        <v>0.26423515674041326</v>
      </c>
    </row>
    <row r="238" spans="2:6">
      <c r="B238" s="1063" t="s">
        <v>1497</v>
      </c>
      <c r="C238" s="676">
        <v>7741296.6892894767</v>
      </c>
      <c r="D238" s="676">
        <v>10862981.450178092</v>
      </c>
      <c r="E238" s="676">
        <v>8742653.4658569023</v>
      </c>
      <c r="F238" s="676">
        <v>5520559.2170048142</v>
      </c>
    </row>
    <row r="241" spans="2:6">
      <c r="B241" s="1066" t="s">
        <v>1465</v>
      </c>
      <c r="C241" s="1068">
        <v>2012</v>
      </c>
      <c r="D241" s="1068">
        <v>2013</v>
      </c>
      <c r="E241" s="1068">
        <v>2014</v>
      </c>
      <c r="F241" s="1068">
        <v>2015</v>
      </c>
    </row>
    <row r="242" spans="2:6">
      <c r="B242" s="1063" t="s">
        <v>1525</v>
      </c>
      <c r="C242" s="676">
        <v>5690335</v>
      </c>
      <c r="D242" s="676">
        <v>3630524</v>
      </c>
      <c r="E242" s="676">
        <v>4350074</v>
      </c>
      <c r="F242" s="676">
        <v>2241400</v>
      </c>
    </row>
    <row r="243" spans="2:6">
      <c r="B243" s="1063" t="s">
        <v>1491</v>
      </c>
      <c r="C243" s="676">
        <v>99826736.279999956</v>
      </c>
      <c r="D243" s="676">
        <v>92762592.569999978</v>
      </c>
      <c r="E243" s="676">
        <v>85943332.86999999</v>
      </c>
      <c r="F243" s="676">
        <v>42129351.489999995</v>
      </c>
    </row>
    <row r="244" spans="2:6">
      <c r="B244" s="1063" t="s">
        <v>1543</v>
      </c>
      <c r="C244" s="676">
        <f>C243/C242</f>
        <v>17.54320901669233</v>
      </c>
      <c r="D244" s="676">
        <f>D243/D242</f>
        <v>25.550744897981662</v>
      </c>
      <c r="E244" s="676">
        <f>E243/E242</f>
        <v>19.756751924220136</v>
      </c>
      <c r="F244" s="676">
        <f>F243/F242</f>
        <v>18.795998701704288</v>
      </c>
    </row>
    <row r="245" spans="2:6">
      <c r="B245" s="1063" t="s">
        <v>1527</v>
      </c>
      <c r="C245" s="676">
        <v>4023870.609999998</v>
      </c>
      <c r="D245" s="676">
        <v>4077917.1300000008</v>
      </c>
      <c r="E245" s="676">
        <v>3331345.9</v>
      </c>
      <c r="F245" s="676">
        <v>752956.06</v>
      </c>
    </row>
    <row r="246" spans="2:6">
      <c r="B246" s="1063" t="s">
        <v>1528</v>
      </c>
      <c r="C246" s="676">
        <v>857819.57999999984</v>
      </c>
      <c r="D246" s="676">
        <v>636200.91999999993</v>
      </c>
      <c r="E246" s="676">
        <v>683568.53999999992</v>
      </c>
      <c r="F246" s="676">
        <v>280362.18999999994</v>
      </c>
    </row>
    <row r="247" spans="2:6">
      <c r="B247" s="1063" t="s">
        <v>1529</v>
      </c>
      <c r="C247" s="676">
        <v>47346537.949999996</v>
      </c>
      <c r="D247" s="676">
        <v>46472331.480000004</v>
      </c>
      <c r="E247" s="676">
        <v>42399952.079999998</v>
      </c>
      <c r="F247" s="676">
        <v>23098708.359999999</v>
      </c>
    </row>
    <row r="248" spans="2:6">
      <c r="B248" s="1063" t="s">
        <v>1530</v>
      </c>
      <c r="C248" s="676">
        <v>1952323.6285032076</v>
      </c>
      <c r="D248" s="676">
        <v>602257.95399154187</v>
      </c>
      <c r="E248" s="676">
        <v>2342947.3856665418</v>
      </c>
      <c r="F248" s="676">
        <v>870378.41696477518</v>
      </c>
    </row>
    <row r="249" spans="2:6">
      <c r="B249" s="1063" t="s">
        <v>1493</v>
      </c>
      <c r="C249" s="676">
        <v>54180551.768503189</v>
      </c>
      <c r="D249" s="676">
        <v>51788707.483991563</v>
      </c>
      <c r="E249" s="676">
        <v>48757813.905666545</v>
      </c>
      <c r="F249" s="676">
        <v>25002405.026964776</v>
      </c>
    </row>
    <row r="250" spans="2:6">
      <c r="B250" s="693" t="s">
        <v>1544</v>
      </c>
      <c r="C250" s="693">
        <f>C249/C262</f>
        <v>0.68990114460105101</v>
      </c>
      <c r="D250" s="693">
        <f>D249/D262</f>
        <v>0.6882022888700976</v>
      </c>
      <c r="E250" s="693">
        <f>E249/E262</f>
        <v>0.69214196743491641</v>
      </c>
      <c r="F250" s="693">
        <f>F249/F262</f>
        <v>0.71791878149233312</v>
      </c>
    </row>
    <row r="251" spans="2:6">
      <c r="B251" s="1063" t="s">
        <v>1532</v>
      </c>
      <c r="C251" s="676">
        <v>3834614.0499999989</v>
      </c>
      <c r="D251" s="676">
        <v>4687888.1100000003</v>
      </c>
      <c r="E251" s="676">
        <v>5001808.6900000013</v>
      </c>
      <c r="F251" s="676">
        <v>1913704.6000000003</v>
      </c>
    </row>
    <row r="252" spans="2:6">
      <c r="B252" s="1063" t="s">
        <v>1533</v>
      </c>
      <c r="C252" s="676">
        <v>7143715.959999999</v>
      </c>
      <c r="D252" s="676">
        <v>4692045.1399999997</v>
      </c>
      <c r="E252" s="676">
        <v>2714723.6799999997</v>
      </c>
      <c r="F252" s="676">
        <v>1041214.5000000001</v>
      </c>
    </row>
    <row r="253" spans="2:6">
      <c r="B253" s="1063" t="s">
        <v>1494</v>
      </c>
      <c r="C253" s="676">
        <v>10978330.009999998</v>
      </c>
      <c r="D253" s="676">
        <v>9379933.25</v>
      </c>
      <c r="E253" s="676">
        <v>7716532.3700000001</v>
      </c>
      <c r="F253" s="676">
        <v>2954919.1000000006</v>
      </c>
    </row>
    <row r="254" spans="2:6">
      <c r="B254" s="693" t="s">
        <v>1545</v>
      </c>
      <c r="C254" s="693">
        <f>C253/C262</f>
        <v>0.13979116477196973</v>
      </c>
      <c r="D254" s="693">
        <f>D253/D262</f>
        <v>0.12464670090664325</v>
      </c>
      <c r="E254" s="693">
        <f>E253/E262</f>
        <v>0.10954010175026128</v>
      </c>
      <c r="F254" s="693">
        <f>F253/F262</f>
        <v>8.4847514364819215E-2</v>
      </c>
    </row>
    <row r="255" spans="2:6">
      <c r="B255" s="1063" t="s">
        <v>1535</v>
      </c>
      <c r="C255" s="676">
        <v>2579768.689999999</v>
      </c>
      <c r="D255" s="676">
        <v>1140910.24</v>
      </c>
      <c r="E255" s="676">
        <v>2094940.7600000002</v>
      </c>
      <c r="F255" s="676">
        <v>1354956.4300000002</v>
      </c>
    </row>
    <row r="256" spans="2:6">
      <c r="B256" s="1063" t="s">
        <v>1536</v>
      </c>
      <c r="C256" s="676">
        <v>4657130.84</v>
      </c>
      <c r="D256" s="676">
        <v>9123356.0900000017</v>
      </c>
      <c r="E256" s="676">
        <v>8718153.4900000002</v>
      </c>
      <c r="F256" s="676">
        <v>3981328.1700000004</v>
      </c>
    </row>
    <row r="257" spans="2:8">
      <c r="B257" s="1063" t="s">
        <v>1537</v>
      </c>
      <c r="C257" s="676">
        <v>4016946.84</v>
      </c>
      <c r="D257" s="676">
        <v>1936640.7900000005</v>
      </c>
      <c r="E257" s="676">
        <v>2006893.2300000002</v>
      </c>
      <c r="F257" s="676">
        <v>716901.77999999991</v>
      </c>
    </row>
    <row r="258" spans="2:8">
      <c r="B258" s="1063" t="s">
        <v>1538</v>
      </c>
      <c r="C258" s="676">
        <v>1777227.47</v>
      </c>
      <c r="D258" s="676">
        <v>1599375.3499999996</v>
      </c>
      <c r="E258" s="676">
        <v>1147552.2999999998</v>
      </c>
      <c r="F258" s="676">
        <v>815456.63999999978</v>
      </c>
    </row>
    <row r="259" spans="2:8">
      <c r="B259" s="1063" t="s">
        <v>1539</v>
      </c>
      <c r="C259" s="676">
        <v>343834.61000000004</v>
      </c>
      <c r="D259" s="676">
        <v>283234.95</v>
      </c>
      <c r="E259" s="676">
        <v>2930.4700000000003</v>
      </c>
      <c r="F259" s="676">
        <v>263.43999999999994</v>
      </c>
    </row>
    <row r="260" spans="2:8">
      <c r="B260" s="1063" t="s">
        <v>1495</v>
      </c>
      <c r="C260" s="676">
        <v>13374908.449999999</v>
      </c>
      <c r="D260" s="676">
        <v>14083517.420000002</v>
      </c>
      <c r="E260" s="676">
        <v>13970470.249999998</v>
      </c>
      <c r="F260" s="676">
        <v>6868906.459999999</v>
      </c>
    </row>
    <row r="261" spans="2:8">
      <c r="B261" s="693" t="s">
        <v>1546</v>
      </c>
      <c r="C261" s="693">
        <f>C260/C262</f>
        <v>0.17030769062697912</v>
      </c>
      <c r="D261" s="693">
        <f>D260/D262</f>
        <v>0.18715101022325933</v>
      </c>
      <c r="E261" s="693">
        <f>E260/E262</f>
        <v>0.19831793081482246</v>
      </c>
      <c r="F261" s="693">
        <f>F260/F262</f>
        <v>0.19723370414284755</v>
      </c>
    </row>
    <row r="262" spans="2:8">
      <c r="B262" s="1063" t="s">
        <v>1497</v>
      </c>
      <c r="C262" s="676">
        <v>78533790.228503197</v>
      </c>
      <c r="D262" s="676">
        <v>75252158.15399155</v>
      </c>
      <c r="E262" s="676">
        <v>70444816.525666535</v>
      </c>
      <c r="F262" s="676">
        <v>34826230.586964779</v>
      </c>
    </row>
    <row r="265" spans="2:8">
      <c r="B265" s="1066" t="s">
        <v>1475</v>
      </c>
      <c r="E265" s="1068">
        <v>2014</v>
      </c>
      <c r="F265" s="1068">
        <v>2015</v>
      </c>
      <c r="H265" s="1068"/>
    </row>
    <row r="266" spans="2:8">
      <c r="B266" s="1063" t="s">
        <v>1525</v>
      </c>
      <c r="E266" s="676">
        <v>9216</v>
      </c>
      <c r="F266" s="676">
        <v>7277</v>
      </c>
      <c r="H266" s="676"/>
    </row>
    <row r="267" spans="2:8">
      <c r="B267" s="1063" t="s">
        <v>1491</v>
      </c>
      <c r="E267" s="676">
        <v>1526968</v>
      </c>
      <c r="F267" s="676">
        <v>1690832.29</v>
      </c>
      <c r="H267" s="676"/>
    </row>
    <row r="268" spans="2:8">
      <c r="B268" s="1063" t="s">
        <v>1543</v>
      </c>
      <c r="E268" s="676">
        <f>E267/E266</f>
        <v>165.68663194444446</v>
      </c>
      <c r="F268" s="676">
        <f>F267/F266</f>
        <v>232.3529325271403</v>
      </c>
      <c r="H268" s="676"/>
    </row>
    <row r="269" spans="2:8">
      <c r="B269" s="1063" t="s">
        <v>1527</v>
      </c>
      <c r="E269" s="676">
        <v>8732.5</v>
      </c>
      <c r="F269" s="676">
        <v>8893.58</v>
      </c>
      <c r="H269" s="676"/>
    </row>
    <row r="270" spans="2:8">
      <c r="B270" s="1063" t="s">
        <v>1528</v>
      </c>
      <c r="E270" s="676">
        <v>12771.89</v>
      </c>
      <c r="F270" s="676">
        <v>11059.160000000002</v>
      </c>
      <c r="H270" s="676"/>
    </row>
    <row r="271" spans="2:8">
      <c r="B271" s="1063" t="s">
        <v>1529</v>
      </c>
      <c r="E271" s="676">
        <v>1160923.52</v>
      </c>
      <c r="F271" s="676">
        <v>1303195.6000000003</v>
      </c>
      <c r="H271" s="676"/>
    </row>
    <row r="272" spans="2:8">
      <c r="B272" s="1063" t="s">
        <v>1530</v>
      </c>
      <c r="E272" s="676">
        <v>20662.480377689288</v>
      </c>
      <c r="F272" s="676">
        <v>6276.8968356674541</v>
      </c>
      <c r="H272" s="676"/>
    </row>
    <row r="273" spans="2:8">
      <c r="B273" s="1063" t="s">
        <v>1493</v>
      </c>
      <c r="E273" s="676">
        <v>1203090.3903776894</v>
      </c>
      <c r="F273" s="676">
        <v>1329425.2368356676</v>
      </c>
      <c r="H273" s="676"/>
    </row>
    <row r="274" spans="2:8">
      <c r="B274" s="693" t="s">
        <v>1544</v>
      </c>
      <c r="E274" s="693">
        <f>E273/E286</f>
        <v>0.81746427342680095</v>
      </c>
      <c r="F274" s="693">
        <f>F273/F286</f>
        <v>0.8529729926857752</v>
      </c>
      <c r="H274" s="693"/>
    </row>
    <row r="275" spans="2:8">
      <c r="B275" s="1063" t="s">
        <v>1532</v>
      </c>
      <c r="E275" s="676">
        <v>21790.309999999998</v>
      </c>
      <c r="F275" s="676">
        <v>20287.949999999997</v>
      </c>
      <c r="H275" s="676"/>
    </row>
    <row r="276" spans="2:8">
      <c r="B276" s="1063" t="s">
        <v>1533</v>
      </c>
      <c r="E276" s="676">
        <v>16480.150000000001</v>
      </c>
      <c r="F276" s="676">
        <v>13636.560000000003</v>
      </c>
      <c r="H276" s="676"/>
    </row>
    <row r="277" spans="2:8">
      <c r="B277" s="1063" t="s">
        <v>1494</v>
      </c>
      <c r="E277" s="676">
        <v>38270.46</v>
      </c>
      <c r="F277" s="676">
        <v>33924.51</v>
      </c>
      <c r="H277" s="676"/>
    </row>
    <row r="278" spans="2:8">
      <c r="B278" s="693" t="s">
        <v>1545</v>
      </c>
      <c r="E278" s="693">
        <f>E277/E286</f>
        <v>2.6003643639600636E-2</v>
      </c>
      <c r="F278" s="693">
        <f>F277/F286</f>
        <v>2.1766316764810612E-2</v>
      </c>
      <c r="H278" s="693"/>
    </row>
    <row r="279" spans="2:8">
      <c r="B279" s="1063" t="s">
        <v>1535</v>
      </c>
      <c r="E279" s="676">
        <v>128480.07</v>
      </c>
      <c r="F279" s="676">
        <v>117305.3</v>
      </c>
      <c r="H279" s="676"/>
    </row>
    <row r="280" spans="2:8">
      <c r="B280" s="1063" t="s">
        <v>1536</v>
      </c>
      <c r="E280" s="676">
        <v>81531.070000000007</v>
      </c>
      <c r="F280" s="676">
        <v>61265.969999999987</v>
      </c>
      <c r="H280" s="676"/>
    </row>
    <row r="281" spans="2:8">
      <c r="B281" s="1063" t="s">
        <v>1537</v>
      </c>
      <c r="E281" s="676">
        <v>20361.980000000003</v>
      </c>
      <c r="F281" s="676">
        <v>16657.309999999998</v>
      </c>
      <c r="H281" s="676"/>
    </row>
    <row r="282" spans="2:8">
      <c r="B282" s="1063" t="s">
        <v>1538</v>
      </c>
      <c r="E282" s="676">
        <v>0</v>
      </c>
      <c r="F282" s="676">
        <v>0</v>
      </c>
      <c r="H282" s="676"/>
    </row>
    <row r="283" spans="2:8">
      <c r="B283" s="1063" t="s">
        <v>1539</v>
      </c>
      <c r="E283" s="676">
        <v>0.55000000000000004</v>
      </c>
      <c r="F283" s="676">
        <v>0.02</v>
      </c>
      <c r="H283" s="676"/>
    </row>
    <row r="284" spans="2:8">
      <c r="B284" s="1063" t="s">
        <v>1495</v>
      </c>
      <c r="E284" s="676">
        <v>230373.66999999998</v>
      </c>
      <c r="F284" s="676">
        <v>195228.6</v>
      </c>
      <c r="H284" s="676"/>
    </row>
    <row r="285" spans="2:8">
      <c r="B285" s="693" t="s">
        <v>1546</v>
      </c>
      <c r="E285" s="693">
        <f>E284/E286</f>
        <v>0.15653208293359827</v>
      </c>
      <c r="F285" s="693">
        <f>F284/F286</f>
        <v>0.12526069054941411</v>
      </c>
      <c r="H285" s="693"/>
    </row>
    <row r="286" spans="2:8">
      <c r="B286" s="1063" t="s">
        <v>1497</v>
      </c>
      <c r="E286" s="676">
        <v>1471734.5203776895</v>
      </c>
      <c r="F286" s="676">
        <v>1558578.3468356677</v>
      </c>
      <c r="H286" s="676"/>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M159"/>
  <sheetViews>
    <sheetView workbookViewId="0">
      <selection activeCell="G25" sqref="G25"/>
    </sheetView>
  </sheetViews>
  <sheetFormatPr defaultRowHeight="11.25"/>
  <cols>
    <col min="1" max="1" width="3.125" style="342" customWidth="1"/>
    <col min="2" max="2" width="26.875" style="342" customWidth="1"/>
    <col min="3" max="3" width="8.25" style="342" customWidth="1"/>
    <col min="4" max="4" width="9.25" style="342" customWidth="1"/>
    <col min="5" max="7" width="8.25" style="342" customWidth="1"/>
    <col min="8" max="9" width="9" style="342"/>
    <col min="10" max="10" width="12.25" style="342" bestFit="1" customWidth="1"/>
    <col min="11" max="11" width="9.125" style="342" bestFit="1" customWidth="1"/>
    <col min="12" max="16384" width="9" style="342"/>
  </cols>
  <sheetData>
    <row r="2" spans="2:13" ht="19.5" customHeight="1">
      <c r="B2" s="647" t="s">
        <v>1547</v>
      </c>
      <c r="C2" s="648"/>
      <c r="D2" s="649"/>
      <c r="E2" s="648"/>
      <c r="F2" s="648"/>
      <c r="G2" s="650"/>
    </row>
    <row r="3" spans="2:13" ht="12" customHeight="1">
      <c r="B3" s="472"/>
      <c r="C3" s="473" t="s">
        <v>4</v>
      </c>
      <c r="D3" s="615"/>
      <c r="E3" s="473" t="s">
        <v>1548</v>
      </c>
      <c r="F3" s="473" t="s">
        <v>1549</v>
      </c>
      <c r="G3" s="474"/>
    </row>
    <row r="4" spans="2:13" ht="12" customHeight="1">
      <c r="B4" s="475" t="s">
        <v>1332</v>
      </c>
      <c r="C4" s="225" t="s">
        <v>12</v>
      </c>
      <c r="D4" s="616" t="s">
        <v>1550</v>
      </c>
      <c r="E4" s="225" t="s">
        <v>1551</v>
      </c>
      <c r="F4" s="225" t="s">
        <v>1552</v>
      </c>
      <c r="G4" s="226" t="s">
        <v>1553</v>
      </c>
    </row>
    <row r="5" spans="2:13">
      <c r="B5" s="618" t="str">
        <f>'AGING(中文)'!B8</f>
        <v>CHRYSLER COMPANY LLC</v>
      </c>
      <c r="C5" s="619">
        <f>'AGING(中文)'!M8</f>
        <v>24931386.880000003</v>
      </c>
      <c r="D5" s="620">
        <f>C5-SUM(E5:G5)</f>
        <v>18067243.250000004</v>
      </c>
      <c r="E5" s="619">
        <f>'AGING(中文)'!J8</f>
        <v>6106220.5199999996</v>
      </c>
      <c r="F5" s="619">
        <f>'AGING(中文)'!K8</f>
        <v>0</v>
      </c>
      <c r="G5" s="621">
        <f>'AGING(中文)'!L8</f>
        <v>757923.11</v>
      </c>
      <c r="I5" s="342" t="s">
        <v>1554</v>
      </c>
      <c r="J5" s="914">
        <f>C5*180</f>
        <v>4487649638.4000006</v>
      </c>
      <c r="K5" s="342" t="s">
        <v>1555</v>
      </c>
      <c r="L5" s="342">
        <v>24590443.264880002</v>
      </c>
    </row>
    <row r="6" spans="2:13">
      <c r="B6" s="622" t="s">
        <v>1556</v>
      </c>
      <c r="C6" s="379">
        <f>'AGING(中文)'!M9</f>
        <v>20673585.599999998</v>
      </c>
      <c r="D6" s="623">
        <f t="shared" ref="D6:D11" si="0">C6-SUM(E6:G6)</f>
        <v>13173585.599999998</v>
      </c>
      <c r="E6" s="379">
        <f>'AGING(中文)'!J9</f>
        <v>7500000</v>
      </c>
      <c r="F6" s="379">
        <f>'AGING(中文)'!K9</f>
        <v>0</v>
      </c>
      <c r="G6" s="624">
        <f>'AGING(中文)'!L9</f>
        <v>0</v>
      </c>
      <c r="H6" s="342" t="s">
        <v>1557</v>
      </c>
      <c r="I6" s="342" t="s">
        <v>1558</v>
      </c>
      <c r="J6" s="914">
        <f t="shared" ref="J6:J9" si="1">C6*180</f>
        <v>3721245407.9999995</v>
      </c>
      <c r="K6" s="342" t="s">
        <v>1559</v>
      </c>
      <c r="L6" s="342">
        <v>10767509.350000001</v>
      </c>
      <c r="M6" s="1112">
        <f>C6-L6</f>
        <v>9906076.2499999963</v>
      </c>
    </row>
    <row r="7" spans="2:13">
      <c r="B7" s="622" t="str">
        <f>'AGING(中文)'!B10</f>
        <v>延锋汽车饰件系统（合肥）有限公司</v>
      </c>
      <c r="C7" s="379">
        <f>'AGING(中文)'!M10</f>
        <v>11119386.09</v>
      </c>
      <c r="D7" s="623">
        <f t="shared" si="0"/>
        <v>7091481.8799999999</v>
      </c>
      <c r="E7" s="379">
        <f>'AGING(中文)'!J10</f>
        <v>4027904.21</v>
      </c>
      <c r="F7" s="379">
        <f>'AGING(中文)'!K10</f>
        <v>0</v>
      </c>
      <c r="G7" s="624">
        <f>'AGING(中文)'!L10</f>
        <v>0</v>
      </c>
      <c r="H7" s="342" t="s">
        <v>1560</v>
      </c>
      <c r="I7" s="342" t="s">
        <v>1558</v>
      </c>
      <c r="J7" s="914">
        <f t="shared" si="1"/>
        <v>2001489496.2</v>
      </c>
      <c r="K7" s="342" t="s">
        <v>1561</v>
      </c>
      <c r="L7" s="342">
        <v>6556270.5599999996</v>
      </c>
    </row>
    <row r="8" spans="2:13">
      <c r="B8" s="622" t="str">
        <f>'AGING(中文)'!B11</f>
        <v>Fiat Group Purchasin</v>
      </c>
      <c r="C8" s="379">
        <f>'AGING(中文)'!M11</f>
        <v>9966523.9299999997</v>
      </c>
      <c r="D8" s="623">
        <f t="shared" si="0"/>
        <v>7929407.0499999998</v>
      </c>
      <c r="E8" s="379">
        <f>'AGING(中文)'!J11</f>
        <v>2037116.88</v>
      </c>
      <c r="F8" s="379">
        <f>'AGING(中文)'!K11</f>
        <v>0</v>
      </c>
      <c r="G8" s="624">
        <f>'AGING(中文)'!L11</f>
        <v>0</v>
      </c>
      <c r="I8" s="342" t="s">
        <v>1554</v>
      </c>
      <c r="J8" s="914">
        <f t="shared" si="1"/>
        <v>1793974307.3999999</v>
      </c>
      <c r="K8" s="342" t="s">
        <v>1562</v>
      </c>
      <c r="L8" s="342">
        <v>4916242.37</v>
      </c>
    </row>
    <row r="9" spans="2:13">
      <c r="B9" s="622" t="str">
        <f>'AGING(中文)'!B12</f>
        <v>(장화이 자동차)安徽江淮汽车股份有限公司轿车分公司</v>
      </c>
      <c r="C9" s="379">
        <f>'AGING(中文)'!M12</f>
        <v>4125536.7800000003</v>
      </c>
      <c r="D9" s="623">
        <f t="shared" si="0"/>
        <v>4125536.7800000003</v>
      </c>
      <c r="E9" s="379">
        <f>'AGING(中文)'!J12</f>
        <v>0</v>
      </c>
      <c r="F9" s="379">
        <f>'AGING(中文)'!K12</f>
        <v>0</v>
      </c>
      <c r="G9" s="624">
        <f>'AGING(中文)'!L12</f>
        <v>0</v>
      </c>
      <c r="I9" s="342" t="s">
        <v>1554</v>
      </c>
      <c r="J9" s="914">
        <f t="shared" si="1"/>
        <v>742596620.4000001</v>
      </c>
      <c r="K9" s="342" t="s">
        <v>1563</v>
      </c>
      <c r="L9" s="342">
        <v>4399272.57</v>
      </c>
    </row>
    <row r="10" spans="2:13">
      <c r="B10" s="622" t="str">
        <f>'AGING(中文)'!B13</f>
        <v>广州汽车集团乘用车有限公司</v>
      </c>
      <c r="C10" s="379">
        <f>'AGING(中文)'!M13</f>
        <v>3954044.94</v>
      </c>
      <c r="D10" s="623">
        <f t="shared" si="0"/>
        <v>3107514.84</v>
      </c>
      <c r="E10" s="379">
        <f>'AGING(中文)'!J13</f>
        <v>846530.1</v>
      </c>
      <c r="F10" s="379">
        <f>'AGING(中文)'!K13</f>
        <v>0</v>
      </c>
      <c r="G10" s="624">
        <f>'AGING(中文)'!L13</f>
        <v>0</v>
      </c>
      <c r="H10" s="342" t="s">
        <v>1564</v>
      </c>
      <c r="I10" s="342" t="s">
        <v>1554</v>
      </c>
      <c r="K10" s="342" t="s">
        <v>1565</v>
      </c>
      <c r="L10" s="342">
        <v>4291040.0865959991</v>
      </c>
      <c r="M10" s="1112">
        <f>C8-L10</f>
        <v>5675483.8434040006</v>
      </c>
    </row>
    <row r="11" spans="2:13">
      <c r="B11" s="625" t="s">
        <v>528</v>
      </c>
      <c r="C11" s="626">
        <f>SUM('AGING(中文)'!M14:M85)</f>
        <v>45776590.749999978</v>
      </c>
      <c r="D11" s="627">
        <f t="shared" si="0"/>
        <v>36376375.799999982</v>
      </c>
      <c r="E11" s="626">
        <f>SUM('AGING(中文)'!J14:J85)</f>
        <v>9339796.2999999989</v>
      </c>
      <c r="F11" s="626">
        <f>SUM('AGING(中文)'!K14:K85)</f>
        <v>60418.649999999994</v>
      </c>
      <c r="G11" s="628">
        <f>SUM('AGING(中文)'!L14:L85)</f>
        <v>0</v>
      </c>
      <c r="K11" s="342" t="s">
        <v>1566</v>
      </c>
      <c r="L11" s="342">
        <v>2834440</v>
      </c>
    </row>
    <row r="12" spans="2:13" ht="12" thickBot="1">
      <c r="B12" s="612" t="s">
        <v>1461</v>
      </c>
      <c r="C12" s="613">
        <f>SUM(C5:C11)</f>
        <v>120547054.96999997</v>
      </c>
      <c r="D12" s="617">
        <f t="shared" ref="D12:G12" si="2">SUM(D5:D11)</f>
        <v>89871145.199999988</v>
      </c>
      <c r="E12" s="613">
        <f t="shared" si="2"/>
        <v>29857568.009999998</v>
      </c>
      <c r="F12" s="613">
        <f t="shared" si="2"/>
        <v>60418.649999999994</v>
      </c>
      <c r="G12" s="614">
        <f t="shared" si="2"/>
        <v>757923.11</v>
      </c>
    </row>
    <row r="13" spans="2:13">
      <c r="B13" s="412" t="s">
        <v>1567</v>
      </c>
      <c r="C13" s="652"/>
      <c r="D13" s="652"/>
      <c r="E13" s="1105">
        <f>C5/C12</f>
        <v>0.20681871395534773</v>
      </c>
      <c r="F13" s="652"/>
      <c r="G13" s="652"/>
    </row>
    <row r="14" spans="2:13">
      <c r="B14" s="342" t="s">
        <v>1568</v>
      </c>
    </row>
    <row r="15" spans="2:13">
      <c r="B15" s="342" t="s">
        <v>1569</v>
      </c>
      <c r="C15" s="653">
        <v>1</v>
      </c>
    </row>
    <row r="16" spans="2:13">
      <c r="B16" s="342" t="s">
        <v>1570</v>
      </c>
      <c r="C16" s="653">
        <v>0.5</v>
      </c>
    </row>
    <row r="17" spans="2:6">
      <c r="B17" s="342" t="s">
        <v>1571</v>
      </c>
      <c r="C17" s="653">
        <v>1</v>
      </c>
    </row>
    <row r="18" spans="2:6">
      <c r="B18" s="342" t="s">
        <v>1572</v>
      </c>
      <c r="C18" s="653" t="s">
        <v>1573</v>
      </c>
    </row>
    <row r="19" spans="2:6">
      <c r="C19" s="653"/>
    </row>
    <row r="20" spans="2:6">
      <c r="B20" s="342" t="s">
        <v>1574</v>
      </c>
      <c r="C20" s="653"/>
    </row>
    <row r="21" spans="2:6">
      <c r="B21" s="342" t="s">
        <v>1569</v>
      </c>
      <c r="C21" s="676">
        <f>E36</f>
        <v>4851.9399999999996</v>
      </c>
    </row>
    <row r="22" spans="2:6">
      <c r="B22" s="342" t="s">
        <v>1570</v>
      </c>
      <c r="C22" s="676">
        <f>F12*0.5</f>
        <v>30209.324999999997</v>
      </c>
    </row>
    <row r="23" spans="2:6">
      <c r="B23" s="342" t="s">
        <v>1571</v>
      </c>
      <c r="C23" s="676">
        <f>G12</f>
        <v>757923.11</v>
      </c>
      <c r="D23" s="701">
        <f>SUM(C21:C23)</f>
        <v>792984.375</v>
      </c>
      <c r="E23" s="702">
        <f>D23/C34</f>
        <v>8.8018220663666023E-3</v>
      </c>
      <c r="F23" s="342" t="s">
        <v>1575</v>
      </c>
    </row>
    <row r="24" spans="2:6">
      <c r="B24" s="342" t="s">
        <v>1572</v>
      </c>
      <c r="C24" s="653"/>
    </row>
    <row r="25" spans="2:6">
      <c r="C25" s="653"/>
    </row>
    <row r="26" spans="2:6" s="656" customFormat="1">
      <c r="C26" s="1117" t="s">
        <v>1576</v>
      </c>
      <c r="D26" s="1118">
        <f>D23-E45</f>
        <v>743768.01075780194</v>
      </c>
      <c r="E26" s="1119"/>
    </row>
    <row r="28" spans="2:6" s="443" customFormat="1"/>
    <row r="30" spans="2:6">
      <c r="B30" s="629" t="s">
        <v>1577</v>
      </c>
      <c r="C30" s="630"/>
      <c r="D30" s="630"/>
      <c r="E30" s="631"/>
      <c r="F30" s="630"/>
    </row>
    <row r="31" spans="2:6">
      <c r="B31" s="629"/>
      <c r="C31" s="630"/>
      <c r="D31" s="630"/>
      <c r="E31" s="631"/>
      <c r="F31" s="630"/>
    </row>
    <row r="32" spans="2:6">
      <c r="B32" s="629" t="s">
        <v>1578</v>
      </c>
      <c r="C32" s="630"/>
      <c r="D32" s="630"/>
      <c r="E32" s="631"/>
      <c r="F32" s="632" t="s">
        <v>1579</v>
      </c>
    </row>
    <row r="33" spans="2:6">
      <c r="B33" s="633" t="s">
        <v>361</v>
      </c>
      <c r="C33" s="634" t="s">
        <v>1580</v>
      </c>
      <c r="D33" s="634" t="s">
        <v>1581</v>
      </c>
      <c r="E33" s="635" t="s">
        <v>1582</v>
      </c>
      <c r="F33" s="634" t="s">
        <v>1583</v>
      </c>
    </row>
    <row r="34" spans="2:6">
      <c r="B34" s="636" t="s">
        <v>1584</v>
      </c>
      <c r="C34" s="637">
        <v>90093206.727064013</v>
      </c>
      <c r="D34" s="638"/>
      <c r="E34" s="637">
        <v>90093206.727064013</v>
      </c>
      <c r="F34" s="638"/>
    </row>
    <row r="35" spans="2:6">
      <c r="B35" s="636" t="s">
        <v>1585</v>
      </c>
      <c r="C35" s="637">
        <v>36976.700000000019</v>
      </c>
      <c r="D35" s="638"/>
      <c r="E35" s="637">
        <v>20914.320000000011</v>
      </c>
      <c r="F35" s="638"/>
    </row>
    <row r="36" spans="2:6">
      <c r="B36" s="636" t="s">
        <v>1586</v>
      </c>
      <c r="C36" s="637">
        <v>4851.9399999999996</v>
      </c>
      <c r="D36" s="639">
        <v>1</v>
      </c>
      <c r="E36" s="637">
        <v>4851.9399999999996</v>
      </c>
      <c r="F36" s="638"/>
    </row>
    <row r="37" spans="2:6">
      <c r="B37" s="636" t="s">
        <v>1587</v>
      </c>
      <c r="C37" s="637">
        <v>32124.76000000002</v>
      </c>
      <c r="D37" s="638"/>
      <c r="E37" s="637">
        <v>16062.38000000001</v>
      </c>
      <c r="F37" s="638"/>
    </row>
    <row r="38" spans="2:6">
      <c r="B38" s="636" t="s">
        <v>1588</v>
      </c>
      <c r="C38" s="637">
        <v>32124.76000000002</v>
      </c>
      <c r="D38" s="639">
        <v>0.5</v>
      </c>
      <c r="E38" s="637">
        <v>16062.38000000001</v>
      </c>
      <c r="F38" s="640"/>
    </row>
    <row r="39" spans="2:6">
      <c r="B39" s="636" t="s">
        <v>1589</v>
      </c>
      <c r="C39" s="637"/>
      <c r="D39" s="639">
        <v>1</v>
      </c>
      <c r="E39" s="637">
        <v>0</v>
      </c>
      <c r="F39" s="640" t="s">
        <v>1590</v>
      </c>
    </row>
    <row r="40" spans="2:6">
      <c r="B40" s="636" t="s">
        <v>1591</v>
      </c>
      <c r="C40" s="637">
        <v>50038.260834226763</v>
      </c>
      <c r="D40" s="638"/>
      <c r="E40" s="637">
        <v>28302.04424219807</v>
      </c>
      <c r="F40" s="638"/>
    </row>
    <row r="41" spans="2:6">
      <c r="B41" s="636" t="s">
        <v>1592</v>
      </c>
      <c r="C41" s="637">
        <v>89946426.86886397</v>
      </c>
      <c r="D41" s="638"/>
      <c r="E41" s="637">
        <v>89946426.86886397</v>
      </c>
      <c r="F41" s="638"/>
    </row>
    <row r="42" spans="2:6">
      <c r="B42" s="636" t="s">
        <v>1593</v>
      </c>
      <c r="C42" s="637">
        <v>89983403.568863973</v>
      </c>
      <c r="D42" s="638"/>
      <c r="E42" s="637">
        <v>89983403.568863973</v>
      </c>
      <c r="F42" s="638" t="s">
        <v>1594</v>
      </c>
    </row>
    <row r="43" spans="2:6">
      <c r="B43" s="636" t="s">
        <v>1595</v>
      </c>
      <c r="C43" s="637">
        <v>50038.260834226763</v>
      </c>
      <c r="D43" s="638"/>
      <c r="E43" s="637">
        <v>28302.04424219807</v>
      </c>
      <c r="F43" s="638"/>
    </row>
    <row r="44" spans="2:6" ht="45">
      <c r="B44" s="636" t="s">
        <v>1596</v>
      </c>
      <c r="C44" s="641">
        <v>5.5631182445056195E-4</v>
      </c>
      <c r="D44" s="641"/>
      <c r="E44" s="641">
        <v>3.1465445851963197E-4</v>
      </c>
      <c r="F44" s="640" t="s">
        <v>1597</v>
      </c>
    </row>
    <row r="45" spans="2:6">
      <c r="B45" s="636" t="s">
        <v>1598</v>
      </c>
      <c r="C45" s="637">
        <v>87014.960834226775</v>
      </c>
      <c r="D45" s="638"/>
      <c r="E45" s="637">
        <v>49216.364242198077</v>
      </c>
      <c r="F45" s="638"/>
    </row>
    <row r="46" spans="2:6">
      <c r="B46" s="642"/>
      <c r="C46" s="642"/>
      <c r="D46" s="642"/>
      <c r="E46" s="643"/>
      <c r="F46" s="642"/>
    </row>
    <row r="47" spans="2:6">
      <c r="B47" s="636" t="s">
        <v>1599</v>
      </c>
      <c r="C47" s="637">
        <v>66467578.747800007</v>
      </c>
      <c r="D47" s="629"/>
      <c r="E47" s="644"/>
      <c r="F47" s="629"/>
    </row>
    <row r="48" spans="2:6">
      <c r="B48" s="642"/>
      <c r="C48" s="642"/>
      <c r="D48" s="642"/>
      <c r="E48" s="643"/>
      <c r="F48" s="642"/>
    </row>
    <row r="49" spans="2:8">
      <c r="B49" s="645" t="s">
        <v>1600</v>
      </c>
      <c r="C49" s="645"/>
      <c r="D49" s="645"/>
      <c r="E49" s="646">
        <v>22600.58</v>
      </c>
      <c r="F49" s="645"/>
    </row>
    <row r="50" spans="2:8">
      <c r="B50" s="645" t="s">
        <v>1601</v>
      </c>
      <c r="C50" s="645"/>
      <c r="D50" s="645"/>
      <c r="E50" s="646">
        <v>26615.784242198075</v>
      </c>
      <c r="F50" s="645"/>
    </row>
    <row r="53" spans="2:8" s="629" customFormat="1">
      <c r="B53" s="709" t="s">
        <v>1586</v>
      </c>
      <c r="C53" s="642"/>
      <c r="D53" s="642"/>
      <c r="E53" s="643"/>
      <c r="F53" s="642"/>
    </row>
    <row r="54" spans="2:8" s="629" customFormat="1">
      <c r="B54" s="710" t="s">
        <v>1602</v>
      </c>
      <c r="C54" s="711" t="s">
        <v>1603</v>
      </c>
      <c r="D54" s="711" t="s">
        <v>1604</v>
      </c>
      <c r="E54" s="719" t="s">
        <v>1605</v>
      </c>
      <c r="F54" s="721"/>
      <c r="G54" s="721"/>
      <c r="H54" s="722"/>
    </row>
    <row r="55" spans="2:8" s="629" customFormat="1">
      <c r="B55" s="636" t="s">
        <v>1606</v>
      </c>
      <c r="C55" s="712">
        <v>4851.9399999999996</v>
      </c>
      <c r="D55" s="713" t="s">
        <v>1607</v>
      </c>
      <c r="E55" s="723" t="s">
        <v>1608</v>
      </c>
      <c r="F55" s="724"/>
      <c r="G55" s="724"/>
      <c r="H55" s="725"/>
    </row>
    <row r="56" spans="2:8" s="629" customFormat="1">
      <c r="B56" s="710" t="s">
        <v>1461</v>
      </c>
      <c r="C56" s="715">
        <v>4851.9399999999996</v>
      </c>
      <c r="D56" s="716" t="b">
        <v>1</v>
      </c>
      <c r="E56" s="726"/>
      <c r="F56" s="727"/>
      <c r="G56" s="727"/>
      <c r="H56" s="728"/>
    </row>
    <row r="57" spans="2:8" s="629" customFormat="1">
      <c r="B57" s="642"/>
      <c r="C57" s="642"/>
      <c r="D57" s="642"/>
      <c r="E57" s="643"/>
      <c r="F57" s="642"/>
    </row>
    <row r="58" spans="2:8" s="629" customFormat="1">
      <c r="B58" s="709" t="s">
        <v>1609</v>
      </c>
      <c r="C58" s="642"/>
      <c r="D58" s="642"/>
      <c r="E58" s="643"/>
      <c r="F58" s="642"/>
    </row>
    <row r="59" spans="2:8" s="629" customFormat="1">
      <c r="B59" s="710" t="s">
        <v>1602</v>
      </c>
      <c r="C59" s="711" t="s">
        <v>1603</v>
      </c>
      <c r="D59" s="711" t="s">
        <v>1604</v>
      </c>
      <c r="E59" s="729" t="s">
        <v>1605</v>
      </c>
      <c r="F59" s="720"/>
      <c r="G59" s="720"/>
      <c r="H59" s="730"/>
    </row>
    <row r="60" spans="2:8" s="629" customFormat="1" ht="12" customHeight="1">
      <c r="B60" s="629" t="s">
        <v>1610</v>
      </c>
      <c r="C60" s="717">
        <v>24788.60000000002</v>
      </c>
      <c r="D60" s="718">
        <v>14.01</v>
      </c>
      <c r="E60" s="719" t="s">
        <v>1611</v>
      </c>
      <c r="F60" s="721"/>
      <c r="G60" s="721"/>
      <c r="H60" s="731"/>
    </row>
    <row r="61" spans="2:8" s="629" customFormat="1" ht="11.25" customHeight="1">
      <c r="B61" s="636" t="s">
        <v>1612</v>
      </c>
      <c r="C61" s="712">
        <v>7336.16</v>
      </c>
      <c r="D61" s="714">
        <v>13.11</v>
      </c>
      <c r="E61" s="719" t="s">
        <v>1613</v>
      </c>
      <c r="F61" s="721"/>
      <c r="G61" s="721"/>
      <c r="H61" s="731"/>
    </row>
    <row r="62" spans="2:8" s="629" customFormat="1">
      <c r="B62" s="710" t="s">
        <v>1461</v>
      </c>
      <c r="C62" s="715">
        <v>32124.76000000002</v>
      </c>
      <c r="D62" s="716" t="b">
        <v>1</v>
      </c>
      <c r="E62" s="726"/>
      <c r="F62" s="727"/>
      <c r="G62" s="727"/>
      <c r="H62" s="728"/>
    </row>
    <row r="78" spans="2:3">
      <c r="B78" s="342" t="s">
        <v>1614</v>
      </c>
      <c r="C78" s="342" t="s">
        <v>1603</v>
      </c>
    </row>
    <row r="79" spans="2:3">
      <c r="B79" s="342" t="s">
        <v>1555</v>
      </c>
      <c r="C79" s="342">
        <v>24590443.264880002</v>
      </c>
    </row>
    <row r="80" spans="2:3">
      <c r="B80" s="342" t="s">
        <v>1559</v>
      </c>
      <c r="C80" s="342">
        <v>10767509.350000001</v>
      </c>
    </row>
    <row r="81" spans="2:3">
      <c r="B81" s="342" t="s">
        <v>1561</v>
      </c>
      <c r="C81" s="342">
        <v>6556270.5599999996</v>
      </c>
    </row>
    <row r="82" spans="2:3">
      <c r="B82" s="342" t="s">
        <v>1562</v>
      </c>
      <c r="C82" s="342">
        <v>4916242.37</v>
      </c>
    </row>
    <row r="83" spans="2:3">
      <c r="B83" s="342" t="s">
        <v>1563</v>
      </c>
      <c r="C83" s="342">
        <v>4399272.57</v>
      </c>
    </row>
    <row r="84" spans="2:3">
      <c r="B84" s="342" t="s">
        <v>1565</v>
      </c>
      <c r="C84" s="342">
        <v>4291040.0865959991</v>
      </c>
    </row>
    <row r="85" spans="2:3">
      <c r="B85" s="342" t="s">
        <v>1566</v>
      </c>
      <c r="C85" s="342">
        <v>2834440</v>
      </c>
    </row>
    <row r="86" spans="2:3">
      <c r="B86" s="342" t="s">
        <v>1615</v>
      </c>
      <c r="C86" s="342">
        <v>2739239.25</v>
      </c>
    </row>
    <row r="87" spans="2:3">
      <c r="B87" s="342" t="s">
        <v>1616</v>
      </c>
      <c r="C87" s="342">
        <v>2352502.4181599999</v>
      </c>
    </row>
    <row r="88" spans="2:3">
      <c r="B88" s="342" t="s">
        <v>1617</v>
      </c>
      <c r="C88" s="342">
        <v>2088000.66</v>
      </c>
    </row>
    <row r="89" spans="2:3">
      <c r="B89" s="342" t="s">
        <v>1618</v>
      </c>
      <c r="C89" s="342">
        <v>1990276.23</v>
      </c>
    </row>
    <row r="90" spans="2:3">
      <c r="B90" s="342" t="s">
        <v>1619</v>
      </c>
      <c r="C90" s="342">
        <v>1555564.14</v>
      </c>
    </row>
    <row r="91" spans="2:3">
      <c r="B91" s="342" t="s">
        <v>1620</v>
      </c>
      <c r="C91" s="342">
        <v>1402886.83</v>
      </c>
    </row>
    <row r="92" spans="2:3">
      <c r="B92" s="342" t="s">
        <v>1621</v>
      </c>
      <c r="C92" s="342">
        <v>1353215.92</v>
      </c>
    </row>
    <row r="93" spans="2:3">
      <c r="B93" s="342" t="s">
        <v>1622</v>
      </c>
      <c r="C93" s="342">
        <v>1340257.32</v>
      </c>
    </row>
    <row r="94" spans="2:3">
      <c r="B94" s="342" t="s">
        <v>1623</v>
      </c>
      <c r="C94" s="342">
        <v>1203972.53</v>
      </c>
    </row>
    <row r="95" spans="2:3">
      <c r="B95" s="342" t="s">
        <v>1624</v>
      </c>
      <c r="C95" s="342">
        <v>1153847.9591399999</v>
      </c>
    </row>
    <row r="96" spans="2:3">
      <c r="B96" s="342" t="s">
        <v>1625</v>
      </c>
      <c r="C96" s="342">
        <v>847881.43784000003</v>
      </c>
    </row>
    <row r="97" spans="2:3">
      <c r="B97" s="342" t="s">
        <v>1626</v>
      </c>
      <c r="C97" s="342">
        <v>827041.64</v>
      </c>
    </row>
    <row r="98" spans="2:3">
      <c r="B98" s="342" t="s">
        <v>1627</v>
      </c>
      <c r="C98" s="342">
        <v>819886.31</v>
      </c>
    </row>
    <row r="99" spans="2:3">
      <c r="B99" s="342" t="s">
        <v>1628</v>
      </c>
      <c r="C99" s="342">
        <v>807513.11</v>
      </c>
    </row>
    <row r="100" spans="2:3">
      <c r="B100" s="342" t="s">
        <v>1612</v>
      </c>
      <c r="C100" s="342">
        <v>754429.34600000002</v>
      </c>
    </row>
    <row r="101" spans="2:3">
      <c r="B101" s="342" t="s">
        <v>1629</v>
      </c>
      <c r="C101" s="342">
        <v>729577.28</v>
      </c>
    </row>
    <row r="102" spans="2:3">
      <c r="B102" s="342" t="s">
        <v>1630</v>
      </c>
      <c r="C102" s="342">
        <v>648531</v>
      </c>
    </row>
    <row r="103" spans="2:3">
      <c r="B103" s="342" t="s">
        <v>1631</v>
      </c>
      <c r="C103" s="342">
        <v>599274</v>
      </c>
    </row>
    <row r="104" spans="2:3">
      <c r="B104" s="342" t="s">
        <v>1632</v>
      </c>
      <c r="C104" s="342">
        <v>545057.40999999992</v>
      </c>
    </row>
    <row r="105" spans="2:3">
      <c r="B105" s="342" t="s">
        <v>1633</v>
      </c>
      <c r="C105" s="342">
        <v>531701.15999999992</v>
      </c>
    </row>
    <row r="106" spans="2:3">
      <c r="B106" s="342" t="s">
        <v>1634</v>
      </c>
      <c r="C106" s="342">
        <v>498963.45999999996</v>
      </c>
    </row>
    <row r="107" spans="2:3">
      <c r="B107" s="342" t="s">
        <v>1635</v>
      </c>
      <c r="C107" s="342">
        <v>483118.74</v>
      </c>
    </row>
    <row r="108" spans="2:3">
      <c r="B108" s="342" t="s">
        <v>1636</v>
      </c>
      <c r="C108" s="342">
        <v>467711.54000000004</v>
      </c>
    </row>
    <row r="109" spans="2:3">
      <c r="B109" s="342" t="s">
        <v>1637</v>
      </c>
      <c r="C109" s="342">
        <v>415049.22</v>
      </c>
    </row>
    <row r="110" spans="2:3">
      <c r="B110" s="342" t="s">
        <v>1638</v>
      </c>
      <c r="C110" s="342">
        <v>411890.63341000007</v>
      </c>
    </row>
    <row r="111" spans="2:3">
      <c r="B111" s="342" t="s">
        <v>1639</v>
      </c>
      <c r="C111" s="342">
        <v>378042.51</v>
      </c>
    </row>
    <row r="112" spans="2:3">
      <c r="B112" s="342" t="s">
        <v>1640</v>
      </c>
      <c r="C112" s="342">
        <v>362557.35851999995</v>
      </c>
    </row>
    <row r="113" spans="2:3">
      <c r="B113" s="342" t="s">
        <v>1641</v>
      </c>
      <c r="C113" s="342">
        <v>362366.50691</v>
      </c>
    </row>
    <row r="114" spans="2:3">
      <c r="B114" s="342" t="s">
        <v>1642</v>
      </c>
      <c r="C114" s="342">
        <v>342670.05780999997</v>
      </c>
    </row>
    <row r="115" spans="2:3">
      <c r="B115" s="342" t="s">
        <v>1643</v>
      </c>
      <c r="C115" s="342">
        <v>301301.81</v>
      </c>
    </row>
    <row r="116" spans="2:3">
      <c r="B116" s="342" t="s">
        <v>1644</v>
      </c>
      <c r="C116" s="342">
        <v>299378.08</v>
      </c>
    </row>
    <row r="117" spans="2:3">
      <c r="B117" s="342" t="s">
        <v>1610</v>
      </c>
      <c r="C117" s="342">
        <v>280226.74</v>
      </c>
    </row>
    <row r="118" spans="2:3">
      <c r="B118" s="342" t="s">
        <v>1645</v>
      </c>
      <c r="C118" s="342">
        <v>247020.58000000002</v>
      </c>
    </row>
    <row r="119" spans="2:3">
      <c r="B119" s="342" t="s">
        <v>1646</v>
      </c>
      <c r="C119" s="342">
        <v>235730.47</v>
      </c>
    </row>
    <row r="120" spans="2:3">
      <c r="B120" s="342" t="s">
        <v>1647</v>
      </c>
      <c r="C120" s="342">
        <v>219089.6</v>
      </c>
    </row>
    <row r="121" spans="2:3">
      <c r="B121" s="342" t="s">
        <v>1648</v>
      </c>
      <c r="C121" s="342">
        <v>172543.12</v>
      </c>
    </row>
    <row r="122" spans="2:3">
      <c r="B122" s="342" t="s">
        <v>1649</v>
      </c>
      <c r="C122" s="342">
        <v>171486.93307999999</v>
      </c>
    </row>
    <row r="123" spans="2:3">
      <c r="B123" s="342" t="s">
        <v>1650</v>
      </c>
      <c r="C123" s="342">
        <v>165886.54999999999</v>
      </c>
    </row>
    <row r="124" spans="2:3">
      <c r="B124" s="342" t="s">
        <v>1651</v>
      </c>
      <c r="C124" s="342">
        <v>165704.71</v>
      </c>
    </row>
    <row r="125" spans="2:3">
      <c r="B125" s="342" t="s">
        <v>1652</v>
      </c>
      <c r="C125" s="342">
        <v>155530.74970799999</v>
      </c>
    </row>
    <row r="126" spans="2:3">
      <c r="B126" s="342" t="s">
        <v>1653</v>
      </c>
      <c r="C126" s="342">
        <v>141506.87</v>
      </c>
    </row>
    <row r="127" spans="2:3">
      <c r="B127" s="342" t="s">
        <v>1654</v>
      </c>
      <c r="C127" s="342">
        <v>125938.8</v>
      </c>
    </row>
    <row r="128" spans="2:3">
      <c r="B128" s="342" t="s">
        <v>1655</v>
      </c>
      <c r="C128" s="342">
        <v>119529.83099</v>
      </c>
    </row>
    <row r="129" spans="2:3">
      <c r="B129" s="342" t="s">
        <v>1656</v>
      </c>
      <c r="C129" s="342">
        <v>104492.14373000001</v>
      </c>
    </row>
    <row r="130" spans="2:3">
      <c r="B130" s="342" t="s">
        <v>1657</v>
      </c>
      <c r="C130" s="342">
        <v>92777.486399999994</v>
      </c>
    </row>
    <row r="131" spans="2:3">
      <c r="B131" s="342" t="s">
        <v>1658</v>
      </c>
      <c r="C131" s="342">
        <v>86129</v>
      </c>
    </row>
    <row r="132" spans="2:3">
      <c r="B132" s="342" t="s">
        <v>1659</v>
      </c>
      <c r="C132" s="342">
        <v>82721.231249999997</v>
      </c>
    </row>
    <row r="133" spans="2:3">
      <c r="B133" s="342" t="s">
        <v>1660</v>
      </c>
      <c r="C133" s="342">
        <v>59843.75</v>
      </c>
    </row>
    <row r="134" spans="2:3">
      <c r="B134" s="342" t="s">
        <v>1661</v>
      </c>
      <c r="C134" s="342">
        <v>51850.080000000002</v>
      </c>
    </row>
    <row r="135" spans="2:3">
      <c r="B135" s="342" t="s">
        <v>1662</v>
      </c>
      <c r="C135" s="342">
        <v>47304.887579999995</v>
      </c>
    </row>
    <row r="136" spans="2:3">
      <c r="B136" s="342" t="s">
        <v>1663</v>
      </c>
      <c r="C136" s="342">
        <v>46261.8</v>
      </c>
    </row>
    <row r="137" spans="2:3">
      <c r="B137" s="342" t="s">
        <v>1664</v>
      </c>
      <c r="C137" s="342">
        <v>39103.347119999999</v>
      </c>
    </row>
    <row r="138" spans="2:3">
      <c r="B138" s="342" t="s">
        <v>1665</v>
      </c>
      <c r="C138" s="342">
        <v>33109.419479999997</v>
      </c>
    </row>
    <row r="139" spans="2:3">
      <c r="B139" s="342" t="s">
        <v>1666</v>
      </c>
      <c r="C139" s="342">
        <v>31351.32</v>
      </c>
    </row>
    <row r="140" spans="2:3">
      <c r="B140" s="342" t="s">
        <v>1667</v>
      </c>
      <c r="C140" s="342">
        <v>29446.76</v>
      </c>
    </row>
    <row r="141" spans="2:3">
      <c r="B141" s="342" t="s">
        <v>1668</v>
      </c>
      <c r="C141" s="342">
        <v>25165.767303999997</v>
      </c>
    </row>
    <row r="142" spans="2:3">
      <c r="B142" s="342" t="s">
        <v>1669</v>
      </c>
      <c r="C142" s="342">
        <v>23826.82</v>
      </c>
    </row>
    <row r="143" spans="2:3">
      <c r="B143" s="342" t="s">
        <v>1670</v>
      </c>
      <c r="C143" s="342">
        <v>21984.53</v>
      </c>
    </row>
    <row r="144" spans="2:3">
      <c r="B144" s="342" t="s">
        <v>1671</v>
      </c>
      <c r="C144" s="342">
        <v>20159.8</v>
      </c>
    </row>
    <row r="145" spans="2:3">
      <c r="B145" s="342" t="s">
        <v>1672</v>
      </c>
      <c r="C145" s="342">
        <v>19830.73</v>
      </c>
    </row>
    <row r="146" spans="2:3">
      <c r="B146" s="342" t="s">
        <v>1673</v>
      </c>
      <c r="C146" s="342">
        <v>14530</v>
      </c>
    </row>
    <row r="147" spans="2:3">
      <c r="B147" s="342" t="s">
        <v>1674</v>
      </c>
      <c r="C147" s="342">
        <v>12883.2768</v>
      </c>
    </row>
    <row r="148" spans="2:3">
      <c r="B148" s="342" t="s">
        <v>1675</v>
      </c>
      <c r="C148" s="342">
        <v>9338.68</v>
      </c>
    </row>
    <row r="149" spans="2:3">
      <c r="B149" s="342" t="s">
        <v>1676</v>
      </c>
      <c r="C149" s="342">
        <v>8446.74</v>
      </c>
    </row>
    <row r="150" spans="2:3">
      <c r="B150" s="342" t="s">
        <v>1677</v>
      </c>
      <c r="C150" s="342">
        <v>8063.05</v>
      </c>
    </row>
    <row r="151" spans="2:3">
      <c r="B151" s="342" t="s">
        <v>1678</v>
      </c>
      <c r="C151" s="342">
        <v>5250.0408099999995</v>
      </c>
    </row>
    <row r="152" spans="2:3">
      <c r="B152" s="342" t="s">
        <v>1679</v>
      </c>
      <c r="C152" s="342">
        <v>5122.8879900000002</v>
      </c>
    </row>
    <row r="153" spans="2:3">
      <c r="B153" s="342" t="s">
        <v>1680</v>
      </c>
      <c r="C153" s="342">
        <v>4851.9399999999996</v>
      </c>
    </row>
    <row r="154" spans="2:3">
      <c r="B154" s="342" t="s">
        <v>1681</v>
      </c>
      <c r="C154" s="342">
        <v>4552.76</v>
      </c>
    </row>
    <row r="155" spans="2:3">
      <c r="B155" s="342" t="s">
        <v>1682</v>
      </c>
      <c r="C155" s="342">
        <v>4103.3402100000003</v>
      </c>
    </row>
    <row r="156" spans="2:3">
      <c r="B156" s="342" t="s">
        <v>1683</v>
      </c>
      <c r="C156" s="342">
        <v>3452.5845599999998</v>
      </c>
    </row>
    <row r="157" spans="2:3">
      <c r="B157" s="342" t="s">
        <v>1684</v>
      </c>
      <c r="C157" s="342">
        <v>3350.42</v>
      </c>
    </row>
    <row r="158" spans="2:3">
      <c r="B158" s="342" t="s">
        <v>1685</v>
      </c>
      <c r="C158" s="342">
        <v>1648.39</v>
      </c>
    </row>
    <row r="159" spans="2:3">
      <c r="B159" s="342" t="s">
        <v>1686</v>
      </c>
      <c r="C159" s="342">
        <v>325.47000000000003</v>
      </c>
    </row>
  </sheetData>
  <autoFilter ref="B78:C78" xr:uid="{00000000-0009-0000-0000-000011000000}">
    <sortState xmlns:xlrd2="http://schemas.microsoft.com/office/spreadsheetml/2017/richdata2" ref="B79:C159">
      <sortCondition descending="1" ref="C78"/>
    </sortState>
  </autoFilter>
  <phoneticPr fontId="1" type="noConversion"/>
  <hyperlinks>
    <hyperlink ref="J6" r:id="rId1" display="http://www.yf.sh.cn/default.aspx"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Q77"/>
  <sheetViews>
    <sheetView workbookViewId="0">
      <selection activeCell="B19" sqref="B19"/>
    </sheetView>
  </sheetViews>
  <sheetFormatPr defaultRowHeight="11.25"/>
  <cols>
    <col min="1" max="1" width="4.75" style="363" customWidth="1"/>
    <col min="2" max="2" width="9.5" style="363" customWidth="1"/>
    <col min="3" max="3" width="5.5" style="363" customWidth="1"/>
    <col min="4" max="4" width="5.75" style="363" customWidth="1"/>
    <col min="5" max="5" width="5.5" style="363" customWidth="1"/>
    <col min="6" max="6" width="5.75" style="363" customWidth="1"/>
    <col min="7" max="7" width="5.5" style="363" customWidth="1"/>
    <col min="8" max="8" width="5.75" style="363" customWidth="1"/>
    <col min="9" max="9" width="5.5" style="363" customWidth="1"/>
    <col min="10" max="10" width="5.75" style="363" customWidth="1"/>
    <col min="11" max="11" width="14.25" style="363" customWidth="1"/>
    <col min="12" max="12" width="12.75" style="363" customWidth="1"/>
    <col min="13" max="14" width="12.75" style="363" bestFit="1" customWidth="1"/>
    <col min="15" max="15" width="14.25" style="363" customWidth="1"/>
    <col min="16" max="16" width="14.875" style="363" bestFit="1" customWidth="1"/>
    <col min="17" max="17" width="14.25" style="363" customWidth="1"/>
    <col min="18" max="16384" width="9" style="363"/>
  </cols>
  <sheetData>
    <row r="3" spans="2:10" ht="19.5" customHeight="1">
      <c r="B3" s="373" t="s">
        <v>1687</v>
      </c>
      <c r="C3" s="374"/>
      <c r="D3" s="374"/>
      <c r="E3" s="374"/>
      <c r="F3" s="374"/>
      <c r="G3" s="374"/>
      <c r="H3" s="374"/>
      <c r="I3" s="374"/>
      <c r="J3" s="375"/>
    </row>
    <row r="4" spans="2:10" ht="12" customHeight="1">
      <c r="B4" s="370"/>
      <c r="C4" s="371" t="s">
        <v>120</v>
      </c>
      <c r="D4" s="371"/>
      <c r="E4" s="371" t="s">
        <v>2</v>
      </c>
      <c r="F4" s="371"/>
      <c r="G4" s="371" t="s">
        <v>3</v>
      </c>
      <c r="H4" s="371"/>
      <c r="I4" s="371" t="s">
        <v>4</v>
      </c>
      <c r="J4" s="372"/>
    </row>
    <row r="5" spans="2:10" ht="12" customHeight="1">
      <c r="B5" s="18" t="s">
        <v>845</v>
      </c>
      <c r="C5" s="19" t="s">
        <v>124</v>
      </c>
      <c r="D5" s="19" t="s">
        <v>1688</v>
      </c>
      <c r="E5" s="19" t="s">
        <v>124</v>
      </c>
      <c r="F5" s="19" t="s">
        <v>1688</v>
      </c>
      <c r="G5" s="19" t="s">
        <v>124</v>
      </c>
      <c r="H5" s="19" t="s">
        <v>1688</v>
      </c>
      <c r="I5" s="19" t="s">
        <v>125</v>
      </c>
      <c r="J5" s="20" t="s">
        <v>1688</v>
      </c>
    </row>
    <row r="6" spans="2:10" s="656" customFormat="1" ht="12" customHeight="1">
      <c r="B6" s="657" t="s">
        <v>1689</v>
      </c>
      <c r="C6" s="658">
        <f>SUM(C7:C10)</f>
        <v>139035503.00280836</v>
      </c>
      <c r="D6" s="1120">
        <f>C6/C$17</f>
        <v>0.67070675969494065</v>
      </c>
      <c r="E6" s="658">
        <f>SUM(E7:E10)</f>
        <v>155823406.84000006</v>
      </c>
      <c r="F6" s="1120">
        <f>E6/E$17</f>
        <v>0.65774055528229414</v>
      </c>
      <c r="G6" s="658">
        <f>SUM(G7:G10)</f>
        <v>197314379.25000009</v>
      </c>
      <c r="H6" s="1120">
        <f>G6/G$17</f>
        <v>0.66711970807194676</v>
      </c>
      <c r="I6" s="658">
        <f>SUM(I7:I10)</f>
        <v>121141929.18003458</v>
      </c>
      <c r="J6" s="1124">
        <f>I6/I$17</f>
        <v>0.69657073802375535</v>
      </c>
    </row>
    <row r="7" spans="2:10" ht="12" customHeight="1">
      <c r="B7" s="654" t="s">
        <v>1690</v>
      </c>
      <c r="C7" s="377">
        <f>C32</f>
        <v>10461495.429999998</v>
      </c>
      <c r="D7" s="905">
        <f t="shared" ref="D7:F17" si="0">C7/C$17</f>
        <v>5.0466215821702756E-2</v>
      </c>
      <c r="E7" s="377">
        <f>D32</f>
        <v>12029222.430000005</v>
      </c>
      <c r="F7" s="905">
        <f t="shared" si="0"/>
        <v>5.0776116381838619E-2</v>
      </c>
      <c r="G7" s="377">
        <f>E32</f>
        <v>11080040.649999993</v>
      </c>
      <c r="H7" s="905">
        <f t="shared" ref="H7" si="1">G7/G$17</f>
        <v>3.7461605747890751E-2</v>
      </c>
      <c r="I7" s="377">
        <f>F32</f>
        <v>4675202.6999999974</v>
      </c>
      <c r="J7" s="910">
        <f t="shared" ref="J7" si="2">I7/I$17</f>
        <v>2.6882594797626634E-2</v>
      </c>
    </row>
    <row r="8" spans="2:10" ht="12" customHeight="1">
      <c r="B8" s="654" t="s">
        <v>1691</v>
      </c>
      <c r="C8" s="377">
        <f>C33</f>
        <v>1765467.88</v>
      </c>
      <c r="D8" s="905">
        <f t="shared" si="0"/>
        <v>8.5166106179108692E-3</v>
      </c>
      <c r="E8" s="377">
        <f t="shared" ref="E8:E10" si="3">D33</f>
        <v>2059339.65</v>
      </c>
      <c r="F8" s="905">
        <f t="shared" si="0"/>
        <v>8.6926042266336871E-3</v>
      </c>
      <c r="G8" s="377">
        <f t="shared" ref="G8:G10" si="4">E33</f>
        <v>3172494.6500000008</v>
      </c>
      <c r="H8" s="905">
        <f t="shared" ref="H8" si="5">G8/G$17</f>
        <v>1.0726201064577572E-2</v>
      </c>
      <c r="I8" s="377">
        <f t="shared" ref="I8:I10" si="6">F33</f>
        <v>1790180.77</v>
      </c>
      <c r="J8" s="910">
        <f t="shared" ref="J8" si="7">I8/I$17</f>
        <v>1.0293608072739449E-2</v>
      </c>
    </row>
    <row r="9" spans="2:10" ht="12" customHeight="1">
      <c r="B9" s="654" t="s">
        <v>1692</v>
      </c>
      <c r="C9" s="377">
        <f>C34</f>
        <v>122452591.81999996</v>
      </c>
      <c r="D9" s="905">
        <f t="shared" si="0"/>
        <v>0.59071085659452349</v>
      </c>
      <c r="E9" s="377">
        <f t="shared" si="3"/>
        <v>136903592.76000005</v>
      </c>
      <c r="F9" s="905">
        <f t="shared" si="0"/>
        <v>0.57787881133008512</v>
      </c>
      <c r="G9" s="377">
        <f t="shared" si="4"/>
        <v>176582171.6400001</v>
      </c>
      <c r="H9" s="905">
        <f t="shared" ref="H9" si="8">G9/G$17</f>
        <v>0.59702413601560778</v>
      </c>
      <c r="I9" s="377">
        <f t="shared" si="6"/>
        <v>110342026.13000003</v>
      </c>
      <c r="J9" s="910">
        <f t="shared" ref="J9" si="9">I9/I$17</f>
        <v>0.63447088135920238</v>
      </c>
    </row>
    <row r="10" spans="2:10" ht="12" customHeight="1">
      <c r="B10" s="654" t="s">
        <v>1693</v>
      </c>
      <c r="C10" s="377">
        <f>C35</f>
        <v>4355947.8728084005</v>
      </c>
      <c r="D10" s="905">
        <f t="shared" si="0"/>
        <v>2.1013076660803532E-2</v>
      </c>
      <c r="E10" s="377">
        <f t="shared" si="3"/>
        <v>4831252.0000000009</v>
      </c>
      <c r="F10" s="905">
        <f t="shared" si="0"/>
        <v>2.039302334373665E-2</v>
      </c>
      <c r="G10" s="377">
        <f t="shared" si="4"/>
        <v>6479672.3099999987</v>
      </c>
      <c r="H10" s="905">
        <f t="shared" ref="H10" si="10">G10/G$17</f>
        <v>2.1907765243870711E-2</v>
      </c>
      <c r="I10" s="377">
        <f t="shared" si="6"/>
        <v>4334519.5800345466</v>
      </c>
      <c r="J10" s="910">
        <f t="shared" ref="J10" si="11">I10/I$17</f>
        <v>2.4923653794186838E-2</v>
      </c>
    </row>
    <row r="11" spans="2:10" s="656" customFormat="1" ht="12" customHeight="1">
      <c r="B11" s="1100" t="s">
        <v>211</v>
      </c>
      <c r="C11" s="1101">
        <f>마진!F17*1000</f>
        <v>31693641.550000001</v>
      </c>
      <c r="D11" s="1121">
        <f t="shared" si="0"/>
        <v>0.1528900113124636</v>
      </c>
      <c r="E11" s="1101">
        <f>마진!H17*1000</f>
        <v>40104006.439999998</v>
      </c>
      <c r="F11" s="1121">
        <f t="shared" si="0"/>
        <v>0.16928157328748009</v>
      </c>
      <c r="G11" s="1101">
        <f>마진!J17*1000</f>
        <v>44246153.509999998</v>
      </c>
      <c r="H11" s="1121">
        <f t="shared" ref="H11" si="12">G11/G$17</f>
        <v>0.14959619833635479</v>
      </c>
      <c r="I11" s="1101">
        <f>마진!L17*1000</f>
        <v>24193226.140707072</v>
      </c>
      <c r="J11" s="1125">
        <f t="shared" ref="J11" si="13">I11/I$17</f>
        <v>0.13911197800856356</v>
      </c>
    </row>
    <row r="12" spans="2:10" s="656" customFormat="1" ht="12" customHeight="1">
      <c r="B12" s="1100" t="s">
        <v>1694</v>
      </c>
      <c r="C12" s="1101">
        <f>SUM(C13:C16)</f>
        <v>36567861.169999994</v>
      </c>
      <c r="D12" s="1121">
        <f t="shared" si="0"/>
        <v>0.17640322899259575</v>
      </c>
      <c r="E12" s="1101">
        <f>SUM(E13:E16)</f>
        <v>40979685.710000001</v>
      </c>
      <c r="F12" s="1121">
        <f t="shared" si="0"/>
        <v>0.17297787143022578</v>
      </c>
      <c r="G12" s="1101">
        <f>SUM(G13:G16)</f>
        <v>54210041.640000001</v>
      </c>
      <c r="H12" s="1121">
        <f t="shared" ref="H12" si="14">G12/G$17</f>
        <v>0.18328409359169837</v>
      </c>
      <c r="I12" s="1101">
        <f>SUM(I13:I16)</f>
        <v>28576728.379292928</v>
      </c>
      <c r="J12" s="1125">
        <f t="shared" ref="J12" si="15">I12/I$17</f>
        <v>0.16431728396768122</v>
      </c>
    </row>
    <row r="13" spans="2:10" ht="12" customHeight="1">
      <c r="B13" s="654" t="s">
        <v>1695</v>
      </c>
      <c r="C13" s="377">
        <f>(마진!F24)*1000</f>
        <v>21340657.140000001</v>
      </c>
      <c r="D13" s="905">
        <f t="shared" si="0"/>
        <v>0.10294725225571333</v>
      </c>
      <c r="E13" s="377">
        <f>(마진!H24)*1000</f>
        <v>24237266.490000006</v>
      </c>
      <c r="F13" s="905">
        <f t="shared" si="0"/>
        <v>0.10230705028819365</v>
      </c>
      <c r="G13" s="377">
        <f>(마진!J24)*1000</f>
        <v>28263296.590000004</v>
      </c>
      <c r="H13" s="905">
        <f t="shared" ref="H13" si="16">G13/G$17</f>
        <v>9.5558175952205185E-2</v>
      </c>
      <c r="I13" s="377">
        <f>(마진!L24)*1000</f>
        <v>14743915.479292925</v>
      </c>
      <c r="J13" s="910">
        <f t="shared" ref="J13" si="17">I13/I$17</f>
        <v>8.4778079367614806E-2</v>
      </c>
    </row>
    <row r="14" spans="2:10" ht="12" customHeight="1">
      <c r="B14" s="654" t="s">
        <v>206</v>
      </c>
      <c r="C14" s="377">
        <f>(마진!F22)*1000</f>
        <v>10939987.949999999</v>
      </c>
      <c r="D14" s="905">
        <f t="shared" si="0"/>
        <v>5.2774461994056193E-2</v>
      </c>
      <c r="E14" s="377">
        <f>(마진!H22)*1000</f>
        <v>11337657.57</v>
      </c>
      <c r="F14" s="905">
        <f t="shared" si="0"/>
        <v>4.7856976926126504E-2</v>
      </c>
      <c r="G14" s="377">
        <f>(마진!J22)*1000</f>
        <v>15173814.58</v>
      </c>
      <c r="H14" s="905">
        <f t="shared" ref="H14" si="18">G14/G$17</f>
        <v>5.13026510861724E-2</v>
      </c>
      <c r="I14" s="377">
        <f>(마진!L22)*1000</f>
        <v>7947818.8399999989</v>
      </c>
      <c r="J14" s="910">
        <f t="shared" ref="J14" si="19">I14/I$17</f>
        <v>4.5700263092477905E-2</v>
      </c>
    </row>
    <row r="15" spans="2:10" ht="12" customHeight="1">
      <c r="B15" s="654" t="s">
        <v>1696</v>
      </c>
      <c r="C15" s="377">
        <f>(마진!F20)*1000</f>
        <v>3749805.9299999992</v>
      </c>
      <c r="D15" s="905">
        <f t="shared" si="0"/>
        <v>1.808905013811021E-2</v>
      </c>
      <c r="E15" s="377">
        <f>(마진!H20)*1000</f>
        <v>4867351.5</v>
      </c>
      <c r="F15" s="905">
        <f t="shared" si="0"/>
        <v>2.0545401639507022E-2</v>
      </c>
      <c r="G15" s="377">
        <f>(마진!J20)*1000</f>
        <v>10231419.329999998</v>
      </c>
      <c r="H15" s="905">
        <f t="shared" ref="H15" si="20">G15/G$17</f>
        <v>3.4592417960290493E-2</v>
      </c>
      <c r="I15" s="377">
        <f>(마진!L20)*1000</f>
        <v>5671450.8899999997</v>
      </c>
      <c r="J15" s="910">
        <f t="shared" ref="J15" si="21">I15/I$17</f>
        <v>3.2611060091685226E-2</v>
      </c>
    </row>
    <row r="16" spans="2:10" ht="12" customHeight="1">
      <c r="B16" s="1113" t="s">
        <v>1697</v>
      </c>
      <c r="C16" s="1114">
        <f>(마진!F23)*1000</f>
        <v>537410.15</v>
      </c>
      <c r="D16" s="1122">
        <f t="shared" si="0"/>
        <v>2.5924646047160447E-3</v>
      </c>
      <c r="E16" s="1114">
        <f>(마진!H23)*1000</f>
        <v>537410.15</v>
      </c>
      <c r="F16" s="1122">
        <f t="shared" si="0"/>
        <v>2.2684425763986257E-3</v>
      </c>
      <c r="G16" s="1114">
        <f>(마진!J23)*1000</f>
        <v>541511.1399999999</v>
      </c>
      <c r="H16" s="1122">
        <f t="shared" ref="H16" si="22">G16/G$17</f>
        <v>1.8308485930302867E-3</v>
      </c>
      <c r="I16" s="1114">
        <f>(마진!L23)*1000</f>
        <v>213543.16999999998</v>
      </c>
      <c r="J16" s="1126">
        <f t="shared" ref="J16" si="23">I16/I$17</f>
        <v>1.2278814159032512E-3</v>
      </c>
    </row>
    <row r="17" spans="2:10" s="656" customFormat="1" ht="12" thickBot="1">
      <c r="B17" s="1115" t="s">
        <v>1687</v>
      </c>
      <c r="C17" s="1116">
        <f>C12+C11+C6</f>
        <v>207297005.72280836</v>
      </c>
      <c r="D17" s="1123">
        <f t="shared" si="0"/>
        <v>1</v>
      </c>
      <c r="E17" s="1116">
        <f>E12+E11+E6</f>
        <v>236907098.99000007</v>
      </c>
      <c r="F17" s="1123">
        <f t="shared" si="0"/>
        <v>1</v>
      </c>
      <c r="G17" s="1116">
        <f>G12+G11+G6</f>
        <v>295770574.4000001</v>
      </c>
      <c r="H17" s="1123">
        <f t="shared" ref="H17" si="24">G17/G$17</f>
        <v>1</v>
      </c>
      <c r="I17" s="1116">
        <f>I12+I11+I6</f>
        <v>173911883.70003456</v>
      </c>
      <c r="J17" s="1127">
        <f t="shared" ref="J17" si="25">I17/I$17</f>
        <v>1</v>
      </c>
    </row>
    <row r="31" spans="2:10">
      <c r="B31" s="339" t="s">
        <v>1489</v>
      </c>
      <c r="C31" s="339">
        <v>2012</v>
      </c>
      <c r="D31" s="339">
        <v>2013</v>
      </c>
      <c r="E31" s="339">
        <v>2014</v>
      </c>
      <c r="F31" s="339">
        <v>2015</v>
      </c>
    </row>
    <row r="32" spans="2:10">
      <c r="B32" s="363" t="s">
        <v>1698</v>
      </c>
      <c r="C32" s="694">
        <v>10461495.429999998</v>
      </c>
      <c r="D32" s="694">
        <v>12029222.430000005</v>
      </c>
      <c r="E32" s="694">
        <v>11080040.649999993</v>
      </c>
      <c r="F32" s="694">
        <v>4675202.6999999974</v>
      </c>
    </row>
    <row r="33" spans="2:12">
      <c r="B33" s="363" t="s">
        <v>1699</v>
      </c>
      <c r="C33" s="694">
        <v>1765467.88</v>
      </c>
      <c r="D33" s="694">
        <v>2059339.65</v>
      </c>
      <c r="E33" s="694">
        <v>3172494.6500000008</v>
      </c>
      <c r="F33" s="694">
        <v>1790180.77</v>
      </c>
    </row>
    <row r="34" spans="2:12">
      <c r="B34" s="363" t="s">
        <v>1692</v>
      </c>
      <c r="C34" s="694">
        <v>122452591.81999996</v>
      </c>
      <c r="D34" s="694">
        <v>136903592.76000005</v>
      </c>
      <c r="E34" s="694">
        <v>176582171.6400001</v>
      </c>
      <c r="F34" s="694">
        <v>110342026.13000003</v>
      </c>
    </row>
    <row r="35" spans="2:12">
      <c r="B35" s="363" t="s">
        <v>1700</v>
      </c>
      <c r="C35" s="694">
        <v>4355947.8728084005</v>
      </c>
      <c r="D35" s="694">
        <v>4831252.0000000009</v>
      </c>
      <c r="E35" s="694">
        <v>6479672.3099999987</v>
      </c>
      <c r="F35" s="694">
        <v>4334519.5800345466</v>
      </c>
    </row>
    <row r="36" spans="2:12" s="656" customFormat="1">
      <c r="B36" s="656" t="s">
        <v>1701</v>
      </c>
      <c r="C36" s="1063">
        <v>139035503.00280836</v>
      </c>
      <c r="D36" s="1063">
        <v>155823406.84000003</v>
      </c>
      <c r="E36" s="1063">
        <v>197314379.25000006</v>
      </c>
      <c r="F36" s="1063">
        <v>121141929.18003456</v>
      </c>
    </row>
    <row r="37" spans="2:12">
      <c r="B37" s="363" t="s">
        <v>1702</v>
      </c>
      <c r="C37" s="694">
        <v>12004648.369999995</v>
      </c>
      <c r="D37" s="694">
        <v>17002507.699999999</v>
      </c>
      <c r="E37" s="694">
        <v>21291672.529999997</v>
      </c>
      <c r="F37" s="694">
        <v>11841771.170000002</v>
      </c>
    </row>
    <row r="38" spans="2:12">
      <c r="B38" s="363" t="s">
        <v>1703</v>
      </c>
      <c r="C38" s="694">
        <v>19660596.690000005</v>
      </c>
      <c r="D38" s="694">
        <v>14761504.319999995</v>
      </c>
      <c r="E38" s="694">
        <v>11307210.249999998</v>
      </c>
      <c r="F38" s="694">
        <v>6181749.3499999996</v>
      </c>
      <c r="K38" s="363" t="s">
        <v>1704</v>
      </c>
    </row>
    <row r="39" spans="2:12" s="656" customFormat="1">
      <c r="B39" s="656" t="s">
        <v>1705</v>
      </c>
      <c r="C39" s="1063">
        <v>31665245.060000006</v>
      </c>
      <c r="D39" s="1063">
        <v>31764012.020000018</v>
      </c>
      <c r="E39" s="1063">
        <v>32598882.779999994</v>
      </c>
      <c r="F39" s="1063">
        <v>18023520.52</v>
      </c>
      <c r="K39" s="656">
        <v>1</v>
      </c>
      <c r="L39" s="342">
        <v>1200</v>
      </c>
    </row>
    <row r="40" spans="2:12">
      <c r="B40" s="363" t="s">
        <v>1706</v>
      </c>
      <c r="C40" s="694">
        <v>3749744.4299999983</v>
      </c>
      <c r="D40" s="694">
        <v>4867351.4999999991</v>
      </c>
      <c r="E40" s="694">
        <v>10231419.329999998</v>
      </c>
      <c r="F40" s="694">
        <v>5671450.8900000025</v>
      </c>
      <c r="L40" s="363">
        <v>1300</v>
      </c>
    </row>
    <row r="41" spans="2:12">
      <c r="B41" s="363" t="s">
        <v>1707</v>
      </c>
      <c r="C41" s="694">
        <v>15282526.809999995</v>
      </c>
      <c r="D41" s="694">
        <v>32597742.640000008</v>
      </c>
      <c r="E41" s="694">
        <v>40445479.889999986</v>
      </c>
      <c r="F41" s="694">
        <v>21126623.029999997</v>
      </c>
    </row>
    <row r="42" spans="2:12">
      <c r="B42" s="363" t="s">
        <v>1708</v>
      </c>
      <c r="C42" s="694">
        <v>13431338.389999993</v>
      </c>
      <c r="D42" s="694">
        <v>7178997.5900000036</v>
      </c>
      <c r="E42" s="694">
        <v>9083512.4799999986</v>
      </c>
      <c r="F42" s="694">
        <v>5003361.41</v>
      </c>
    </row>
    <row r="43" spans="2:12">
      <c r="B43" s="363" t="s">
        <v>1709</v>
      </c>
      <c r="C43" s="694">
        <v>3181487.6700000004</v>
      </c>
      <c r="D43" s="694">
        <v>4158659.9800000004</v>
      </c>
      <c r="E43" s="694">
        <v>6090302.1000000006</v>
      </c>
      <c r="F43" s="694">
        <v>2944457.43</v>
      </c>
    </row>
    <row r="44" spans="2:12">
      <c r="B44" s="363" t="s">
        <v>1710</v>
      </c>
      <c r="C44" s="694">
        <v>836222.26999999955</v>
      </c>
      <c r="D44" s="694">
        <v>516928.4200000001</v>
      </c>
      <c r="E44" s="694">
        <v>6598.5700000000006</v>
      </c>
      <c r="F44" s="694">
        <v>541.24000000000012</v>
      </c>
    </row>
    <row r="45" spans="2:12" s="656" customFormat="1">
      <c r="B45" s="656" t="s">
        <v>1711</v>
      </c>
      <c r="C45" s="1063">
        <v>36481319.569999978</v>
      </c>
      <c r="D45" s="1063">
        <v>49319680.12999998</v>
      </c>
      <c r="E45" s="1063">
        <v>65857312.37000002</v>
      </c>
      <c r="F45" s="1063">
        <v>34746434</v>
      </c>
    </row>
    <row r="46" spans="2:12">
      <c r="B46" s="363" t="s">
        <v>1712</v>
      </c>
      <c r="C46" s="694">
        <v>207174820.91280845</v>
      </c>
      <c r="D46" s="694">
        <v>236907098.99000001</v>
      </c>
      <c r="E46" s="694">
        <v>295770574.40000004</v>
      </c>
      <c r="F46" s="694">
        <v>173911883.70003453</v>
      </c>
    </row>
    <row r="47" spans="2:12">
      <c r="B47" s="1096" t="s">
        <v>1713</v>
      </c>
      <c r="C47" s="1097">
        <v>22279621.14999998</v>
      </c>
      <c r="D47" s="1097">
        <v>25329493.020000003</v>
      </c>
      <c r="E47" s="1097">
        <v>21261568.059999995</v>
      </c>
      <c r="F47" s="1097">
        <v>7850861.669999999</v>
      </c>
    </row>
    <row r="48" spans="2:12" s="656" customFormat="1">
      <c r="B48" s="656" t="s">
        <v>1714</v>
      </c>
      <c r="C48" s="1063">
        <f>SUM(C46:C47)</f>
        <v>229454442.06280842</v>
      </c>
      <c r="D48" s="1063">
        <f t="shared" ref="D48:F48" si="26">SUM(D46:D47)</f>
        <v>262236592.01000002</v>
      </c>
      <c r="E48" s="1063">
        <f t="shared" si="26"/>
        <v>317032142.46000004</v>
      </c>
      <c r="F48" s="1063">
        <f t="shared" si="26"/>
        <v>181762745.37003452</v>
      </c>
    </row>
    <row r="49" spans="2:7" s="656" customFormat="1">
      <c r="C49" s="1063">
        <f>C36+C39+C45</f>
        <v>207182067.63280833</v>
      </c>
      <c r="D49" s="1063">
        <f t="shared" ref="D49:F49" si="27">D36+D39+D45</f>
        <v>236907098.99000001</v>
      </c>
      <c r="E49" s="1063">
        <f t="shared" si="27"/>
        <v>295770574.4000001</v>
      </c>
      <c r="F49" s="1063">
        <f t="shared" si="27"/>
        <v>173911883.70003456</v>
      </c>
    </row>
    <row r="50" spans="2:7" s="656" customFormat="1">
      <c r="C50" s="1063"/>
      <c r="D50" s="1063"/>
      <c r="E50" s="1063"/>
      <c r="F50" s="1063"/>
    </row>
    <row r="51" spans="2:7">
      <c r="C51" s="694"/>
      <c r="D51" s="694"/>
      <c r="E51" s="694"/>
      <c r="F51" s="694"/>
    </row>
    <row r="52" spans="2:7">
      <c r="B52" s="363" t="s">
        <v>1701</v>
      </c>
      <c r="C52" s="694">
        <v>161396830.39999998</v>
      </c>
      <c r="D52" s="694">
        <v>179752138.06</v>
      </c>
      <c r="E52" s="694">
        <v>219075862.71854949</v>
      </c>
      <c r="F52" s="694">
        <v>130677344.5</v>
      </c>
    </row>
    <row r="53" spans="2:7">
      <c r="B53" s="363" t="s">
        <v>1715</v>
      </c>
      <c r="C53" s="694">
        <v>31693641.550000001</v>
      </c>
      <c r="D53" s="694">
        <v>40104006.439999998</v>
      </c>
      <c r="E53" s="694">
        <v>44246153.509999998</v>
      </c>
      <c r="F53" s="694">
        <v>24193226.140707072</v>
      </c>
    </row>
    <row r="54" spans="2:7">
      <c r="B54" s="363" t="s">
        <v>883</v>
      </c>
      <c r="C54" s="694">
        <v>3749805.9299999992</v>
      </c>
      <c r="D54" s="694">
        <v>4867351.5</v>
      </c>
      <c r="E54" s="694">
        <v>10231419.329999998</v>
      </c>
      <c r="F54" s="694">
        <v>5671450.8899999997</v>
      </c>
    </row>
    <row r="55" spans="2:7">
      <c r="B55" s="1096" t="s">
        <v>1716</v>
      </c>
      <c r="C55" s="1097">
        <v>32818055.240000002</v>
      </c>
      <c r="D55" s="1097">
        <v>36112334.210000001</v>
      </c>
      <c r="E55" s="1097">
        <v>43978622.310000002</v>
      </c>
      <c r="F55" s="1097">
        <v>22905277.489292923</v>
      </c>
    </row>
    <row r="56" spans="2:7">
      <c r="B56" s="656" t="s">
        <v>1461</v>
      </c>
      <c r="C56" s="1063">
        <f>SUM(C52:C55)</f>
        <v>229658333.12</v>
      </c>
      <c r="D56" s="1063">
        <f t="shared" ref="D56:F56" si="28">SUM(D52:D55)</f>
        <v>260835830.21000001</v>
      </c>
      <c r="E56" s="1063">
        <f t="shared" si="28"/>
        <v>317532057.86854947</v>
      </c>
      <c r="F56" s="1063">
        <f t="shared" si="28"/>
        <v>183447299.01999998</v>
      </c>
    </row>
    <row r="57" spans="2:7">
      <c r="B57" s="363" t="s">
        <v>1717</v>
      </c>
      <c r="C57" s="694">
        <v>22720397.059999999</v>
      </c>
      <c r="D57" s="694">
        <v>26511044.430000003</v>
      </c>
      <c r="E57" s="694">
        <v>22746276.210000005</v>
      </c>
      <c r="F57" s="694">
        <v>8336178.0099999998</v>
      </c>
    </row>
    <row r="58" spans="2:7">
      <c r="B58" s="363" t="s">
        <v>1718</v>
      </c>
      <c r="C58" s="1058">
        <f>C56-C57</f>
        <v>206937936.06</v>
      </c>
      <c r="D58" s="1058">
        <f t="shared" ref="D58:F58" si="29">D56-D57</f>
        <v>234324785.78</v>
      </c>
      <c r="E58" s="1058">
        <f t="shared" si="29"/>
        <v>294785781.65854949</v>
      </c>
      <c r="F58" s="1058">
        <f t="shared" si="29"/>
        <v>175111121.00999999</v>
      </c>
      <c r="G58" s="694"/>
    </row>
    <row r="59" spans="2:7">
      <c r="C59" s="694"/>
    </row>
    <row r="60" spans="2:7">
      <c r="C60" s="694"/>
    </row>
    <row r="61" spans="2:7">
      <c r="C61" s="694"/>
    </row>
    <row r="62" spans="2:7">
      <c r="C62" s="694"/>
    </row>
    <row r="63" spans="2:7">
      <c r="C63" s="694"/>
    </row>
    <row r="72" spans="1:17">
      <c r="A72" s="363" t="s">
        <v>1489</v>
      </c>
      <c r="B72" s="363" t="s">
        <v>1527</v>
      </c>
      <c r="C72" s="363" t="s">
        <v>1528</v>
      </c>
      <c r="D72" s="363" t="s">
        <v>1529</v>
      </c>
      <c r="E72" s="363" t="s">
        <v>1530</v>
      </c>
      <c r="F72" s="363" t="s">
        <v>1493</v>
      </c>
      <c r="G72" s="363" t="s">
        <v>1532</v>
      </c>
      <c r="H72" s="363" t="s">
        <v>1533</v>
      </c>
      <c r="I72" s="363" t="s">
        <v>1494</v>
      </c>
      <c r="J72" s="363" t="s">
        <v>1535</v>
      </c>
      <c r="K72" s="363" t="s">
        <v>1536</v>
      </c>
      <c r="L72" s="363" t="s">
        <v>1537</v>
      </c>
      <c r="M72" s="363" t="s">
        <v>1538</v>
      </c>
      <c r="N72" s="363" t="s">
        <v>1539</v>
      </c>
      <c r="O72" s="363" t="s">
        <v>1497</v>
      </c>
      <c r="P72" s="363" t="s">
        <v>1495</v>
      </c>
      <c r="Q72" s="363" t="s">
        <v>1496</v>
      </c>
    </row>
    <row r="73" spans="1:17">
      <c r="A73" s="1064">
        <v>2012</v>
      </c>
      <c r="B73" s="1072">
        <v>10461495.429999998</v>
      </c>
      <c r="C73" s="1072">
        <v>1765467.88</v>
      </c>
      <c r="D73" s="1072">
        <v>122452591.81999996</v>
      </c>
      <c r="E73" s="1072">
        <v>4355947.8728084005</v>
      </c>
      <c r="F73" s="1072">
        <v>139035503.00280836</v>
      </c>
      <c r="G73" s="1072">
        <v>12004648.369999995</v>
      </c>
      <c r="H73" s="1072">
        <v>19660596.690000005</v>
      </c>
      <c r="I73" s="1072">
        <v>31665245.060000006</v>
      </c>
      <c r="J73" s="1072">
        <v>3749744.4299999983</v>
      </c>
      <c r="K73" s="1072">
        <v>15282526.809999995</v>
      </c>
      <c r="L73" s="1072">
        <v>13431338.389999993</v>
      </c>
      <c r="M73" s="1072">
        <v>3181487.6700000004</v>
      </c>
      <c r="N73" s="1072">
        <v>836222.26999999955</v>
      </c>
      <c r="O73" s="1072">
        <v>207174820.91280845</v>
      </c>
      <c r="P73" s="1072">
        <v>36481319.569999978</v>
      </c>
      <c r="Q73" s="1072">
        <v>22279621.14999998</v>
      </c>
    </row>
    <row r="74" spans="1:17">
      <c r="A74" s="1064">
        <v>2013</v>
      </c>
      <c r="B74" s="1072">
        <v>12029222.430000005</v>
      </c>
      <c r="C74" s="1072">
        <v>2059339.65</v>
      </c>
      <c r="D74" s="1072">
        <v>136903592.76000005</v>
      </c>
      <c r="E74" s="1072">
        <v>4831252.0000000009</v>
      </c>
      <c r="F74" s="1072">
        <v>155823406.84000003</v>
      </c>
      <c r="G74" s="1072">
        <v>17002507.699999999</v>
      </c>
      <c r="H74" s="1072">
        <v>14761504.319999995</v>
      </c>
      <c r="I74" s="1072">
        <v>31764012.020000018</v>
      </c>
      <c r="J74" s="1072">
        <v>4867351.4999999991</v>
      </c>
      <c r="K74" s="1072">
        <v>32597742.640000008</v>
      </c>
      <c r="L74" s="1072">
        <v>7178997.5900000036</v>
      </c>
      <c r="M74" s="1072">
        <v>4158659.9800000004</v>
      </c>
      <c r="N74" s="1072">
        <v>516928.4200000001</v>
      </c>
      <c r="O74" s="1072">
        <v>236907098.99000001</v>
      </c>
      <c r="P74" s="1072">
        <v>49319680.12999998</v>
      </c>
      <c r="Q74" s="1072">
        <v>25329493.020000003</v>
      </c>
    </row>
    <row r="75" spans="1:17">
      <c r="A75" s="1064">
        <v>2014</v>
      </c>
      <c r="B75" s="1072">
        <v>11080040.649999993</v>
      </c>
      <c r="C75" s="1072">
        <v>3172494.6500000008</v>
      </c>
      <c r="D75" s="1072">
        <v>176582171.6400001</v>
      </c>
      <c r="E75" s="1072">
        <v>6479672.3099999987</v>
      </c>
      <c r="F75" s="1072">
        <v>197314379.25000006</v>
      </c>
      <c r="G75" s="1072">
        <v>21291672.529999997</v>
      </c>
      <c r="H75" s="1072">
        <v>11307210.249999998</v>
      </c>
      <c r="I75" s="1072">
        <v>32598882.779999994</v>
      </c>
      <c r="J75" s="1072">
        <v>10231419.329999998</v>
      </c>
      <c r="K75" s="1072">
        <v>40445479.889999986</v>
      </c>
      <c r="L75" s="1072">
        <v>9083512.4799999986</v>
      </c>
      <c r="M75" s="1072">
        <v>6090302.1000000006</v>
      </c>
      <c r="N75" s="1072">
        <v>6598.5700000000006</v>
      </c>
      <c r="O75" s="1072">
        <v>295770574.40000004</v>
      </c>
      <c r="P75" s="1072">
        <v>65857312.37000002</v>
      </c>
      <c r="Q75" s="1072">
        <v>21261568.059999995</v>
      </c>
    </row>
    <row r="76" spans="1:17">
      <c r="A76" s="1064">
        <v>2015</v>
      </c>
      <c r="B76" s="1072">
        <v>4675202.6999999974</v>
      </c>
      <c r="C76" s="1072">
        <v>1790180.77</v>
      </c>
      <c r="D76" s="1072">
        <v>110342026.13000003</v>
      </c>
      <c r="E76" s="1072">
        <v>4334519.5800345466</v>
      </c>
      <c r="F76" s="1072">
        <v>121141929.18003456</v>
      </c>
      <c r="G76" s="1072">
        <v>11841771.170000002</v>
      </c>
      <c r="H76" s="1072">
        <v>6181749.3499999996</v>
      </c>
      <c r="I76" s="1072">
        <v>18023520.52</v>
      </c>
      <c r="J76" s="1072">
        <v>5671450.8900000025</v>
      </c>
      <c r="K76" s="1072">
        <v>21126623.029999997</v>
      </c>
      <c r="L76" s="1072">
        <v>5003361.41</v>
      </c>
      <c r="M76" s="1072">
        <v>2944457.43</v>
      </c>
      <c r="N76" s="1072">
        <v>541.24000000000012</v>
      </c>
      <c r="O76" s="1072">
        <v>173911883.70003453</v>
      </c>
      <c r="P76" s="1072">
        <v>34746434</v>
      </c>
      <c r="Q76" s="1072">
        <v>7850861.669999999</v>
      </c>
    </row>
    <row r="77" spans="1:17">
      <c r="A77" s="1064" t="s">
        <v>1521</v>
      </c>
      <c r="B77" s="1072">
        <v>38245961.209999993</v>
      </c>
      <c r="C77" s="1072">
        <v>8787482.9500000011</v>
      </c>
      <c r="D77" s="1072">
        <v>546280382.35000014</v>
      </c>
      <c r="E77" s="1072">
        <v>20001391.762842946</v>
      </c>
      <c r="F77" s="1072">
        <v>613315218.272843</v>
      </c>
      <c r="G77" s="1072">
        <v>62140599.769999996</v>
      </c>
      <c r="H77" s="1072">
        <v>51911060.609999999</v>
      </c>
      <c r="I77" s="1072">
        <v>114051660.38000001</v>
      </c>
      <c r="J77" s="1072">
        <v>24519966.149999999</v>
      </c>
      <c r="K77" s="1072">
        <v>109452372.36999999</v>
      </c>
      <c r="L77" s="1072">
        <v>34697209.86999999</v>
      </c>
      <c r="M77" s="1072">
        <v>16374907.18</v>
      </c>
      <c r="N77" s="1072">
        <v>1360290.4999999998</v>
      </c>
      <c r="O77" s="1072">
        <v>913764378.00284302</v>
      </c>
      <c r="P77" s="1072">
        <v>186404746.06999999</v>
      </c>
      <c r="Q77" s="1072">
        <v>76721543.899999991</v>
      </c>
    </row>
  </sheetData>
  <phoneticPr fontId="1" type="noConversion"/>
  <pageMargins left="0.7" right="0.7" top="0.75" bottom="0.75" header="0.3" footer="0.3"/>
  <ignoredErrors>
    <ignoredError sqref="C48:F48" formulaRange="1"/>
    <ignoredError sqref="D6:J17" formula="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46"/>
  <sheetViews>
    <sheetView showGridLines="0" showZeros="0" zoomScaleNormal="100" zoomScaleSheetLayoutView="85" workbookViewId="0">
      <selection activeCell="L12" sqref="L12"/>
    </sheetView>
  </sheetViews>
  <sheetFormatPr defaultColWidth="7" defaultRowHeight="11.25"/>
  <cols>
    <col min="1" max="1" width="3" style="274" customWidth="1"/>
    <col min="2" max="2" width="2.75" style="273" customWidth="1"/>
    <col min="3" max="3" width="5.625" style="273" customWidth="1"/>
    <col min="4" max="4" width="7.5" style="273" customWidth="1"/>
    <col min="5" max="5" width="1.125" style="273" customWidth="1"/>
    <col min="6" max="6" width="10.5" style="274" customWidth="1"/>
    <col min="7" max="7" width="8" style="274" customWidth="1"/>
    <col min="8" max="8" width="10.5" style="274" customWidth="1"/>
    <col min="9" max="9" width="8" style="274" customWidth="1"/>
    <col min="10" max="10" width="10.5" style="274" customWidth="1"/>
    <col min="11" max="11" width="8" style="274" customWidth="1"/>
    <col min="12" max="12" width="10.5" style="274" customWidth="1" collapsed="1"/>
    <col min="13" max="13" width="8" style="274" customWidth="1"/>
    <col min="14" max="14" width="2" style="274" customWidth="1"/>
    <col min="15" max="16384" width="7" style="274"/>
  </cols>
  <sheetData>
    <row r="1" spans="1:19">
      <c r="A1" s="302" t="s">
        <v>1719</v>
      </c>
    </row>
    <row r="2" spans="1:19">
      <c r="A2" s="302"/>
    </row>
    <row r="3" spans="1:19">
      <c r="B3" s="272" t="s">
        <v>1720</v>
      </c>
    </row>
    <row r="4" spans="1:19">
      <c r="B4" s="272"/>
      <c r="L4" s="1227" t="s">
        <v>1721</v>
      </c>
      <c r="M4" s="1227"/>
    </row>
    <row r="5" spans="1:19" s="276" customFormat="1" ht="13.5" customHeight="1">
      <c r="B5" s="1228" t="s">
        <v>1722</v>
      </c>
      <c r="C5" s="1228"/>
      <c r="D5" s="1228"/>
      <c r="E5" s="1228"/>
      <c r="F5" s="275">
        <f>F38/F36</f>
        <v>253269.61884450397</v>
      </c>
      <c r="H5" s="275">
        <f>H38/H36</f>
        <v>292288.21399697603</v>
      </c>
      <c r="J5" s="275">
        <f>J38/J36</f>
        <v>315781.39536908304</v>
      </c>
      <c r="L5" s="275">
        <f>L38/L36</f>
        <v>174875.39748382074</v>
      </c>
    </row>
    <row r="6" spans="1:19" ht="12" customHeight="1">
      <c r="B6" s="1229" t="s">
        <v>1723</v>
      </c>
      <c r="C6" s="1296"/>
      <c r="D6" s="1296"/>
      <c r="E6" s="1230"/>
      <c r="F6" s="1234" t="s">
        <v>1724</v>
      </c>
      <c r="G6" s="1235"/>
      <c r="H6" s="1234" t="s">
        <v>1725</v>
      </c>
      <c r="I6" s="1235"/>
      <c r="J6" s="1234" t="s">
        <v>1726</v>
      </c>
      <c r="K6" s="1235"/>
      <c r="L6" s="1234" t="s">
        <v>1727</v>
      </c>
      <c r="M6" s="1235"/>
    </row>
    <row r="7" spans="1:19" ht="12" customHeight="1">
      <c r="B7" s="1231"/>
      <c r="C7" s="1232"/>
      <c r="D7" s="1232"/>
      <c r="E7" s="1233"/>
      <c r="F7" s="277" t="s">
        <v>1728</v>
      </c>
      <c r="G7" s="278" t="s">
        <v>1729</v>
      </c>
      <c r="H7" s="277" t="s">
        <v>1728</v>
      </c>
      <c r="I7" s="278" t="s">
        <v>1729</v>
      </c>
      <c r="J7" s="277" t="s">
        <v>1728</v>
      </c>
      <c r="K7" s="278" t="s">
        <v>1729</v>
      </c>
      <c r="L7" s="277" t="s">
        <v>1728</v>
      </c>
      <c r="M7" s="278" t="s">
        <v>1729</v>
      </c>
    </row>
    <row r="8" spans="1:19" s="283" customFormat="1" ht="12" customHeight="1">
      <c r="B8" s="1135" t="s">
        <v>1730</v>
      </c>
      <c r="C8" s="279"/>
      <c r="D8" s="279"/>
      <c r="E8" s="280"/>
      <c r="F8" s="281">
        <f>SUM(F9:F12)</f>
        <v>256208.24797</v>
      </c>
      <c r="G8" s="282">
        <f t="shared" ref="G8:G13" si="0">F8/F$8</f>
        <v>1</v>
      </c>
      <c r="H8" s="281">
        <f>SUM(H9:H12)</f>
        <v>285760.42559999996</v>
      </c>
      <c r="I8" s="282">
        <f t="shared" ref="I8:I13" si="1">H8/H$8</f>
        <v>1</v>
      </c>
      <c r="J8" s="281">
        <f>SUM(J9:J12)</f>
        <v>368009.03153999994</v>
      </c>
      <c r="K8" s="282">
        <f t="shared" ref="K8:K13" si="2">J8/J$8</f>
        <v>1</v>
      </c>
      <c r="L8" s="281">
        <f>SUM(L9:L12)</f>
        <v>213440.76907000001</v>
      </c>
      <c r="M8" s="282">
        <f t="shared" ref="M8:M13" si="3">L8/L$8</f>
        <v>1</v>
      </c>
      <c r="O8" s="325">
        <f>J8/H8-1</f>
        <v>0.28782364026546303</v>
      </c>
    </row>
    <row r="9" spans="1:19" s="283" customFormat="1" ht="12" customHeight="1">
      <c r="B9" s="284"/>
      <c r="C9" s="285" t="s">
        <v>1731</v>
      </c>
      <c r="D9" s="1297"/>
      <c r="E9" s="286"/>
      <c r="F9" s="287">
        <v>193940.85093000002</v>
      </c>
      <c r="G9" s="288">
        <f t="shared" si="0"/>
        <v>0.75696568110761597</v>
      </c>
      <c r="H9" s="287">
        <v>196141.30578999998</v>
      </c>
      <c r="I9" s="288">
        <f t="shared" si="1"/>
        <v>0.68638372643157208</v>
      </c>
      <c r="J9" s="287">
        <v>207609.34015999996</v>
      </c>
      <c r="K9" s="288">
        <f t="shared" si="2"/>
        <v>0.56414197035116598</v>
      </c>
      <c r="L9" s="287">
        <v>134998.60034999999</v>
      </c>
      <c r="M9" s="288">
        <f t="shared" si="3"/>
        <v>0.6324874153059572</v>
      </c>
    </row>
    <row r="10" spans="1:19" s="283" customFormat="1" ht="12" customHeight="1">
      <c r="B10" s="284"/>
      <c r="C10" s="289" t="s">
        <v>1732</v>
      </c>
      <c r="D10" s="290"/>
      <c r="E10" s="1298"/>
      <c r="F10" s="291">
        <v>39546.999979999993</v>
      </c>
      <c r="G10" s="292">
        <f t="shared" si="0"/>
        <v>0.15435490579768782</v>
      </c>
      <c r="H10" s="291">
        <v>63108.075380000002</v>
      </c>
      <c r="I10" s="292">
        <f t="shared" si="1"/>
        <v>0.22084260004685552</v>
      </c>
      <c r="J10" s="291">
        <v>136888.82736</v>
      </c>
      <c r="K10" s="292">
        <f t="shared" si="2"/>
        <v>0.37197138012391734</v>
      </c>
      <c r="L10" s="291">
        <v>67629.5769</v>
      </c>
      <c r="M10" s="292">
        <f t="shared" si="3"/>
        <v>0.31685407241865876</v>
      </c>
    </row>
    <row r="11" spans="1:19" s="283" customFormat="1" ht="12" customHeight="1">
      <c r="B11" s="284"/>
      <c r="C11" s="289" t="s">
        <v>1733</v>
      </c>
      <c r="D11" s="290"/>
      <c r="E11" s="1298"/>
      <c r="F11" s="291">
        <v>0</v>
      </c>
      <c r="G11" s="292">
        <f t="shared" si="0"/>
        <v>0</v>
      </c>
      <c r="H11" s="291">
        <v>0</v>
      </c>
      <c r="I11" s="292">
        <f t="shared" si="1"/>
        <v>0</v>
      </c>
      <c r="J11" s="291">
        <v>764.58780999999999</v>
      </c>
      <c r="K11" s="292">
        <f t="shared" si="2"/>
        <v>2.0776332765542324E-3</v>
      </c>
      <c r="L11" s="291">
        <v>2476.41381</v>
      </c>
      <c r="M11" s="292">
        <f t="shared" si="3"/>
        <v>1.1602346734366551E-2</v>
      </c>
    </row>
    <row r="12" spans="1:19" s="283" customFormat="1" ht="12" customHeight="1">
      <c r="B12" s="284"/>
      <c r="C12" s="289" t="s">
        <v>1734</v>
      </c>
      <c r="D12" s="290"/>
      <c r="E12" s="1298"/>
      <c r="F12" s="291">
        <v>22720.397059999999</v>
      </c>
      <c r="G12" s="292">
        <f t="shared" si="0"/>
        <v>8.8679413094696236E-2</v>
      </c>
      <c r="H12" s="291">
        <v>26511.044430000002</v>
      </c>
      <c r="I12" s="292">
        <f t="shared" si="1"/>
        <v>9.2773673521572494E-2</v>
      </c>
      <c r="J12" s="291">
        <v>22746.276210000004</v>
      </c>
      <c r="K12" s="292">
        <f t="shared" si="2"/>
        <v>6.1809016248362499E-2</v>
      </c>
      <c r="L12" s="291">
        <v>8336.1780099999996</v>
      </c>
      <c r="M12" s="292">
        <f t="shared" si="3"/>
        <v>3.9056165541017457E-2</v>
      </c>
    </row>
    <row r="13" spans="1:19" s="283" customFormat="1" ht="12" customHeight="1">
      <c r="B13" s="1135" t="s">
        <v>1735</v>
      </c>
      <c r="C13" s="1297"/>
      <c r="D13" s="1297"/>
      <c r="E13" s="286"/>
      <c r="F13" s="293">
        <f>SUM(F14:F16)</f>
        <v>161396.83039999998</v>
      </c>
      <c r="G13" s="294">
        <f t="shared" si="0"/>
        <v>0.6299439291232275</v>
      </c>
      <c r="H13" s="293">
        <f>SUM(H14:H16)</f>
        <v>179752.13806</v>
      </c>
      <c r="I13" s="294">
        <f t="shared" si="1"/>
        <v>0.62903090126136774</v>
      </c>
      <c r="J13" s="293">
        <f>SUM(J14:J16)</f>
        <v>219075.8627185495</v>
      </c>
      <c r="K13" s="294">
        <f t="shared" si="2"/>
        <v>0.5953002343496494</v>
      </c>
      <c r="L13" s="293">
        <f>SUM(L14:L16)</f>
        <v>130677.34450000001</v>
      </c>
      <c r="M13" s="294">
        <f t="shared" si="3"/>
        <v>0.6122417243405972</v>
      </c>
      <c r="O13" s="283" t="s">
        <v>1736</v>
      </c>
      <c r="P13" s="325">
        <f>G13+G20</f>
        <v>0.6445797027944915</v>
      </c>
      <c r="Q13" s="325">
        <f>I13+I20</f>
        <v>0.64606388086230515</v>
      </c>
      <c r="R13" s="325">
        <f>K13+K20</f>
        <v>0.62310232194294779</v>
      </c>
      <c r="S13" s="325">
        <f>M13+M20</f>
        <v>0.63881326882439726</v>
      </c>
    </row>
    <row r="14" spans="1:19" s="283" customFormat="1" ht="12" customHeight="1">
      <c r="B14" s="284"/>
      <c r="C14" s="285" t="s">
        <v>1737</v>
      </c>
      <c r="D14" s="1297"/>
      <c r="E14" s="286"/>
      <c r="F14" s="698">
        <v>139117.20924999999</v>
      </c>
      <c r="G14" s="699">
        <f>F14/(F9+F10)</f>
        <v>0.59582204687653728</v>
      </c>
      <c r="H14" s="698">
        <v>154322.64504</v>
      </c>
      <c r="I14" s="699">
        <f>H14/(H9+H10)</f>
        <v>0.59526716840571592</v>
      </c>
      <c r="J14" s="698">
        <v>197314.4152585495</v>
      </c>
      <c r="K14" s="699">
        <f>J14/(J9+J10)</f>
        <v>0.57275896902149515</v>
      </c>
      <c r="L14" s="698">
        <v>121141.98283000001</v>
      </c>
      <c r="M14" s="699">
        <f>L14/(L9+L10)</f>
        <v>0.59785358815391509</v>
      </c>
      <c r="O14" s="283" t="s">
        <v>1736</v>
      </c>
    </row>
    <row r="15" spans="1:19" s="283" customFormat="1" ht="12" customHeight="1">
      <c r="B15" s="284"/>
      <c r="C15" s="289" t="s">
        <v>1733</v>
      </c>
      <c r="D15" s="290"/>
      <c r="E15" s="1298"/>
      <c r="F15" s="291"/>
      <c r="G15" s="292" t="str">
        <f>IF(ISERROR(F15/F11),"",F15/F11)</f>
        <v/>
      </c>
      <c r="H15" s="291">
        <v>0</v>
      </c>
      <c r="I15" s="292" t="str">
        <f>IF(ISERROR(H15/H11),"",H15/H11)</f>
        <v/>
      </c>
      <c r="J15" s="291">
        <v>499.87939999999998</v>
      </c>
      <c r="K15" s="1299">
        <f>IF(ISERROR(J15/J11),"",J15/J11)</f>
        <v>0.65378939274483072</v>
      </c>
      <c r="L15" s="291">
        <v>1684.5</v>
      </c>
      <c r="M15" s="1299">
        <f>IF(ISERROR(L15/L11),"",L15/L11)</f>
        <v>0.68021749563737088</v>
      </c>
      <c r="O15" s="283" t="s">
        <v>1736</v>
      </c>
    </row>
    <row r="16" spans="1:19" s="283" customFormat="1" ht="12" customHeight="1">
      <c r="B16" s="284"/>
      <c r="C16" s="289" t="s">
        <v>1734</v>
      </c>
      <c r="D16" s="290"/>
      <c r="E16" s="1298"/>
      <c r="F16" s="291">
        <v>22279.621149999999</v>
      </c>
      <c r="G16" s="292">
        <f>IF(ISERROR(F16/F12),"",F16/F12)</f>
        <v>0.98059999088765926</v>
      </c>
      <c r="H16" s="291">
        <v>25429.493019999998</v>
      </c>
      <c r="I16" s="292">
        <f>IF(ISERROR(H16/H12),"",H16/H12)</f>
        <v>0.95920374194024149</v>
      </c>
      <c r="J16" s="291">
        <v>21261.568059999998</v>
      </c>
      <c r="K16" s="1299">
        <f>IF(ISERROR(J16/J12),"",J16/J12)</f>
        <v>0.93472741927985203</v>
      </c>
      <c r="L16" s="291">
        <v>7850.8616699999993</v>
      </c>
      <c r="M16" s="1299">
        <f>IF(ISERROR(L16/L12),"",L16/L12)</f>
        <v>0.94178191259617783</v>
      </c>
      <c r="O16" s="283" t="s">
        <v>1736</v>
      </c>
    </row>
    <row r="17" spans="2:22" s="283" customFormat="1" ht="12" customHeight="1">
      <c r="B17" s="1135" t="s">
        <v>1738</v>
      </c>
      <c r="C17" s="279"/>
      <c r="D17" s="279"/>
      <c r="E17" s="280"/>
      <c r="F17" s="281">
        <f>SUM(F18:F19)</f>
        <v>31693.64155</v>
      </c>
      <c r="G17" s="282">
        <f t="shared" ref="G17:G35" si="4">F17/F$8</f>
        <v>0.12370265907173715</v>
      </c>
      <c r="H17" s="281">
        <f>SUM(H18:H19)</f>
        <v>40104.006439999997</v>
      </c>
      <c r="I17" s="282">
        <f t="shared" ref="I17:I35" si="5">H17/H$8</f>
        <v>0.14034135887009264</v>
      </c>
      <c r="J17" s="281">
        <f>SUM(J18:J19)</f>
        <v>44246.153509999996</v>
      </c>
      <c r="K17" s="282">
        <f t="shared" ref="K17:K35" si="6">J17/J$8</f>
        <v>0.12023116205828975</v>
      </c>
      <c r="L17" s="281">
        <f>SUM(L18:L19)</f>
        <v>24193.226140707073</v>
      </c>
      <c r="M17" s="282">
        <f t="shared" ref="M17:M35" si="7">L17/L$8</f>
        <v>0.11334866457856824</v>
      </c>
      <c r="O17" s="283" t="s">
        <v>1739</v>
      </c>
    </row>
    <row r="18" spans="2:22" s="283" customFormat="1" ht="12" customHeight="1">
      <c r="B18" s="284"/>
      <c r="C18" s="285" t="s">
        <v>1740</v>
      </c>
      <c r="D18" s="1297"/>
      <c r="E18" s="286"/>
      <c r="F18" s="287">
        <v>12018.81731</v>
      </c>
      <c r="G18" s="288">
        <f t="shared" si="4"/>
        <v>4.6910345022956913E-2</v>
      </c>
      <c r="H18" s="287">
        <v>17002.507699999998</v>
      </c>
      <c r="I18" s="288">
        <f t="shared" si="5"/>
        <v>5.9499168453086178E-2</v>
      </c>
      <c r="J18" s="287">
        <v>21291.67253</v>
      </c>
      <c r="K18" s="288">
        <f t="shared" si="6"/>
        <v>5.785638586341528E-2</v>
      </c>
      <c r="L18" s="287">
        <v>11841.77117</v>
      </c>
      <c r="M18" s="288">
        <f t="shared" si="7"/>
        <v>5.5480362170717133E-2</v>
      </c>
      <c r="O18" s="283" t="s">
        <v>1739</v>
      </c>
    </row>
    <row r="19" spans="2:22" s="283" customFormat="1" ht="12" customHeight="1">
      <c r="B19" s="284"/>
      <c r="C19" s="289" t="s">
        <v>1741</v>
      </c>
      <c r="D19" s="290"/>
      <c r="E19" s="1298"/>
      <c r="F19" s="291">
        <v>19674.824240000002</v>
      </c>
      <c r="G19" s="292">
        <f t="shared" si="4"/>
        <v>7.6792314048780244E-2</v>
      </c>
      <c r="H19" s="291">
        <v>23101.498739999999</v>
      </c>
      <c r="I19" s="292">
        <f t="shared" si="5"/>
        <v>8.0842190417006438E-2</v>
      </c>
      <c r="J19" s="291">
        <v>22954.480979999997</v>
      </c>
      <c r="K19" s="292">
        <f t="shared" si="6"/>
        <v>6.2374776194874471E-2</v>
      </c>
      <c r="L19" s="291">
        <v>12351.454970707073</v>
      </c>
      <c r="M19" s="292">
        <f t="shared" si="7"/>
        <v>5.7868302407851104E-2</v>
      </c>
      <c r="O19" s="283" t="s">
        <v>1739</v>
      </c>
    </row>
    <row r="20" spans="2:22" s="283" customFormat="1" ht="12" customHeight="1">
      <c r="B20" s="1135" t="s">
        <v>1742</v>
      </c>
      <c r="C20" s="1297"/>
      <c r="D20" s="1297"/>
      <c r="E20" s="286"/>
      <c r="F20" s="293">
        <v>3749.8059299999991</v>
      </c>
      <c r="G20" s="294">
        <f t="shared" si="4"/>
        <v>1.463577367126398E-2</v>
      </c>
      <c r="H20" s="293">
        <v>4867.3514999999998</v>
      </c>
      <c r="I20" s="294">
        <f t="shared" si="5"/>
        <v>1.7032979600937439E-2</v>
      </c>
      <c r="J20" s="293">
        <v>10231.419329999999</v>
      </c>
      <c r="K20" s="294">
        <f t="shared" si="6"/>
        <v>2.780208759329842E-2</v>
      </c>
      <c r="L20" s="293">
        <v>5671.4508900000001</v>
      </c>
      <c r="M20" s="294">
        <f>L20/L$8</f>
        <v>2.6571544483800055E-2</v>
      </c>
      <c r="O20" s="283" t="s">
        <v>1736</v>
      </c>
      <c r="P20" s="738">
        <f>F20/F25</f>
        <v>1.632775906302807E-2</v>
      </c>
      <c r="R20" s="325">
        <f>K13+K17+K20+K21</f>
        <v>0.86283767694444757</v>
      </c>
    </row>
    <row r="21" spans="2:22" s="283" customFormat="1" ht="12" customHeight="1">
      <c r="B21" s="1135" t="s">
        <v>1743</v>
      </c>
      <c r="C21" s="279"/>
      <c r="D21" s="279"/>
      <c r="E21" s="280"/>
      <c r="F21" s="281">
        <f>SUM(F22:F24)</f>
        <v>32818.055240000002</v>
      </c>
      <c r="G21" s="282">
        <f t="shared" si="4"/>
        <v>0.12809133000215803</v>
      </c>
      <c r="H21" s="281">
        <f>SUM(H22:H24)</f>
        <v>36112.334210000001</v>
      </c>
      <c r="I21" s="282">
        <f t="shared" si="5"/>
        <v>0.12637276184823826</v>
      </c>
      <c r="J21" s="281">
        <f>SUM(J22:J24)</f>
        <v>43978.622310000006</v>
      </c>
      <c r="K21" s="282">
        <f t="shared" si="6"/>
        <v>0.11950419294320999</v>
      </c>
      <c r="L21" s="281">
        <f>SUM(L22:L24)</f>
        <v>22905.277489292923</v>
      </c>
      <c r="M21" s="282">
        <f t="shared" si="7"/>
        <v>0.10731444413874329</v>
      </c>
    </row>
    <row r="22" spans="2:22" s="283" customFormat="1" ht="12" customHeight="1">
      <c r="B22" s="284"/>
      <c r="C22" s="285" t="s">
        <v>1744</v>
      </c>
      <c r="D22" s="1297"/>
      <c r="E22" s="286"/>
      <c r="F22" s="287">
        <v>10939.987949999999</v>
      </c>
      <c r="G22" s="288">
        <f t="shared" si="4"/>
        <v>4.2699593150026097E-2</v>
      </c>
      <c r="H22" s="287">
        <v>11337.657569999999</v>
      </c>
      <c r="I22" s="288">
        <f t="shared" si="5"/>
        <v>3.967539433143958E-2</v>
      </c>
      <c r="J22" s="287">
        <v>15173.81458</v>
      </c>
      <c r="K22" s="288">
        <f t="shared" si="6"/>
        <v>4.1232179863908355E-2</v>
      </c>
      <c r="L22" s="287">
        <v>7947.818839999999</v>
      </c>
      <c r="M22" s="288">
        <f t="shared" si="7"/>
        <v>3.7236648249676395E-2</v>
      </c>
      <c r="O22" s="283" t="s">
        <v>1739</v>
      </c>
    </row>
    <row r="23" spans="2:22" s="283" customFormat="1" ht="12" customHeight="1">
      <c r="B23" s="284"/>
      <c r="C23" s="289" t="s">
        <v>1745</v>
      </c>
      <c r="D23" s="290"/>
      <c r="E23" s="1298"/>
      <c r="F23" s="291">
        <v>537.41015000000004</v>
      </c>
      <c r="G23" s="292">
        <f t="shared" si="4"/>
        <v>2.0975521055939098E-3</v>
      </c>
      <c r="H23" s="291">
        <v>537.41015000000004</v>
      </c>
      <c r="I23" s="292">
        <f t="shared" si="5"/>
        <v>1.8806318225192346E-3</v>
      </c>
      <c r="J23" s="291">
        <v>541.51113999999995</v>
      </c>
      <c r="K23" s="292">
        <f t="shared" si="6"/>
        <v>1.4714615500982387E-3</v>
      </c>
      <c r="L23" s="291">
        <v>213.54316999999998</v>
      </c>
      <c r="M23" s="292">
        <f t="shared" si="7"/>
        <v>1.0004797627484485E-3</v>
      </c>
      <c r="O23" s="283" t="s">
        <v>1736</v>
      </c>
    </row>
    <row r="24" spans="2:22" s="283" customFormat="1" ht="12" customHeight="1">
      <c r="B24" s="794"/>
      <c r="C24" s="795" t="s">
        <v>1746</v>
      </c>
      <c r="D24" s="796"/>
      <c r="E24" s="1300"/>
      <c r="F24" s="797">
        <v>21340.657139999999</v>
      </c>
      <c r="G24" s="798">
        <f t="shared" si="4"/>
        <v>8.3294184746538005E-2</v>
      </c>
      <c r="H24" s="797">
        <v>24237.266490000005</v>
      </c>
      <c r="I24" s="798">
        <f t="shared" si="5"/>
        <v>8.4816735694279458E-2</v>
      </c>
      <c r="J24" s="797">
        <v>28263.296590000002</v>
      </c>
      <c r="K24" s="798">
        <f t="shared" si="6"/>
        <v>7.6800551529203398E-2</v>
      </c>
      <c r="L24" s="797">
        <v>14743.915479292926</v>
      </c>
      <c r="M24" s="798">
        <f t="shared" si="7"/>
        <v>6.9077316126318455E-2</v>
      </c>
      <c r="N24" s="799"/>
      <c r="O24" s="799" t="s">
        <v>1739</v>
      </c>
      <c r="P24" s="799"/>
      <c r="Q24" s="799"/>
      <c r="R24" s="799"/>
    </row>
    <row r="25" spans="2:22" s="283" customFormat="1" ht="12" customHeight="1">
      <c r="B25" s="1136" t="s">
        <v>1747</v>
      </c>
      <c r="C25" s="279"/>
      <c r="D25" s="279"/>
      <c r="E25" s="280"/>
      <c r="F25" s="281">
        <f>SUM(F13,F17,F20,F21)</f>
        <v>229658.33311999997</v>
      </c>
      <c r="G25" s="282">
        <f t="shared" si="4"/>
        <v>0.89637369186838656</v>
      </c>
      <c r="H25" s="281">
        <f>SUM(H13,H17,H20,H21)</f>
        <v>260835.83020999999</v>
      </c>
      <c r="I25" s="282">
        <f t="shared" si="5"/>
        <v>0.91277800158063604</v>
      </c>
      <c r="J25" s="281">
        <f>SUM(J13,J17,J20,J21)</f>
        <v>317532.05786854948</v>
      </c>
      <c r="K25" s="282">
        <f t="shared" si="6"/>
        <v>0.86283767694444757</v>
      </c>
      <c r="L25" s="281">
        <f>SUM(L13,L17,L20,L21)</f>
        <v>183447.29902000001</v>
      </c>
      <c r="M25" s="282">
        <f t="shared" si="7"/>
        <v>0.8594763775417088</v>
      </c>
      <c r="P25" s="325">
        <f>F13/F25</f>
        <v>0.70276931913316498</v>
      </c>
      <c r="R25" s="325">
        <f>H13/H25</f>
        <v>0.68913898031294563</v>
      </c>
      <c r="T25" s="325">
        <f>J13/J25</f>
        <v>0.68993305491454204</v>
      </c>
      <c r="V25" s="325">
        <f>L13/L25</f>
        <v>0.71234270113594389</v>
      </c>
    </row>
    <row r="26" spans="2:22" s="283" customFormat="1" ht="12" customHeight="1">
      <c r="B26" s="1136" t="s">
        <v>1748</v>
      </c>
      <c r="C26" s="295"/>
      <c r="D26" s="295"/>
      <c r="E26" s="296"/>
      <c r="F26" s="297">
        <f>F8-F25</f>
        <v>26549.91485000003</v>
      </c>
      <c r="G26" s="298">
        <f t="shared" si="4"/>
        <v>0.10362630813161339</v>
      </c>
      <c r="H26" s="297">
        <f>H8-H25</f>
        <v>24924.595389999973</v>
      </c>
      <c r="I26" s="298">
        <f t="shared" si="5"/>
        <v>8.7221998419363969E-2</v>
      </c>
      <c r="J26" s="297">
        <f>J8-J25</f>
        <v>50476.973671450454</v>
      </c>
      <c r="K26" s="298">
        <f t="shared" si="6"/>
        <v>0.13716232305555243</v>
      </c>
      <c r="L26" s="297">
        <f>L8-L25</f>
        <v>29993.470050000004</v>
      </c>
      <c r="M26" s="298">
        <f t="shared" si="7"/>
        <v>0.14052362245829123</v>
      </c>
    </row>
    <row r="27" spans="2:22" s="283" customFormat="1" ht="12" customHeight="1">
      <c r="B27" s="1135" t="s">
        <v>1749</v>
      </c>
      <c r="C27" s="279"/>
      <c r="D27" s="279"/>
      <c r="E27" s="280"/>
      <c r="F27" s="281">
        <f>SUM(F28:F31)</f>
        <v>26032.509460000001</v>
      </c>
      <c r="G27" s="282">
        <f t="shared" si="4"/>
        <v>0.10160683610407502</v>
      </c>
      <c r="H27" s="281">
        <f>SUM(H28:H31)</f>
        <v>26867.213340000002</v>
      </c>
      <c r="I27" s="282">
        <f t="shared" si="5"/>
        <v>9.4020063427565123E-2</v>
      </c>
      <c r="J27" s="281">
        <f>SUM(J28:J31)</f>
        <v>32433.39572</v>
      </c>
      <c r="K27" s="282">
        <f t="shared" si="6"/>
        <v>8.8132064542754907E-2</v>
      </c>
      <c r="L27" s="281">
        <f>SUM(L28:L31)</f>
        <v>18085.96473</v>
      </c>
      <c r="M27" s="282">
        <f t="shared" si="7"/>
        <v>8.473528655656469E-2</v>
      </c>
    </row>
    <row r="28" spans="2:22" s="283" customFormat="1" ht="12" customHeight="1">
      <c r="B28" s="284"/>
      <c r="C28" s="285" t="s">
        <v>1517</v>
      </c>
      <c r="D28" s="1297"/>
      <c r="E28" s="286"/>
      <c r="F28" s="287">
        <v>6614.5433300000004</v>
      </c>
      <c r="G28" s="288">
        <f t="shared" si="4"/>
        <v>2.5817058515518642E-2</v>
      </c>
      <c r="H28" s="698">
        <v>6345.8010200000008</v>
      </c>
      <c r="I28" s="288">
        <f t="shared" si="5"/>
        <v>2.2206717416087169E-2</v>
      </c>
      <c r="J28" s="698">
        <v>3312.0402400000007</v>
      </c>
      <c r="K28" s="288">
        <f t="shared" si="6"/>
        <v>8.9998884705089245E-3</v>
      </c>
      <c r="L28" s="287">
        <v>2047.3329000000001</v>
      </c>
      <c r="M28" s="288">
        <f t="shared" si="7"/>
        <v>9.5920423681033363E-3</v>
      </c>
      <c r="O28" s="283" t="s">
        <v>1739</v>
      </c>
    </row>
    <row r="29" spans="2:22" s="283" customFormat="1" ht="12" customHeight="1">
      <c r="B29" s="284"/>
      <c r="C29" s="289" t="s">
        <v>1750</v>
      </c>
      <c r="D29" s="290"/>
      <c r="E29" s="1298"/>
      <c r="F29" s="291">
        <v>3050.2832500000004</v>
      </c>
      <c r="G29" s="292">
        <f t="shared" si="4"/>
        <v>1.1905484207351377E-2</v>
      </c>
      <c r="H29" s="291">
        <v>4686.59</v>
      </c>
      <c r="I29" s="292">
        <f t="shared" si="5"/>
        <v>1.6400416503299053E-2</v>
      </c>
      <c r="J29" s="291">
        <v>8267.67</v>
      </c>
      <c r="K29" s="292">
        <f t="shared" si="6"/>
        <v>2.2465943200911262E-2</v>
      </c>
      <c r="L29" s="291">
        <v>3831.7900000000004</v>
      </c>
      <c r="M29" s="292">
        <f t="shared" si="7"/>
        <v>1.7952474668713955E-2</v>
      </c>
      <c r="O29" s="283" t="s">
        <v>1736</v>
      </c>
    </row>
    <row r="30" spans="2:22" s="283" customFormat="1" ht="12" customHeight="1">
      <c r="B30" s="284"/>
      <c r="C30" s="289" t="s">
        <v>1751</v>
      </c>
      <c r="D30" s="290"/>
      <c r="E30" s="1298"/>
      <c r="F30" s="291">
        <v>3462.0511199999996</v>
      </c>
      <c r="G30" s="292">
        <f t="shared" si="4"/>
        <v>1.3512645074585494E-2</v>
      </c>
      <c r="H30" s="291">
        <v>5501.11</v>
      </c>
      <c r="I30" s="292">
        <f t="shared" si="5"/>
        <v>1.9250776199851799E-2</v>
      </c>
      <c r="J30" s="291">
        <v>10302.33</v>
      </c>
      <c r="K30" s="292">
        <f t="shared" si="6"/>
        <v>2.7994774902365977E-2</v>
      </c>
      <c r="L30" s="291">
        <v>7144.33</v>
      </c>
      <c r="M30" s="292">
        <f t="shared" si="7"/>
        <v>3.3472190112175552E-2</v>
      </c>
      <c r="O30" s="283" t="s">
        <v>1736</v>
      </c>
    </row>
    <row r="31" spans="2:22" s="283" customFormat="1" ht="12" customHeight="1">
      <c r="B31" s="284"/>
      <c r="C31" s="289" t="s">
        <v>1752</v>
      </c>
      <c r="D31" s="290"/>
      <c r="E31" s="1298"/>
      <c r="F31" s="291">
        <v>12905.63176</v>
      </c>
      <c r="G31" s="292">
        <f t="shared" si="4"/>
        <v>5.0371648306619506E-2</v>
      </c>
      <c r="H31" s="291">
        <v>10333.712320000001</v>
      </c>
      <c r="I31" s="292">
        <f t="shared" si="5"/>
        <v>3.6162153308327109E-2</v>
      </c>
      <c r="J31" s="291">
        <v>10551.35548</v>
      </c>
      <c r="K31" s="292">
        <f t="shared" si="6"/>
        <v>2.8671457968968743E-2</v>
      </c>
      <c r="L31" s="291">
        <v>5062.5118299999995</v>
      </c>
      <c r="M31" s="292">
        <f t="shared" si="7"/>
        <v>2.3718579407571844E-2</v>
      </c>
      <c r="O31" s="283" t="s">
        <v>1739</v>
      </c>
    </row>
    <row r="32" spans="2:22" s="283" customFormat="1" ht="12" customHeight="1">
      <c r="B32" s="285" t="s">
        <v>1753</v>
      </c>
      <c r="C32" s="1297"/>
      <c r="D32" s="1297"/>
      <c r="E32" s="286"/>
      <c r="F32" s="287">
        <v>451.36164244864267</v>
      </c>
      <c r="G32" s="288">
        <f t="shared" si="4"/>
        <v>1.7616983294834975E-3</v>
      </c>
      <c r="H32" s="287">
        <v>-120.05973999999833</v>
      </c>
      <c r="I32" s="288">
        <f t="shared" si="5"/>
        <v>-4.2014124155895135E-4</v>
      </c>
      <c r="J32" s="287">
        <v>-1248.5985399999997</v>
      </c>
      <c r="K32" s="288">
        <f t="shared" si="6"/>
        <v>-3.3928475471784341E-3</v>
      </c>
      <c r="L32" s="287">
        <v>-464.19127000000003</v>
      </c>
      <c r="M32" s="288">
        <f t="shared" si="7"/>
        <v>-2.1748013372635661E-3</v>
      </c>
      <c r="O32" s="283" t="s">
        <v>1736</v>
      </c>
    </row>
    <row r="33" spans="2:15" s="283" customFormat="1" ht="12" customHeight="1">
      <c r="B33" s="1220" t="s">
        <v>1754</v>
      </c>
      <c r="C33" s="1221"/>
      <c r="D33" s="1221"/>
      <c r="E33" s="1222"/>
      <c r="F33" s="281">
        <f>F26-F27+F32</f>
        <v>968.76703244867167</v>
      </c>
      <c r="G33" s="282">
        <f>F33/F$8</f>
        <v>3.781170357021866E-3</v>
      </c>
      <c r="H33" s="281">
        <f>H26-H27+H32</f>
        <v>-2062.6776900000273</v>
      </c>
      <c r="I33" s="282">
        <f t="shared" si="5"/>
        <v>-7.2182062497601054E-3</v>
      </c>
      <c r="J33" s="281">
        <f>J26-J27+J32</f>
        <v>16794.979411450455</v>
      </c>
      <c r="K33" s="282">
        <f t="shared" si="6"/>
        <v>4.5637410965619088E-2</v>
      </c>
      <c r="L33" s="281">
        <f>L26-L27+L32</f>
        <v>11443.314050000004</v>
      </c>
      <c r="M33" s="282">
        <f t="shared" si="7"/>
        <v>5.3613534564462974E-2</v>
      </c>
    </row>
    <row r="34" spans="2:15" s="283" customFormat="1" ht="12" customHeight="1">
      <c r="B34" s="1223" t="s">
        <v>1755</v>
      </c>
      <c r="C34" s="1221"/>
      <c r="D34" s="1221"/>
      <c r="E34" s="1222"/>
      <c r="F34" s="281">
        <v>11675.972829999999</v>
      </c>
      <c r="G34" s="282">
        <f t="shared" si="4"/>
        <v>4.5572197314144094E-2</v>
      </c>
      <c r="H34" s="281">
        <v>11173.415399999998</v>
      </c>
      <c r="I34" s="282">
        <f t="shared" si="5"/>
        <v>3.9100639553358782E-2</v>
      </c>
      <c r="J34" s="281">
        <v>4595.1942299999982</v>
      </c>
      <c r="K34" s="282">
        <f t="shared" si="6"/>
        <v>1.248663439255983E-2</v>
      </c>
      <c r="L34" s="281">
        <v>2284.3357599999999</v>
      </c>
      <c r="M34" s="282">
        <f t="shared" si="7"/>
        <v>1.0702434075520172E-2</v>
      </c>
    </row>
    <row r="35" spans="2:15" s="283" customFormat="1" ht="12" customHeight="1">
      <c r="B35" s="1136" t="s">
        <v>1756</v>
      </c>
      <c r="C35" s="279"/>
      <c r="D35" s="279"/>
      <c r="E35" s="280"/>
      <c r="F35" s="281">
        <f>F33+F34</f>
        <v>12644.73986244867</v>
      </c>
      <c r="G35" s="282">
        <f t="shared" si="4"/>
        <v>4.9353367671165965E-2</v>
      </c>
      <c r="H35" s="281">
        <f>H33+H34</f>
        <v>9110.7377099999703</v>
      </c>
      <c r="I35" s="282">
        <f t="shared" si="5"/>
        <v>3.1882433303598676E-2</v>
      </c>
      <c r="J35" s="281">
        <f>J33+J34</f>
        <v>21390.173641450452</v>
      </c>
      <c r="K35" s="282">
        <f t="shared" si="6"/>
        <v>5.8124045358178916E-2</v>
      </c>
      <c r="L35" s="281">
        <f>L33+L34</f>
        <v>13727.649810000004</v>
      </c>
      <c r="M35" s="282">
        <f t="shared" si="7"/>
        <v>6.4315968639983137E-2</v>
      </c>
    </row>
    <row r="36" spans="2:15" s="301" customFormat="1" ht="12" customHeight="1">
      <c r="B36" s="1224" t="s">
        <v>1757</v>
      </c>
      <c r="C36" s="1225"/>
      <c r="D36" s="1225"/>
      <c r="E36" s="1226"/>
      <c r="F36" s="299">
        <f>1-(SUM(G13,G20,G29,G30,G23)-G32)</f>
        <v>0.32966631414746117</v>
      </c>
      <c r="G36" s="300"/>
      <c r="H36" s="299">
        <f>1-(SUM(I13,I20,I29,I30,I23)-I32)</f>
        <v>0.31598415337046581</v>
      </c>
      <c r="I36" s="300"/>
      <c r="J36" s="299">
        <f>1-(SUM(K13,K20,K29,K30,K23)-K32)</f>
        <v>0.32157265085649833</v>
      </c>
      <c r="K36" s="300"/>
      <c r="L36" s="299">
        <f t="shared" ref="L36" si="8">1-(SUM(M13,M20,M29,M30,M23))</f>
        <v>0.30876158663196485</v>
      </c>
      <c r="M36" s="300"/>
    </row>
    <row r="37" spans="2:15" s="283" customFormat="1" ht="12" customHeight="1">
      <c r="B37" s="1301"/>
      <c r="C37" s="1297"/>
      <c r="D37" s="1297"/>
      <c r="E37" s="1297"/>
      <c r="F37" s="1302"/>
      <c r="G37" s="1303"/>
      <c r="H37" s="1302"/>
      <c r="I37" s="1303"/>
      <c r="J37" s="1302"/>
      <c r="K37" s="1303"/>
      <c r="L37" s="1302"/>
      <c r="M37" s="1303"/>
    </row>
    <row r="38" spans="2:15" s="283" customFormat="1" ht="12" customHeight="1">
      <c r="B38" s="1304" t="s">
        <v>1739</v>
      </c>
      <c r="C38" s="1304"/>
      <c r="D38" s="1304"/>
      <c r="E38" s="1304"/>
      <c r="F38" s="1302">
        <f>SUM(F17,F22,F24,F28,F31)</f>
        <v>83494.461729999995</v>
      </c>
      <c r="G38" s="1303"/>
      <c r="H38" s="1302">
        <f>SUM(H17,H22,H24,H28,H31)</f>
        <v>92358.443840000007</v>
      </c>
      <c r="I38" s="1303"/>
      <c r="J38" s="1302">
        <f t="shared" ref="J38" si="9">SUM(J17,J22,J24,J28,J31)</f>
        <v>101546.66039999999</v>
      </c>
      <c r="K38" s="1303"/>
      <c r="L38" s="1302">
        <f t="shared" ref="L38" si="10">SUM(L17,L22,L24,L28,L31)</f>
        <v>53994.805189999999</v>
      </c>
      <c r="M38" s="1303"/>
    </row>
    <row r="41" spans="2:15">
      <c r="C41" s="1218" t="s">
        <v>1758</v>
      </c>
      <c r="D41" s="1218"/>
      <c r="F41" s="700">
        <f>F17+F28</f>
        <v>38308.184880000001</v>
      </c>
      <c r="H41" s="700">
        <f>H17+H28</f>
        <v>46449.807459999996</v>
      </c>
      <c r="J41" s="700">
        <f>J17+J28</f>
        <v>47558.193749999999</v>
      </c>
      <c r="L41" s="700">
        <f>L17+L28</f>
        <v>26240.559040707074</v>
      </c>
    </row>
    <row r="42" spans="2:15" s="325" customFormat="1">
      <c r="B42" s="734"/>
      <c r="C42" s="1219" t="s">
        <v>1759</v>
      </c>
      <c r="D42" s="1219"/>
      <c r="E42" s="734"/>
      <c r="F42" s="325">
        <f>F28/F41</f>
        <v>0.17266658158615425</v>
      </c>
      <c r="H42" s="325">
        <f>H28/H41</f>
        <v>0.13661630407111275</v>
      </c>
      <c r="J42" s="325">
        <f>J28/J41</f>
        <v>6.9641842526872694E-2</v>
      </c>
      <c r="L42" s="325">
        <f>L28/L41</f>
        <v>7.8021695224707879E-2</v>
      </c>
    </row>
    <row r="43" spans="2:15">
      <c r="H43" s="735">
        <f>1-H42</f>
        <v>0.8633836959288872</v>
      </c>
      <c r="J43" s="735">
        <f>1-J42</f>
        <v>0.93035815747312733</v>
      </c>
      <c r="L43" s="735">
        <f>1-L42</f>
        <v>0.92197830477529208</v>
      </c>
    </row>
    <row r="45" spans="2:15">
      <c r="M45" s="816"/>
      <c r="O45" s="816"/>
    </row>
    <row r="46" spans="2:15">
      <c r="M46" s="816"/>
      <c r="O46" s="816"/>
    </row>
  </sheetData>
  <mergeCells count="13">
    <mergeCell ref="L4:M4"/>
    <mergeCell ref="B5:E5"/>
    <mergeCell ref="B6:E7"/>
    <mergeCell ref="F6:G6"/>
    <mergeCell ref="H6:I6"/>
    <mergeCell ref="J6:K6"/>
    <mergeCell ref="L6:M6"/>
    <mergeCell ref="C41:D41"/>
    <mergeCell ref="C42:D42"/>
    <mergeCell ref="B33:E33"/>
    <mergeCell ref="B34:E34"/>
    <mergeCell ref="B36:E36"/>
    <mergeCell ref="B38:E38"/>
  </mergeCells>
  <phoneticPr fontId="1" type="noConversion"/>
  <pageMargins left="0.19685039370078741" right="0.19685039370078741" top="0.59055118110236227" bottom="0.39370078740157483" header="0.86614173228346458" footer="0.23622047244094491"/>
  <pageSetup paperSize="9" scale="55" fitToHeight="0" orientation="landscape" r:id="rId1"/>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4:I38"/>
  <sheetViews>
    <sheetView workbookViewId="0">
      <selection activeCell="F20" sqref="F20"/>
    </sheetView>
  </sheetViews>
  <sheetFormatPr defaultRowHeight="11.25"/>
  <cols>
    <col min="1" max="1" width="9" style="363"/>
    <col min="2" max="2" width="12.5" style="363" customWidth="1"/>
    <col min="3" max="6" width="8.75" style="363" customWidth="1"/>
    <col min="7" max="7" width="11.125" style="363" bestFit="1" customWidth="1"/>
    <col min="8" max="8" width="9.25" style="363" bestFit="1" customWidth="1"/>
    <col min="9" max="9" width="11.125" style="363" bestFit="1" customWidth="1"/>
    <col min="10" max="16384" width="9" style="363"/>
  </cols>
  <sheetData>
    <row r="4" spans="2:6" ht="19.5" customHeight="1">
      <c r="B4" s="373" t="s">
        <v>211</v>
      </c>
      <c r="C4" s="374"/>
      <c r="D4" s="374"/>
      <c r="E4" s="374"/>
      <c r="F4" s="375"/>
    </row>
    <row r="5" spans="2:6" ht="12" customHeight="1">
      <c r="B5" s="370"/>
      <c r="C5" s="371" t="s">
        <v>120</v>
      </c>
      <c r="D5" s="371" t="s">
        <v>2</v>
      </c>
      <c r="E5" s="371" t="s">
        <v>3</v>
      </c>
      <c r="F5" s="372" t="s">
        <v>4</v>
      </c>
    </row>
    <row r="6" spans="2:6" ht="12" customHeight="1">
      <c r="B6" s="18" t="s">
        <v>845</v>
      </c>
      <c r="C6" s="19" t="s">
        <v>124</v>
      </c>
      <c r="D6" s="19" t="s">
        <v>124</v>
      </c>
      <c r="E6" s="19" t="s">
        <v>124</v>
      </c>
      <c r="F6" s="20" t="s">
        <v>125</v>
      </c>
    </row>
    <row r="7" spans="2:6" ht="12" customHeight="1">
      <c r="B7" s="21" t="s">
        <v>211</v>
      </c>
      <c r="C7" s="658">
        <f>SUM(C8:C9)</f>
        <v>39894282.400000006</v>
      </c>
      <c r="D7" s="658">
        <f t="shared" ref="D7:F7" si="0">SUM(D8:D9)</f>
        <v>48018895.670000002</v>
      </c>
      <c r="E7" s="658">
        <f t="shared" si="0"/>
        <v>49303762.699999996</v>
      </c>
      <c r="F7" s="1084">
        <f t="shared" si="0"/>
        <v>26979757.300707072</v>
      </c>
    </row>
    <row r="8" spans="2:6" ht="12" customHeight="1">
      <c r="B8" s="259" t="s">
        <v>1760</v>
      </c>
      <c r="C8" s="377">
        <f>매출원가!C39</f>
        <v>31665245.060000006</v>
      </c>
      <c r="D8" s="377">
        <f>마진!H17*1000</f>
        <v>40104006.439999998</v>
      </c>
      <c r="E8" s="377">
        <f>마진!J17*1000</f>
        <v>44246153.509999998</v>
      </c>
      <c r="F8" s="1076">
        <f>마진!L17*1000</f>
        <v>24193226.140707072</v>
      </c>
    </row>
    <row r="9" spans="2:6" ht="12" customHeight="1">
      <c r="B9" s="1077" t="s">
        <v>150</v>
      </c>
      <c r="C9" s="379">
        <f>판매관리비!C10</f>
        <v>8229037.3399999999</v>
      </c>
      <c r="D9" s="379">
        <f>판매관리비!E10</f>
        <v>7914889.2300000004</v>
      </c>
      <c r="E9" s="379">
        <f>판매관리비!G10</f>
        <v>5057609.1899999995</v>
      </c>
      <c r="F9" s="624">
        <f>판매관리비!I10</f>
        <v>2786531.1599999997</v>
      </c>
    </row>
    <row r="10" spans="2:6" ht="12" customHeight="1">
      <c r="B10" s="1078" t="s">
        <v>1761</v>
      </c>
      <c r="C10" s="1102">
        <f>평균급여!D4</f>
        <v>548</v>
      </c>
      <c r="D10" s="1102">
        <f>평균급여!D5</f>
        <v>662</v>
      </c>
      <c r="E10" s="1102">
        <f>평균급여!D6</f>
        <v>649</v>
      </c>
      <c r="F10" s="1103">
        <f>평균급여!D7</f>
        <v>668</v>
      </c>
    </row>
    <row r="11" spans="2:6" ht="12" customHeight="1">
      <c r="B11" s="1079" t="s">
        <v>1760</v>
      </c>
      <c r="C11" s="668"/>
      <c r="D11" s="668"/>
      <c r="E11" s="668"/>
      <c r="F11" s="1080"/>
    </row>
    <row r="12" spans="2:6" ht="12" customHeight="1">
      <c r="B12" s="1081" t="s">
        <v>150</v>
      </c>
      <c r="C12" s="1075"/>
      <c r="D12" s="1075"/>
      <c r="E12" s="1075"/>
      <c r="F12" s="1082"/>
    </row>
    <row r="13" spans="2:6" ht="12" customHeight="1">
      <c r="B13" s="1078" t="s">
        <v>1762</v>
      </c>
      <c r="C13" s="1091">
        <f>C7/C10</f>
        <v>72799.785401459871</v>
      </c>
      <c r="D13" s="1091">
        <f t="shared" ref="D13:F13" si="1">D7/D10</f>
        <v>72536.096178247739</v>
      </c>
      <c r="E13" s="1091">
        <f t="shared" si="1"/>
        <v>75968.817719568557</v>
      </c>
      <c r="F13" s="1092">
        <f t="shared" si="1"/>
        <v>40388.858234591426</v>
      </c>
    </row>
    <row r="14" spans="2:6" ht="12" customHeight="1">
      <c r="B14" s="1079" t="s">
        <v>1519</v>
      </c>
      <c r="C14" s="889"/>
      <c r="D14" s="889"/>
      <c r="E14" s="889"/>
      <c r="F14" s="1093"/>
    </row>
    <row r="15" spans="2:6" ht="12" customHeight="1" thickBot="1">
      <c r="B15" s="1083" t="s">
        <v>1763</v>
      </c>
      <c r="C15" s="1094"/>
      <c r="D15" s="1094"/>
      <c r="E15" s="1094"/>
      <c r="F15" s="1095"/>
    </row>
    <row r="17" spans="2:9">
      <c r="D17" s="363">
        <f>D13/C13</f>
        <v>0.99637788460834054</v>
      </c>
      <c r="E17" s="363">
        <f t="shared" ref="E17:F17" si="2">E13/D13</f>
        <v>1.0473243215748111</v>
      </c>
      <c r="F17" s="363">
        <f t="shared" si="2"/>
        <v>0.53165047774842222</v>
      </c>
    </row>
    <row r="19" spans="2:9">
      <c r="B19" s="363" t="s">
        <v>1764</v>
      </c>
      <c r="C19" s="888">
        <f>판매관리비!O43</f>
        <v>5586840.3700000001</v>
      </c>
      <c r="D19" s="888">
        <f>판매관리비!P43</f>
        <v>5226789.4000000004</v>
      </c>
      <c r="E19" s="888">
        <f>판매관리비!Q43</f>
        <v>2549018.1999999997</v>
      </c>
      <c r="F19" s="888">
        <f>판매관리비!R43</f>
        <v>1566403.5499999998</v>
      </c>
      <c r="H19" s="1099"/>
    </row>
    <row r="20" spans="2:9">
      <c r="B20" s="363" t="s">
        <v>1760</v>
      </c>
      <c r="C20" s="888">
        <f>C8</f>
        <v>31665245.060000006</v>
      </c>
      <c r="D20" s="888">
        <f t="shared" ref="D20:F20" si="3">D8</f>
        <v>40104006.439999998</v>
      </c>
      <c r="E20" s="888">
        <f t="shared" si="3"/>
        <v>44246153.509999998</v>
      </c>
      <c r="F20" s="888">
        <f t="shared" si="3"/>
        <v>24193226.140707072</v>
      </c>
      <c r="H20" s="1098">
        <f>'IS(RMB)'!F8/인건비!F10</f>
        <v>319522.10938622756</v>
      </c>
      <c r="I20" s="1098"/>
    </row>
    <row r="21" spans="2:9">
      <c r="C21" s="888">
        <f>SUM(C19:C20)</f>
        <v>37252085.430000007</v>
      </c>
      <c r="D21" s="888">
        <f t="shared" ref="D21:F21" si="4">SUM(D19:D20)</f>
        <v>45330795.839999996</v>
      </c>
      <c r="E21" s="888">
        <f t="shared" si="4"/>
        <v>46795171.710000001</v>
      </c>
      <c r="F21" s="888">
        <f t="shared" si="4"/>
        <v>25759629.690707073</v>
      </c>
    </row>
    <row r="23" spans="2:9" s="369" customFormat="1"/>
    <row r="24" spans="2:9">
      <c r="B24" s="1085"/>
      <c r="C24" s="1085"/>
      <c r="D24" s="1085"/>
      <c r="E24" s="1085"/>
      <c r="F24" s="1085"/>
      <c r="G24" s="1085"/>
    </row>
    <row r="25" spans="2:9">
      <c r="B25" s="1085"/>
      <c r="C25" s="1085"/>
      <c r="D25" s="1085"/>
      <c r="E25" s="1086" t="s">
        <v>1765</v>
      </c>
      <c r="F25" s="1085"/>
      <c r="G25" s="1085"/>
    </row>
    <row r="26" spans="2:9">
      <c r="B26" s="1305" t="s">
        <v>1766</v>
      </c>
      <c r="C26" s="1305" t="s">
        <v>1767</v>
      </c>
      <c r="D26" s="1306" t="s">
        <v>1768</v>
      </c>
      <c r="E26" s="1306" t="s">
        <v>1769</v>
      </c>
      <c r="F26" s="1085"/>
      <c r="G26" s="1085"/>
    </row>
    <row r="27" spans="2:9">
      <c r="B27" s="1305" t="s">
        <v>1770</v>
      </c>
      <c r="C27" s="1307">
        <v>2149075.04</v>
      </c>
      <c r="D27" s="1307">
        <v>548</v>
      </c>
      <c r="E27" s="1307">
        <f>C27/D27</f>
        <v>3921.669781021898</v>
      </c>
      <c r="G27" s="377">
        <f>C27*12</f>
        <v>25788900.48</v>
      </c>
    </row>
    <row r="28" spans="2:9">
      <c r="B28" s="1305" t="s">
        <v>1771</v>
      </c>
      <c r="C28" s="1307">
        <v>2725420.3</v>
      </c>
      <c r="D28" s="1307">
        <v>662</v>
      </c>
      <c r="E28" s="1307">
        <f t="shared" ref="E28:E30" si="5">C28/D28</f>
        <v>4116.9490936555885</v>
      </c>
      <c r="G28" s="377">
        <f>C28*12</f>
        <v>32705043.599999998</v>
      </c>
    </row>
    <row r="29" spans="2:9">
      <c r="B29" s="1305" t="s">
        <v>1772</v>
      </c>
      <c r="C29" s="1307">
        <v>3013291.8</v>
      </c>
      <c r="D29" s="1307">
        <v>649</v>
      </c>
      <c r="E29" s="1307">
        <f t="shared" si="5"/>
        <v>4642.9765793528504</v>
      </c>
      <c r="G29" s="377">
        <f>C29*12</f>
        <v>36159501.599999994</v>
      </c>
    </row>
    <row r="30" spans="2:9">
      <c r="B30" s="1305" t="s">
        <v>1773</v>
      </c>
      <c r="C30" s="1307">
        <v>3560944.1</v>
      </c>
      <c r="D30" s="1307">
        <v>668</v>
      </c>
      <c r="E30" s="1307">
        <f t="shared" si="5"/>
        <v>5330.7546407185628</v>
      </c>
      <c r="G30" s="377">
        <f>C30*12</f>
        <v>42731329.200000003</v>
      </c>
    </row>
    <row r="31" spans="2:9">
      <c r="B31" s="1087"/>
      <c r="C31" s="1088"/>
      <c r="D31" s="1085"/>
      <c r="E31" s="1085"/>
      <c r="F31" s="1085"/>
      <c r="G31" s="1085"/>
    </row>
    <row r="32" spans="2:9">
      <c r="B32" s="1089" t="s">
        <v>1774</v>
      </c>
      <c r="C32" s="1085"/>
      <c r="D32" s="1085"/>
      <c r="E32" s="1085"/>
      <c r="F32" s="1085"/>
      <c r="G32" s="1085"/>
    </row>
    <row r="33" spans="2:7">
      <c r="B33" s="1089" t="s">
        <v>1775</v>
      </c>
      <c r="C33" s="1085"/>
      <c r="D33" s="1085"/>
      <c r="E33" s="1085"/>
      <c r="F33" s="1085"/>
      <c r="G33" s="1085"/>
    </row>
    <row r="34" spans="2:7">
      <c r="B34" s="1089" t="s">
        <v>1776</v>
      </c>
      <c r="C34" s="1085"/>
      <c r="D34" s="1085"/>
      <c r="E34" s="1085"/>
      <c r="F34" s="1085"/>
      <c r="G34" s="1085"/>
    </row>
    <row r="35" spans="2:7">
      <c r="B35" s="1090" t="s">
        <v>1777</v>
      </c>
      <c r="C35" s="1085"/>
      <c r="D35" s="1085"/>
      <c r="E35" s="1085"/>
      <c r="F35" s="1085"/>
      <c r="G35" s="1085"/>
    </row>
    <row r="36" spans="2:7">
      <c r="B36" s="1090" t="s">
        <v>1778</v>
      </c>
      <c r="C36" s="1085"/>
      <c r="D36" s="1085"/>
      <c r="E36" s="1085"/>
      <c r="F36" s="1085"/>
      <c r="G36" s="1085"/>
    </row>
    <row r="37" spans="2:7">
      <c r="B37" s="1090" t="s">
        <v>1779</v>
      </c>
      <c r="C37" s="1085"/>
      <c r="D37" s="1085"/>
      <c r="E37" s="1085"/>
      <c r="F37" s="1085"/>
      <c r="G37" s="1085"/>
    </row>
    <row r="38" spans="2:7">
      <c r="B38" s="1085"/>
      <c r="C38" s="1085"/>
      <c r="D38" s="1085"/>
      <c r="E38" s="1085"/>
      <c r="F38" s="1085"/>
      <c r="G38" s="1085"/>
    </row>
  </sheetData>
  <phoneticPr fontId="1" type="noConversion"/>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5:R67"/>
  <sheetViews>
    <sheetView workbookViewId="0">
      <selection activeCell="K29" sqref="K28:K29"/>
    </sheetView>
  </sheetViews>
  <sheetFormatPr defaultRowHeight="11.25"/>
  <cols>
    <col min="1" max="1" width="9" style="363"/>
    <col min="2" max="2" width="12.625" style="363" customWidth="1"/>
    <col min="3" max="3" width="4.75" style="363" customWidth="1"/>
    <col min="4" max="4" width="4" style="363" customWidth="1"/>
    <col min="5" max="5" width="4.75" style="363" customWidth="1"/>
    <col min="6" max="6" width="4" style="363" customWidth="1"/>
    <col min="7" max="7" width="4.75" style="363" customWidth="1"/>
    <col min="8" max="8" width="4" style="363" customWidth="1"/>
    <col min="9" max="9" width="4.75" style="363" customWidth="1"/>
    <col min="10" max="10" width="4" style="363" customWidth="1"/>
    <col min="11" max="16384" width="9" style="363"/>
  </cols>
  <sheetData>
    <row r="5" spans="2:10" ht="19.5" customHeight="1">
      <c r="B5" s="373" t="s">
        <v>150</v>
      </c>
      <c r="C5" s="374"/>
      <c r="D5" s="374"/>
      <c r="E5" s="374"/>
      <c r="F5" s="374"/>
      <c r="G5" s="374"/>
      <c r="H5" s="374"/>
      <c r="I5" s="374"/>
      <c r="J5" s="375"/>
    </row>
    <row r="6" spans="2:10" ht="12" customHeight="1">
      <c r="B6" s="370"/>
      <c r="C6" s="371" t="s">
        <v>120</v>
      </c>
      <c r="D6" s="371"/>
      <c r="E6" s="371" t="s">
        <v>2</v>
      </c>
      <c r="F6" s="371"/>
      <c r="G6" s="371" t="s">
        <v>3</v>
      </c>
      <c r="H6" s="371"/>
      <c r="I6" s="371" t="s">
        <v>4</v>
      </c>
      <c r="J6" s="372"/>
    </row>
    <row r="7" spans="2:10" ht="12" customHeight="1">
      <c r="B7" s="18" t="s">
        <v>845</v>
      </c>
      <c r="C7" s="19" t="s">
        <v>124</v>
      </c>
      <c r="D7" s="19" t="s">
        <v>1688</v>
      </c>
      <c r="E7" s="19" t="s">
        <v>124</v>
      </c>
      <c r="F7" s="19" t="s">
        <v>1688</v>
      </c>
      <c r="G7" s="19" t="s">
        <v>124</v>
      </c>
      <c r="H7" s="19" t="s">
        <v>1688</v>
      </c>
      <c r="I7" s="19" t="s">
        <v>125</v>
      </c>
      <c r="J7" s="20" t="s">
        <v>1688</v>
      </c>
    </row>
    <row r="8" spans="2:10" ht="12" customHeight="1">
      <c r="B8" s="364" t="s">
        <v>228</v>
      </c>
      <c r="C8" s="383">
        <f t="shared" ref="C8:C17" si="0">E45</f>
        <v>3204555.14</v>
      </c>
      <c r="D8" s="904">
        <f>C8/$C$21</f>
        <v>1.1414690335351878E-2</v>
      </c>
      <c r="E8" s="383">
        <f t="shared" ref="E8:E17" si="1">G45</f>
        <v>5529165.6399999997</v>
      </c>
      <c r="F8" s="904">
        <f>E8/$E$21</f>
        <v>1.8961951509648592E-2</v>
      </c>
      <c r="G8" s="383">
        <f t="shared" ref="G8:G17" si="2">I45</f>
        <v>10304302.24</v>
      </c>
      <c r="H8" s="904">
        <f>G8/$G$21</f>
        <v>2.8000134118664956E-2</v>
      </c>
      <c r="I8" s="383">
        <f t="shared" ref="I8:I17" si="3">J45</f>
        <v>7144324.4199999999</v>
      </c>
      <c r="J8" s="909">
        <f>I8/$I$21</f>
        <v>3.3472163969091341E-2</v>
      </c>
    </row>
    <row r="9" spans="2:10" ht="12" customHeight="1">
      <c r="B9" s="365" t="s">
        <v>223</v>
      </c>
      <c r="C9" s="377">
        <f t="shared" si="0"/>
        <v>2183721.2200000002</v>
      </c>
      <c r="D9" s="905">
        <f t="shared" ref="D9:D19" si="4">C9/$C$21</f>
        <v>7.7784592294569826E-3</v>
      </c>
      <c r="E9" s="377">
        <f t="shared" si="1"/>
        <v>4526632.43</v>
      </c>
      <c r="F9" s="905">
        <f t="shared" ref="F9:F19" si="5">E9/$E$21</f>
        <v>1.5523822259675109E-2</v>
      </c>
      <c r="G9" s="377">
        <f t="shared" si="2"/>
        <v>9280370.1300000027</v>
      </c>
      <c r="H9" s="905">
        <f t="shared" ref="H9:H19" si="6">G9/$G$21</f>
        <v>2.5217778191922696E-2</v>
      </c>
      <c r="I9" s="377">
        <f t="shared" si="3"/>
        <v>2999169.7699999991</v>
      </c>
      <c r="J9" s="910">
        <f t="shared" ref="J9:J18" si="7">I9/$I$21</f>
        <v>1.4051531874945558E-2</v>
      </c>
    </row>
    <row r="10" spans="2:10" ht="12" customHeight="1">
      <c r="B10" s="366" t="s">
        <v>211</v>
      </c>
      <c r="C10" s="379">
        <f t="shared" si="0"/>
        <v>8229037.3399999999</v>
      </c>
      <c r="D10" s="906">
        <f t="shared" si="4"/>
        <v>2.9311997731500328E-2</v>
      </c>
      <c r="E10" s="379">
        <f t="shared" si="1"/>
        <v>7914889.2300000004</v>
      </c>
      <c r="F10" s="906">
        <f t="shared" si="5"/>
        <v>2.7143651602287662E-2</v>
      </c>
      <c r="G10" s="379">
        <f t="shared" si="2"/>
        <v>5057609.1899999995</v>
      </c>
      <c r="H10" s="906">
        <f t="shared" si="6"/>
        <v>1.3743165945779984E-2</v>
      </c>
      <c r="I10" s="379">
        <f t="shared" si="3"/>
        <v>2786531.1599999997</v>
      </c>
      <c r="J10" s="911">
        <f t="shared" si="7"/>
        <v>1.3055290102923726E-2</v>
      </c>
    </row>
    <row r="11" spans="2:10" ht="12" customHeight="1">
      <c r="B11" s="366" t="s">
        <v>212</v>
      </c>
      <c r="C11" s="379">
        <f t="shared" si="0"/>
        <v>2537452.92</v>
      </c>
      <c r="D11" s="906">
        <f t="shared" si="4"/>
        <v>9.0384587117244616E-3</v>
      </c>
      <c r="E11" s="379">
        <f t="shared" si="1"/>
        <v>3216503.68</v>
      </c>
      <c r="F11" s="906">
        <f t="shared" si="5"/>
        <v>1.1030812021534275E-2</v>
      </c>
      <c r="G11" s="379">
        <f t="shared" si="2"/>
        <v>2303461.4699999997</v>
      </c>
      <c r="H11" s="906">
        <f t="shared" si="6"/>
        <v>6.2592525524733759E-3</v>
      </c>
      <c r="I11" s="379">
        <f t="shared" si="3"/>
        <v>1345563.61</v>
      </c>
      <c r="J11" s="911">
        <f t="shared" si="7"/>
        <v>6.3041546179901046E-3</v>
      </c>
    </row>
    <row r="12" spans="2:10" ht="12" customHeight="1">
      <c r="B12" s="366" t="s">
        <v>216</v>
      </c>
      <c r="C12" s="379">
        <f t="shared" si="0"/>
        <v>2096835.3199999998</v>
      </c>
      <c r="D12" s="906">
        <f t="shared" si="4"/>
        <v>7.4689698932839891E-3</v>
      </c>
      <c r="E12" s="379">
        <f t="shared" si="1"/>
        <v>1435523.4</v>
      </c>
      <c r="F12" s="906">
        <f t="shared" si="5"/>
        <v>4.9230438865575168E-3</v>
      </c>
      <c r="G12" s="379">
        <f t="shared" si="2"/>
        <v>1366243.5499999998</v>
      </c>
      <c r="H12" s="906">
        <f t="shared" si="6"/>
        <v>3.7125272287006328E-3</v>
      </c>
      <c r="I12" s="379">
        <f t="shared" si="3"/>
        <v>1066929.8799999999</v>
      </c>
      <c r="J12" s="911">
        <f t="shared" si="7"/>
        <v>4.9987164338322343E-3</v>
      </c>
    </row>
    <row r="13" spans="2:10" ht="12" customHeight="1">
      <c r="B13" s="366" t="s">
        <v>1780</v>
      </c>
      <c r="C13" s="379">
        <f t="shared" si="0"/>
        <v>22953.46</v>
      </c>
      <c r="D13" s="906">
        <f t="shared" si="4"/>
        <v>8.1760689574180922E-5</v>
      </c>
      <c r="E13" s="379">
        <f t="shared" si="1"/>
        <v>812696.14999999991</v>
      </c>
      <c r="F13" s="906">
        <f t="shared" si="5"/>
        <v>2.7870941099854799E-3</v>
      </c>
      <c r="G13" s="379">
        <f t="shared" si="2"/>
        <v>600000</v>
      </c>
      <c r="H13" s="906">
        <f t="shared" si="6"/>
        <v>1.6303947690881175E-3</v>
      </c>
      <c r="I13" s="379">
        <f t="shared" si="3"/>
        <v>550000</v>
      </c>
      <c r="J13" s="911">
        <f t="shared" si="7"/>
        <v>2.5768272968489073E-3</v>
      </c>
    </row>
    <row r="14" spans="2:10">
      <c r="B14" s="667" t="s">
        <v>1781</v>
      </c>
      <c r="C14" s="889">
        <f t="shared" si="0"/>
        <v>2112914.21</v>
      </c>
      <c r="D14" s="906">
        <f t="shared" si="4"/>
        <v>7.5262432252342672E-3</v>
      </c>
      <c r="E14" s="889">
        <f t="shared" si="1"/>
        <v>0</v>
      </c>
      <c r="F14" s="906">
        <f t="shared" si="5"/>
        <v>0</v>
      </c>
      <c r="G14" s="889">
        <f t="shared" si="2"/>
        <v>398054.94</v>
      </c>
      <c r="H14" s="906">
        <f t="shared" si="6"/>
        <v>1.0816444866428075E-3</v>
      </c>
      <c r="I14" s="889">
        <f t="shared" si="3"/>
        <v>465064.39</v>
      </c>
      <c r="J14" s="911">
        <f t="shared" si="7"/>
        <v>2.1788920271716109E-3</v>
      </c>
    </row>
    <row r="15" spans="2:10">
      <c r="B15" s="667" t="s">
        <v>213</v>
      </c>
      <c r="C15" s="889">
        <f t="shared" si="0"/>
        <v>1035092.37</v>
      </c>
      <c r="D15" s="906">
        <f t="shared" si="4"/>
        <v>3.6870199936817035E-3</v>
      </c>
      <c r="E15" s="889">
        <f t="shared" si="1"/>
        <v>715747.44</v>
      </c>
      <c r="F15" s="906">
        <f t="shared" si="5"/>
        <v>2.454614155931692E-3</v>
      </c>
      <c r="G15" s="889">
        <f t="shared" si="2"/>
        <v>715683.21</v>
      </c>
      <c r="H15" s="906">
        <f t="shared" si="6"/>
        <v>1.9447436031803211E-3</v>
      </c>
      <c r="I15" s="889">
        <f t="shared" si="3"/>
        <v>389817.73</v>
      </c>
      <c r="J15" s="911">
        <f t="shared" si="7"/>
        <v>1.8263508499266857E-3</v>
      </c>
    </row>
    <row r="16" spans="2:10">
      <c r="B16" s="667" t="s">
        <v>225</v>
      </c>
      <c r="C16" s="889">
        <f t="shared" si="0"/>
        <v>294217.49</v>
      </c>
      <c r="D16" s="906">
        <f t="shared" si="4"/>
        <v>1.0480086604452959E-3</v>
      </c>
      <c r="E16" s="889">
        <f t="shared" si="1"/>
        <v>343249.26</v>
      </c>
      <c r="F16" s="906">
        <f t="shared" si="5"/>
        <v>1.1771533442146548E-3</v>
      </c>
      <c r="G16" s="889">
        <f t="shared" si="2"/>
        <v>457189.33</v>
      </c>
      <c r="H16" s="906">
        <f t="shared" si="6"/>
        <v>1.2423318201915019E-3</v>
      </c>
      <c r="I16" s="889">
        <f t="shared" si="3"/>
        <v>238918.7</v>
      </c>
      <c r="J16" s="911">
        <f t="shared" si="7"/>
        <v>1.1193676870684638E-3</v>
      </c>
    </row>
    <row r="17" spans="2:10">
      <c r="B17" s="667" t="s">
        <v>221</v>
      </c>
      <c r="C17" s="889">
        <f t="shared" si="0"/>
        <v>728623.38000000012</v>
      </c>
      <c r="D17" s="906">
        <f t="shared" si="4"/>
        <v>2.5953712420119005E-3</v>
      </c>
      <c r="E17" s="889">
        <f t="shared" si="1"/>
        <v>772830.73</v>
      </c>
      <c r="F17" s="906">
        <f t="shared" si="5"/>
        <v>2.6503779741035797E-3</v>
      </c>
      <c r="G17" s="889">
        <f t="shared" si="2"/>
        <v>170545.74</v>
      </c>
      <c r="H17" s="906">
        <f t="shared" si="6"/>
        <v>4.6342813731043683E-4</v>
      </c>
      <c r="I17" s="889">
        <f t="shared" si="3"/>
        <v>223544.97</v>
      </c>
      <c r="J17" s="911">
        <f t="shared" si="7"/>
        <v>1.0473396013986728E-3</v>
      </c>
    </row>
    <row r="18" spans="2:10">
      <c r="B18" s="890" t="s">
        <v>528</v>
      </c>
      <c r="C18" s="891">
        <f>SUM(E55:E67)</f>
        <v>3742897.5199999996</v>
      </c>
      <c r="D18" s="907">
        <f t="shared" si="4"/>
        <v>1.3332276800129115E-2</v>
      </c>
      <c r="E18" s="891">
        <f>SUM(G55:G67)</f>
        <v>1777535.23</v>
      </c>
      <c r="F18" s="907">
        <f t="shared" si="5"/>
        <v>6.0959535366627319E-3</v>
      </c>
      <c r="G18" s="891">
        <f>SUM(I55:I67)</f>
        <v>2203806.8099999996</v>
      </c>
      <c r="H18" s="907">
        <f t="shared" si="6"/>
        <v>5.9884584918412833E-3</v>
      </c>
      <c r="I18" s="891">
        <f>SUM(J55:J67)</f>
        <v>962779.66999999993</v>
      </c>
      <c r="J18" s="912">
        <f t="shared" si="7"/>
        <v>4.5107580627403322E-3</v>
      </c>
    </row>
    <row r="19" spans="2:10" s="656" customFormat="1" ht="12" thickBot="1">
      <c r="B19" s="385" t="s">
        <v>1461</v>
      </c>
      <c r="C19" s="386">
        <f>SUM(C8:C18)</f>
        <v>26188300.369999997</v>
      </c>
      <c r="D19" s="908">
        <f t="shared" si="4"/>
        <v>9.3283256512394094E-2</v>
      </c>
      <c r="E19" s="386">
        <f t="shared" ref="E19:I19" si="8">SUM(E8:E18)</f>
        <v>27044773.190000001</v>
      </c>
      <c r="F19" s="908">
        <f t="shared" si="5"/>
        <v>9.27484744006013E-2</v>
      </c>
      <c r="G19" s="386">
        <f t="shared" si="8"/>
        <v>32857266.609999999</v>
      </c>
      <c r="H19" s="908">
        <f t="shared" si="6"/>
        <v>8.9283859345796107E-2</v>
      </c>
      <c r="I19" s="386">
        <f t="shared" si="8"/>
        <v>18172644.299999997</v>
      </c>
      <c r="J19" s="913">
        <f>I19/$I$21</f>
        <v>8.5141392523937626E-2</v>
      </c>
    </row>
    <row r="21" spans="2:10">
      <c r="B21" s="363" t="s">
        <v>1782</v>
      </c>
      <c r="C21" s="363">
        <f>'IS(RMB)'!C8</f>
        <v>280739559.79999995</v>
      </c>
      <c r="E21" s="363">
        <f>'IS(RMB)'!D8</f>
        <v>291592647.36999995</v>
      </c>
      <c r="G21" s="363">
        <f>'IS(RMB)'!E8</f>
        <v>368009031.53999996</v>
      </c>
      <c r="I21" s="363">
        <f>'IS(RMB)'!F8</f>
        <v>213440769.07000002</v>
      </c>
    </row>
    <row r="40" spans="2:18" s="369" customFormat="1"/>
    <row r="43" spans="2:18">
      <c r="B43" s="1308">
        <v>60000000</v>
      </c>
      <c r="C43" s="898" t="s">
        <v>875</v>
      </c>
      <c r="D43" s="898"/>
      <c r="E43" s="901">
        <v>26188300.370000001</v>
      </c>
      <c r="F43" s="901"/>
      <c r="G43" s="901">
        <v>27044773.189999998</v>
      </c>
      <c r="H43" s="901"/>
      <c r="I43" s="901">
        <v>32857266.609999999</v>
      </c>
      <c r="J43" s="894">
        <v>18172644.299999997</v>
      </c>
      <c r="M43" s="1309">
        <v>61000100</v>
      </c>
      <c r="N43" s="899" t="s">
        <v>876</v>
      </c>
      <c r="O43" s="902">
        <v>5586840.3700000001</v>
      </c>
      <c r="P43" s="902">
        <v>5226789.4000000004</v>
      </c>
      <c r="Q43" s="902">
        <v>2549018.1999999997</v>
      </c>
      <c r="R43" s="895">
        <v>1566403.5499999998</v>
      </c>
    </row>
    <row r="44" spans="2:18">
      <c r="B44" s="363" t="s">
        <v>1783</v>
      </c>
      <c r="C44" s="363" t="s">
        <v>1784</v>
      </c>
      <c r="E44" s="363">
        <v>2012</v>
      </c>
      <c r="G44" s="363">
        <v>2013</v>
      </c>
      <c r="I44" s="363">
        <v>2014</v>
      </c>
      <c r="J44" s="363">
        <v>2015</v>
      </c>
      <c r="M44" s="1309">
        <v>61000400</v>
      </c>
      <c r="N44" s="899" t="s">
        <v>878</v>
      </c>
      <c r="O44" s="902">
        <v>385320</v>
      </c>
      <c r="P44" s="902">
        <v>391230</v>
      </c>
      <c r="Q44" s="902">
        <v>401460</v>
      </c>
      <c r="R44" s="895">
        <v>196800</v>
      </c>
    </row>
    <row r="45" spans="2:18">
      <c r="B45" s="896">
        <v>61002500</v>
      </c>
      <c r="C45" s="897" t="s">
        <v>229</v>
      </c>
      <c r="D45" s="897"/>
      <c r="E45" s="780">
        <v>3204555.14</v>
      </c>
      <c r="F45" s="780"/>
      <c r="G45" s="780">
        <v>5529165.6399999997</v>
      </c>
      <c r="H45" s="780"/>
      <c r="I45" s="780">
        <v>10304302.24</v>
      </c>
      <c r="J45" s="780">
        <v>7144324.4199999999</v>
      </c>
      <c r="M45" s="1309">
        <v>61001400</v>
      </c>
      <c r="N45" s="899" t="s">
        <v>183</v>
      </c>
      <c r="O45" s="902">
        <v>2256876.9700000002</v>
      </c>
      <c r="P45" s="902">
        <v>2296869.8299999996</v>
      </c>
      <c r="Q45" s="902">
        <v>2107130.9900000002</v>
      </c>
      <c r="R45" s="895">
        <v>1023327.6099999999</v>
      </c>
    </row>
    <row r="46" spans="2:18">
      <c r="B46" s="1309">
        <v>61001900</v>
      </c>
      <c r="C46" s="899" t="s">
        <v>224</v>
      </c>
      <c r="D46" s="899"/>
      <c r="E46" s="902">
        <v>2183721.2200000002</v>
      </c>
      <c r="F46" s="902"/>
      <c r="G46" s="902">
        <v>4526632.43</v>
      </c>
      <c r="H46" s="902"/>
      <c r="I46" s="902">
        <v>9280370.1300000027</v>
      </c>
      <c r="J46" s="895">
        <v>2999169.7699999991</v>
      </c>
    </row>
    <row r="47" spans="2:18">
      <c r="B47" s="900"/>
      <c r="C47" s="900" t="s">
        <v>211</v>
      </c>
      <c r="D47" s="900"/>
      <c r="E47" s="903">
        <f>O43+O44+O45</f>
        <v>8229037.3399999999</v>
      </c>
      <c r="F47" s="903"/>
      <c r="G47" s="903">
        <f>P43+P44+P45</f>
        <v>7914889.2300000004</v>
      </c>
      <c r="H47" s="903"/>
      <c r="I47" s="903">
        <f>Q43+Q44+Q45</f>
        <v>5057609.1899999995</v>
      </c>
      <c r="J47" s="887">
        <f>R43+R44+R45</f>
        <v>2786531.1599999997</v>
      </c>
    </row>
    <row r="48" spans="2:18">
      <c r="B48" s="1309">
        <v>61000600</v>
      </c>
      <c r="C48" s="899" t="s">
        <v>212</v>
      </c>
      <c r="D48" s="899"/>
      <c r="E48" s="902">
        <v>2537452.92</v>
      </c>
      <c r="F48" s="902"/>
      <c r="G48" s="902">
        <v>3216503.68</v>
      </c>
      <c r="H48" s="902"/>
      <c r="I48" s="902">
        <v>2303461.4699999997</v>
      </c>
      <c r="J48" s="895">
        <v>1345563.61</v>
      </c>
    </row>
    <row r="49" spans="2:10">
      <c r="B49" s="1309">
        <v>61001000</v>
      </c>
      <c r="C49" s="899" t="s">
        <v>216</v>
      </c>
      <c r="D49" s="899"/>
      <c r="E49" s="902">
        <v>2096835.3199999998</v>
      </c>
      <c r="F49" s="902"/>
      <c r="G49" s="902">
        <v>1435523.4</v>
      </c>
      <c r="H49" s="902"/>
      <c r="I49" s="902">
        <v>1366243.5499999998</v>
      </c>
      <c r="J49" s="895">
        <v>1066929.8799999999</v>
      </c>
    </row>
    <row r="50" spans="2:10">
      <c r="B50" s="1309">
        <v>61003800</v>
      </c>
      <c r="C50" s="899" t="s">
        <v>540</v>
      </c>
      <c r="D50" s="899"/>
      <c r="E50" s="902">
        <v>22953.46</v>
      </c>
      <c r="F50" s="902"/>
      <c r="G50" s="902">
        <v>812696.14999999991</v>
      </c>
      <c r="H50" s="902"/>
      <c r="I50" s="902">
        <v>600000</v>
      </c>
      <c r="J50" s="895">
        <v>550000</v>
      </c>
    </row>
    <row r="51" spans="2:10">
      <c r="B51" s="1309">
        <v>61003500</v>
      </c>
      <c r="C51" s="899" t="s">
        <v>891</v>
      </c>
      <c r="D51" s="899"/>
      <c r="E51" s="902">
        <v>2112914.21</v>
      </c>
      <c r="F51" s="902"/>
      <c r="G51" s="902">
        <v>0</v>
      </c>
      <c r="H51" s="902"/>
      <c r="I51" s="902">
        <v>398054.94</v>
      </c>
      <c r="J51" s="895">
        <v>465064.39</v>
      </c>
    </row>
    <row r="52" spans="2:10">
      <c r="B52" s="1309">
        <v>61000700</v>
      </c>
      <c r="C52" s="899" t="s">
        <v>213</v>
      </c>
      <c r="D52" s="899"/>
      <c r="E52" s="902">
        <v>1035092.37</v>
      </c>
      <c r="F52" s="902"/>
      <c r="G52" s="902">
        <v>715747.44</v>
      </c>
      <c r="H52" s="902"/>
      <c r="I52" s="902">
        <v>715683.21</v>
      </c>
      <c r="J52" s="895">
        <v>389817.73</v>
      </c>
    </row>
    <row r="53" spans="2:10">
      <c r="B53" s="1309">
        <v>61002000</v>
      </c>
      <c r="C53" s="899" t="s">
        <v>225</v>
      </c>
      <c r="D53" s="899"/>
      <c r="E53" s="902">
        <v>294217.49</v>
      </c>
      <c r="F53" s="902"/>
      <c r="G53" s="902">
        <v>343249.26</v>
      </c>
      <c r="H53" s="902"/>
      <c r="I53" s="902">
        <v>457189.33</v>
      </c>
      <c r="J53" s="895">
        <v>238918.7</v>
      </c>
    </row>
    <row r="54" spans="2:10">
      <c r="B54" s="1309">
        <v>61001500</v>
      </c>
      <c r="C54" s="899" t="s">
        <v>221</v>
      </c>
      <c r="D54" s="899"/>
      <c r="E54" s="902">
        <v>728623.38000000012</v>
      </c>
      <c r="F54" s="902"/>
      <c r="G54" s="902">
        <v>772830.73</v>
      </c>
      <c r="H54" s="902"/>
      <c r="I54" s="902">
        <v>170545.74</v>
      </c>
      <c r="J54" s="895">
        <v>223544.97</v>
      </c>
    </row>
    <row r="55" spans="2:10">
      <c r="B55" s="1309">
        <v>61004100</v>
      </c>
      <c r="C55" s="899" t="s">
        <v>235</v>
      </c>
      <c r="D55" s="899"/>
      <c r="E55" s="902">
        <v>337798.54</v>
      </c>
      <c r="F55" s="902"/>
      <c r="G55" s="902">
        <v>337798.54</v>
      </c>
      <c r="H55" s="902"/>
      <c r="I55" s="902">
        <v>337798.54</v>
      </c>
      <c r="J55" s="895">
        <v>168899.27</v>
      </c>
    </row>
    <row r="56" spans="2:10">
      <c r="B56" s="1309">
        <v>61001600</v>
      </c>
      <c r="C56" s="899" t="s">
        <v>222</v>
      </c>
      <c r="D56" s="899"/>
      <c r="E56" s="902">
        <v>279665.38</v>
      </c>
      <c r="F56" s="902"/>
      <c r="G56" s="902">
        <v>329112.71999999997</v>
      </c>
      <c r="H56" s="902"/>
      <c r="I56" s="902">
        <v>372087.97</v>
      </c>
      <c r="J56" s="895">
        <v>156985.43</v>
      </c>
    </row>
    <row r="57" spans="2:10">
      <c r="B57" s="1309">
        <v>61002200</v>
      </c>
      <c r="C57" s="899" t="s">
        <v>226</v>
      </c>
      <c r="D57" s="899"/>
      <c r="E57" s="902">
        <v>141964.69</v>
      </c>
      <c r="F57" s="902"/>
      <c r="G57" s="902">
        <v>228920.63</v>
      </c>
      <c r="H57" s="902"/>
      <c r="I57" s="902">
        <v>358739.77</v>
      </c>
      <c r="J57" s="895">
        <v>119702.64000000001</v>
      </c>
    </row>
    <row r="58" spans="2:10">
      <c r="B58" s="1309">
        <v>61000900</v>
      </c>
      <c r="C58" s="899" t="s">
        <v>214</v>
      </c>
      <c r="D58" s="899"/>
      <c r="E58" s="902">
        <v>175621.46</v>
      </c>
      <c r="F58" s="902"/>
      <c r="G58" s="902">
        <v>241083.68</v>
      </c>
      <c r="H58" s="902"/>
      <c r="I58" s="902">
        <v>202612.46999999997</v>
      </c>
      <c r="J58" s="895">
        <v>111968.56</v>
      </c>
    </row>
    <row r="59" spans="2:10">
      <c r="B59" s="1309">
        <v>61001300</v>
      </c>
      <c r="C59" s="899" t="s">
        <v>219</v>
      </c>
      <c r="D59" s="899"/>
      <c r="E59" s="902">
        <v>172068.55</v>
      </c>
      <c r="F59" s="902"/>
      <c r="G59" s="902">
        <v>191504.94</v>
      </c>
      <c r="H59" s="902"/>
      <c r="I59" s="902">
        <v>174203.84</v>
      </c>
      <c r="J59" s="895">
        <v>110271.05</v>
      </c>
    </row>
    <row r="60" spans="2:10">
      <c r="B60" s="1309">
        <v>61002300</v>
      </c>
      <c r="C60" s="899" t="s">
        <v>227</v>
      </c>
      <c r="D60" s="899"/>
      <c r="E60" s="902">
        <v>555498.57999999996</v>
      </c>
      <c r="F60" s="902"/>
      <c r="G60" s="902">
        <v>506815.3</v>
      </c>
      <c r="H60" s="902"/>
      <c r="I60" s="902">
        <v>367652.7</v>
      </c>
      <c r="J60" s="895">
        <v>109967.12</v>
      </c>
    </row>
    <row r="61" spans="2:10">
      <c r="B61" s="1309">
        <v>61003000</v>
      </c>
      <c r="C61" s="899" t="s">
        <v>204</v>
      </c>
      <c r="D61" s="899"/>
      <c r="E61" s="902">
        <v>496401.01</v>
      </c>
      <c r="F61" s="902"/>
      <c r="G61" s="902">
        <v>447298.93</v>
      </c>
      <c r="H61" s="902"/>
      <c r="I61" s="902">
        <v>165832.59</v>
      </c>
      <c r="J61" s="895">
        <v>106857.05999999998</v>
      </c>
    </row>
    <row r="62" spans="2:10">
      <c r="B62" s="1309">
        <v>61000800</v>
      </c>
      <c r="C62" s="899" t="s">
        <v>352</v>
      </c>
      <c r="D62" s="899"/>
      <c r="E62" s="902">
        <v>117726.39999999999</v>
      </c>
      <c r="F62" s="902"/>
      <c r="G62" s="902">
        <v>65810.83</v>
      </c>
      <c r="H62" s="902"/>
      <c r="I62" s="902">
        <v>91870</v>
      </c>
      <c r="J62" s="895">
        <v>34382.35</v>
      </c>
    </row>
    <row r="63" spans="2:10">
      <c r="B63" s="1309">
        <v>61001200</v>
      </c>
      <c r="C63" s="899" t="s">
        <v>218</v>
      </c>
      <c r="D63" s="899"/>
      <c r="E63" s="902">
        <v>329337.61</v>
      </c>
      <c r="F63" s="902"/>
      <c r="G63" s="902">
        <v>293140.53999999998</v>
      </c>
      <c r="H63" s="902"/>
      <c r="I63" s="902">
        <v>63883.33</v>
      </c>
      <c r="J63" s="895">
        <v>33262.550000000003</v>
      </c>
    </row>
    <row r="64" spans="2:10">
      <c r="B64" s="1309">
        <v>61002100</v>
      </c>
      <c r="C64" s="899" t="s">
        <v>353</v>
      </c>
      <c r="D64" s="899"/>
      <c r="E64" s="902">
        <v>36511.360000000001</v>
      </c>
      <c r="F64" s="902"/>
      <c r="G64" s="902">
        <v>37405.32</v>
      </c>
      <c r="H64" s="902"/>
      <c r="I64" s="902">
        <v>41994.82</v>
      </c>
      <c r="J64" s="895">
        <v>10483.64</v>
      </c>
    </row>
    <row r="65" spans="2:10">
      <c r="B65" s="1309">
        <v>61002700</v>
      </c>
      <c r="C65" s="899" t="s">
        <v>230</v>
      </c>
      <c r="D65" s="899"/>
      <c r="E65" s="902">
        <v>155033.49</v>
      </c>
      <c r="F65" s="902"/>
      <c r="G65" s="902">
        <v>27353.34</v>
      </c>
      <c r="H65" s="902"/>
      <c r="I65" s="902">
        <v>515</v>
      </c>
      <c r="J65" s="895">
        <v>0</v>
      </c>
    </row>
    <row r="66" spans="2:10">
      <c r="B66" s="1309">
        <v>61002900</v>
      </c>
      <c r="C66" s="899" t="s">
        <v>231</v>
      </c>
      <c r="D66" s="899"/>
      <c r="E66" s="902">
        <v>945270.45</v>
      </c>
      <c r="F66" s="902"/>
      <c r="G66" s="902">
        <v>0</v>
      </c>
      <c r="H66" s="902"/>
      <c r="I66" s="902">
        <v>26615.78</v>
      </c>
      <c r="J66" s="895">
        <v>0</v>
      </c>
    </row>
    <row r="67" spans="2:10">
      <c r="B67" s="1309">
        <v>71101800</v>
      </c>
      <c r="C67" s="899" t="s">
        <v>901</v>
      </c>
      <c r="D67" s="899"/>
      <c r="E67" s="902">
        <v>0</v>
      </c>
      <c r="F67" s="902"/>
      <c r="G67" s="902">
        <v>-928709.54</v>
      </c>
      <c r="H67" s="902"/>
      <c r="I67" s="902">
        <v>0</v>
      </c>
      <c r="J67" s="895">
        <v>0</v>
      </c>
    </row>
  </sheetData>
  <autoFilter ref="B44:J44" xr:uid="{00000000-0009-0000-0000-000015000000}">
    <sortState xmlns:xlrd2="http://schemas.microsoft.com/office/spreadsheetml/2017/richdata2" ref="B25:J47">
      <sortCondition descending="1" ref="J27"/>
    </sortState>
  </autoFilter>
  <phoneticPr fontId="1" type="noConversion"/>
  <pageMargins left="0.7" right="0.7" top="0.75" bottom="0.75" header="0.3" footer="0.3"/>
  <ignoredErrors>
    <ignoredError sqref="I18 C18 E18 G18" formulaRange="1"/>
    <ignoredError sqref="F8:F19 D8:D19 H19" formula="1"/>
  </ignoredErrors>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4:I41"/>
  <sheetViews>
    <sheetView workbookViewId="0">
      <selection activeCell="H14" sqref="H14"/>
    </sheetView>
  </sheetViews>
  <sheetFormatPr defaultRowHeight="11.25"/>
  <cols>
    <col min="1" max="1" width="3.75" style="363" customWidth="1"/>
    <col min="2" max="2" width="9.25" style="363" customWidth="1"/>
    <col min="3" max="3" width="9" style="363" hidden="1" customWidth="1"/>
    <col min="4" max="7" width="9.5" style="363" customWidth="1"/>
    <col min="8" max="16384" width="9" style="363"/>
  </cols>
  <sheetData>
    <row r="4" spans="2:8" ht="19.5" customHeight="1">
      <c r="B4" s="250" t="s">
        <v>1785</v>
      </c>
      <c r="C4" s="705"/>
      <c r="D4" s="219"/>
      <c r="E4" s="220"/>
      <c r="F4" s="220"/>
      <c r="G4" s="220"/>
    </row>
    <row r="5" spans="2:8" ht="12" customHeight="1">
      <c r="B5" s="221"/>
      <c r="C5" s="706" t="s">
        <v>1786</v>
      </c>
      <c r="D5" s="222" t="s">
        <v>1</v>
      </c>
      <c r="E5" s="222" t="s">
        <v>2</v>
      </c>
      <c r="F5" s="222" t="s">
        <v>3</v>
      </c>
      <c r="G5" s="223" t="s">
        <v>4</v>
      </c>
    </row>
    <row r="6" spans="2:8" ht="12" customHeight="1">
      <c r="B6" s="662" t="s">
        <v>845</v>
      </c>
      <c r="C6" s="707" t="s">
        <v>1787</v>
      </c>
      <c r="D6" s="663" t="s">
        <v>11</v>
      </c>
      <c r="E6" s="663" t="s">
        <v>11</v>
      </c>
      <c r="F6" s="663" t="s">
        <v>11</v>
      </c>
      <c r="G6" s="664" t="s">
        <v>12</v>
      </c>
    </row>
    <row r="7" spans="2:8" ht="12" customHeight="1">
      <c r="B7" s="665" t="s">
        <v>19</v>
      </c>
      <c r="C7" s="669">
        <v>58631323.070000008</v>
      </c>
      <c r="D7" s="669">
        <f>'BS(RMB)'!C7</f>
        <v>80351269.75</v>
      </c>
      <c r="E7" s="669">
        <f>'BS(RMB)'!D7</f>
        <v>86422335.560000002</v>
      </c>
      <c r="F7" s="669">
        <f>'BS(RMB)'!E7</f>
        <v>98504881.120000005</v>
      </c>
      <c r="G7" s="670">
        <f>'BS(RMB)'!F7</f>
        <v>127497838.61</v>
      </c>
    </row>
    <row r="8" spans="2:8" ht="12" customHeight="1">
      <c r="B8" s="651" t="s">
        <v>32</v>
      </c>
      <c r="C8" s="456">
        <v>63527065.829999998</v>
      </c>
      <c r="D8" s="456">
        <f>'BS(RMB)'!C8</f>
        <v>61491931.93</v>
      </c>
      <c r="E8" s="456">
        <f>'BS(RMB)'!D8</f>
        <v>67560992.760000005</v>
      </c>
      <c r="F8" s="456">
        <f>'BS(RMB)'!E8</f>
        <v>74321674.510000005</v>
      </c>
      <c r="G8" s="666">
        <f>'BS(RMB)'!F8</f>
        <v>74506416.879999995</v>
      </c>
    </row>
    <row r="9" spans="2:8" ht="12" customHeight="1">
      <c r="B9" s="651" t="s">
        <v>1788</v>
      </c>
      <c r="C9" s="456"/>
      <c r="D9" s="456">
        <f>'BS(RMB,)'!K33</f>
        <v>6301006.2699999996</v>
      </c>
      <c r="E9" s="456">
        <f>'BS(RMB,)'!L33</f>
        <v>25720970.75</v>
      </c>
      <c r="F9" s="456">
        <f>'BS(RMB,)'!M33</f>
        <v>12182987.189999999</v>
      </c>
      <c r="G9" s="666">
        <f>'BS(RMB,)'!N33</f>
        <v>10412995.940000001</v>
      </c>
    </row>
    <row r="10" spans="2:8" ht="12" customHeight="1">
      <c r="B10" s="651" t="s">
        <v>67</v>
      </c>
      <c r="C10" s="456">
        <v>45082989.090000004</v>
      </c>
      <c r="D10" s="456">
        <f>'BS(RMB)'!C16</f>
        <v>47779996.659999996</v>
      </c>
      <c r="E10" s="456">
        <f>'BS(RMB)'!D16</f>
        <v>54146686.210000001</v>
      </c>
      <c r="F10" s="456">
        <f>'BS(RMB)'!E16</f>
        <v>64828469.829999998</v>
      </c>
      <c r="G10" s="666">
        <f>'BS(RMB)'!F16</f>
        <v>89071340.680000007</v>
      </c>
    </row>
    <row r="11" spans="2:8" ht="12" customHeight="1">
      <c r="B11" s="827" t="s">
        <v>1789</v>
      </c>
      <c r="C11" s="828"/>
      <c r="D11" s="828"/>
      <c r="E11" s="829"/>
      <c r="F11" s="829"/>
      <c r="G11" s="830"/>
    </row>
    <row r="12" spans="2:8">
      <c r="B12" s="366" t="s">
        <v>301</v>
      </c>
      <c r="C12" s="397"/>
      <c r="D12" s="397">
        <f>D26</f>
        <v>90.348233101596549</v>
      </c>
      <c r="E12" s="397">
        <f t="shared" ref="E12:G12" si="0">E26</f>
        <v>106.41597987059777</v>
      </c>
      <c r="F12" s="397">
        <f t="shared" si="0"/>
        <v>91.898509617514065</v>
      </c>
      <c r="G12" s="398">
        <f t="shared" si="0"/>
        <v>96.951194007905684</v>
      </c>
      <c r="H12" s="363" t="s">
        <v>1790</v>
      </c>
    </row>
    <row r="13" spans="2:8">
      <c r="B13" s="366" t="s">
        <v>305</v>
      </c>
      <c r="C13" s="368"/>
      <c r="D13" s="397">
        <f>D32</f>
        <v>121.99440314343649</v>
      </c>
      <c r="E13" s="397">
        <f t="shared" ref="E13:G13" si="1">E32</f>
        <v>112.47762620774007</v>
      </c>
      <c r="F13" s="397">
        <f t="shared" si="1"/>
        <v>100.31915513523884</v>
      </c>
      <c r="G13" s="398">
        <f t="shared" si="1"/>
        <v>89.017749836680437</v>
      </c>
    </row>
    <row r="14" spans="2:8" ht="12" thickBot="1">
      <c r="B14" s="409" t="s">
        <v>315</v>
      </c>
      <c r="C14" s="831"/>
      <c r="D14" s="832">
        <f>D38</f>
        <v>93.248102755100646</v>
      </c>
      <c r="E14" s="832">
        <f t="shared" ref="E14:G14" si="2">E38</f>
        <v>94.384389141830837</v>
      </c>
      <c r="F14" s="832">
        <f t="shared" si="2"/>
        <v>91.674866947346189</v>
      </c>
      <c r="G14" s="833">
        <f t="shared" si="2"/>
        <v>106.55152865586955</v>
      </c>
    </row>
    <row r="15" spans="2:8">
      <c r="B15" s="363" t="s">
        <v>1791</v>
      </c>
    </row>
    <row r="16" spans="2:8">
      <c r="B16" s="363" t="s">
        <v>1792</v>
      </c>
    </row>
    <row r="17" spans="2:9">
      <c r="B17" s="363" t="s">
        <v>1793</v>
      </c>
    </row>
    <row r="19" spans="2:9" s="369" customFormat="1"/>
    <row r="20" spans="2:9">
      <c r="B20" s="363" t="s">
        <v>1782</v>
      </c>
      <c r="D20" s="694">
        <f>'IS(RMB)'!C9+'IS(RMB)'!C10</f>
        <v>280739559.79999995</v>
      </c>
      <c r="E20" s="694">
        <f>'IS(RMB)'!D9+'IS(RMB)'!D10</f>
        <v>286011396.08999997</v>
      </c>
      <c r="F20" s="694">
        <f>'IS(RMB)'!E9+'IS(RMB)'!E10</f>
        <v>367244443.72999996</v>
      </c>
      <c r="G20" s="694">
        <f>'IS(RMB)'!F9+'IS(RMB)'!F10</f>
        <v>210964355.26000002</v>
      </c>
      <c r="H20" s="363" t="s">
        <v>1794</v>
      </c>
    </row>
    <row r="21" spans="2:9">
      <c r="B21" s="363" t="s">
        <v>1795</v>
      </c>
      <c r="D21" s="694">
        <f>매입액!C17</f>
        <v>94080589.900000006</v>
      </c>
      <c r="E21" s="694">
        <f>매입액!D17</f>
        <v>144497432.10999998</v>
      </c>
      <c r="F21" s="694">
        <f>매입액!E17</f>
        <v>202654006.94000006</v>
      </c>
      <c r="G21" s="694">
        <f>매입액!F17</f>
        <v>114942476.10999997</v>
      </c>
    </row>
    <row r="22" spans="2:9">
      <c r="B22" s="363" t="s">
        <v>1687</v>
      </c>
      <c r="D22" s="694">
        <f>(마진!F25-마진!F17-마진!F22)*1000</f>
        <v>187024703.61999995</v>
      </c>
      <c r="E22" s="694">
        <f>(마진!H25-마진!H17-마진!H22)*1000</f>
        <v>209394166.19999999</v>
      </c>
      <c r="F22" s="694">
        <f>(마진!J25-마진!J17-마진!J22)*1000</f>
        <v>258112089.77854949</v>
      </c>
      <c r="G22" s="694">
        <f>(마진!L25-마진!L17-마진!L22)*1000</f>
        <v>151306254.03929296</v>
      </c>
      <c r="I22" s="694"/>
    </row>
    <row r="23" spans="2:9">
      <c r="D23" s="694"/>
      <c r="E23" s="694"/>
      <c r="F23" s="694"/>
      <c r="G23" s="694"/>
    </row>
    <row r="24" spans="2:9">
      <c r="B24" s="363" t="s">
        <v>1796</v>
      </c>
      <c r="D24" s="694">
        <f>(C7+D7)/2</f>
        <v>69491296.409999996</v>
      </c>
      <c r="E24" s="694">
        <f>(D7+E7)/2</f>
        <v>83386802.655000001</v>
      </c>
      <c r="F24" s="694">
        <f t="shared" ref="F24:G24" si="3">(E7+F7)/2</f>
        <v>92463608.340000004</v>
      </c>
      <c r="G24" s="694">
        <f t="shared" si="3"/>
        <v>113001359.86500001</v>
      </c>
    </row>
    <row r="25" spans="2:9">
      <c r="B25" s="363" t="s">
        <v>1797</v>
      </c>
      <c r="D25" s="671">
        <f>D20/D24</f>
        <v>4.0399240524112701</v>
      </c>
      <c r="E25" s="671">
        <f t="shared" ref="E25:G25" si="4">E20/E24</f>
        <v>3.4299359968666492</v>
      </c>
      <c r="F25" s="671">
        <f t="shared" si="4"/>
        <v>3.9717727906485889</v>
      </c>
      <c r="G25" s="671">
        <f t="shared" si="4"/>
        <v>1.8669187301111601</v>
      </c>
    </row>
    <row r="26" spans="2:9">
      <c r="B26" s="363" t="s">
        <v>1789</v>
      </c>
      <c r="D26" s="672">
        <f>365/D25</f>
        <v>90.348233101596549</v>
      </c>
      <c r="E26" s="672">
        <f t="shared" ref="E26:F26" si="5">365/E25</f>
        <v>106.41597987059777</v>
      </c>
      <c r="F26" s="672">
        <f t="shared" si="5"/>
        <v>91.898509617514065</v>
      </c>
      <c r="G26" s="672">
        <f>181/G25</f>
        <v>96.951194007905684</v>
      </c>
    </row>
    <row r="28" spans="2:9">
      <c r="B28" s="656" t="s">
        <v>1798</v>
      </c>
      <c r="C28" s="656"/>
      <c r="D28" s="656"/>
      <c r="E28" s="656"/>
      <c r="F28" s="656"/>
      <c r="G28" s="704">
        <f>'AGING(中文)'!G90</f>
        <v>80.858206482962061</v>
      </c>
    </row>
    <row r="30" spans="2:9">
      <c r="B30" s="363" t="s">
        <v>1799</v>
      </c>
      <c r="D30" s="694">
        <f>(C8+D8)/2</f>
        <v>62509498.879999995</v>
      </c>
      <c r="E30" s="694">
        <f t="shared" ref="E30:G30" si="6">(D8+E8)/2</f>
        <v>64526462.344999999</v>
      </c>
      <c r="F30" s="694">
        <f t="shared" si="6"/>
        <v>70941333.635000005</v>
      </c>
      <c r="G30" s="694">
        <f t="shared" si="6"/>
        <v>74414045.694999993</v>
      </c>
    </row>
    <row r="31" spans="2:9">
      <c r="B31" s="363" t="s">
        <v>1797</v>
      </c>
      <c r="D31" s="671">
        <f>D22/D30</f>
        <v>2.9919405365740146</v>
      </c>
      <c r="E31" s="671">
        <f t="shared" ref="E31:G31" si="7">E22/E30</f>
        <v>3.2450898219159141</v>
      </c>
      <c r="F31" s="671">
        <f t="shared" si="7"/>
        <v>3.6383878981830402</v>
      </c>
      <c r="G31" s="671">
        <f t="shared" si="7"/>
        <v>2.033302350734298</v>
      </c>
    </row>
    <row r="32" spans="2:9">
      <c r="B32" s="363" t="s">
        <v>1789</v>
      </c>
      <c r="D32" s="672">
        <f>365/D31</f>
        <v>121.99440314343649</v>
      </c>
      <c r="E32" s="672">
        <f t="shared" ref="E32:F32" si="8">365/E31</f>
        <v>112.47762620774007</v>
      </c>
      <c r="F32" s="672">
        <f t="shared" si="8"/>
        <v>100.31915513523884</v>
      </c>
      <c r="G32" s="672">
        <f>181/G31</f>
        <v>89.017749836680437</v>
      </c>
      <c r="H32" s="363" t="s">
        <v>1800</v>
      </c>
    </row>
    <row r="34" spans="2:8">
      <c r="B34" s="363" t="s">
        <v>1801</v>
      </c>
      <c r="D34" s="694">
        <f>(C10+D10)/2</f>
        <v>46431492.875</v>
      </c>
      <c r="E34" s="694">
        <f t="shared" ref="E34:G34" si="9">(D10+E10)/2</f>
        <v>50963341.435000002</v>
      </c>
      <c r="F34" s="694">
        <f t="shared" si="9"/>
        <v>59487578.019999996</v>
      </c>
      <c r="G34" s="694">
        <f t="shared" si="9"/>
        <v>76949905.254999995</v>
      </c>
    </row>
    <row r="35" spans="2:8">
      <c r="B35" s="363" t="s">
        <v>1797</v>
      </c>
      <c r="D35" s="671">
        <f>D21/D34</f>
        <v>2.0262236700697511</v>
      </c>
      <c r="E35" s="671">
        <f t="shared" ref="E35:G35" si="10">E21/E34</f>
        <v>2.8353209982178238</v>
      </c>
      <c r="F35" s="671">
        <f t="shared" si="10"/>
        <v>3.4066609145167561</v>
      </c>
      <c r="G35" s="671">
        <f t="shared" si="10"/>
        <v>1.4937312233081836</v>
      </c>
    </row>
    <row r="36" spans="2:8">
      <c r="B36" s="363" t="s">
        <v>1789</v>
      </c>
      <c r="D36" s="672">
        <f>365/D35</f>
        <v>180.13805948058794</v>
      </c>
      <c r="E36" s="672">
        <f t="shared" ref="E36" si="11">365/E35</f>
        <v>128.73321935309099</v>
      </c>
      <c r="F36" s="672">
        <f t="shared" ref="F36" si="12">365/F35</f>
        <v>107.14303805366441</v>
      </c>
      <c r="G36" s="672">
        <f>181/G35</f>
        <v>121.17307128329099</v>
      </c>
      <c r="H36" s="363" t="s">
        <v>1795</v>
      </c>
    </row>
    <row r="37" spans="2:8">
      <c r="B37" s="363" t="s">
        <v>1797</v>
      </c>
      <c r="D37" s="672">
        <f>D22/D10</f>
        <v>3.9142887545777398</v>
      </c>
      <c r="E37" s="672">
        <f t="shared" ref="E37:G37" si="13">E22/E10</f>
        <v>3.867164933933267</v>
      </c>
      <c r="F37" s="672">
        <f t="shared" si="13"/>
        <v>3.9814620097527835</v>
      </c>
      <c r="G37" s="672">
        <f t="shared" si="13"/>
        <v>1.6987086181051176</v>
      </c>
    </row>
    <row r="38" spans="2:8">
      <c r="B38" s="363" t="s">
        <v>1789</v>
      </c>
      <c r="D38" s="672">
        <f>365/D37</f>
        <v>93.248102755100646</v>
      </c>
      <c r="E38" s="672">
        <f t="shared" ref="E38:F38" si="14">365/E37</f>
        <v>94.384389141830837</v>
      </c>
      <c r="F38" s="672">
        <f t="shared" si="14"/>
        <v>91.674866947346189</v>
      </c>
      <c r="G38" s="672">
        <f>181/G37</f>
        <v>106.55152865586955</v>
      </c>
      <c r="H38" s="363" t="s">
        <v>1687</v>
      </c>
    </row>
    <row r="39" spans="2:8">
      <c r="D39" s="672"/>
      <c r="E39" s="672"/>
      <c r="F39" s="672"/>
      <c r="G39" s="672"/>
    </row>
    <row r="41" spans="2:8">
      <c r="B41" s="656" t="s">
        <v>1802</v>
      </c>
      <c r="G41" s="703">
        <f>'76_매입'!V123</f>
        <v>52.740589365418082</v>
      </c>
    </row>
  </sheetData>
  <phoneticPr fontId="1" type="noConversion"/>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4:U338"/>
  <sheetViews>
    <sheetView topLeftCell="I1" workbookViewId="0">
      <selection activeCell="V15" sqref="V15"/>
    </sheetView>
  </sheetViews>
  <sheetFormatPr defaultRowHeight="11.25"/>
  <cols>
    <col min="1" max="1" width="9" style="363"/>
    <col min="2" max="2" width="18.25" style="363" customWidth="1"/>
    <col min="3" max="6" width="7.25" style="363" customWidth="1"/>
    <col min="7" max="7" width="10.75" style="363" customWidth="1"/>
    <col min="8" max="8" width="21.625" style="363" customWidth="1"/>
    <col min="9" max="12" width="6.5" style="363" customWidth="1"/>
    <col min="13" max="17" width="9" style="363"/>
    <col min="18" max="18" width="9" style="363" customWidth="1"/>
    <col min="19" max="16384" width="9" style="363"/>
  </cols>
  <sheetData>
    <row r="4" spans="2:21" ht="19.5" customHeight="1">
      <c r="B4" s="373" t="s">
        <v>1803</v>
      </c>
      <c r="C4" s="374"/>
      <c r="D4" s="374"/>
      <c r="E4" s="374"/>
      <c r="F4" s="375"/>
      <c r="H4" s="373" t="s">
        <v>1804</v>
      </c>
      <c r="I4" s="374"/>
      <c r="J4" s="374"/>
      <c r="K4" s="374"/>
      <c r="L4" s="375"/>
      <c r="N4" s="373" t="s">
        <v>1805</v>
      </c>
      <c r="O4" s="374"/>
      <c r="P4" s="374"/>
      <c r="Q4" s="374"/>
      <c r="R4" s="375"/>
    </row>
    <row r="5" spans="2:21" ht="12" customHeight="1">
      <c r="B5" s="370"/>
      <c r="C5" s="371" t="s">
        <v>120</v>
      </c>
      <c r="D5" s="371" t="s">
        <v>2</v>
      </c>
      <c r="E5" s="371" t="s">
        <v>3</v>
      </c>
      <c r="F5" s="372" t="s">
        <v>4</v>
      </c>
      <c r="H5" s="370"/>
      <c r="I5" s="371" t="s">
        <v>120</v>
      </c>
      <c r="J5" s="371" t="s">
        <v>2</v>
      </c>
      <c r="K5" s="371" t="s">
        <v>3</v>
      </c>
      <c r="L5" s="372" t="s">
        <v>4</v>
      </c>
      <c r="N5" s="370"/>
      <c r="O5" s="371" t="s">
        <v>120</v>
      </c>
      <c r="P5" s="371" t="s">
        <v>2</v>
      </c>
      <c r="Q5" s="371" t="s">
        <v>3</v>
      </c>
      <c r="R5" s="372" t="s">
        <v>4</v>
      </c>
    </row>
    <row r="6" spans="2:21" ht="12" customHeight="1">
      <c r="B6" s="18" t="s">
        <v>1332</v>
      </c>
      <c r="C6" s="19" t="s">
        <v>124</v>
      </c>
      <c r="D6" s="19" t="s">
        <v>124</v>
      </c>
      <c r="E6" s="19" t="s">
        <v>124</v>
      </c>
      <c r="F6" s="20" t="s">
        <v>125</v>
      </c>
      <c r="H6" s="18" t="s">
        <v>1332</v>
      </c>
      <c r="I6" s="19" t="s">
        <v>124</v>
      </c>
      <c r="J6" s="19" t="s">
        <v>124</v>
      </c>
      <c r="K6" s="19" t="s">
        <v>124</v>
      </c>
      <c r="L6" s="20" t="s">
        <v>125</v>
      </c>
      <c r="N6" s="18" t="s">
        <v>1332</v>
      </c>
      <c r="O6" s="19" t="s">
        <v>124</v>
      </c>
      <c r="P6" s="19" t="s">
        <v>124</v>
      </c>
      <c r="Q6" s="19" t="s">
        <v>124</v>
      </c>
      <c r="R6" s="20" t="s">
        <v>125</v>
      </c>
    </row>
    <row r="7" spans="2:21" ht="12" customHeight="1">
      <c r="B7" s="364" t="s">
        <v>1806</v>
      </c>
      <c r="C7" s="383">
        <f>C36</f>
        <v>38397256.719999976</v>
      </c>
      <c r="D7" s="383">
        <f t="shared" ref="D7:F7" si="0">D36</f>
        <v>55006737.909999982</v>
      </c>
      <c r="E7" s="383">
        <f t="shared" si="0"/>
        <v>89861077.129999965</v>
      </c>
      <c r="F7" s="384">
        <f t="shared" si="0"/>
        <v>49055730.269999973</v>
      </c>
      <c r="H7" s="364" t="s">
        <v>1807</v>
      </c>
      <c r="I7" s="383">
        <f>D309</f>
        <v>435492.96999999991</v>
      </c>
      <c r="J7" s="383">
        <f>G309</f>
        <v>8320031.3399999952</v>
      </c>
      <c r="K7" s="383">
        <f>J309</f>
        <v>22103434.370000035</v>
      </c>
      <c r="L7" s="384">
        <f>M309</f>
        <v>13149079.919999972</v>
      </c>
      <c r="N7" s="364" t="s">
        <v>1807</v>
      </c>
      <c r="O7" s="403">
        <f>C333</f>
        <v>0.81800844130718153</v>
      </c>
      <c r="P7" s="403">
        <f t="shared" ref="P7:R7" si="1">D333</f>
        <v>1.4981000741484711</v>
      </c>
      <c r="Q7" s="403">
        <f t="shared" si="1"/>
        <v>1.6588768634416884</v>
      </c>
      <c r="R7" s="404">
        <f t="shared" si="1"/>
        <v>1.8178118097188778</v>
      </c>
      <c r="S7" s="363" t="s">
        <v>1808</v>
      </c>
      <c r="U7" s="363" t="s">
        <v>1809</v>
      </c>
    </row>
    <row r="8" spans="2:21" ht="12" customHeight="1">
      <c r="B8" s="365" t="s">
        <v>674</v>
      </c>
      <c r="C8" s="377">
        <f>C37</f>
        <v>9871168.6500000004</v>
      </c>
      <c r="D8" s="377">
        <f t="shared" ref="D8:F8" si="2">D37</f>
        <v>22144735.400000002</v>
      </c>
      <c r="E8" s="377">
        <f t="shared" si="2"/>
        <v>30979009.330000002</v>
      </c>
      <c r="F8" s="378">
        <f t="shared" si="2"/>
        <v>16669555.770000001</v>
      </c>
      <c r="H8" s="365" t="s">
        <v>1810</v>
      </c>
      <c r="I8" s="377">
        <f t="shared" ref="I8:I12" si="3">D310</f>
        <v>22316284.149999987</v>
      </c>
      <c r="J8" s="377">
        <f t="shared" ref="J8:J12" si="4">G310</f>
        <v>21448763.179999996</v>
      </c>
      <c r="K8" s="377">
        <f t="shared" ref="K8:K12" si="5">J310</f>
        <v>20176727.280000001</v>
      </c>
      <c r="L8" s="378">
        <f t="shared" ref="L8:L12" si="6">M310</f>
        <v>7028324.2699999977</v>
      </c>
      <c r="N8" s="365" t="s">
        <v>1811</v>
      </c>
      <c r="O8" s="405">
        <f t="shared" ref="O8:R8" si="7">C334</f>
        <v>140.96483598739184</v>
      </c>
      <c r="P8" s="815">
        <f t="shared" si="7"/>
        <v>130.37176744468755</v>
      </c>
      <c r="Q8" s="815">
        <f t="shared" si="7"/>
        <v>26.62824514100874</v>
      </c>
      <c r="R8" s="406">
        <f t="shared" si="7"/>
        <v>18.545516667238374</v>
      </c>
      <c r="U8" s="363" t="s">
        <v>1812</v>
      </c>
    </row>
    <row r="9" spans="2:21" ht="12" customHeight="1">
      <c r="B9" s="366" t="s">
        <v>1813</v>
      </c>
      <c r="C9" s="379">
        <f t="shared" ref="C9:F9" si="8">C38</f>
        <v>18280379.330000021</v>
      </c>
      <c r="D9" s="379">
        <f t="shared" si="8"/>
        <v>25613264.940000013</v>
      </c>
      <c r="E9" s="379">
        <f t="shared" si="8"/>
        <v>23894941.350000076</v>
      </c>
      <c r="F9" s="380">
        <f t="shared" si="8"/>
        <v>12549629.54000001</v>
      </c>
      <c r="H9" s="366" t="s">
        <v>1669</v>
      </c>
      <c r="I9" s="379">
        <f t="shared" si="3"/>
        <v>5193958.5100000128</v>
      </c>
      <c r="J9" s="379">
        <f t="shared" si="4"/>
        <v>4594169.3999999929</v>
      </c>
      <c r="K9" s="379">
        <f t="shared" si="5"/>
        <v>9375622.2399999574</v>
      </c>
      <c r="L9" s="380">
        <f t="shared" si="6"/>
        <v>5934672.0199999874</v>
      </c>
      <c r="N9" s="366" t="s">
        <v>1669</v>
      </c>
      <c r="O9" s="407">
        <f t="shared" ref="O9:R9" si="9">C335</f>
        <v>1.2395298411914313</v>
      </c>
      <c r="P9" s="407">
        <f t="shared" si="9"/>
        <v>1.1888413985165631</v>
      </c>
      <c r="Q9" s="407">
        <f t="shared" si="9"/>
        <v>1.567024805985948</v>
      </c>
      <c r="R9" s="408">
        <f t="shared" si="9"/>
        <v>1.8818464930875141</v>
      </c>
      <c r="U9" s="363" t="s">
        <v>1814</v>
      </c>
    </row>
    <row r="10" spans="2:21" ht="12" customHeight="1">
      <c r="B10" s="366" t="s">
        <v>1815</v>
      </c>
      <c r="C10" s="379">
        <f t="shared" ref="C10:F10" si="10">C39</f>
        <v>7597950.8400000008</v>
      </c>
      <c r="D10" s="379">
        <f t="shared" si="10"/>
        <v>11950840.520000007</v>
      </c>
      <c r="E10" s="379">
        <f t="shared" si="10"/>
        <v>18825458.900000047</v>
      </c>
      <c r="F10" s="380">
        <f t="shared" si="10"/>
        <v>12156940.560000006</v>
      </c>
      <c r="H10" s="366" t="s">
        <v>1816</v>
      </c>
      <c r="I10" s="379">
        <f t="shared" si="3"/>
        <v>0</v>
      </c>
      <c r="J10" s="379">
        <f t="shared" si="4"/>
        <v>0</v>
      </c>
      <c r="K10" s="379">
        <f t="shared" si="5"/>
        <v>1363437.6600000001</v>
      </c>
      <c r="L10" s="380">
        <f t="shared" si="6"/>
        <v>4351574.3400000054</v>
      </c>
      <c r="N10" s="366" t="s">
        <v>1816</v>
      </c>
      <c r="O10" s="407">
        <f t="shared" ref="O10:R10" si="11">C336</f>
        <v>0</v>
      </c>
      <c r="P10" s="407">
        <f t="shared" si="11"/>
        <v>0</v>
      </c>
      <c r="Q10" s="407">
        <f t="shared" si="11"/>
        <v>2.385738562892064</v>
      </c>
      <c r="R10" s="408">
        <f t="shared" si="11"/>
        <v>2.2389524978699087</v>
      </c>
    </row>
    <row r="11" spans="2:21" ht="12" customHeight="1">
      <c r="B11" s="366" t="s">
        <v>1817</v>
      </c>
      <c r="C11" s="379">
        <f t="shared" ref="C11:F11" si="12">C40</f>
        <v>8305586.6199999992</v>
      </c>
      <c r="D11" s="379">
        <f t="shared" si="12"/>
        <v>11045485.830000002</v>
      </c>
      <c r="E11" s="379">
        <f t="shared" si="12"/>
        <v>15251448.339999994</v>
      </c>
      <c r="F11" s="380">
        <f t="shared" si="12"/>
        <v>8563178.8299999963</v>
      </c>
      <c r="H11" s="366" t="s">
        <v>1818</v>
      </c>
      <c r="I11" s="379">
        <f t="shared" si="3"/>
        <v>4519745.4499999909</v>
      </c>
      <c r="J11" s="379">
        <f t="shared" si="4"/>
        <v>6356043.7700000014</v>
      </c>
      <c r="K11" s="379">
        <f t="shared" si="5"/>
        <v>7571328.5400000094</v>
      </c>
      <c r="L11" s="380">
        <f t="shared" si="6"/>
        <v>3463363.3799999831</v>
      </c>
      <c r="N11" s="366" t="s">
        <v>1818</v>
      </c>
      <c r="O11" s="407">
        <f t="shared" ref="O11:R11" si="13">C337</f>
        <v>0.29741806509834667</v>
      </c>
      <c r="P11" s="407">
        <f t="shared" si="13"/>
        <v>0.35016941560068937</v>
      </c>
      <c r="Q11" s="407">
        <f t="shared" si="13"/>
        <v>0.39278238004173188</v>
      </c>
      <c r="R11" s="408">
        <f t="shared" si="13"/>
        <v>0.47606729397954001</v>
      </c>
    </row>
    <row r="12" spans="2:21" ht="12" customHeight="1" thickBot="1">
      <c r="B12" s="366" t="s">
        <v>1819</v>
      </c>
      <c r="C12" s="379">
        <f t="shared" ref="C12:F12" si="14">C41</f>
        <v>3687748.2299999995</v>
      </c>
      <c r="D12" s="379">
        <f t="shared" si="14"/>
        <v>6758818.6099999975</v>
      </c>
      <c r="E12" s="379">
        <f t="shared" si="14"/>
        <v>9695066.9900000021</v>
      </c>
      <c r="F12" s="380">
        <f t="shared" si="14"/>
        <v>7451694.1699999999</v>
      </c>
      <c r="H12" s="366" t="s">
        <v>1820</v>
      </c>
      <c r="I12" s="379">
        <f t="shared" si="3"/>
        <v>199547.84000000003</v>
      </c>
      <c r="J12" s="379">
        <f t="shared" si="4"/>
        <v>2598286.8699999945</v>
      </c>
      <c r="K12" s="379">
        <f t="shared" si="5"/>
        <v>6412693.2200000016</v>
      </c>
      <c r="L12" s="380">
        <f t="shared" si="6"/>
        <v>3316124.6900000116</v>
      </c>
      <c r="N12" s="409" t="s">
        <v>1820</v>
      </c>
      <c r="O12" s="410">
        <f t="shared" ref="O12:R12" si="15">C338</f>
        <v>0.47462346051936816</v>
      </c>
      <c r="P12" s="410">
        <f t="shared" si="15"/>
        <v>0.6429550669064642</v>
      </c>
      <c r="Q12" s="410">
        <f t="shared" si="15"/>
        <v>0.67263242304215598</v>
      </c>
      <c r="R12" s="411">
        <f t="shared" si="15"/>
        <v>0.62114846519723466</v>
      </c>
    </row>
    <row r="13" spans="2:21" ht="12" customHeight="1">
      <c r="B13" s="366" t="s">
        <v>1821</v>
      </c>
      <c r="C13" s="379">
        <f t="shared" ref="C13:F13" si="16">C42</f>
        <v>756838.40000000002</v>
      </c>
      <c r="D13" s="379">
        <f t="shared" si="16"/>
        <v>3723134.3299999959</v>
      </c>
      <c r="E13" s="379">
        <f t="shared" si="16"/>
        <v>5220280.7900000019</v>
      </c>
      <c r="F13" s="380">
        <f t="shared" si="16"/>
        <v>3303011.2699999991</v>
      </c>
      <c r="H13" s="366" t="s">
        <v>528</v>
      </c>
      <c r="I13" s="379">
        <f>SUM(D315:D327)</f>
        <v>5732227.7999999858</v>
      </c>
      <c r="J13" s="379">
        <f>SUM(G315:G327)</f>
        <v>11689443.349999994</v>
      </c>
      <c r="K13" s="379">
        <f>SUM(J315:J327)</f>
        <v>22857833.819999974</v>
      </c>
      <c r="L13" s="380">
        <f>SUM(M315:M327)</f>
        <v>11812591.65</v>
      </c>
      <c r="N13" s="412"/>
      <c r="O13" s="413"/>
      <c r="P13" s="413"/>
      <c r="Q13" s="413"/>
      <c r="R13" s="413"/>
    </row>
    <row r="14" spans="2:21" ht="12" customHeight="1" thickBot="1">
      <c r="B14" s="366" t="s">
        <v>1822</v>
      </c>
      <c r="C14" s="379">
        <f t="shared" ref="C14:F14" si="17">C43</f>
        <v>3738957.850000001</v>
      </c>
      <c r="D14" s="379">
        <f t="shared" si="17"/>
        <v>4838671.08</v>
      </c>
      <c r="E14" s="379">
        <f t="shared" si="17"/>
        <v>5576048.4500000011</v>
      </c>
      <c r="F14" s="380">
        <f t="shared" si="17"/>
        <v>2886528.08</v>
      </c>
      <c r="H14" s="385" t="s">
        <v>1461</v>
      </c>
      <c r="I14" s="386">
        <f>SUM(I7:I13)</f>
        <v>38397256.719999976</v>
      </c>
      <c r="J14" s="386">
        <f>SUM(J7:J13)</f>
        <v>55006737.909999982</v>
      </c>
      <c r="K14" s="386">
        <f t="shared" ref="K14:L14" si="18">SUM(K7:K13)</f>
        <v>89861077.12999998</v>
      </c>
      <c r="L14" s="387">
        <f t="shared" si="18"/>
        <v>49055730.269999951</v>
      </c>
    </row>
    <row r="15" spans="2:21" ht="12" customHeight="1">
      <c r="B15" s="366" t="s">
        <v>1823</v>
      </c>
      <c r="C15" s="379">
        <f t="shared" ref="C15:F15" si="19">C44</f>
        <v>1524345.5700000005</v>
      </c>
      <c r="D15" s="379">
        <f t="shared" si="19"/>
        <v>1916422.9499999871</v>
      </c>
      <c r="E15" s="379">
        <f t="shared" si="19"/>
        <v>2191672.9099999871</v>
      </c>
      <c r="F15" s="380">
        <f t="shared" si="19"/>
        <v>1611552.179999995</v>
      </c>
    </row>
    <row r="16" spans="2:21" ht="12" customHeight="1">
      <c r="B16" s="367" t="s">
        <v>1824</v>
      </c>
      <c r="C16" s="381">
        <f t="shared" ref="C16:F16" si="20">C45</f>
        <v>1920357.6899999997</v>
      </c>
      <c r="D16" s="381">
        <f t="shared" si="20"/>
        <v>1499320.54</v>
      </c>
      <c r="E16" s="381">
        <f t="shared" si="20"/>
        <v>1159002.75</v>
      </c>
      <c r="F16" s="382">
        <f t="shared" si="20"/>
        <v>694655.44000000006</v>
      </c>
    </row>
    <row r="17" spans="2:6" ht="12" customHeight="1" thickBot="1">
      <c r="B17" s="385" t="s">
        <v>1461</v>
      </c>
      <c r="C17" s="386">
        <f>SUM(C7:C16)</f>
        <v>94080589.900000006</v>
      </c>
      <c r="D17" s="386">
        <f t="shared" ref="D17:F17" si="21">SUM(D7:D16)</f>
        <v>144497432.10999998</v>
      </c>
      <c r="E17" s="386">
        <f t="shared" si="21"/>
        <v>202654006.94000006</v>
      </c>
      <c r="F17" s="387">
        <f t="shared" si="21"/>
        <v>114942476.10999997</v>
      </c>
    </row>
    <row r="18" spans="2:6">
      <c r="C18" s="363">
        <f>C9/C17</f>
        <v>0.1943055347487784</v>
      </c>
      <c r="D18" s="363">
        <f t="shared" ref="D18:F18" si="22">D9/D17</f>
        <v>0.17725757867102912</v>
      </c>
      <c r="E18" s="363">
        <f t="shared" si="22"/>
        <v>0.11791003647450539</v>
      </c>
      <c r="F18" s="363">
        <f t="shared" si="22"/>
        <v>0.10918182698613534</v>
      </c>
    </row>
    <row r="19" spans="2:6" ht="19.5" customHeight="1">
      <c r="B19" s="373" t="s">
        <v>1825</v>
      </c>
      <c r="C19" s="374"/>
      <c r="D19" s="374"/>
      <c r="E19" s="374"/>
      <c r="F19" s="375"/>
    </row>
    <row r="20" spans="2:6" ht="12" customHeight="1">
      <c r="B20" s="370"/>
      <c r="C20" s="371" t="s">
        <v>120</v>
      </c>
      <c r="D20" s="371" t="s">
        <v>2</v>
      </c>
      <c r="E20" s="371" t="s">
        <v>3</v>
      </c>
      <c r="F20" s="372" t="s">
        <v>4</v>
      </c>
    </row>
    <row r="21" spans="2:6" ht="12" customHeight="1">
      <c r="B21" s="18" t="s">
        <v>1332</v>
      </c>
      <c r="C21" s="19" t="s">
        <v>124</v>
      </c>
      <c r="D21" s="19" t="s">
        <v>124</v>
      </c>
      <c r="E21" s="19" t="s">
        <v>124</v>
      </c>
      <c r="F21" s="20" t="s">
        <v>125</v>
      </c>
    </row>
    <row r="22" spans="2:6" ht="12" customHeight="1">
      <c r="B22" s="364" t="s">
        <v>1826</v>
      </c>
      <c r="C22" s="383">
        <f>C185</f>
        <v>435492.96999999991</v>
      </c>
      <c r="D22" s="383">
        <f>E185</f>
        <v>8320031.3399999952</v>
      </c>
      <c r="E22" s="383">
        <f>G185</f>
        <v>22103434.370000035</v>
      </c>
      <c r="F22" s="384">
        <f>I185</f>
        <v>13149079.919999972</v>
      </c>
    </row>
    <row r="23" spans="2:6" ht="12" customHeight="1">
      <c r="B23" s="365" t="s">
        <v>1827</v>
      </c>
      <c r="C23" s="377">
        <f t="shared" ref="C23:C28" si="23">C186</f>
        <v>22316284.149999987</v>
      </c>
      <c r="D23" s="377">
        <f t="shared" ref="D23:D28" si="24">E186</f>
        <v>21448763.179999996</v>
      </c>
      <c r="E23" s="377">
        <f t="shared" ref="E23:E26" si="25">G186</f>
        <v>20176727.280000001</v>
      </c>
      <c r="F23" s="378">
        <f t="shared" ref="F23:F26" si="26">I186</f>
        <v>7028324.2699999977</v>
      </c>
    </row>
    <row r="24" spans="2:6" ht="12" customHeight="1">
      <c r="B24" s="366" t="s">
        <v>1828</v>
      </c>
      <c r="C24" s="379">
        <f t="shared" si="23"/>
        <v>3442683.7700000009</v>
      </c>
      <c r="D24" s="379">
        <f t="shared" si="24"/>
        <v>5902832.2200000072</v>
      </c>
      <c r="E24" s="379">
        <f t="shared" si="25"/>
        <v>11173548.900000047</v>
      </c>
      <c r="F24" s="380">
        <f t="shared" si="26"/>
        <v>6997148.5600000052</v>
      </c>
    </row>
    <row r="25" spans="2:6" ht="12" customHeight="1">
      <c r="B25" s="366" t="s">
        <v>1829</v>
      </c>
      <c r="C25" s="379">
        <f t="shared" si="23"/>
        <v>7117745.0399999917</v>
      </c>
      <c r="D25" s="379">
        <f t="shared" si="24"/>
        <v>10987314.030000016</v>
      </c>
      <c r="E25" s="379">
        <f t="shared" si="25"/>
        <v>10678659.260000033</v>
      </c>
      <c r="F25" s="380">
        <f t="shared" si="26"/>
        <v>6281670.1000000052</v>
      </c>
    </row>
    <row r="26" spans="2:6" ht="12" customHeight="1">
      <c r="B26" s="366" t="s">
        <v>1830</v>
      </c>
      <c r="C26" s="379">
        <f t="shared" si="23"/>
        <v>11162634.290000031</v>
      </c>
      <c r="D26" s="379">
        <f t="shared" si="24"/>
        <v>14625950.909999998</v>
      </c>
      <c r="E26" s="379">
        <f t="shared" si="25"/>
        <v>13216282.090000041</v>
      </c>
      <c r="F26" s="380">
        <f t="shared" si="26"/>
        <v>6267959.440000006</v>
      </c>
    </row>
    <row r="27" spans="2:6" ht="12" customHeight="1">
      <c r="B27" s="366" t="s">
        <v>1831</v>
      </c>
      <c r="C27" s="379">
        <f t="shared" si="23"/>
        <v>5193958.5100000128</v>
      </c>
      <c r="D27" s="379">
        <f t="shared" si="24"/>
        <v>4594169.3999999929</v>
      </c>
      <c r="E27" s="379">
        <f t="shared" ref="E27:E28" si="27">G190</f>
        <v>9375622.2399999574</v>
      </c>
      <c r="F27" s="380">
        <f t="shared" ref="F27:F28" si="28">I190</f>
        <v>5934672.0199999874</v>
      </c>
    </row>
    <row r="28" spans="2:6" ht="12" customHeight="1">
      <c r="B28" s="366" t="s">
        <v>1832</v>
      </c>
      <c r="C28" s="379">
        <f t="shared" si="23"/>
        <v>4231929.0599999987</v>
      </c>
      <c r="D28" s="379">
        <f t="shared" si="24"/>
        <v>4338764.7699999986</v>
      </c>
      <c r="E28" s="379">
        <f t="shared" si="27"/>
        <v>4793950.0399999982</v>
      </c>
      <c r="F28" s="380">
        <f t="shared" si="28"/>
        <v>4895214.7099999972</v>
      </c>
    </row>
    <row r="29" spans="2:6" ht="12" customHeight="1">
      <c r="B29" s="366" t="s">
        <v>528</v>
      </c>
      <c r="C29" s="379">
        <f>C17-SUM(C22:C27)</f>
        <v>44411791.169999987</v>
      </c>
      <c r="D29" s="379">
        <f t="shared" ref="D29:F29" si="29">D17-SUM(D22:D27)</f>
        <v>78618371.029999971</v>
      </c>
      <c r="E29" s="379">
        <f t="shared" si="29"/>
        <v>115929732.79999995</v>
      </c>
      <c r="F29" s="380">
        <f t="shared" si="29"/>
        <v>69283621.799999997</v>
      </c>
    </row>
    <row r="30" spans="2:6" ht="12" customHeight="1" thickBot="1">
      <c r="B30" s="385" t="s">
        <v>1461</v>
      </c>
      <c r="C30" s="386">
        <f>SUM(C22:C29)</f>
        <v>98312518.960000008</v>
      </c>
      <c r="D30" s="386">
        <f>SUM(D22:D29)</f>
        <v>148836196.88</v>
      </c>
      <c r="E30" s="386">
        <f>SUM(E22:E29)</f>
        <v>207447956.98000005</v>
      </c>
      <c r="F30" s="387">
        <f>SUM(F22:F29)</f>
        <v>119837690.81999996</v>
      </c>
    </row>
    <row r="32" spans="2:6" s="443" customFormat="1"/>
    <row r="35" spans="2:6">
      <c r="B35" s="342" t="s">
        <v>1489</v>
      </c>
      <c r="C35" s="342" t="s">
        <v>1833</v>
      </c>
      <c r="D35" s="342" t="s">
        <v>1834</v>
      </c>
      <c r="E35" s="342" t="s">
        <v>1835</v>
      </c>
      <c r="F35" s="342" t="s">
        <v>1836</v>
      </c>
    </row>
    <row r="36" spans="2:6">
      <c r="B36" s="440" t="s">
        <v>1837</v>
      </c>
      <c r="C36" s="441">
        <v>38397256.719999976</v>
      </c>
      <c r="D36" s="441">
        <v>55006737.909999982</v>
      </c>
      <c r="E36" s="441">
        <v>89861077.129999965</v>
      </c>
      <c r="F36" s="441">
        <v>49055730.269999973</v>
      </c>
    </row>
    <row r="37" spans="2:6">
      <c r="B37" s="440" t="s">
        <v>986</v>
      </c>
      <c r="C37" s="441">
        <v>9871168.6500000004</v>
      </c>
      <c r="D37" s="441">
        <v>22144735.400000002</v>
      </c>
      <c r="E37" s="441">
        <v>30979009.330000002</v>
      </c>
      <c r="F37" s="441">
        <v>16669555.770000001</v>
      </c>
    </row>
    <row r="38" spans="2:6">
      <c r="B38" s="440" t="s">
        <v>1838</v>
      </c>
      <c r="C38" s="441">
        <v>18280379.330000021</v>
      </c>
      <c r="D38" s="441">
        <v>25613264.940000013</v>
      </c>
      <c r="E38" s="441">
        <v>23894941.350000076</v>
      </c>
      <c r="F38" s="441">
        <v>12549629.54000001</v>
      </c>
    </row>
    <row r="39" spans="2:6">
      <c r="B39" s="440" t="s">
        <v>1839</v>
      </c>
      <c r="C39" s="441">
        <v>7597950.8400000008</v>
      </c>
      <c r="D39" s="441">
        <v>11950840.520000007</v>
      </c>
      <c r="E39" s="441">
        <v>18825458.900000047</v>
      </c>
      <c r="F39" s="441">
        <v>12156940.560000006</v>
      </c>
    </row>
    <row r="40" spans="2:6">
      <c r="B40" s="440" t="s">
        <v>1817</v>
      </c>
      <c r="C40" s="441">
        <v>8305586.6199999992</v>
      </c>
      <c r="D40" s="441">
        <v>11045485.830000002</v>
      </c>
      <c r="E40" s="441">
        <v>15251448.339999994</v>
      </c>
      <c r="F40" s="441">
        <v>8563178.8299999963</v>
      </c>
    </row>
    <row r="41" spans="2:6">
      <c r="B41" s="440" t="s">
        <v>1840</v>
      </c>
      <c r="C41" s="441">
        <v>3687748.2299999995</v>
      </c>
      <c r="D41" s="441">
        <v>6758818.6099999975</v>
      </c>
      <c r="E41" s="441">
        <v>9695066.9900000021</v>
      </c>
      <c r="F41" s="441">
        <v>7451694.1699999999</v>
      </c>
    </row>
    <row r="42" spans="2:6">
      <c r="B42" s="440" t="s">
        <v>1821</v>
      </c>
      <c r="C42" s="441">
        <v>756838.40000000002</v>
      </c>
      <c r="D42" s="441">
        <v>3723134.3299999959</v>
      </c>
      <c r="E42" s="441">
        <v>5220280.7900000019</v>
      </c>
      <c r="F42" s="441">
        <v>3303011.2699999991</v>
      </c>
    </row>
    <row r="43" spans="2:6">
      <c r="B43" s="440" t="s">
        <v>1841</v>
      </c>
      <c r="C43" s="441">
        <v>3738957.850000001</v>
      </c>
      <c r="D43" s="441">
        <v>4838671.08</v>
      </c>
      <c r="E43" s="441">
        <v>5576048.4500000011</v>
      </c>
      <c r="F43" s="441">
        <v>2886528.08</v>
      </c>
    </row>
    <row r="44" spans="2:6">
      <c r="B44" s="440" t="s">
        <v>1823</v>
      </c>
      <c r="C44" s="441">
        <v>1524345.5700000005</v>
      </c>
      <c r="D44" s="441">
        <v>1916422.9499999871</v>
      </c>
      <c r="E44" s="441">
        <v>2191672.9099999871</v>
      </c>
      <c r="F44" s="441">
        <v>1611552.179999995</v>
      </c>
    </row>
    <row r="45" spans="2:6">
      <c r="B45" s="440" t="s">
        <v>1842</v>
      </c>
      <c r="C45" s="441">
        <v>1920357.6899999997</v>
      </c>
      <c r="D45" s="441">
        <v>1499320.54</v>
      </c>
      <c r="E45" s="441">
        <v>1159002.75</v>
      </c>
      <c r="F45" s="441">
        <v>694655.44000000006</v>
      </c>
    </row>
    <row r="46" spans="2:6">
      <c r="B46" s="342"/>
      <c r="C46" s="342"/>
      <c r="D46" s="342"/>
    </row>
    <row r="47" spans="2:6">
      <c r="B47" s="342"/>
      <c r="C47" s="342"/>
      <c r="D47" s="342"/>
    </row>
    <row r="49" spans="2:10">
      <c r="B49" s="361" t="s">
        <v>1489</v>
      </c>
      <c r="C49" s="362" t="s">
        <v>1833</v>
      </c>
      <c r="D49" s="362" t="s">
        <v>1843</v>
      </c>
      <c r="E49" s="362" t="s">
        <v>1834</v>
      </c>
      <c r="F49" s="362" t="s">
        <v>1844</v>
      </c>
      <c r="G49" s="362" t="s">
        <v>1835</v>
      </c>
      <c r="H49" s="362" t="s">
        <v>1845</v>
      </c>
      <c r="I49" s="362" t="s">
        <v>1836</v>
      </c>
      <c r="J49" s="362" t="s">
        <v>1846</v>
      </c>
    </row>
    <row r="50" spans="2:10">
      <c r="B50" s="391" t="s">
        <v>1847</v>
      </c>
      <c r="C50" s="392">
        <v>0</v>
      </c>
      <c r="D50" s="392">
        <v>0</v>
      </c>
      <c r="E50" s="392">
        <v>0</v>
      </c>
      <c r="F50" s="392">
        <v>0</v>
      </c>
      <c r="G50" s="392">
        <v>20539.999999999996</v>
      </c>
      <c r="H50" s="392">
        <v>222000</v>
      </c>
      <c r="I50" s="392">
        <v>31245</v>
      </c>
      <c r="J50" s="392">
        <v>345000</v>
      </c>
    </row>
    <row r="51" spans="2:10">
      <c r="B51" s="391" t="s">
        <v>1848</v>
      </c>
      <c r="C51" s="392">
        <v>2312</v>
      </c>
      <c r="D51" s="392">
        <v>200000</v>
      </c>
      <c r="E51" s="392">
        <v>1156</v>
      </c>
      <c r="F51" s="392">
        <v>100000</v>
      </c>
      <c r="G51" s="392">
        <v>1156</v>
      </c>
      <c r="H51" s="392">
        <v>100000</v>
      </c>
      <c r="I51" s="392">
        <v>1156</v>
      </c>
      <c r="J51" s="392">
        <v>100000</v>
      </c>
    </row>
    <row r="52" spans="2:10">
      <c r="B52" s="391" t="s">
        <v>1849</v>
      </c>
      <c r="C52" s="392">
        <v>28578.110000000004</v>
      </c>
      <c r="D52" s="392">
        <v>417850</v>
      </c>
      <c r="E52" s="392">
        <v>52938.720000000001</v>
      </c>
      <c r="F52" s="392">
        <v>744000</v>
      </c>
      <c r="G52" s="392">
        <v>51153</v>
      </c>
      <c r="H52" s="392">
        <v>708000</v>
      </c>
      <c r="I52" s="392">
        <v>30726</v>
      </c>
      <c r="J52" s="392">
        <v>432000</v>
      </c>
    </row>
    <row r="53" spans="2:10">
      <c r="B53" s="391" t="s">
        <v>1850</v>
      </c>
      <c r="C53" s="392">
        <v>32650.179999999997</v>
      </c>
      <c r="D53" s="392">
        <v>67500</v>
      </c>
      <c r="E53" s="392">
        <v>190369.12</v>
      </c>
      <c r="F53" s="392">
        <v>396000</v>
      </c>
      <c r="G53" s="392">
        <v>401595.56000000006</v>
      </c>
      <c r="H53" s="392">
        <v>472000</v>
      </c>
      <c r="I53" s="392">
        <v>129740</v>
      </c>
      <c r="J53" s="392">
        <v>260000</v>
      </c>
    </row>
    <row r="54" spans="2:10">
      <c r="B54" s="391" t="s">
        <v>1851</v>
      </c>
      <c r="C54" s="392">
        <v>25368.989999999998</v>
      </c>
      <c r="D54" s="392">
        <v>493560</v>
      </c>
      <c r="E54" s="392">
        <v>15424.11</v>
      </c>
      <c r="F54" s="392">
        <v>300080</v>
      </c>
      <c r="G54" s="392">
        <v>10462.98</v>
      </c>
      <c r="H54" s="392">
        <v>203560</v>
      </c>
      <c r="I54" s="392">
        <v>5345.6</v>
      </c>
      <c r="J54" s="392">
        <v>104000</v>
      </c>
    </row>
    <row r="55" spans="2:10">
      <c r="B55" s="391" t="s">
        <v>1852</v>
      </c>
      <c r="C55" s="392">
        <v>0</v>
      </c>
      <c r="D55" s="392">
        <v>0</v>
      </c>
      <c r="E55" s="392">
        <v>9096.7999999999993</v>
      </c>
      <c r="F55" s="392">
        <v>1096000</v>
      </c>
      <c r="G55" s="392">
        <v>53120</v>
      </c>
      <c r="H55" s="392">
        <v>6400000</v>
      </c>
      <c r="I55" s="392">
        <v>35440</v>
      </c>
      <c r="J55" s="392">
        <v>5600000</v>
      </c>
    </row>
    <row r="56" spans="2:10">
      <c r="B56" s="391" t="s">
        <v>1853</v>
      </c>
      <c r="C56" s="392">
        <v>0</v>
      </c>
      <c r="D56" s="392">
        <v>0</v>
      </c>
      <c r="E56" s="392">
        <v>0</v>
      </c>
      <c r="F56" s="392">
        <v>0</v>
      </c>
      <c r="G56" s="392">
        <v>741029.32000000007</v>
      </c>
      <c r="H56" s="392">
        <v>1388671</v>
      </c>
      <c r="I56" s="392">
        <v>346649.50000000012</v>
      </c>
      <c r="J56" s="392">
        <v>756989</v>
      </c>
    </row>
    <row r="57" spans="2:10">
      <c r="B57" s="391" t="s">
        <v>1816</v>
      </c>
      <c r="C57" s="392">
        <v>0</v>
      </c>
      <c r="D57" s="392">
        <v>0</v>
      </c>
      <c r="E57" s="392">
        <v>0</v>
      </c>
      <c r="F57" s="392">
        <v>0</v>
      </c>
      <c r="G57" s="392">
        <v>1363437.6600000001</v>
      </c>
      <c r="H57" s="392">
        <v>571495</v>
      </c>
      <c r="I57" s="392">
        <v>4351574.3400000054</v>
      </c>
      <c r="J57" s="392">
        <v>1943576</v>
      </c>
    </row>
    <row r="58" spans="2:10">
      <c r="B58" s="391" t="s">
        <v>1854</v>
      </c>
      <c r="C58" s="392">
        <v>1526372.06</v>
      </c>
      <c r="D58" s="392">
        <v>317989</v>
      </c>
      <c r="E58" s="392">
        <v>1401380.7000000002</v>
      </c>
      <c r="F58" s="392">
        <v>293162</v>
      </c>
      <c r="G58" s="392">
        <v>1539820.0999999999</v>
      </c>
      <c r="H58" s="392">
        <v>333382</v>
      </c>
      <c r="I58" s="392">
        <v>424678.43000000005</v>
      </c>
      <c r="J58" s="392">
        <v>93006</v>
      </c>
    </row>
    <row r="59" spans="2:10">
      <c r="B59" s="391" t="s">
        <v>1855</v>
      </c>
      <c r="C59" s="392">
        <v>488979.68</v>
      </c>
      <c r="D59" s="392">
        <v>5625.3</v>
      </c>
      <c r="E59" s="392">
        <v>3081075.7299999991</v>
      </c>
      <c r="F59" s="392">
        <v>32634</v>
      </c>
      <c r="G59" s="392">
        <v>4827739.8600000031</v>
      </c>
      <c r="H59" s="392">
        <v>50146.130000000005</v>
      </c>
      <c r="I59" s="392">
        <v>1649511.9400000002</v>
      </c>
      <c r="J59" s="392">
        <v>18414</v>
      </c>
    </row>
    <row r="60" spans="2:10">
      <c r="B60" s="391" t="s">
        <v>1856</v>
      </c>
      <c r="C60" s="392">
        <v>612600.61000000022</v>
      </c>
      <c r="D60" s="392">
        <v>4092175</v>
      </c>
      <c r="E60" s="392">
        <v>798866.65000000037</v>
      </c>
      <c r="F60" s="392">
        <v>4506354</v>
      </c>
      <c r="G60" s="392">
        <v>1011555.3599999999</v>
      </c>
      <c r="H60" s="392">
        <v>4821557</v>
      </c>
      <c r="I60" s="392">
        <v>402868.6</v>
      </c>
      <c r="J60" s="392">
        <v>2031854</v>
      </c>
    </row>
    <row r="61" spans="2:10">
      <c r="B61" s="391" t="s">
        <v>1857</v>
      </c>
      <c r="C61" s="392">
        <v>0</v>
      </c>
      <c r="D61" s="392">
        <v>0</v>
      </c>
      <c r="E61" s="392">
        <v>313565.76999999996</v>
      </c>
      <c r="F61" s="392">
        <v>220031</v>
      </c>
      <c r="G61" s="392">
        <v>522544.20000000007</v>
      </c>
      <c r="H61" s="392">
        <v>444018</v>
      </c>
      <c r="I61" s="392">
        <v>20614.760000000002</v>
      </c>
      <c r="J61" s="392">
        <v>18769</v>
      </c>
    </row>
    <row r="62" spans="2:10">
      <c r="B62" s="391" t="s">
        <v>1858</v>
      </c>
      <c r="C62" s="392">
        <v>0</v>
      </c>
      <c r="D62" s="392">
        <v>0</v>
      </c>
      <c r="E62" s="392">
        <v>22400</v>
      </c>
      <c r="F62" s="392">
        <v>15000</v>
      </c>
      <c r="G62" s="392">
        <v>111495</v>
      </c>
      <c r="H62" s="392">
        <v>97100</v>
      </c>
      <c r="I62" s="392">
        <v>23695</v>
      </c>
      <c r="J62" s="392">
        <v>16000</v>
      </c>
    </row>
    <row r="63" spans="2:10">
      <c r="B63" s="391" t="s">
        <v>1859</v>
      </c>
      <c r="C63" s="392">
        <v>664802.64999999979</v>
      </c>
      <c r="D63" s="392">
        <v>389762</v>
      </c>
      <c r="E63" s="392">
        <v>3488061.180000003</v>
      </c>
      <c r="F63" s="392">
        <v>1353037</v>
      </c>
      <c r="G63" s="392">
        <v>7326870.1899999967</v>
      </c>
      <c r="H63" s="392">
        <v>2475636</v>
      </c>
      <c r="I63" s="392">
        <v>2623456.0399999996</v>
      </c>
      <c r="J63" s="392">
        <v>742238</v>
      </c>
    </row>
    <row r="64" spans="2:10">
      <c r="B64" s="391" t="s">
        <v>1860</v>
      </c>
      <c r="C64" s="392">
        <v>0</v>
      </c>
      <c r="D64" s="392">
        <v>0</v>
      </c>
      <c r="E64" s="392">
        <v>110032.1</v>
      </c>
      <c r="F64" s="392">
        <v>47081</v>
      </c>
      <c r="G64" s="392">
        <v>952771.67000000097</v>
      </c>
      <c r="H64" s="392">
        <v>510898</v>
      </c>
      <c r="I64" s="392">
        <v>1641601.9800000002</v>
      </c>
      <c r="J64" s="392">
        <v>1667986</v>
      </c>
    </row>
    <row r="65" spans="2:10">
      <c r="B65" s="391" t="s">
        <v>1861</v>
      </c>
      <c r="C65" s="392">
        <v>1189409.8000000003</v>
      </c>
      <c r="D65" s="392">
        <v>506762</v>
      </c>
      <c r="E65" s="392">
        <v>966549.82000000018</v>
      </c>
      <c r="F65" s="392">
        <v>672719</v>
      </c>
      <c r="G65" s="392">
        <v>1099498.6300000001</v>
      </c>
      <c r="H65" s="392">
        <v>730721</v>
      </c>
      <c r="I65" s="392">
        <v>567805.56000000006</v>
      </c>
      <c r="J65" s="392">
        <v>722848</v>
      </c>
    </row>
    <row r="66" spans="2:10">
      <c r="B66" s="391" t="s">
        <v>1862</v>
      </c>
      <c r="C66" s="392">
        <v>3442683.7700000009</v>
      </c>
      <c r="D66" s="392">
        <v>38105969</v>
      </c>
      <c r="E66" s="392">
        <v>5902832.2200000072</v>
      </c>
      <c r="F66" s="392">
        <v>57115824</v>
      </c>
      <c r="G66" s="392">
        <v>11173548.900000047</v>
      </c>
      <c r="H66" s="392">
        <v>89026483</v>
      </c>
      <c r="I66" s="392">
        <v>6997148.5600000052</v>
      </c>
      <c r="J66" s="392">
        <v>58398137</v>
      </c>
    </row>
    <row r="67" spans="2:10">
      <c r="B67" s="391" t="s">
        <v>1863</v>
      </c>
      <c r="C67" s="392">
        <v>0</v>
      </c>
      <c r="D67" s="392">
        <v>0</v>
      </c>
      <c r="E67" s="392">
        <v>0</v>
      </c>
      <c r="F67" s="392">
        <v>0</v>
      </c>
      <c r="G67" s="392">
        <v>854.5</v>
      </c>
      <c r="H67" s="392">
        <v>500</v>
      </c>
      <c r="I67" s="392">
        <v>683.6</v>
      </c>
      <c r="J67" s="392">
        <v>400</v>
      </c>
    </row>
    <row r="68" spans="2:10">
      <c r="B68" s="391" t="s">
        <v>1864</v>
      </c>
      <c r="C68" s="392">
        <v>60326</v>
      </c>
      <c r="D68" s="392">
        <v>5560</v>
      </c>
      <c r="E68" s="392">
        <v>28264.25</v>
      </c>
      <c r="F68" s="392">
        <v>2605</v>
      </c>
      <c r="G68" s="392">
        <v>19573.399999999998</v>
      </c>
      <c r="H68" s="392">
        <v>1804</v>
      </c>
      <c r="I68" s="392">
        <v>13020</v>
      </c>
      <c r="J68" s="392">
        <v>1200</v>
      </c>
    </row>
    <row r="69" spans="2:10">
      <c r="B69" s="391" t="s">
        <v>1865</v>
      </c>
      <c r="C69" s="392">
        <v>30768</v>
      </c>
      <c r="D69" s="392">
        <v>1200</v>
      </c>
      <c r="E69" s="392">
        <v>25640</v>
      </c>
      <c r="F69" s="392">
        <v>1000</v>
      </c>
      <c r="G69" s="392">
        <v>205120</v>
      </c>
      <c r="H69" s="392">
        <v>8000</v>
      </c>
      <c r="I69" s="392">
        <v>25640</v>
      </c>
      <c r="J69" s="392">
        <v>1000</v>
      </c>
    </row>
    <row r="70" spans="2:10">
      <c r="B70" s="391" t="s">
        <v>1866</v>
      </c>
      <c r="C70" s="392">
        <v>0</v>
      </c>
      <c r="D70" s="392">
        <v>0</v>
      </c>
      <c r="E70" s="392">
        <v>21237.5</v>
      </c>
      <c r="F70" s="392">
        <v>18200</v>
      </c>
      <c r="G70" s="392">
        <v>497025.71000000008</v>
      </c>
      <c r="H70" s="392">
        <v>576537</v>
      </c>
      <c r="I70" s="392">
        <v>447800.5</v>
      </c>
      <c r="J70" s="392">
        <v>481100</v>
      </c>
    </row>
    <row r="71" spans="2:10">
      <c r="B71" s="391" t="s">
        <v>1867</v>
      </c>
      <c r="C71" s="392">
        <v>326328.75</v>
      </c>
      <c r="D71" s="392">
        <v>2476966</v>
      </c>
      <c r="E71" s="392">
        <v>424503.82</v>
      </c>
      <c r="F71" s="392">
        <v>4131218</v>
      </c>
      <c r="G71" s="392">
        <v>368440.73999999987</v>
      </c>
      <c r="H71" s="392">
        <v>9634410</v>
      </c>
      <c r="I71" s="392">
        <v>161702.15999999995</v>
      </c>
      <c r="J71" s="392">
        <v>5119890</v>
      </c>
    </row>
    <row r="72" spans="2:10">
      <c r="B72" s="391" t="s">
        <v>1868</v>
      </c>
      <c r="C72" s="392">
        <v>0</v>
      </c>
      <c r="D72" s="392">
        <v>0</v>
      </c>
      <c r="E72" s="392">
        <v>467093.90999999986</v>
      </c>
      <c r="F72" s="392">
        <v>535.32999999999993</v>
      </c>
      <c r="G72" s="392">
        <v>512991.2</v>
      </c>
      <c r="H72" s="392">
        <v>1079.8400000000001</v>
      </c>
      <c r="I72" s="392">
        <v>177777.69999999998</v>
      </c>
      <c r="J72" s="392">
        <v>349.35999999999996</v>
      </c>
    </row>
    <row r="73" spans="2:10">
      <c r="B73" s="391" t="s">
        <v>1869</v>
      </c>
      <c r="C73" s="392">
        <v>0</v>
      </c>
      <c r="D73" s="392">
        <v>0</v>
      </c>
      <c r="E73" s="392">
        <v>28012</v>
      </c>
      <c r="F73" s="392">
        <v>10500</v>
      </c>
      <c r="G73" s="392">
        <v>102808.88</v>
      </c>
      <c r="H73" s="392">
        <v>146800</v>
      </c>
      <c r="I73" s="392">
        <v>89861.13</v>
      </c>
      <c r="J73" s="392">
        <v>159300</v>
      </c>
    </row>
    <row r="74" spans="2:10">
      <c r="B74" s="391" t="s">
        <v>1810</v>
      </c>
      <c r="C74" s="392">
        <v>22316284.149999987</v>
      </c>
      <c r="D74" s="392">
        <v>158311</v>
      </c>
      <c r="E74" s="392">
        <v>21448763.179999996</v>
      </c>
      <c r="F74" s="392">
        <v>164520</v>
      </c>
      <c r="G74" s="392">
        <v>20176727.280000001</v>
      </c>
      <c r="H74" s="392">
        <v>757719</v>
      </c>
      <c r="I74" s="392">
        <v>7028324.2699999977</v>
      </c>
      <c r="J74" s="392">
        <v>378977</v>
      </c>
    </row>
    <row r="75" spans="2:10">
      <c r="B75" s="391" t="s">
        <v>1870</v>
      </c>
      <c r="C75" s="392">
        <v>9600</v>
      </c>
      <c r="D75" s="392">
        <v>40</v>
      </c>
      <c r="E75" s="392">
        <v>19200</v>
      </c>
      <c r="F75" s="392">
        <v>80</v>
      </c>
      <c r="G75" s="392">
        <v>86400</v>
      </c>
      <c r="H75" s="392">
        <v>360</v>
      </c>
      <c r="I75" s="392">
        <v>80100</v>
      </c>
      <c r="J75" s="392">
        <v>320</v>
      </c>
    </row>
    <row r="76" spans="2:10">
      <c r="B76" s="391" t="s">
        <v>1871</v>
      </c>
      <c r="C76" s="392">
        <v>17094.13</v>
      </c>
      <c r="D76" s="392">
        <v>61</v>
      </c>
      <c r="E76" s="392">
        <v>26701.070000000003</v>
      </c>
      <c r="F76" s="392">
        <v>119</v>
      </c>
      <c r="G76" s="392">
        <v>38837.910000000003</v>
      </c>
      <c r="H76" s="392">
        <v>167</v>
      </c>
      <c r="I76" s="392">
        <v>12307.800000000001</v>
      </c>
      <c r="J76" s="392">
        <v>60</v>
      </c>
    </row>
    <row r="77" spans="2:10">
      <c r="B77" s="391" t="s">
        <v>1872</v>
      </c>
      <c r="C77" s="392">
        <v>109454.58000000002</v>
      </c>
      <c r="D77" s="392">
        <v>1301148</v>
      </c>
      <c r="E77" s="392">
        <v>202059.24999999968</v>
      </c>
      <c r="F77" s="392">
        <v>2410851</v>
      </c>
      <c r="G77" s="392">
        <v>175082.92999999964</v>
      </c>
      <c r="H77" s="392">
        <v>2971970</v>
      </c>
      <c r="I77" s="392">
        <v>151115.29999999967</v>
      </c>
      <c r="J77" s="392">
        <v>2664007</v>
      </c>
    </row>
    <row r="78" spans="2:10">
      <c r="B78" s="391" t="s">
        <v>1873</v>
      </c>
      <c r="C78" s="392">
        <v>70549.11</v>
      </c>
      <c r="D78" s="392">
        <v>186330</v>
      </c>
      <c r="E78" s="392">
        <v>0</v>
      </c>
      <c r="F78" s="392">
        <v>0</v>
      </c>
      <c r="G78" s="392">
        <v>1250</v>
      </c>
      <c r="H78" s="392">
        <v>30000</v>
      </c>
      <c r="I78" s="392">
        <v>23875.37</v>
      </c>
      <c r="J78" s="392">
        <v>5370</v>
      </c>
    </row>
    <row r="79" spans="2:10">
      <c r="B79" s="391" t="s">
        <v>1874</v>
      </c>
      <c r="C79" s="392">
        <v>121956.6</v>
      </c>
      <c r="D79" s="392">
        <v>4890</v>
      </c>
      <c r="E79" s="392">
        <v>161386.74</v>
      </c>
      <c r="F79" s="392">
        <v>6471</v>
      </c>
      <c r="G79" s="392">
        <v>8978.4</v>
      </c>
      <c r="H79" s="392">
        <v>360</v>
      </c>
      <c r="I79" s="392">
        <v>124700</v>
      </c>
      <c r="J79" s="392">
        <v>5000</v>
      </c>
    </row>
    <row r="80" spans="2:10">
      <c r="B80" s="391" t="s">
        <v>1875</v>
      </c>
      <c r="C80" s="392">
        <v>1347047.1300000004</v>
      </c>
      <c r="D80" s="392">
        <v>6038490</v>
      </c>
      <c r="E80" s="392">
        <v>1674323.8399999873</v>
      </c>
      <c r="F80" s="392">
        <v>7429672</v>
      </c>
      <c r="G80" s="392">
        <v>1807192.4599999869</v>
      </c>
      <c r="H80" s="392">
        <v>7715752</v>
      </c>
      <c r="I80" s="392">
        <v>874090.97999999498</v>
      </c>
      <c r="J80" s="392">
        <v>3603800</v>
      </c>
    </row>
    <row r="81" spans="2:10">
      <c r="B81" s="391" t="s">
        <v>1876</v>
      </c>
      <c r="C81" s="392">
        <v>49255.810000000005</v>
      </c>
      <c r="D81" s="392">
        <v>58269</v>
      </c>
      <c r="E81" s="392">
        <v>54498.92</v>
      </c>
      <c r="F81" s="392">
        <v>123885</v>
      </c>
      <c r="G81" s="392">
        <v>31955.429999999997</v>
      </c>
      <c r="H81" s="392">
        <v>191836</v>
      </c>
      <c r="I81" s="392">
        <v>7553.83</v>
      </c>
      <c r="J81" s="392">
        <v>50205</v>
      </c>
    </row>
    <row r="82" spans="2:10">
      <c r="B82" s="391" t="s">
        <v>1877</v>
      </c>
      <c r="C82" s="392">
        <v>0</v>
      </c>
      <c r="D82" s="392">
        <v>0</v>
      </c>
      <c r="E82" s="392">
        <v>0</v>
      </c>
      <c r="F82" s="392">
        <v>0</v>
      </c>
      <c r="G82" s="392">
        <v>2448.14</v>
      </c>
      <c r="H82" s="392">
        <v>2980</v>
      </c>
      <c r="I82" s="392">
        <v>147250.06999999998</v>
      </c>
      <c r="J82" s="392">
        <v>159006</v>
      </c>
    </row>
    <row r="83" spans="2:10">
      <c r="B83" s="391" t="s">
        <v>1878</v>
      </c>
      <c r="C83" s="392">
        <v>0</v>
      </c>
      <c r="D83" s="392">
        <v>0</v>
      </c>
      <c r="E83" s="392">
        <v>14312.76</v>
      </c>
      <c r="F83" s="392">
        <v>3281</v>
      </c>
      <c r="G83" s="392">
        <v>12025.2</v>
      </c>
      <c r="H83" s="392">
        <v>2733</v>
      </c>
      <c r="I83" s="392">
        <v>92250.4</v>
      </c>
      <c r="J83" s="392">
        <v>20966</v>
      </c>
    </row>
    <row r="84" spans="2:10">
      <c r="B84" s="391" t="s">
        <v>1879</v>
      </c>
      <c r="C84" s="392">
        <v>0</v>
      </c>
      <c r="D84" s="392">
        <v>0</v>
      </c>
      <c r="E84" s="392">
        <v>1685054.4400000002</v>
      </c>
      <c r="F84" s="392">
        <v>3183103.0000000005</v>
      </c>
      <c r="G84" s="392">
        <v>3512448.8999999994</v>
      </c>
      <c r="H84" s="392">
        <v>270824</v>
      </c>
      <c r="I84" s="392">
        <v>3426249.4</v>
      </c>
      <c r="J84" s="392">
        <v>2656583.7999999993</v>
      </c>
    </row>
    <row r="85" spans="2:10">
      <c r="B85" s="391" t="s">
        <v>1880</v>
      </c>
      <c r="C85" s="392">
        <v>20823</v>
      </c>
      <c r="D85" s="392">
        <v>150000</v>
      </c>
      <c r="E85" s="392">
        <v>75240.44</v>
      </c>
      <c r="F85" s="392">
        <v>542000</v>
      </c>
      <c r="G85" s="392">
        <v>124244</v>
      </c>
      <c r="H85" s="392">
        <v>900000</v>
      </c>
      <c r="I85" s="392">
        <v>55389.61</v>
      </c>
      <c r="J85" s="392">
        <v>420000</v>
      </c>
    </row>
    <row r="86" spans="2:10">
      <c r="B86" s="391" t="s">
        <v>1881</v>
      </c>
      <c r="C86" s="392">
        <v>0</v>
      </c>
      <c r="D86" s="392">
        <v>0</v>
      </c>
      <c r="E86" s="392">
        <v>40002</v>
      </c>
      <c r="F86" s="392">
        <v>600</v>
      </c>
      <c r="G86" s="392">
        <v>133340</v>
      </c>
      <c r="H86" s="392">
        <v>2000</v>
      </c>
      <c r="I86" s="392">
        <v>180009</v>
      </c>
      <c r="J86" s="392">
        <v>2700</v>
      </c>
    </row>
    <row r="87" spans="2:10">
      <c r="B87" s="391" t="s">
        <v>1882</v>
      </c>
      <c r="C87" s="392">
        <v>32692.5</v>
      </c>
      <c r="D87" s="392">
        <v>2250</v>
      </c>
      <c r="E87" s="392">
        <v>52308</v>
      </c>
      <c r="F87" s="392">
        <v>3600</v>
      </c>
      <c r="G87" s="392">
        <v>51182.75</v>
      </c>
      <c r="H87" s="392">
        <v>3550</v>
      </c>
      <c r="I87" s="392">
        <v>23239.68</v>
      </c>
      <c r="J87" s="392">
        <v>1650</v>
      </c>
    </row>
    <row r="88" spans="2:10">
      <c r="B88" s="391" t="s">
        <v>1883</v>
      </c>
      <c r="C88" s="392">
        <v>1696244.6100000008</v>
      </c>
      <c r="D88" s="392">
        <v>3230835</v>
      </c>
      <c r="E88" s="392">
        <v>1550299.9400000002</v>
      </c>
      <c r="F88" s="392">
        <v>3160711</v>
      </c>
      <c r="G88" s="392">
        <v>811317.33999999985</v>
      </c>
      <c r="H88" s="392">
        <v>1525217</v>
      </c>
      <c r="I88" s="392">
        <v>271045.89</v>
      </c>
      <c r="J88" s="392">
        <v>487238</v>
      </c>
    </row>
    <row r="89" spans="2:10">
      <c r="B89" s="391" t="s">
        <v>1884</v>
      </c>
      <c r="C89" s="392">
        <v>185970.15000000002</v>
      </c>
      <c r="D89" s="392">
        <v>4132670</v>
      </c>
      <c r="E89" s="392">
        <v>242460</v>
      </c>
      <c r="F89" s="392">
        <v>5388000</v>
      </c>
      <c r="G89" s="392">
        <v>211230</v>
      </c>
      <c r="H89" s="392">
        <v>4694000</v>
      </c>
      <c r="I89" s="392">
        <v>110151</v>
      </c>
      <c r="J89" s="392">
        <v>2447800</v>
      </c>
    </row>
    <row r="90" spans="2:10">
      <c r="B90" s="391" t="s">
        <v>1885</v>
      </c>
      <c r="C90" s="392">
        <v>0</v>
      </c>
      <c r="D90" s="392">
        <v>0</v>
      </c>
      <c r="E90" s="392">
        <v>0</v>
      </c>
      <c r="F90" s="392">
        <v>0</v>
      </c>
      <c r="G90" s="392">
        <v>2400</v>
      </c>
      <c r="H90" s="392">
        <v>120</v>
      </c>
      <c r="I90" s="392">
        <v>12000</v>
      </c>
      <c r="J90" s="392">
        <v>600</v>
      </c>
    </row>
    <row r="91" spans="2:10">
      <c r="B91" s="391" t="s">
        <v>1886</v>
      </c>
      <c r="C91" s="392">
        <v>0</v>
      </c>
      <c r="D91" s="392">
        <v>0</v>
      </c>
      <c r="E91" s="392">
        <v>1720641.7100000004</v>
      </c>
      <c r="F91" s="392">
        <v>2193293</v>
      </c>
      <c r="G91" s="392">
        <v>3626676.0699999956</v>
      </c>
      <c r="H91" s="392">
        <v>4640777</v>
      </c>
      <c r="I91" s="392">
        <v>2227270.8099999991</v>
      </c>
      <c r="J91" s="392">
        <v>1993919</v>
      </c>
    </row>
    <row r="92" spans="2:10">
      <c r="B92" s="391" t="s">
        <v>1887</v>
      </c>
      <c r="C92" s="392">
        <v>291060</v>
      </c>
      <c r="D92" s="392">
        <v>66000</v>
      </c>
      <c r="E92" s="392">
        <v>286650</v>
      </c>
      <c r="F92" s="392">
        <v>65000</v>
      </c>
      <c r="G92" s="392">
        <v>202860</v>
      </c>
      <c r="H92" s="392">
        <v>46000</v>
      </c>
      <c r="I92" s="392">
        <v>48510</v>
      </c>
      <c r="J92" s="392">
        <v>11000</v>
      </c>
    </row>
    <row r="93" spans="2:10">
      <c r="B93" s="391" t="s">
        <v>1888</v>
      </c>
      <c r="C93" s="392">
        <v>24409.839999999997</v>
      </c>
      <c r="D93" s="392">
        <v>56</v>
      </c>
      <c r="E93" s="392">
        <v>68220.350000000006</v>
      </c>
      <c r="F93" s="392">
        <v>156.9</v>
      </c>
      <c r="G93" s="392">
        <v>161349.9</v>
      </c>
      <c r="H93" s="392">
        <v>380</v>
      </c>
      <c r="I93" s="392">
        <v>136528.80000000002</v>
      </c>
      <c r="J93" s="392">
        <v>326</v>
      </c>
    </row>
    <row r="94" spans="2:10">
      <c r="B94" s="391" t="s">
        <v>1889</v>
      </c>
      <c r="C94" s="392">
        <v>5384.61</v>
      </c>
      <c r="D94" s="392">
        <v>300</v>
      </c>
      <c r="E94" s="392">
        <v>44871.75</v>
      </c>
      <c r="F94" s="392">
        <v>2500</v>
      </c>
      <c r="G94" s="392">
        <v>77179.409999999989</v>
      </c>
      <c r="H94" s="392">
        <v>4300</v>
      </c>
      <c r="I94" s="392">
        <v>17948.7</v>
      </c>
      <c r="J94" s="392">
        <v>1000</v>
      </c>
    </row>
    <row r="95" spans="2:10">
      <c r="B95" s="391" t="s">
        <v>1890</v>
      </c>
      <c r="C95" s="392">
        <v>55341.84</v>
      </c>
      <c r="D95" s="392">
        <v>5816</v>
      </c>
      <c r="E95" s="392">
        <v>30315.48</v>
      </c>
      <c r="F95" s="392">
        <v>2806</v>
      </c>
      <c r="G95" s="392">
        <v>8253.18</v>
      </c>
      <c r="H95" s="392">
        <v>822</v>
      </c>
      <c r="I95" s="392">
        <v>6714.5999999999995</v>
      </c>
      <c r="J95" s="392">
        <v>620</v>
      </c>
    </row>
    <row r="96" spans="2:10">
      <c r="B96" s="391" t="s">
        <v>1891</v>
      </c>
      <c r="C96" s="392">
        <v>0</v>
      </c>
      <c r="D96" s="392">
        <v>0</v>
      </c>
      <c r="E96" s="392">
        <v>0</v>
      </c>
      <c r="F96" s="392">
        <v>0</v>
      </c>
      <c r="G96" s="392">
        <v>48768</v>
      </c>
      <c r="H96" s="392">
        <v>12192</v>
      </c>
      <c r="I96" s="392">
        <v>218000</v>
      </c>
      <c r="J96" s="392">
        <v>54500</v>
      </c>
    </row>
    <row r="97" spans="2:10">
      <c r="B97" s="391" t="s">
        <v>1892</v>
      </c>
      <c r="C97" s="392">
        <v>0</v>
      </c>
      <c r="D97" s="392">
        <v>0</v>
      </c>
      <c r="E97" s="392">
        <v>0</v>
      </c>
      <c r="F97" s="392">
        <v>0</v>
      </c>
      <c r="G97" s="392">
        <v>223252.14</v>
      </c>
      <c r="H97" s="392">
        <v>312</v>
      </c>
      <c r="I97" s="392">
        <v>395948.72999999986</v>
      </c>
      <c r="J97" s="392">
        <v>569</v>
      </c>
    </row>
    <row r="98" spans="2:10">
      <c r="B98" s="391" t="s">
        <v>1893</v>
      </c>
      <c r="C98" s="392">
        <v>1012140</v>
      </c>
      <c r="D98" s="392">
        <v>658000</v>
      </c>
      <c r="E98" s="392">
        <v>1256560</v>
      </c>
      <c r="F98" s="392">
        <v>916000</v>
      </c>
      <c r="G98" s="392">
        <v>752720</v>
      </c>
      <c r="H98" s="392">
        <v>643000</v>
      </c>
      <c r="I98" s="392">
        <v>260500</v>
      </c>
      <c r="J98" s="392">
        <v>260000</v>
      </c>
    </row>
    <row r="99" spans="2:10">
      <c r="B99" s="391" t="s">
        <v>1894</v>
      </c>
      <c r="C99" s="392">
        <v>2083667.5</v>
      </c>
      <c r="D99" s="392">
        <v>73875</v>
      </c>
      <c r="E99" s="392">
        <v>4323162.4000000004</v>
      </c>
      <c r="F99" s="392">
        <v>151617</v>
      </c>
      <c r="G99" s="392">
        <v>4888493.6000000006</v>
      </c>
      <c r="H99" s="392">
        <v>165050</v>
      </c>
      <c r="I99" s="392">
        <v>1822225</v>
      </c>
      <c r="J99" s="392">
        <v>63650</v>
      </c>
    </row>
    <row r="100" spans="2:10">
      <c r="B100" s="391" t="s">
        <v>1895</v>
      </c>
      <c r="C100" s="392">
        <v>0</v>
      </c>
      <c r="D100" s="392">
        <v>0</v>
      </c>
      <c r="E100" s="392">
        <v>1814608.7599999984</v>
      </c>
      <c r="F100" s="392">
        <v>769399</v>
      </c>
      <c r="G100" s="392">
        <v>5606561.0600000024</v>
      </c>
      <c r="H100" s="392">
        <v>2285006</v>
      </c>
      <c r="I100" s="392">
        <v>1181856.7000000002</v>
      </c>
      <c r="J100" s="392">
        <v>437819</v>
      </c>
    </row>
    <row r="101" spans="2:10">
      <c r="B101" s="391" t="s">
        <v>1896</v>
      </c>
      <c r="C101" s="392">
        <v>28041</v>
      </c>
      <c r="D101" s="392">
        <v>10800</v>
      </c>
      <c r="E101" s="392">
        <v>23932</v>
      </c>
      <c r="F101" s="392">
        <v>5000</v>
      </c>
      <c r="G101" s="392">
        <v>264787.09999999998</v>
      </c>
      <c r="H101" s="392">
        <v>92000</v>
      </c>
      <c r="I101" s="392">
        <v>86155.199999999997</v>
      </c>
      <c r="J101" s="392">
        <v>18000</v>
      </c>
    </row>
    <row r="102" spans="2:10">
      <c r="B102" s="391" t="s">
        <v>1897</v>
      </c>
      <c r="C102" s="392">
        <v>352421</v>
      </c>
      <c r="D102" s="392">
        <v>359500</v>
      </c>
      <c r="E102" s="392">
        <v>1836756.98</v>
      </c>
      <c r="F102" s="392">
        <v>2027503</v>
      </c>
      <c r="G102" s="392">
        <v>3228946.560000001</v>
      </c>
      <c r="H102" s="392">
        <v>3461580</v>
      </c>
      <c r="I102" s="392">
        <v>2358571.61</v>
      </c>
      <c r="J102" s="392">
        <v>2878000</v>
      </c>
    </row>
    <row r="103" spans="2:10">
      <c r="B103" s="391" t="s">
        <v>1898</v>
      </c>
      <c r="C103" s="392">
        <v>223520.3</v>
      </c>
      <c r="D103" s="392">
        <v>770740</v>
      </c>
      <c r="E103" s="392">
        <v>708378.89999999967</v>
      </c>
      <c r="F103" s="392">
        <v>1367490</v>
      </c>
      <c r="G103" s="392">
        <v>1329422.9299999997</v>
      </c>
      <c r="H103" s="392">
        <v>2462156</v>
      </c>
      <c r="I103" s="392">
        <v>906374.61999999976</v>
      </c>
      <c r="J103" s="392">
        <v>1630384</v>
      </c>
    </row>
    <row r="104" spans="2:10">
      <c r="B104" s="391" t="s">
        <v>1899</v>
      </c>
      <c r="C104" s="392">
        <v>340023.71</v>
      </c>
      <c r="D104" s="392">
        <v>15800</v>
      </c>
      <c r="E104" s="392">
        <v>672314.3</v>
      </c>
      <c r="F104" s="392">
        <v>29600</v>
      </c>
      <c r="G104" s="392">
        <v>609169.17999999993</v>
      </c>
      <c r="H104" s="392">
        <v>26020</v>
      </c>
      <c r="I104" s="392">
        <v>246966.39999999999</v>
      </c>
      <c r="J104" s="392">
        <v>10800</v>
      </c>
    </row>
    <row r="105" spans="2:10">
      <c r="B105" s="391" t="s">
        <v>1900</v>
      </c>
      <c r="C105" s="392">
        <v>125250</v>
      </c>
      <c r="D105" s="392">
        <v>750000</v>
      </c>
      <c r="E105" s="392">
        <v>100200</v>
      </c>
      <c r="F105" s="392">
        <v>600000</v>
      </c>
      <c r="G105" s="392">
        <v>60120</v>
      </c>
      <c r="H105" s="392">
        <v>360000</v>
      </c>
      <c r="I105" s="392">
        <v>33400</v>
      </c>
      <c r="J105" s="392">
        <v>200000</v>
      </c>
    </row>
    <row r="106" spans="2:10">
      <c r="B106" s="391" t="s">
        <v>1901</v>
      </c>
      <c r="C106" s="392">
        <v>1153.8499999999999</v>
      </c>
      <c r="D106" s="392">
        <v>50</v>
      </c>
      <c r="E106" s="392">
        <v>11538.45</v>
      </c>
      <c r="F106" s="392">
        <v>500</v>
      </c>
      <c r="G106" s="392">
        <v>0</v>
      </c>
      <c r="H106" s="392">
        <v>0</v>
      </c>
      <c r="I106" s="392">
        <v>23076.9</v>
      </c>
      <c r="J106" s="392">
        <v>1000</v>
      </c>
    </row>
    <row r="107" spans="2:10">
      <c r="B107" s="391" t="s">
        <v>1902</v>
      </c>
      <c r="C107" s="392">
        <v>0</v>
      </c>
      <c r="D107" s="392">
        <v>0</v>
      </c>
      <c r="E107" s="392">
        <v>1076</v>
      </c>
      <c r="F107" s="392">
        <v>4000</v>
      </c>
      <c r="G107" s="392">
        <v>14770.39</v>
      </c>
      <c r="H107" s="392">
        <v>25000</v>
      </c>
      <c r="I107" s="392">
        <v>89582.26999999999</v>
      </c>
      <c r="J107" s="392">
        <v>69000</v>
      </c>
    </row>
    <row r="108" spans="2:10">
      <c r="B108" s="391" t="s">
        <v>1903</v>
      </c>
      <c r="C108" s="392">
        <v>102600</v>
      </c>
      <c r="D108" s="392">
        <v>78000</v>
      </c>
      <c r="E108" s="392">
        <v>111600</v>
      </c>
      <c r="F108" s="392">
        <v>96000</v>
      </c>
      <c r="G108" s="392">
        <v>162600</v>
      </c>
      <c r="H108" s="392">
        <v>138000</v>
      </c>
      <c r="I108" s="392">
        <v>276600</v>
      </c>
      <c r="J108" s="392">
        <v>210000</v>
      </c>
    </row>
    <row r="109" spans="2:10">
      <c r="B109" s="391" t="s">
        <v>1904</v>
      </c>
      <c r="C109" s="392">
        <v>0</v>
      </c>
      <c r="D109" s="392">
        <v>0</v>
      </c>
      <c r="E109" s="392">
        <v>0</v>
      </c>
      <c r="F109" s="392">
        <v>0</v>
      </c>
      <c r="G109" s="392">
        <v>618660</v>
      </c>
      <c r="H109" s="392">
        <v>5436</v>
      </c>
      <c r="I109" s="392">
        <v>491715</v>
      </c>
      <c r="J109" s="392">
        <v>4523</v>
      </c>
    </row>
    <row r="110" spans="2:10">
      <c r="B110" s="391" t="s">
        <v>1905</v>
      </c>
      <c r="C110" s="392">
        <v>366250</v>
      </c>
      <c r="D110" s="392">
        <v>11500</v>
      </c>
      <c r="E110" s="392">
        <v>422125</v>
      </c>
      <c r="F110" s="392">
        <v>13350</v>
      </c>
      <c r="G110" s="392">
        <v>1284493.5</v>
      </c>
      <c r="H110" s="392">
        <v>39350</v>
      </c>
      <c r="I110" s="392">
        <v>1398260</v>
      </c>
      <c r="J110" s="392">
        <v>43825</v>
      </c>
    </row>
    <row r="111" spans="2:10">
      <c r="B111" s="391" t="s">
        <v>1906</v>
      </c>
      <c r="C111" s="392">
        <v>499536</v>
      </c>
      <c r="D111" s="392">
        <v>7152</v>
      </c>
      <c r="E111" s="392">
        <v>1614504.0000000002</v>
      </c>
      <c r="F111" s="392">
        <v>544206</v>
      </c>
      <c r="G111" s="392">
        <v>1860972</v>
      </c>
      <c r="H111" s="392">
        <v>566478</v>
      </c>
      <c r="I111" s="392">
        <v>736113.56000000017</v>
      </c>
      <c r="J111" s="392">
        <v>298870</v>
      </c>
    </row>
    <row r="112" spans="2:10">
      <c r="B112" s="391" t="s">
        <v>1907</v>
      </c>
      <c r="C112" s="392">
        <v>886131</v>
      </c>
      <c r="D112" s="392">
        <v>26250</v>
      </c>
      <c r="E112" s="392">
        <v>1251895</v>
      </c>
      <c r="F112" s="392">
        <v>37850</v>
      </c>
      <c r="G112" s="392">
        <v>1286801.25</v>
      </c>
      <c r="H112" s="392">
        <v>39575</v>
      </c>
      <c r="I112" s="392">
        <v>65640</v>
      </c>
      <c r="J112" s="392">
        <v>2400</v>
      </c>
    </row>
    <row r="113" spans="2:10">
      <c r="B113" s="391" t="s">
        <v>1807</v>
      </c>
      <c r="C113" s="392">
        <v>435492.96999999991</v>
      </c>
      <c r="D113" s="392">
        <v>532382</v>
      </c>
      <c r="E113" s="392">
        <v>8320031.3399999952</v>
      </c>
      <c r="F113" s="392">
        <v>5553722</v>
      </c>
      <c r="G113" s="392">
        <v>22103434.370000035</v>
      </c>
      <c r="H113" s="392">
        <v>13324337</v>
      </c>
      <c r="I113" s="392">
        <v>13149079.919999972</v>
      </c>
      <c r="J113" s="392">
        <v>7233466</v>
      </c>
    </row>
    <row r="114" spans="2:10">
      <c r="B114" s="391" t="s">
        <v>1908</v>
      </c>
      <c r="C114" s="392">
        <v>0</v>
      </c>
      <c r="D114" s="392">
        <v>0</v>
      </c>
      <c r="E114" s="392">
        <v>0</v>
      </c>
      <c r="F114" s="392">
        <v>0</v>
      </c>
      <c r="G114" s="392">
        <v>0</v>
      </c>
      <c r="H114" s="392">
        <v>0</v>
      </c>
      <c r="I114" s="392">
        <v>135975</v>
      </c>
      <c r="J114" s="392">
        <v>370</v>
      </c>
    </row>
    <row r="115" spans="2:10">
      <c r="B115" s="391" t="s">
        <v>1909</v>
      </c>
      <c r="C115" s="392">
        <v>160768.48000000001</v>
      </c>
      <c r="D115" s="392">
        <v>1283600</v>
      </c>
      <c r="E115" s="392">
        <v>154777.60000000001</v>
      </c>
      <c r="F115" s="392">
        <v>1526000</v>
      </c>
      <c r="G115" s="392">
        <v>84217.8</v>
      </c>
      <c r="H115" s="392">
        <v>1167000</v>
      </c>
      <c r="I115" s="392">
        <v>38003.599999999991</v>
      </c>
      <c r="J115" s="392">
        <v>443000</v>
      </c>
    </row>
    <row r="116" spans="2:10">
      <c r="B116" s="391" t="s">
        <v>1910</v>
      </c>
      <c r="C116" s="392">
        <v>9.1499999999999986</v>
      </c>
      <c r="D116" s="392">
        <v>915</v>
      </c>
      <c r="E116" s="392">
        <v>1817777.2</v>
      </c>
      <c r="F116" s="392">
        <v>1246584</v>
      </c>
      <c r="G116" s="392">
        <v>5041587.7199999988</v>
      </c>
      <c r="H116" s="392">
        <v>3742192</v>
      </c>
      <c r="I116" s="392">
        <v>2528971.4499999997</v>
      </c>
      <c r="J116" s="392">
        <v>2223092</v>
      </c>
    </row>
    <row r="117" spans="2:10">
      <c r="B117" s="391" t="s">
        <v>1911</v>
      </c>
      <c r="C117" s="392">
        <v>5100</v>
      </c>
      <c r="D117" s="392">
        <v>30000</v>
      </c>
      <c r="E117" s="392">
        <v>25500</v>
      </c>
      <c r="F117" s="392">
        <v>150000</v>
      </c>
      <c r="G117" s="392">
        <v>23460</v>
      </c>
      <c r="H117" s="392">
        <v>138000</v>
      </c>
      <c r="I117" s="392">
        <v>15300</v>
      </c>
      <c r="J117" s="392">
        <v>90000</v>
      </c>
    </row>
    <row r="118" spans="2:10">
      <c r="B118" s="391" t="s">
        <v>1669</v>
      </c>
      <c r="C118" s="392">
        <v>5193958.5100000128</v>
      </c>
      <c r="D118" s="392">
        <v>4190265</v>
      </c>
      <c r="E118" s="392">
        <v>4594169.3999999929</v>
      </c>
      <c r="F118" s="392">
        <v>3864409</v>
      </c>
      <c r="G118" s="392">
        <v>9375622.2399999574</v>
      </c>
      <c r="H118" s="392">
        <v>5983072</v>
      </c>
      <c r="I118" s="392">
        <v>5934672.0199999874</v>
      </c>
      <c r="J118" s="392">
        <v>3153643</v>
      </c>
    </row>
    <row r="119" spans="2:10">
      <c r="B119" s="391" t="s">
        <v>1912</v>
      </c>
      <c r="C119" s="392">
        <v>0</v>
      </c>
      <c r="D119" s="392">
        <v>0</v>
      </c>
      <c r="E119" s="392">
        <v>0</v>
      </c>
      <c r="F119" s="392">
        <v>0</v>
      </c>
      <c r="G119" s="392">
        <v>0</v>
      </c>
      <c r="H119" s="392">
        <v>0</v>
      </c>
      <c r="I119" s="392">
        <v>273823.59000000003</v>
      </c>
      <c r="J119" s="392">
        <v>16332</v>
      </c>
    </row>
    <row r="120" spans="2:10">
      <c r="B120" s="391" t="s">
        <v>1818</v>
      </c>
      <c r="C120" s="392">
        <v>4519745.4499999909</v>
      </c>
      <c r="D120" s="392">
        <v>15196607</v>
      </c>
      <c r="E120" s="392">
        <v>6356043.7700000014</v>
      </c>
      <c r="F120" s="392">
        <v>18151339</v>
      </c>
      <c r="G120" s="392">
        <v>7571328.5400000094</v>
      </c>
      <c r="H120" s="392">
        <v>19276141</v>
      </c>
      <c r="I120" s="392">
        <v>3463363.3799999831</v>
      </c>
      <c r="J120" s="392">
        <v>7274945</v>
      </c>
    </row>
    <row r="121" spans="2:10">
      <c r="B121" s="391" t="s">
        <v>1913</v>
      </c>
      <c r="C121" s="392">
        <v>3799756.8799999845</v>
      </c>
      <c r="D121" s="392">
        <v>4175061</v>
      </c>
      <c r="E121" s="392">
        <v>4340487.769999993</v>
      </c>
      <c r="F121" s="392">
        <v>4729945</v>
      </c>
      <c r="G121" s="392">
        <v>6019628.6399999745</v>
      </c>
      <c r="H121" s="392">
        <v>7388259</v>
      </c>
      <c r="I121" s="392">
        <v>3130235.9600000032</v>
      </c>
      <c r="J121" s="392">
        <v>2670223</v>
      </c>
    </row>
    <row r="122" spans="2:10">
      <c r="B122" s="391" t="s">
        <v>1914</v>
      </c>
      <c r="C122" s="392">
        <v>0</v>
      </c>
      <c r="D122" s="392">
        <v>0</v>
      </c>
      <c r="E122" s="392">
        <v>0</v>
      </c>
      <c r="F122" s="392">
        <v>0</v>
      </c>
      <c r="G122" s="392">
        <v>0</v>
      </c>
      <c r="H122" s="392">
        <v>0</v>
      </c>
      <c r="I122" s="392">
        <v>6134.0999999999995</v>
      </c>
      <c r="J122" s="392">
        <v>690</v>
      </c>
    </row>
    <row r="123" spans="2:10">
      <c r="B123" s="391" t="s">
        <v>1915</v>
      </c>
      <c r="C123" s="392">
        <v>264886.01</v>
      </c>
      <c r="D123" s="392">
        <v>17727394</v>
      </c>
      <c r="E123" s="392">
        <v>290992.5</v>
      </c>
      <c r="F123" s="392">
        <v>21956000</v>
      </c>
      <c r="G123" s="392">
        <v>455819.5</v>
      </c>
      <c r="H123" s="392">
        <v>32823000</v>
      </c>
      <c r="I123" s="392">
        <v>224546.89999999994</v>
      </c>
      <c r="J123" s="392">
        <v>17284000</v>
      </c>
    </row>
    <row r="124" spans="2:10">
      <c r="B124" s="391" t="s">
        <v>1916</v>
      </c>
      <c r="C124" s="392">
        <v>0</v>
      </c>
      <c r="D124" s="392">
        <v>0</v>
      </c>
      <c r="E124" s="392">
        <v>9759</v>
      </c>
      <c r="F124" s="392">
        <v>1790</v>
      </c>
      <c r="G124" s="392">
        <v>2884.62</v>
      </c>
      <c r="H124" s="392">
        <v>525</v>
      </c>
      <c r="I124" s="392">
        <v>3962.3999999999996</v>
      </c>
      <c r="J124" s="392">
        <v>734</v>
      </c>
    </row>
    <row r="125" spans="2:10">
      <c r="B125" s="391" t="s">
        <v>1917</v>
      </c>
      <c r="C125" s="392">
        <v>92437.15</v>
      </c>
      <c r="D125" s="392">
        <v>7828000</v>
      </c>
      <c r="E125" s="392">
        <v>203656.29999999996</v>
      </c>
      <c r="F125" s="392">
        <v>14080025</v>
      </c>
      <c r="G125" s="392">
        <v>338001.29999999993</v>
      </c>
      <c r="H125" s="392">
        <v>27925016</v>
      </c>
      <c r="I125" s="392">
        <v>257646.22999999998</v>
      </c>
      <c r="J125" s="392">
        <v>21804000</v>
      </c>
    </row>
    <row r="126" spans="2:10">
      <c r="B126" s="391" t="s">
        <v>1918</v>
      </c>
      <c r="C126" s="392">
        <v>186184.4</v>
      </c>
      <c r="D126" s="392">
        <v>452000</v>
      </c>
      <c r="E126" s="392">
        <v>280172</v>
      </c>
      <c r="F126" s="392">
        <v>670000</v>
      </c>
      <c r="G126" s="392">
        <v>280280.40000000002</v>
      </c>
      <c r="H126" s="392">
        <v>680000</v>
      </c>
      <c r="I126" s="392">
        <v>121809.9</v>
      </c>
      <c r="J126" s="392">
        <v>287000</v>
      </c>
    </row>
    <row r="127" spans="2:10">
      <c r="B127" s="391" t="s">
        <v>1919</v>
      </c>
      <c r="C127" s="392">
        <v>1427748.530000001</v>
      </c>
      <c r="D127" s="392">
        <v>904270</v>
      </c>
      <c r="E127" s="392">
        <v>1061746.790000001</v>
      </c>
      <c r="F127" s="392">
        <v>689967</v>
      </c>
      <c r="G127" s="392">
        <v>912952.19000000041</v>
      </c>
      <c r="H127" s="392">
        <v>632313</v>
      </c>
      <c r="I127" s="392">
        <v>281471.98999999993</v>
      </c>
      <c r="J127" s="392">
        <v>189765</v>
      </c>
    </row>
    <row r="128" spans="2:10">
      <c r="B128" s="391" t="s">
        <v>1920</v>
      </c>
      <c r="C128" s="392">
        <v>160850</v>
      </c>
      <c r="D128" s="392">
        <v>1070</v>
      </c>
      <c r="E128" s="392">
        <v>833333</v>
      </c>
      <c r="F128" s="392">
        <v>6166.2</v>
      </c>
      <c r="G128" s="392">
        <v>1271922.2000000002</v>
      </c>
      <c r="H128" s="392">
        <v>8750</v>
      </c>
      <c r="I128" s="392">
        <v>568774</v>
      </c>
      <c r="J128" s="392">
        <v>3300</v>
      </c>
    </row>
    <row r="129" spans="2:10">
      <c r="B129" s="391" t="s">
        <v>1921</v>
      </c>
      <c r="C129" s="392">
        <v>0</v>
      </c>
      <c r="D129" s="392">
        <v>0</v>
      </c>
      <c r="E129" s="392">
        <v>0</v>
      </c>
      <c r="F129" s="392">
        <v>0</v>
      </c>
      <c r="G129" s="392">
        <v>0</v>
      </c>
      <c r="H129" s="392">
        <v>0</v>
      </c>
      <c r="I129" s="392">
        <v>115200</v>
      </c>
      <c r="J129" s="392">
        <v>24000</v>
      </c>
    </row>
    <row r="130" spans="2:10">
      <c r="B130" s="391" t="s">
        <v>1922</v>
      </c>
      <c r="C130" s="392">
        <v>0</v>
      </c>
      <c r="D130" s="392">
        <v>0</v>
      </c>
      <c r="E130" s="392">
        <v>914366.99999999977</v>
      </c>
      <c r="F130" s="392">
        <v>2024659</v>
      </c>
      <c r="G130" s="392">
        <v>1349011.5600000003</v>
      </c>
      <c r="H130" s="392">
        <v>21927</v>
      </c>
      <c r="I130" s="392">
        <v>501306.22</v>
      </c>
      <c r="J130" s="392">
        <v>7825</v>
      </c>
    </row>
    <row r="131" spans="2:10">
      <c r="B131" s="391" t="s">
        <v>1923</v>
      </c>
      <c r="C131" s="392">
        <v>434289.60000000009</v>
      </c>
      <c r="D131" s="392">
        <v>271431</v>
      </c>
      <c r="E131" s="392">
        <v>533775.6</v>
      </c>
      <c r="F131" s="392">
        <v>268996</v>
      </c>
      <c r="G131" s="392">
        <v>461260.79999999999</v>
      </c>
      <c r="H131" s="392">
        <v>288288</v>
      </c>
      <c r="I131" s="392">
        <v>187699.20000000001</v>
      </c>
      <c r="J131" s="392">
        <v>117312</v>
      </c>
    </row>
    <row r="132" spans="2:10">
      <c r="B132" s="391" t="s">
        <v>1924</v>
      </c>
      <c r="C132" s="392">
        <v>2721614.8000000003</v>
      </c>
      <c r="D132" s="392">
        <v>41513.071000000004</v>
      </c>
      <c r="E132" s="392">
        <v>3609009.92</v>
      </c>
      <c r="F132" s="392">
        <v>56805.479999999989</v>
      </c>
      <c r="G132" s="392">
        <v>5139301.620000001</v>
      </c>
      <c r="H132" s="392">
        <v>86504.42</v>
      </c>
      <c r="I132" s="392">
        <v>3340515.7500000005</v>
      </c>
      <c r="J132" s="392">
        <v>61877.4</v>
      </c>
    </row>
    <row r="133" spans="2:10">
      <c r="B133" s="391" t="s">
        <v>1925</v>
      </c>
      <c r="C133" s="392">
        <v>121216.43000000001</v>
      </c>
      <c r="D133" s="392">
        <v>296835</v>
      </c>
      <c r="E133" s="392">
        <v>1718823.6099999968</v>
      </c>
      <c r="F133" s="392">
        <v>3988337</v>
      </c>
      <c r="G133" s="392">
        <v>2237523.8300000015</v>
      </c>
      <c r="H133" s="392">
        <v>4938395</v>
      </c>
      <c r="I133" s="392">
        <v>1387069.7699999991</v>
      </c>
      <c r="J133" s="392">
        <v>2735082</v>
      </c>
    </row>
    <row r="134" spans="2:10">
      <c r="B134" s="391" t="s">
        <v>1926</v>
      </c>
      <c r="C134" s="392">
        <v>1268413.8</v>
      </c>
      <c r="D134" s="392">
        <v>13181020</v>
      </c>
      <c r="E134" s="392">
        <v>2289236.2999999998</v>
      </c>
      <c r="F134" s="392">
        <v>23888830</v>
      </c>
      <c r="G134" s="392">
        <v>1989800</v>
      </c>
      <c r="H134" s="392">
        <v>20530000</v>
      </c>
      <c r="I134" s="392">
        <v>994640</v>
      </c>
      <c r="J134" s="392">
        <v>10431500</v>
      </c>
    </row>
    <row r="135" spans="2:10">
      <c r="B135" s="391" t="s">
        <v>1617</v>
      </c>
      <c r="C135" s="392">
        <v>0</v>
      </c>
      <c r="D135" s="392">
        <v>0</v>
      </c>
      <c r="E135" s="392">
        <v>155190.71000000017</v>
      </c>
      <c r="F135" s="392">
        <v>77934</v>
      </c>
      <c r="G135" s="392">
        <v>766187.3400000002</v>
      </c>
      <c r="H135" s="392">
        <v>253149</v>
      </c>
      <c r="I135" s="392">
        <v>1131194.75</v>
      </c>
      <c r="J135" s="392">
        <v>320336</v>
      </c>
    </row>
    <row r="136" spans="2:10">
      <c r="B136" s="391" t="s">
        <v>1927</v>
      </c>
      <c r="C136" s="392">
        <v>0</v>
      </c>
      <c r="D136" s="392">
        <v>0</v>
      </c>
      <c r="E136" s="392">
        <v>90793.26</v>
      </c>
      <c r="F136" s="392">
        <v>1317900</v>
      </c>
      <c r="G136" s="392">
        <v>434679.51000000007</v>
      </c>
      <c r="H136" s="392">
        <v>6668000</v>
      </c>
      <c r="I136" s="392">
        <v>515832</v>
      </c>
      <c r="J136" s="392">
        <v>9145900</v>
      </c>
    </row>
    <row r="137" spans="2:10">
      <c r="B137" s="391" t="s">
        <v>1928</v>
      </c>
      <c r="C137" s="392">
        <v>1684673.2899999998</v>
      </c>
      <c r="D137" s="392">
        <v>1024774</v>
      </c>
      <c r="E137" s="392">
        <v>966511.04000000015</v>
      </c>
      <c r="F137" s="392">
        <v>625750</v>
      </c>
      <c r="G137" s="392">
        <v>93005.000000000015</v>
      </c>
      <c r="H137" s="392">
        <v>235100</v>
      </c>
      <c r="I137" s="392">
        <v>35711.000000000007</v>
      </c>
      <c r="J137" s="392">
        <v>85800</v>
      </c>
    </row>
    <row r="138" spans="2:10">
      <c r="B138" s="391" t="s">
        <v>1929</v>
      </c>
      <c r="C138" s="392">
        <v>85250</v>
      </c>
      <c r="D138" s="392">
        <v>2300</v>
      </c>
      <c r="E138" s="392">
        <v>771600</v>
      </c>
      <c r="F138" s="392">
        <v>20625</v>
      </c>
      <c r="G138" s="392">
        <v>1905000</v>
      </c>
      <c r="H138" s="392">
        <v>51000</v>
      </c>
      <c r="I138" s="392">
        <v>688200</v>
      </c>
      <c r="J138" s="392">
        <v>20200</v>
      </c>
    </row>
    <row r="139" spans="2:10">
      <c r="B139" s="391" t="s">
        <v>1820</v>
      </c>
      <c r="C139" s="392">
        <v>199547.84000000003</v>
      </c>
      <c r="D139" s="392">
        <v>420434</v>
      </c>
      <c r="E139" s="392">
        <v>2598286.8699999945</v>
      </c>
      <c r="F139" s="392">
        <v>4041164</v>
      </c>
      <c r="G139" s="392">
        <v>6412693.2200000016</v>
      </c>
      <c r="H139" s="392">
        <v>9533726</v>
      </c>
      <c r="I139" s="392">
        <v>3316124.6900000116</v>
      </c>
      <c r="J139" s="392">
        <v>5338699</v>
      </c>
    </row>
    <row r="140" spans="2:10">
      <c r="B140" s="391" t="s">
        <v>1930</v>
      </c>
      <c r="C140" s="392">
        <v>49500</v>
      </c>
      <c r="D140" s="392">
        <v>330000</v>
      </c>
      <c r="E140" s="392">
        <v>114000</v>
      </c>
      <c r="F140" s="392">
        <v>760000</v>
      </c>
      <c r="G140" s="392">
        <v>93000</v>
      </c>
      <c r="H140" s="392">
        <v>620000</v>
      </c>
      <c r="I140" s="392">
        <v>45000</v>
      </c>
      <c r="J140" s="392">
        <v>300000</v>
      </c>
    </row>
    <row r="141" spans="2:10">
      <c r="B141" s="391" t="s">
        <v>1931</v>
      </c>
      <c r="C141" s="392">
        <v>0</v>
      </c>
      <c r="D141" s="392">
        <v>0</v>
      </c>
      <c r="E141" s="392">
        <v>95000</v>
      </c>
      <c r="F141" s="392">
        <v>190000</v>
      </c>
      <c r="G141" s="392">
        <v>84196.64</v>
      </c>
      <c r="H141" s="392">
        <v>169993</v>
      </c>
      <c r="I141" s="392">
        <v>20639.04</v>
      </c>
      <c r="J141" s="392">
        <v>42998</v>
      </c>
    </row>
    <row r="142" spans="2:10">
      <c r="B142" s="391" t="s">
        <v>1932</v>
      </c>
      <c r="C142" s="392">
        <v>396098.91999999987</v>
      </c>
      <c r="D142" s="392">
        <v>3525600</v>
      </c>
      <c r="E142" s="392">
        <v>127395.79999999999</v>
      </c>
      <c r="F142" s="392">
        <v>681100</v>
      </c>
      <c r="G142" s="392">
        <v>251992.00000000006</v>
      </c>
      <c r="H142" s="392">
        <v>1060800</v>
      </c>
      <c r="I142" s="392">
        <v>69887.62</v>
      </c>
      <c r="J142" s="392">
        <v>445800</v>
      </c>
    </row>
    <row r="143" spans="2:10">
      <c r="B143" s="391" t="s">
        <v>1933</v>
      </c>
      <c r="C143" s="392">
        <v>31616</v>
      </c>
      <c r="D143" s="392">
        <v>13</v>
      </c>
      <c r="E143" s="392">
        <v>65664</v>
      </c>
      <c r="F143" s="392">
        <v>27</v>
      </c>
      <c r="G143" s="392">
        <v>63270.55</v>
      </c>
      <c r="H143" s="392">
        <v>78.427999999999997</v>
      </c>
      <c r="I143" s="392">
        <v>29376.77</v>
      </c>
      <c r="J143" s="392">
        <v>326.14</v>
      </c>
    </row>
    <row r="144" spans="2:10">
      <c r="B144" s="391" t="s">
        <v>1934</v>
      </c>
      <c r="C144" s="392">
        <v>0</v>
      </c>
      <c r="D144" s="392">
        <v>0</v>
      </c>
      <c r="E144" s="392">
        <v>36084.129999999997</v>
      </c>
      <c r="F144" s="392">
        <v>809950</v>
      </c>
      <c r="G144" s="392">
        <v>355223.67000000004</v>
      </c>
      <c r="H144" s="392">
        <v>7702880</v>
      </c>
      <c r="I144" s="392">
        <v>513796.19999999995</v>
      </c>
      <c r="J144" s="392">
        <v>13177946</v>
      </c>
    </row>
    <row r="145" spans="2:10">
      <c r="B145" s="391" t="s">
        <v>1935</v>
      </c>
      <c r="C145" s="392">
        <v>0</v>
      </c>
      <c r="D145" s="392">
        <v>0</v>
      </c>
      <c r="E145" s="392">
        <v>5863</v>
      </c>
      <c r="F145" s="392">
        <v>902</v>
      </c>
      <c r="G145" s="392">
        <v>93236</v>
      </c>
      <c r="H145" s="392">
        <v>14344</v>
      </c>
      <c r="I145" s="392">
        <v>134231.5</v>
      </c>
      <c r="J145" s="392">
        <v>20651</v>
      </c>
    </row>
    <row r="146" spans="2:10">
      <c r="B146" s="391" t="s">
        <v>1936</v>
      </c>
      <c r="C146" s="392">
        <v>2886853.2700000005</v>
      </c>
      <c r="D146" s="392">
        <v>8576471</v>
      </c>
      <c r="E146" s="392">
        <v>3758772</v>
      </c>
      <c r="F146" s="392">
        <v>11200000</v>
      </c>
      <c r="G146" s="392">
        <v>5662110</v>
      </c>
      <c r="H146" s="392">
        <v>16842000</v>
      </c>
      <c r="I146" s="392">
        <v>4165152</v>
      </c>
      <c r="J146" s="392">
        <v>12408000</v>
      </c>
    </row>
    <row r="147" spans="2:10">
      <c r="B147" s="391" t="s">
        <v>1937</v>
      </c>
      <c r="C147" s="392">
        <v>186238.24000000002</v>
      </c>
      <c r="D147" s="392">
        <v>39536</v>
      </c>
      <c r="E147" s="392">
        <v>266979.24</v>
      </c>
      <c r="F147" s="392">
        <v>55386</v>
      </c>
      <c r="G147" s="392">
        <v>38461.35</v>
      </c>
      <c r="H147" s="392">
        <v>9792</v>
      </c>
      <c r="I147" s="392">
        <v>2134.2600000000002</v>
      </c>
      <c r="J147" s="392">
        <v>501</v>
      </c>
    </row>
    <row r="148" spans="2:10">
      <c r="B148" s="391" t="s">
        <v>1938</v>
      </c>
      <c r="C148" s="392">
        <v>6600</v>
      </c>
      <c r="D148" s="392">
        <v>20</v>
      </c>
      <c r="E148" s="392">
        <v>0</v>
      </c>
      <c r="F148" s="392">
        <v>0</v>
      </c>
      <c r="G148" s="392">
        <v>6410.2</v>
      </c>
      <c r="H148" s="392">
        <v>20</v>
      </c>
      <c r="I148" s="392">
        <v>6410.2</v>
      </c>
      <c r="J148" s="392">
        <v>20</v>
      </c>
    </row>
    <row r="149" spans="2:10">
      <c r="B149" s="391" t="s">
        <v>1939</v>
      </c>
      <c r="C149" s="392">
        <v>123500</v>
      </c>
      <c r="D149" s="392">
        <v>250</v>
      </c>
      <c r="E149" s="392">
        <v>190731.18</v>
      </c>
      <c r="F149" s="392">
        <v>355</v>
      </c>
      <c r="G149" s="392">
        <v>336875</v>
      </c>
      <c r="H149" s="392">
        <v>685</v>
      </c>
      <c r="I149" s="392">
        <v>135853.5</v>
      </c>
      <c r="J149" s="392">
        <v>325</v>
      </c>
    </row>
    <row r="150" spans="2:10">
      <c r="B150" s="391" t="s">
        <v>1940</v>
      </c>
      <c r="C150" s="392">
        <v>0</v>
      </c>
      <c r="D150" s="392">
        <v>0</v>
      </c>
      <c r="E150" s="392">
        <v>0</v>
      </c>
      <c r="F150" s="392">
        <v>0</v>
      </c>
      <c r="G150" s="392">
        <v>0</v>
      </c>
      <c r="H150" s="392">
        <v>0</v>
      </c>
      <c r="I150" s="392">
        <v>4510</v>
      </c>
      <c r="J150" s="392">
        <v>6.8</v>
      </c>
    </row>
    <row r="151" spans="2:10">
      <c r="B151" s="391" t="s">
        <v>1941</v>
      </c>
      <c r="C151" s="392">
        <v>0</v>
      </c>
      <c r="D151" s="392">
        <v>0</v>
      </c>
      <c r="E151" s="392">
        <v>18195.900000000001</v>
      </c>
      <c r="F151" s="392">
        <v>13890</v>
      </c>
      <c r="G151" s="392">
        <v>21484</v>
      </c>
      <c r="H151" s="392">
        <v>16400</v>
      </c>
      <c r="I151" s="392">
        <v>483607.52999999997</v>
      </c>
      <c r="J151" s="392">
        <v>329899</v>
      </c>
    </row>
    <row r="152" spans="2:10">
      <c r="B152" s="391" t="s">
        <v>1830</v>
      </c>
      <c r="C152" s="392">
        <v>11162634.290000031</v>
      </c>
      <c r="D152" s="392">
        <v>17334625</v>
      </c>
      <c r="E152" s="392">
        <v>14625950.909999998</v>
      </c>
      <c r="F152" s="392">
        <v>7370482</v>
      </c>
      <c r="G152" s="392">
        <v>13216282.090000041</v>
      </c>
      <c r="H152" s="392">
        <v>8892372</v>
      </c>
      <c r="I152" s="392">
        <v>6267959.440000006</v>
      </c>
      <c r="J152" s="392">
        <v>4367847</v>
      </c>
    </row>
    <row r="153" spans="2:10">
      <c r="B153" s="391" t="s">
        <v>1942</v>
      </c>
      <c r="C153" s="392">
        <v>25347.960000000003</v>
      </c>
      <c r="D153" s="392">
        <v>535906</v>
      </c>
      <c r="E153" s="392">
        <v>4397.2</v>
      </c>
      <c r="F153" s="392">
        <v>66300</v>
      </c>
      <c r="G153" s="392">
        <v>1541.88</v>
      </c>
      <c r="H153" s="392">
        <v>27920</v>
      </c>
      <c r="I153" s="392">
        <v>1154.5</v>
      </c>
      <c r="J153" s="392">
        <v>20850</v>
      </c>
    </row>
    <row r="154" spans="2:10">
      <c r="B154" s="391" t="s">
        <v>1943</v>
      </c>
      <c r="C154" s="392">
        <v>0</v>
      </c>
      <c r="D154" s="392">
        <v>0</v>
      </c>
      <c r="E154" s="392">
        <v>14742.04</v>
      </c>
      <c r="F154" s="392">
        <v>7912</v>
      </c>
      <c r="G154" s="392">
        <v>15837.630000000001</v>
      </c>
      <c r="H154" s="392">
        <v>8500</v>
      </c>
      <c r="I154" s="392">
        <v>14458.82</v>
      </c>
      <c r="J154" s="392">
        <v>8000</v>
      </c>
    </row>
    <row r="155" spans="2:10">
      <c r="B155" s="391" t="s">
        <v>1944</v>
      </c>
      <c r="C155" s="392">
        <v>39330</v>
      </c>
      <c r="D155" s="392">
        <v>13800</v>
      </c>
      <c r="E155" s="392">
        <v>212090</v>
      </c>
      <c r="F155" s="392">
        <v>74600</v>
      </c>
      <c r="G155" s="392">
        <v>134320</v>
      </c>
      <c r="H155" s="392">
        <v>49500</v>
      </c>
      <c r="I155" s="392">
        <v>33800</v>
      </c>
      <c r="J155" s="392">
        <v>13000</v>
      </c>
    </row>
    <row r="156" spans="2:10">
      <c r="B156" s="391" t="s">
        <v>1945</v>
      </c>
      <c r="C156" s="392">
        <v>373325.85000000003</v>
      </c>
      <c r="D156" s="392">
        <v>5513450</v>
      </c>
      <c r="E156" s="392">
        <v>381680.25</v>
      </c>
      <c r="F156" s="392">
        <v>9003000</v>
      </c>
      <c r="G156" s="392">
        <v>409239.19</v>
      </c>
      <c r="H156" s="392">
        <v>13238198</v>
      </c>
      <c r="I156" s="392">
        <v>339697</v>
      </c>
      <c r="J156" s="392">
        <v>7087500</v>
      </c>
    </row>
    <row r="157" spans="2:10">
      <c r="B157" s="391" t="s">
        <v>1946</v>
      </c>
      <c r="C157" s="392">
        <v>7385.24</v>
      </c>
      <c r="D157" s="392">
        <v>11058</v>
      </c>
      <c r="E157" s="392">
        <v>995.4</v>
      </c>
      <c r="F157" s="392">
        <v>4740</v>
      </c>
      <c r="G157" s="392">
        <v>155854.12000000002</v>
      </c>
      <c r="H157" s="392">
        <v>211237</v>
      </c>
      <c r="I157" s="392">
        <v>117249</v>
      </c>
      <c r="J157" s="392">
        <v>154275</v>
      </c>
    </row>
    <row r="158" spans="2:10">
      <c r="B158" s="391" t="s">
        <v>1947</v>
      </c>
      <c r="C158" s="392">
        <v>63038.400000000001</v>
      </c>
      <c r="D158" s="392">
        <v>69600</v>
      </c>
      <c r="E158" s="392">
        <v>213423.50999999995</v>
      </c>
      <c r="F158" s="392">
        <v>263406</v>
      </c>
      <c r="G158" s="392">
        <v>235969.74</v>
      </c>
      <c r="H158" s="392">
        <v>302863</v>
      </c>
      <c r="I158" s="392">
        <v>117760.6</v>
      </c>
      <c r="J158" s="392">
        <v>178622</v>
      </c>
    </row>
    <row r="159" spans="2:10">
      <c r="B159" s="391" t="s">
        <v>1948</v>
      </c>
      <c r="C159" s="392">
        <v>13745.9</v>
      </c>
      <c r="D159" s="392">
        <v>695500</v>
      </c>
      <c r="E159" s="392">
        <v>39851.26</v>
      </c>
      <c r="F159" s="392">
        <v>1916200</v>
      </c>
      <c r="G159" s="392">
        <v>29888.28</v>
      </c>
      <c r="H159" s="392">
        <v>1591326</v>
      </c>
      <c r="I159" s="392">
        <v>3756</v>
      </c>
      <c r="J159" s="392">
        <v>80000</v>
      </c>
    </row>
    <row r="160" spans="2:10">
      <c r="B160" s="391" t="s">
        <v>1949</v>
      </c>
      <c r="C160" s="392">
        <v>207023.62</v>
      </c>
      <c r="D160" s="392">
        <v>141118</v>
      </c>
      <c r="E160" s="392">
        <v>574123.14999999991</v>
      </c>
      <c r="F160" s="392">
        <v>432817</v>
      </c>
      <c r="G160" s="392">
        <v>407278.06999999995</v>
      </c>
      <c r="H160" s="392">
        <v>235979</v>
      </c>
      <c r="I160" s="392">
        <v>378191.38000000006</v>
      </c>
      <c r="J160" s="392">
        <v>212650</v>
      </c>
    </row>
    <row r="161" spans="2:10">
      <c r="B161" s="391" t="s">
        <v>1950</v>
      </c>
      <c r="C161" s="392">
        <v>347759.56999999995</v>
      </c>
      <c r="D161" s="392">
        <v>5655.9999999999991</v>
      </c>
      <c r="E161" s="392">
        <v>962056.55999999912</v>
      </c>
      <c r="F161" s="392">
        <v>15317.199999999997</v>
      </c>
      <c r="G161" s="392">
        <v>540257.04</v>
      </c>
      <c r="H161" s="392">
        <v>8867.2000000000007</v>
      </c>
      <c r="I161" s="392">
        <v>175359.88999999998</v>
      </c>
      <c r="J161" s="392">
        <v>3006.3999999999996</v>
      </c>
    </row>
    <row r="162" spans="2:10">
      <c r="B162" s="391" t="s">
        <v>1951</v>
      </c>
      <c r="C162" s="392">
        <v>0</v>
      </c>
      <c r="D162" s="392">
        <v>0</v>
      </c>
      <c r="E162" s="392">
        <v>12600</v>
      </c>
      <c r="F162" s="392">
        <v>60000</v>
      </c>
      <c r="G162" s="392">
        <v>7224</v>
      </c>
      <c r="H162" s="392">
        <v>34400</v>
      </c>
      <c r="I162" s="392">
        <v>4200</v>
      </c>
      <c r="J162" s="392">
        <v>20000</v>
      </c>
    </row>
    <row r="163" spans="2:10">
      <c r="B163" s="391" t="s">
        <v>1952</v>
      </c>
      <c r="C163" s="392">
        <v>1014549.3000000004</v>
      </c>
      <c r="D163" s="392">
        <v>199898</v>
      </c>
      <c r="E163" s="392">
        <v>1565041.1499999992</v>
      </c>
      <c r="F163" s="392">
        <v>301525</v>
      </c>
      <c r="G163" s="392">
        <v>1714707.0199999998</v>
      </c>
      <c r="H163" s="392">
        <v>296546</v>
      </c>
      <c r="I163" s="392">
        <v>1102650.82</v>
      </c>
      <c r="J163" s="392">
        <v>216544</v>
      </c>
    </row>
    <row r="164" spans="2:10">
      <c r="B164" s="391" t="s">
        <v>1953</v>
      </c>
      <c r="C164" s="392">
        <v>4231929.0599999987</v>
      </c>
      <c r="D164" s="392">
        <v>1700575</v>
      </c>
      <c r="E164" s="392">
        <v>4338764.7699999986</v>
      </c>
      <c r="F164" s="392">
        <v>1861253</v>
      </c>
      <c r="G164" s="392">
        <v>4793950.0399999982</v>
      </c>
      <c r="H164" s="392">
        <v>2326821</v>
      </c>
      <c r="I164" s="392">
        <v>4895214.7099999972</v>
      </c>
      <c r="J164" s="392">
        <v>1797789</v>
      </c>
    </row>
    <row r="165" spans="2:10">
      <c r="B165" s="391" t="s">
        <v>1954</v>
      </c>
      <c r="C165" s="392">
        <v>0</v>
      </c>
      <c r="D165" s="392">
        <v>0</v>
      </c>
      <c r="E165" s="392">
        <v>33667.5</v>
      </c>
      <c r="F165" s="392">
        <v>1675</v>
      </c>
      <c r="G165" s="392">
        <v>170347.5</v>
      </c>
      <c r="H165" s="392">
        <v>8475</v>
      </c>
      <c r="I165" s="392">
        <v>311047.5</v>
      </c>
      <c r="J165" s="392">
        <v>15475</v>
      </c>
    </row>
    <row r="166" spans="2:10">
      <c r="B166" s="391" t="s">
        <v>1955</v>
      </c>
      <c r="C166" s="392">
        <v>209380</v>
      </c>
      <c r="D166" s="392">
        <v>2628.4</v>
      </c>
      <c r="E166" s="392">
        <v>233102</v>
      </c>
      <c r="F166" s="392">
        <v>2785</v>
      </c>
      <c r="G166" s="392">
        <v>141779</v>
      </c>
      <c r="H166" s="392">
        <v>1539</v>
      </c>
      <c r="I166" s="392">
        <v>22236</v>
      </c>
      <c r="J166" s="392">
        <v>310</v>
      </c>
    </row>
    <row r="167" spans="2:10">
      <c r="B167" s="391" t="s">
        <v>1956</v>
      </c>
      <c r="C167" s="392">
        <v>7117745.0399999917</v>
      </c>
      <c r="D167" s="392">
        <v>49279534.200000003</v>
      </c>
      <c r="E167" s="392">
        <v>10987314.030000016</v>
      </c>
      <c r="F167" s="392">
        <v>99563380.200000003</v>
      </c>
      <c r="G167" s="392">
        <v>10678659.260000033</v>
      </c>
      <c r="H167" s="392">
        <v>102630187.8</v>
      </c>
      <c r="I167" s="392">
        <v>6281670.1000000052</v>
      </c>
      <c r="J167" s="392">
        <v>73357699.799999997</v>
      </c>
    </row>
    <row r="168" spans="2:10">
      <c r="B168" s="391" t="s">
        <v>1957</v>
      </c>
      <c r="C168" s="392">
        <v>1805269.9300000002</v>
      </c>
      <c r="D168" s="392">
        <v>25918.180000000004</v>
      </c>
      <c r="E168" s="392">
        <v>2352093.09</v>
      </c>
      <c r="F168" s="392">
        <v>34390.410000000003</v>
      </c>
      <c r="G168" s="392">
        <v>1893287.0899999999</v>
      </c>
      <c r="H168" s="392">
        <v>29178.13</v>
      </c>
      <c r="I168" s="392">
        <v>895163.30999999994</v>
      </c>
      <c r="J168" s="392">
        <v>14990.649999999998</v>
      </c>
    </row>
    <row r="169" spans="2:10">
      <c r="B169" s="391" t="s">
        <v>1958</v>
      </c>
      <c r="C169" s="392">
        <v>0</v>
      </c>
      <c r="D169" s="392">
        <v>0</v>
      </c>
      <c r="E169" s="392">
        <v>0</v>
      </c>
      <c r="F169" s="392">
        <v>0</v>
      </c>
      <c r="G169" s="392">
        <v>7692.31</v>
      </c>
      <c r="H169" s="392">
        <v>150</v>
      </c>
      <c r="I169" s="392">
        <v>2307.6999999999998</v>
      </c>
      <c r="J169" s="392">
        <v>45</v>
      </c>
    </row>
    <row r="170" spans="2:10">
      <c r="B170" s="391" t="s">
        <v>1959</v>
      </c>
      <c r="C170" s="392">
        <v>214693</v>
      </c>
      <c r="D170" s="392">
        <v>874000</v>
      </c>
      <c r="E170" s="392">
        <v>436351</v>
      </c>
      <c r="F170" s="392">
        <v>1781000</v>
      </c>
      <c r="G170" s="392">
        <v>404961</v>
      </c>
      <c r="H170" s="392">
        <v>2005000</v>
      </c>
      <c r="I170" s="392">
        <v>173383</v>
      </c>
      <c r="J170" s="392">
        <v>1190000</v>
      </c>
    </row>
    <row r="171" spans="2:10">
      <c r="B171" s="391" t="s">
        <v>1521</v>
      </c>
      <c r="C171" s="392">
        <v>94080589.899999991</v>
      </c>
      <c r="D171" s="392">
        <v>221613079.15100002</v>
      </c>
      <c r="E171" s="392">
        <v>144497432.10999998</v>
      </c>
      <c r="F171" s="392">
        <v>347708484.72000003</v>
      </c>
      <c r="G171" s="392">
        <v>202654006.94000003</v>
      </c>
      <c r="H171" s="392">
        <v>467038565.94799995</v>
      </c>
      <c r="I171" s="392">
        <v>114942476.11</v>
      </c>
      <c r="J171" s="392">
        <v>306536712.34999996</v>
      </c>
    </row>
    <row r="172" spans="2:10" ht="16.5">
      <c r="B172"/>
      <c r="C172"/>
      <c r="D172"/>
      <c r="E172"/>
      <c r="F172"/>
      <c r="G172"/>
      <c r="H172"/>
      <c r="I172"/>
      <c r="J172"/>
    </row>
    <row r="173" spans="2:10" ht="16.5">
      <c r="B173"/>
      <c r="C173"/>
      <c r="D173"/>
      <c r="E173"/>
      <c r="F173"/>
      <c r="G173"/>
      <c r="H173"/>
      <c r="I173"/>
      <c r="J173"/>
    </row>
    <row r="174" spans="2:10" ht="16.5">
      <c r="B174"/>
      <c r="C174"/>
      <c r="D174"/>
      <c r="E174"/>
      <c r="F174"/>
      <c r="G174"/>
      <c r="H174"/>
      <c r="I174"/>
      <c r="J174"/>
    </row>
    <row r="175" spans="2:10" ht="16.5">
      <c r="B175"/>
      <c r="C175"/>
      <c r="D175"/>
      <c r="E175"/>
      <c r="F175"/>
      <c r="G175"/>
      <c r="H175"/>
      <c r="I175"/>
      <c r="J175"/>
    </row>
    <row r="176" spans="2:10" ht="16.5">
      <c r="B176"/>
      <c r="C176"/>
      <c r="D176"/>
      <c r="E176"/>
      <c r="F176"/>
      <c r="G176"/>
      <c r="H176"/>
      <c r="I176"/>
      <c r="J176"/>
    </row>
    <row r="177" spans="2:10" ht="16.5">
      <c r="B177"/>
      <c r="C177"/>
      <c r="D177"/>
      <c r="E177"/>
      <c r="F177"/>
      <c r="G177"/>
      <c r="H177"/>
      <c r="I177"/>
      <c r="J177"/>
    </row>
    <row r="178" spans="2:10" ht="16.5">
      <c r="B178"/>
      <c r="C178"/>
      <c r="D178"/>
      <c r="E178"/>
      <c r="F178"/>
      <c r="G178"/>
      <c r="H178"/>
      <c r="I178"/>
      <c r="J178"/>
    </row>
    <row r="179" spans="2:10" ht="16.5">
      <c r="B179"/>
      <c r="C179"/>
      <c r="D179"/>
      <c r="E179"/>
      <c r="F179"/>
      <c r="G179"/>
      <c r="H179"/>
      <c r="I179"/>
      <c r="J179"/>
    </row>
    <row r="180" spans="2:10" ht="16.5">
      <c r="B180"/>
      <c r="C180"/>
      <c r="D180"/>
      <c r="E180"/>
      <c r="F180"/>
      <c r="G180"/>
      <c r="H180"/>
      <c r="I180"/>
      <c r="J180"/>
    </row>
    <row r="181" spans="2:10" ht="16.5">
      <c r="B181"/>
      <c r="C181"/>
      <c r="D181"/>
      <c r="E181"/>
      <c r="F181"/>
      <c r="G181"/>
      <c r="H181"/>
      <c r="I181"/>
      <c r="J181"/>
    </row>
    <row r="184" spans="2:10">
      <c r="B184" s="444" t="s">
        <v>1489</v>
      </c>
      <c r="C184" s="444" t="s">
        <v>1833</v>
      </c>
      <c r="D184" s="444" t="s">
        <v>1843</v>
      </c>
      <c r="E184" s="444" t="s">
        <v>1834</v>
      </c>
      <c r="F184" s="444" t="s">
        <v>1844</v>
      </c>
      <c r="G184" s="444" t="s">
        <v>1835</v>
      </c>
      <c r="H184" s="444" t="s">
        <v>1845</v>
      </c>
      <c r="I184" s="444" t="s">
        <v>1836</v>
      </c>
      <c r="J184" s="444" t="s">
        <v>1846</v>
      </c>
    </row>
    <row r="185" spans="2:10">
      <c r="B185" s="363" t="s">
        <v>1807</v>
      </c>
      <c r="C185" s="363">
        <v>435492.96999999991</v>
      </c>
      <c r="D185" s="363">
        <v>532382</v>
      </c>
      <c r="E185" s="363">
        <v>8320031.3399999952</v>
      </c>
      <c r="F185" s="363">
        <v>5553722</v>
      </c>
      <c r="G185" s="363">
        <v>22103434.370000035</v>
      </c>
      <c r="H185" s="363">
        <v>13324337</v>
      </c>
      <c r="I185" s="363">
        <v>13149079.919999972</v>
      </c>
      <c r="J185" s="363">
        <v>7233466</v>
      </c>
    </row>
    <row r="186" spans="2:10">
      <c r="B186" s="363" t="s">
        <v>1810</v>
      </c>
      <c r="C186" s="363">
        <v>22316284.149999987</v>
      </c>
      <c r="D186" s="363">
        <v>158311</v>
      </c>
      <c r="E186" s="363">
        <v>21448763.179999996</v>
      </c>
      <c r="F186" s="363">
        <v>164520</v>
      </c>
      <c r="G186" s="363">
        <v>20176727.280000001</v>
      </c>
      <c r="H186" s="363">
        <v>757719</v>
      </c>
      <c r="I186" s="363">
        <v>7028324.2699999977</v>
      </c>
      <c r="J186" s="363">
        <v>378977</v>
      </c>
    </row>
    <row r="187" spans="2:10">
      <c r="B187" s="363" t="s">
        <v>1862</v>
      </c>
      <c r="C187" s="363">
        <v>3442683.7700000009</v>
      </c>
      <c r="D187" s="363">
        <v>38105969</v>
      </c>
      <c r="E187" s="363">
        <v>5902832.2200000072</v>
      </c>
      <c r="F187" s="363">
        <v>57115824</v>
      </c>
      <c r="G187" s="363">
        <v>11173548.900000047</v>
      </c>
      <c r="H187" s="363">
        <v>89026483</v>
      </c>
      <c r="I187" s="363">
        <v>6997148.5600000052</v>
      </c>
      <c r="J187" s="363">
        <v>58398137</v>
      </c>
    </row>
    <row r="188" spans="2:10">
      <c r="B188" s="363" t="s">
        <v>1956</v>
      </c>
      <c r="C188" s="363">
        <v>7117745.0399999917</v>
      </c>
      <c r="D188" s="363">
        <v>49279534.200000003</v>
      </c>
      <c r="E188" s="363">
        <v>10987314.030000016</v>
      </c>
      <c r="F188" s="363">
        <v>99563380.200000003</v>
      </c>
      <c r="G188" s="363">
        <v>10678659.260000033</v>
      </c>
      <c r="H188" s="363">
        <v>102630187.8</v>
      </c>
      <c r="I188" s="363">
        <v>6281670.1000000052</v>
      </c>
      <c r="J188" s="363">
        <v>73357699.799999997</v>
      </c>
    </row>
    <row r="189" spans="2:10">
      <c r="B189" s="363" t="s">
        <v>1830</v>
      </c>
      <c r="C189" s="363">
        <v>11162634.290000031</v>
      </c>
      <c r="D189" s="363">
        <v>17334625</v>
      </c>
      <c r="E189" s="363">
        <v>14625950.909999998</v>
      </c>
      <c r="F189" s="363">
        <v>7370482</v>
      </c>
      <c r="G189" s="363">
        <v>13216282.090000041</v>
      </c>
      <c r="H189" s="363">
        <v>8892372</v>
      </c>
      <c r="I189" s="363">
        <v>6267959.440000006</v>
      </c>
      <c r="J189" s="363">
        <v>4367847</v>
      </c>
    </row>
    <row r="190" spans="2:10">
      <c r="B190" s="363" t="s">
        <v>1669</v>
      </c>
      <c r="C190" s="363">
        <v>5193958.5100000128</v>
      </c>
      <c r="D190" s="363">
        <v>4190265</v>
      </c>
      <c r="E190" s="363">
        <v>4594169.3999999929</v>
      </c>
      <c r="F190" s="363">
        <v>3864409</v>
      </c>
      <c r="G190" s="363">
        <v>9375622.2399999574</v>
      </c>
      <c r="H190" s="363">
        <v>5983072</v>
      </c>
      <c r="I190" s="363">
        <v>5934672.0199999874</v>
      </c>
      <c r="J190" s="363">
        <v>3153643</v>
      </c>
    </row>
    <row r="191" spans="2:10">
      <c r="B191" s="363" t="s">
        <v>1953</v>
      </c>
      <c r="C191" s="363">
        <v>4231929.0599999987</v>
      </c>
      <c r="D191" s="363">
        <v>1700575</v>
      </c>
      <c r="E191" s="363">
        <v>4338764.7699999986</v>
      </c>
      <c r="F191" s="363">
        <v>1861253</v>
      </c>
      <c r="G191" s="363">
        <v>4793950.0399999982</v>
      </c>
      <c r="H191" s="363">
        <v>2326821</v>
      </c>
      <c r="I191" s="363">
        <v>4895214.7099999972</v>
      </c>
      <c r="J191" s="363">
        <v>1797789</v>
      </c>
    </row>
    <row r="192" spans="2:10">
      <c r="B192" s="363" t="s">
        <v>1816</v>
      </c>
      <c r="C192" s="363">
        <v>0</v>
      </c>
      <c r="D192" s="363">
        <v>0</v>
      </c>
      <c r="E192" s="363">
        <v>0</v>
      </c>
      <c r="F192" s="363">
        <v>0</v>
      </c>
      <c r="G192" s="363">
        <v>1363437.6600000001</v>
      </c>
      <c r="H192" s="363">
        <v>571495</v>
      </c>
      <c r="I192" s="363">
        <v>4351574.3400000054</v>
      </c>
      <c r="J192" s="363">
        <v>1943576</v>
      </c>
    </row>
    <row r="193" spans="2:10">
      <c r="B193" s="363" t="s">
        <v>1936</v>
      </c>
      <c r="C193" s="363">
        <v>2886853.2700000005</v>
      </c>
      <c r="D193" s="363">
        <v>8576471</v>
      </c>
      <c r="E193" s="363">
        <v>3758772</v>
      </c>
      <c r="F193" s="363">
        <v>11200000</v>
      </c>
      <c r="G193" s="363">
        <v>5662110</v>
      </c>
      <c r="H193" s="363">
        <v>16842000</v>
      </c>
      <c r="I193" s="363">
        <v>4165152</v>
      </c>
      <c r="J193" s="363">
        <v>12408000</v>
      </c>
    </row>
    <row r="194" spans="2:10">
      <c r="B194" s="363" t="s">
        <v>1818</v>
      </c>
      <c r="C194" s="363">
        <v>4519745.4499999909</v>
      </c>
      <c r="D194" s="363">
        <v>15196607</v>
      </c>
      <c r="E194" s="363">
        <v>6356043.7700000014</v>
      </c>
      <c r="F194" s="363">
        <v>18151339</v>
      </c>
      <c r="G194" s="363">
        <v>7571328.5400000094</v>
      </c>
      <c r="H194" s="363">
        <v>19276141</v>
      </c>
      <c r="I194" s="363">
        <v>3463363.3799999831</v>
      </c>
      <c r="J194" s="363">
        <v>7274945</v>
      </c>
    </row>
    <row r="195" spans="2:10">
      <c r="B195" s="363" t="s">
        <v>1879</v>
      </c>
      <c r="C195" s="363">
        <v>0</v>
      </c>
      <c r="D195" s="363">
        <v>0</v>
      </c>
      <c r="E195" s="363">
        <v>1685054.4400000002</v>
      </c>
      <c r="F195" s="363">
        <v>3183103.0000000005</v>
      </c>
      <c r="G195" s="363">
        <v>3512448.8999999994</v>
      </c>
      <c r="H195" s="363">
        <v>270824</v>
      </c>
      <c r="I195" s="363">
        <v>3426249.4</v>
      </c>
      <c r="J195" s="363">
        <v>2656583.7999999993</v>
      </c>
    </row>
    <row r="196" spans="2:10">
      <c r="B196" s="363" t="s">
        <v>1924</v>
      </c>
      <c r="C196" s="363">
        <v>2721614.8000000003</v>
      </c>
      <c r="D196" s="363">
        <v>41513.071000000004</v>
      </c>
      <c r="E196" s="363">
        <v>3609009.92</v>
      </c>
      <c r="F196" s="363">
        <v>56805.479999999989</v>
      </c>
      <c r="G196" s="363">
        <v>5139301.620000001</v>
      </c>
      <c r="H196" s="363">
        <v>86504.42</v>
      </c>
      <c r="I196" s="363">
        <v>3340515.7500000005</v>
      </c>
      <c r="J196" s="363">
        <v>61877.4</v>
      </c>
    </row>
    <row r="197" spans="2:10">
      <c r="B197" s="363" t="s">
        <v>1820</v>
      </c>
      <c r="C197" s="363">
        <v>199547.84000000003</v>
      </c>
      <c r="D197" s="363">
        <v>420434</v>
      </c>
      <c r="E197" s="363">
        <v>2598286.8699999945</v>
      </c>
      <c r="F197" s="363">
        <v>4041164</v>
      </c>
      <c r="G197" s="363">
        <v>6412693.2200000016</v>
      </c>
      <c r="H197" s="363">
        <v>9533726</v>
      </c>
      <c r="I197" s="363">
        <v>3316124.6900000116</v>
      </c>
      <c r="J197" s="363">
        <v>5338699</v>
      </c>
    </row>
    <row r="198" spans="2:10">
      <c r="B198" s="363" t="s">
        <v>1913</v>
      </c>
      <c r="C198" s="363">
        <v>3799756.8799999845</v>
      </c>
      <c r="D198" s="363">
        <v>4175061</v>
      </c>
      <c r="E198" s="363">
        <v>4340487.769999993</v>
      </c>
      <c r="F198" s="363">
        <v>4729945</v>
      </c>
      <c r="G198" s="363">
        <v>6019628.6399999745</v>
      </c>
      <c r="H198" s="363">
        <v>7388259</v>
      </c>
      <c r="I198" s="363">
        <v>3130235.9600000032</v>
      </c>
      <c r="J198" s="363">
        <v>2670223</v>
      </c>
    </row>
    <row r="199" spans="2:10">
      <c r="B199" s="363" t="s">
        <v>1859</v>
      </c>
      <c r="C199" s="363">
        <v>664802.64999999979</v>
      </c>
      <c r="D199" s="363">
        <v>389762</v>
      </c>
      <c r="E199" s="363">
        <v>3488061.180000003</v>
      </c>
      <c r="F199" s="363">
        <v>1353037</v>
      </c>
      <c r="G199" s="363">
        <v>7326870.1899999967</v>
      </c>
      <c r="H199" s="363">
        <v>2475636</v>
      </c>
      <c r="I199" s="363">
        <v>2623456.0399999996</v>
      </c>
      <c r="J199" s="363">
        <v>742238</v>
      </c>
    </row>
    <row r="200" spans="2:10">
      <c r="B200" s="363" t="s">
        <v>1910</v>
      </c>
      <c r="C200" s="363">
        <v>9.1499999999999986</v>
      </c>
      <c r="D200" s="363">
        <v>915</v>
      </c>
      <c r="E200" s="363">
        <v>1817777.2</v>
      </c>
      <c r="F200" s="363">
        <v>1246584</v>
      </c>
      <c r="G200" s="363">
        <v>5041587.7199999988</v>
      </c>
      <c r="H200" s="363">
        <v>3742192</v>
      </c>
      <c r="I200" s="363">
        <v>2528971.4499999997</v>
      </c>
      <c r="J200" s="363">
        <v>2223092</v>
      </c>
    </row>
    <row r="201" spans="2:10">
      <c r="B201" s="363" t="s">
        <v>1897</v>
      </c>
      <c r="C201" s="363">
        <v>352421</v>
      </c>
      <c r="D201" s="363">
        <v>359500</v>
      </c>
      <c r="E201" s="363">
        <v>1836756.98</v>
      </c>
      <c r="F201" s="363">
        <v>2027503</v>
      </c>
      <c r="G201" s="363">
        <v>3228946.560000001</v>
      </c>
      <c r="H201" s="363">
        <v>3461580</v>
      </c>
      <c r="I201" s="363">
        <v>2358571.61</v>
      </c>
      <c r="J201" s="363">
        <v>2878000</v>
      </c>
    </row>
    <row r="202" spans="2:10">
      <c r="B202" s="363" t="s">
        <v>1886</v>
      </c>
      <c r="C202" s="363">
        <v>0</v>
      </c>
      <c r="D202" s="363">
        <v>0</v>
      </c>
      <c r="E202" s="363">
        <v>1720641.7100000004</v>
      </c>
      <c r="F202" s="363">
        <v>2193293</v>
      </c>
      <c r="G202" s="363">
        <v>3626676.0699999956</v>
      </c>
      <c r="H202" s="363">
        <v>4640777</v>
      </c>
      <c r="I202" s="363">
        <v>2227270.8099999991</v>
      </c>
      <c r="J202" s="363">
        <v>1993919</v>
      </c>
    </row>
    <row r="203" spans="2:10">
      <c r="B203" s="363" t="s">
        <v>1894</v>
      </c>
      <c r="C203" s="363">
        <v>2083667.5</v>
      </c>
      <c r="D203" s="363">
        <v>73875</v>
      </c>
      <c r="E203" s="363">
        <v>4323162.4000000004</v>
      </c>
      <c r="F203" s="363">
        <v>151617</v>
      </c>
      <c r="G203" s="363">
        <v>4888493.6000000006</v>
      </c>
      <c r="H203" s="363">
        <v>165050</v>
      </c>
      <c r="I203" s="363">
        <v>1822225</v>
      </c>
      <c r="J203" s="363">
        <v>63650</v>
      </c>
    </row>
    <row r="204" spans="2:10">
      <c r="B204" s="363" t="s">
        <v>1855</v>
      </c>
      <c r="C204" s="363">
        <v>488979.68</v>
      </c>
      <c r="D204" s="363">
        <v>5625.3</v>
      </c>
      <c r="E204" s="363">
        <v>3081075.7299999991</v>
      </c>
      <c r="F204" s="363">
        <v>32634</v>
      </c>
      <c r="G204" s="363">
        <v>4827739.8600000031</v>
      </c>
      <c r="H204" s="363">
        <v>50146.130000000005</v>
      </c>
      <c r="I204" s="363">
        <v>1649511.9400000002</v>
      </c>
      <c r="J204" s="363">
        <v>18414</v>
      </c>
    </row>
    <row r="205" spans="2:10">
      <c r="B205" s="363" t="s">
        <v>1860</v>
      </c>
      <c r="C205" s="363">
        <v>0</v>
      </c>
      <c r="D205" s="363">
        <v>0</v>
      </c>
      <c r="E205" s="363">
        <v>110032.1</v>
      </c>
      <c r="F205" s="363">
        <v>47081</v>
      </c>
      <c r="G205" s="363">
        <v>952771.67000000097</v>
      </c>
      <c r="H205" s="363">
        <v>510898</v>
      </c>
      <c r="I205" s="363">
        <v>1641601.9800000002</v>
      </c>
      <c r="J205" s="363">
        <v>1667986</v>
      </c>
    </row>
    <row r="206" spans="2:10">
      <c r="B206" s="363" t="s">
        <v>1905</v>
      </c>
      <c r="C206" s="363">
        <v>366250</v>
      </c>
      <c r="D206" s="363">
        <v>11500</v>
      </c>
      <c r="E206" s="363">
        <v>422125</v>
      </c>
      <c r="F206" s="363">
        <v>13350</v>
      </c>
      <c r="G206" s="363">
        <v>1284493.5</v>
      </c>
      <c r="H206" s="363">
        <v>39350</v>
      </c>
      <c r="I206" s="363">
        <v>1398260</v>
      </c>
      <c r="J206" s="363">
        <v>43825</v>
      </c>
    </row>
    <row r="207" spans="2:10">
      <c r="B207" s="363" t="s">
        <v>1925</v>
      </c>
      <c r="C207" s="363">
        <v>121216.43000000001</v>
      </c>
      <c r="D207" s="363">
        <v>296835</v>
      </c>
      <c r="E207" s="363">
        <v>1718823.6099999968</v>
      </c>
      <c r="F207" s="363">
        <v>3988337</v>
      </c>
      <c r="G207" s="363">
        <v>2237523.8300000015</v>
      </c>
      <c r="H207" s="363">
        <v>4938395</v>
      </c>
      <c r="I207" s="363">
        <v>1387069.7699999991</v>
      </c>
      <c r="J207" s="363">
        <v>2735082</v>
      </c>
    </row>
    <row r="208" spans="2:10">
      <c r="B208" s="363" t="s">
        <v>1895</v>
      </c>
      <c r="C208" s="363">
        <v>0</v>
      </c>
      <c r="D208" s="363">
        <v>0</v>
      </c>
      <c r="E208" s="363">
        <v>1814608.7599999984</v>
      </c>
      <c r="F208" s="363">
        <v>769399</v>
      </c>
      <c r="G208" s="363">
        <v>5606561.0600000024</v>
      </c>
      <c r="H208" s="363">
        <v>2285006</v>
      </c>
      <c r="I208" s="363">
        <v>1181856.7000000002</v>
      </c>
      <c r="J208" s="363">
        <v>437819</v>
      </c>
    </row>
    <row r="209" spans="2:10">
      <c r="B209" s="363" t="s">
        <v>1617</v>
      </c>
      <c r="C209" s="363">
        <v>0</v>
      </c>
      <c r="D209" s="363">
        <v>0</v>
      </c>
      <c r="E209" s="363">
        <v>155190.71000000017</v>
      </c>
      <c r="F209" s="363">
        <v>77934</v>
      </c>
      <c r="G209" s="363">
        <v>766187.3400000002</v>
      </c>
      <c r="H209" s="363">
        <v>253149</v>
      </c>
      <c r="I209" s="363">
        <v>1131194.75</v>
      </c>
      <c r="J209" s="363">
        <v>320336</v>
      </c>
    </row>
    <row r="210" spans="2:10">
      <c r="B210" s="363" t="s">
        <v>1952</v>
      </c>
      <c r="C210" s="363">
        <v>1014549.3000000004</v>
      </c>
      <c r="D210" s="363">
        <v>199898</v>
      </c>
      <c r="E210" s="363">
        <v>1565041.1499999992</v>
      </c>
      <c r="F210" s="363">
        <v>301525</v>
      </c>
      <c r="G210" s="363">
        <v>1714707.0199999998</v>
      </c>
      <c r="H210" s="363">
        <v>296546</v>
      </c>
      <c r="I210" s="363">
        <v>1102650.82</v>
      </c>
      <c r="J210" s="363">
        <v>216544</v>
      </c>
    </row>
    <row r="211" spans="2:10">
      <c r="B211" s="363" t="s">
        <v>1926</v>
      </c>
      <c r="C211" s="363">
        <v>1268413.8</v>
      </c>
      <c r="D211" s="363">
        <v>13181020</v>
      </c>
      <c r="E211" s="363">
        <v>2289236.2999999998</v>
      </c>
      <c r="F211" s="363">
        <v>23888830</v>
      </c>
      <c r="G211" s="363">
        <v>1989800</v>
      </c>
      <c r="H211" s="363">
        <v>20530000</v>
      </c>
      <c r="I211" s="363">
        <v>994640</v>
      </c>
      <c r="J211" s="363">
        <v>10431500</v>
      </c>
    </row>
    <row r="212" spans="2:10">
      <c r="B212" s="363" t="s">
        <v>1898</v>
      </c>
      <c r="C212" s="363">
        <v>223520.3</v>
      </c>
      <c r="D212" s="363">
        <v>770740</v>
      </c>
      <c r="E212" s="363">
        <v>708378.89999999967</v>
      </c>
      <c r="F212" s="363">
        <v>1367490</v>
      </c>
      <c r="G212" s="363">
        <v>1329422.9299999997</v>
      </c>
      <c r="H212" s="363">
        <v>2462156</v>
      </c>
      <c r="I212" s="363">
        <v>906374.61999999976</v>
      </c>
      <c r="J212" s="363">
        <v>1630384</v>
      </c>
    </row>
    <row r="213" spans="2:10">
      <c r="B213" s="363" t="s">
        <v>1957</v>
      </c>
      <c r="C213" s="363">
        <v>1805269.9300000002</v>
      </c>
      <c r="D213" s="363">
        <v>25918.180000000004</v>
      </c>
      <c r="E213" s="363">
        <v>2352093.09</v>
      </c>
      <c r="F213" s="363">
        <v>34390.410000000003</v>
      </c>
      <c r="G213" s="363">
        <v>1893287.0899999999</v>
      </c>
      <c r="H213" s="363">
        <v>29178.13</v>
      </c>
      <c r="I213" s="363">
        <v>895163.30999999994</v>
      </c>
      <c r="J213" s="363">
        <v>14990.649999999998</v>
      </c>
    </row>
    <row r="214" spans="2:10">
      <c r="B214" s="363" t="s">
        <v>1875</v>
      </c>
      <c r="C214" s="363">
        <v>1347047.1300000004</v>
      </c>
      <c r="D214" s="363">
        <v>6038490</v>
      </c>
      <c r="E214" s="363">
        <v>1674323.8399999873</v>
      </c>
      <c r="F214" s="363">
        <v>7429672</v>
      </c>
      <c r="G214" s="363">
        <v>1807192.4599999869</v>
      </c>
      <c r="H214" s="363">
        <v>7715752</v>
      </c>
      <c r="I214" s="363">
        <v>874090.97999999498</v>
      </c>
      <c r="J214" s="363">
        <v>3603800</v>
      </c>
    </row>
    <row r="215" spans="2:10">
      <c r="B215" s="363" t="s">
        <v>1906</v>
      </c>
      <c r="C215" s="363">
        <v>499536</v>
      </c>
      <c r="D215" s="363">
        <v>7152</v>
      </c>
      <c r="E215" s="363">
        <v>1614504.0000000002</v>
      </c>
      <c r="F215" s="363">
        <v>544206</v>
      </c>
      <c r="G215" s="363">
        <v>1860972</v>
      </c>
      <c r="H215" s="363">
        <v>566478</v>
      </c>
      <c r="I215" s="363">
        <v>736113.56000000017</v>
      </c>
      <c r="J215" s="363">
        <v>298870</v>
      </c>
    </row>
    <row r="216" spans="2:10">
      <c r="B216" s="363" t="s">
        <v>1929</v>
      </c>
      <c r="C216" s="363">
        <v>85250</v>
      </c>
      <c r="D216" s="363">
        <v>2300</v>
      </c>
      <c r="E216" s="363">
        <v>771600</v>
      </c>
      <c r="F216" s="363">
        <v>20625</v>
      </c>
      <c r="G216" s="363">
        <v>1905000</v>
      </c>
      <c r="H216" s="363">
        <v>51000</v>
      </c>
      <c r="I216" s="363">
        <v>688200</v>
      </c>
      <c r="J216" s="363">
        <v>20200</v>
      </c>
    </row>
    <row r="217" spans="2:10">
      <c r="B217" s="363" t="s">
        <v>1920</v>
      </c>
      <c r="C217" s="363">
        <v>160850</v>
      </c>
      <c r="D217" s="363">
        <v>1070</v>
      </c>
      <c r="E217" s="363">
        <v>833333</v>
      </c>
      <c r="F217" s="363">
        <v>6166.2</v>
      </c>
      <c r="G217" s="363">
        <v>1271922.2000000002</v>
      </c>
      <c r="H217" s="363">
        <v>8750</v>
      </c>
      <c r="I217" s="363">
        <v>568774</v>
      </c>
      <c r="J217" s="363">
        <v>3300</v>
      </c>
    </row>
    <row r="218" spans="2:10">
      <c r="B218" s="363" t="s">
        <v>1861</v>
      </c>
      <c r="C218" s="363">
        <v>1189409.8000000003</v>
      </c>
      <c r="D218" s="363">
        <v>506762</v>
      </c>
      <c r="E218" s="363">
        <v>966549.82000000018</v>
      </c>
      <c r="F218" s="363">
        <v>672719</v>
      </c>
      <c r="G218" s="363">
        <v>1099498.6300000001</v>
      </c>
      <c r="H218" s="363">
        <v>730721</v>
      </c>
      <c r="I218" s="363">
        <v>567805.56000000006</v>
      </c>
      <c r="J218" s="363">
        <v>722848</v>
      </c>
    </row>
    <row r="219" spans="2:10">
      <c r="B219" s="363" t="s">
        <v>1927</v>
      </c>
      <c r="C219" s="363">
        <v>0</v>
      </c>
      <c r="D219" s="363">
        <v>0</v>
      </c>
      <c r="E219" s="363">
        <v>90793.26</v>
      </c>
      <c r="F219" s="363">
        <v>1317900</v>
      </c>
      <c r="G219" s="363">
        <v>434679.51000000007</v>
      </c>
      <c r="H219" s="363">
        <v>6668000</v>
      </c>
      <c r="I219" s="363">
        <v>515832</v>
      </c>
      <c r="J219" s="363">
        <v>9145900</v>
      </c>
    </row>
    <row r="220" spans="2:10">
      <c r="B220" s="363" t="s">
        <v>1934</v>
      </c>
      <c r="C220" s="363">
        <v>0</v>
      </c>
      <c r="D220" s="363">
        <v>0</v>
      </c>
      <c r="E220" s="363">
        <v>36084.129999999997</v>
      </c>
      <c r="F220" s="363">
        <v>809950</v>
      </c>
      <c r="G220" s="363">
        <v>355223.67000000004</v>
      </c>
      <c r="H220" s="363">
        <v>7702880</v>
      </c>
      <c r="I220" s="363">
        <v>513796.19999999995</v>
      </c>
      <c r="J220" s="363">
        <v>13177946</v>
      </c>
    </row>
    <row r="221" spans="2:10">
      <c r="B221" s="363" t="s">
        <v>1922</v>
      </c>
      <c r="C221" s="363">
        <v>0</v>
      </c>
      <c r="D221" s="363">
        <v>0</v>
      </c>
      <c r="E221" s="363">
        <v>914366.99999999977</v>
      </c>
      <c r="F221" s="363">
        <v>2024659</v>
      </c>
      <c r="G221" s="363">
        <v>1349011.5600000003</v>
      </c>
      <c r="H221" s="363">
        <v>21927</v>
      </c>
      <c r="I221" s="363">
        <v>501306.22</v>
      </c>
      <c r="J221" s="363">
        <v>7825</v>
      </c>
    </row>
    <row r="222" spans="2:10">
      <c r="B222" s="363" t="s">
        <v>1904</v>
      </c>
      <c r="C222" s="363">
        <v>0</v>
      </c>
      <c r="D222" s="363">
        <v>0</v>
      </c>
      <c r="E222" s="363">
        <v>0</v>
      </c>
      <c r="F222" s="363">
        <v>0</v>
      </c>
      <c r="G222" s="363">
        <v>618660</v>
      </c>
      <c r="H222" s="363">
        <v>5436</v>
      </c>
      <c r="I222" s="363">
        <v>491715</v>
      </c>
      <c r="J222" s="363">
        <v>4523</v>
      </c>
    </row>
    <row r="223" spans="2:10">
      <c r="B223" s="363" t="s">
        <v>1941</v>
      </c>
      <c r="C223" s="363">
        <v>0</v>
      </c>
      <c r="D223" s="363">
        <v>0</v>
      </c>
      <c r="E223" s="363">
        <v>18195.900000000001</v>
      </c>
      <c r="F223" s="363">
        <v>13890</v>
      </c>
      <c r="G223" s="363">
        <v>21484</v>
      </c>
      <c r="H223" s="363">
        <v>16400</v>
      </c>
      <c r="I223" s="363">
        <v>483607.52999999997</v>
      </c>
      <c r="J223" s="363">
        <v>329899</v>
      </c>
    </row>
    <row r="224" spans="2:10">
      <c r="B224" s="363" t="s">
        <v>1866</v>
      </c>
      <c r="C224" s="363">
        <v>0</v>
      </c>
      <c r="D224" s="363">
        <v>0</v>
      </c>
      <c r="E224" s="363">
        <v>21237.5</v>
      </c>
      <c r="F224" s="363">
        <v>18200</v>
      </c>
      <c r="G224" s="363">
        <v>497025.71000000008</v>
      </c>
      <c r="H224" s="363">
        <v>576537</v>
      </c>
      <c r="I224" s="363">
        <v>447800.5</v>
      </c>
      <c r="J224" s="363">
        <v>481100</v>
      </c>
    </row>
    <row r="225" spans="2:10">
      <c r="B225" s="363" t="s">
        <v>1854</v>
      </c>
      <c r="C225" s="363">
        <v>1526372.06</v>
      </c>
      <c r="D225" s="363">
        <v>317989</v>
      </c>
      <c r="E225" s="363">
        <v>1401380.7000000002</v>
      </c>
      <c r="F225" s="363">
        <v>293162</v>
      </c>
      <c r="G225" s="363">
        <v>1539820.0999999999</v>
      </c>
      <c r="H225" s="363">
        <v>333382</v>
      </c>
      <c r="I225" s="363">
        <v>424678.43000000005</v>
      </c>
      <c r="J225" s="363">
        <v>93006</v>
      </c>
    </row>
    <row r="226" spans="2:10">
      <c r="B226" s="363" t="s">
        <v>1856</v>
      </c>
      <c r="C226" s="363">
        <v>612600.61000000022</v>
      </c>
      <c r="D226" s="363">
        <v>4092175</v>
      </c>
      <c r="E226" s="363">
        <v>798866.65000000037</v>
      </c>
      <c r="F226" s="363">
        <v>4506354</v>
      </c>
      <c r="G226" s="363">
        <v>1011555.3599999999</v>
      </c>
      <c r="H226" s="363">
        <v>4821557</v>
      </c>
      <c r="I226" s="363">
        <v>402868.6</v>
      </c>
      <c r="J226" s="363">
        <v>2031854</v>
      </c>
    </row>
    <row r="227" spans="2:10">
      <c r="B227" s="363" t="s">
        <v>1892</v>
      </c>
      <c r="C227" s="363">
        <v>0</v>
      </c>
      <c r="D227" s="363">
        <v>0</v>
      </c>
      <c r="E227" s="363">
        <v>0</v>
      </c>
      <c r="F227" s="363">
        <v>0</v>
      </c>
      <c r="G227" s="363">
        <v>223252.14</v>
      </c>
      <c r="H227" s="363">
        <v>312</v>
      </c>
      <c r="I227" s="363">
        <v>395948.72999999986</v>
      </c>
      <c r="J227" s="363">
        <v>569</v>
      </c>
    </row>
    <row r="228" spans="2:10">
      <c r="B228" s="363" t="s">
        <v>1949</v>
      </c>
      <c r="C228" s="363">
        <v>207023.62</v>
      </c>
      <c r="D228" s="363">
        <v>141118</v>
      </c>
      <c r="E228" s="363">
        <v>574123.14999999991</v>
      </c>
      <c r="F228" s="363">
        <v>432817</v>
      </c>
      <c r="G228" s="363">
        <v>407278.06999999995</v>
      </c>
      <c r="H228" s="363">
        <v>235979</v>
      </c>
      <c r="I228" s="363">
        <v>378191.38000000006</v>
      </c>
      <c r="J228" s="363">
        <v>212650</v>
      </c>
    </row>
    <row r="229" spans="2:10">
      <c r="B229" s="363" t="s">
        <v>1853</v>
      </c>
      <c r="C229" s="363">
        <v>0</v>
      </c>
      <c r="D229" s="363">
        <v>0</v>
      </c>
      <c r="E229" s="363">
        <v>0</v>
      </c>
      <c r="F229" s="363">
        <v>0</v>
      </c>
      <c r="G229" s="363">
        <v>741029.32000000007</v>
      </c>
      <c r="H229" s="363">
        <v>1388671</v>
      </c>
      <c r="I229" s="363">
        <v>346649.50000000012</v>
      </c>
      <c r="J229" s="363">
        <v>756989</v>
      </c>
    </row>
    <row r="230" spans="2:10">
      <c r="B230" s="363" t="s">
        <v>1945</v>
      </c>
      <c r="C230" s="363">
        <v>373325.85000000003</v>
      </c>
      <c r="D230" s="363">
        <v>5513450</v>
      </c>
      <c r="E230" s="363">
        <v>381680.25</v>
      </c>
      <c r="F230" s="363">
        <v>9003000</v>
      </c>
      <c r="G230" s="363">
        <v>409239.19</v>
      </c>
      <c r="H230" s="363">
        <v>13238198</v>
      </c>
      <c r="I230" s="363">
        <v>339697</v>
      </c>
      <c r="J230" s="363">
        <v>7087500</v>
      </c>
    </row>
    <row r="231" spans="2:10">
      <c r="B231" s="363" t="s">
        <v>1954</v>
      </c>
      <c r="C231" s="363">
        <v>0</v>
      </c>
      <c r="D231" s="363">
        <v>0</v>
      </c>
      <c r="E231" s="363">
        <v>33667.5</v>
      </c>
      <c r="F231" s="363">
        <v>1675</v>
      </c>
      <c r="G231" s="363">
        <v>170347.5</v>
      </c>
      <c r="H231" s="363">
        <v>8475</v>
      </c>
      <c r="I231" s="363">
        <v>311047.5</v>
      </c>
      <c r="J231" s="363">
        <v>15475</v>
      </c>
    </row>
    <row r="232" spans="2:10">
      <c r="B232" s="363" t="s">
        <v>1919</v>
      </c>
      <c r="C232" s="363">
        <v>1427748.530000001</v>
      </c>
      <c r="D232" s="363">
        <v>904270</v>
      </c>
      <c r="E232" s="363">
        <v>1061746.790000001</v>
      </c>
      <c r="F232" s="363">
        <v>689967</v>
      </c>
      <c r="G232" s="363">
        <v>912952.19000000041</v>
      </c>
      <c r="H232" s="363">
        <v>632313</v>
      </c>
      <c r="I232" s="363">
        <v>281471.98999999993</v>
      </c>
      <c r="J232" s="363">
        <v>189765</v>
      </c>
    </row>
    <row r="233" spans="2:10">
      <c r="B233" s="363" t="s">
        <v>1903</v>
      </c>
      <c r="C233" s="363">
        <v>102600</v>
      </c>
      <c r="D233" s="363">
        <v>78000</v>
      </c>
      <c r="E233" s="363">
        <v>111600</v>
      </c>
      <c r="F233" s="363">
        <v>96000</v>
      </c>
      <c r="G233" s="363">
        <v>162600</v>
      </c>
      <c r="H233" s="363">
        <v>138000</v>
      </c>
      <c r="I233" s="363">
        <v>276600</v>
      </c>
      <c r="J233" s="363">
        <v>210000</v>
      </c>
    </row>
    <row r="234" spans="2:10">
      <c r="B234" s="363" t="s">
        <v>1912</v>
      </c>
      <c r="C234" s="363">
        <v>0</v>
      </c>
      <c r="D234" s="363">
        <v>0</v>
      </c>
      <c r="E234" s="363">
        <v>0</v>
      </c>
      <c r="F234" s="363">
        <v>0</v>
      </c>
      <c r="G234" s="363">
        <v>0</v>
      </c>
      <c r="H234" s="363">
        <v>0</v>
      </c>
      <c r="I234" s="363">
        <v>273823.59000000003</v>
      </c>
      <c r="J234" s="363">
        <v>16332</v>
      </c>
    </row>
    <row r="235" spans="2:10">
      <c r="B235" s="363" t="s">
        <v>1883</v>
      </c>
      <c r="C235" s="363">
        <v>1696244.6100000008</v>
      </c>
      <c r="D235" s="363">
        <v>3230835</v>
      </c>
      <c r="E235" s="363">
        <v>1550299.9400000002</v>
      </c>
      <c r="F235" s="363">
        <v>3160711</v>
      </c>
      <c r="G235" s="363">
        <v>811317.33999999985</v>
      </c>
      <c r="H235" s="363">
        <v>1525217</v>
      </c>
      <c r="I235" s="363">
        <v>271045.89</v>
      </c>
      <c r="J235" s="363">
        <v>487238</v>
      </c>
    </row>
    <row r="236" spans="2:10">
      <c r="B236" s="363" t="s">
        <v>1893</v>
      </c>
      <c r="C236" s="363">
        <v>1012140</v>
      </c>
      <c r="D236" s="363">
        <v>658000</v>
      </c>
      <c r="E236" s="363">
        <v>1256560</v>
      </c>
      <c r="F236" s="363">
        <v>916000</v>
      </c>
      <c r="G236" s="363">
        <v>752720</v>
      </c>
      <c r="H236" s="363">
        <v>643000</v>
      </c>
      <c r="I236" s="363">
        <v>260500</v>
      </c>
      <c r="J236" s="363">
        <v>260000</v>
      </c>
    </row>
    <row r="237" spans="2:10">
      <c r="B237" s="363" t="s">
        <v>1917</v>
      </c>
      <c r="C237" s="363">
        <v>92437.15</v>
      </c>
      <c r="D237" s="363">
        <v>7828000</v>
      </c>
      <c r="E237" s="363">
        <v>203656.29999999996</v>
      </c>
      <c r="F237" s="363">
        <v>14080025</v>
      </c>
      <c r="G237" s="363">
        <v>338001.29999999993</v>
      </c>
      <c r="H237" s="363">
        <v>27925016</v>
      </c>
      <c r="I237" s="363">
        <v>257646.22999999998</v>
      </c>
      <c r="J237" s="363">
        <v>21804000</v>
      </c>
    </row>
    <row r="238" spans="2:10">
      <c r="B238" s="363" t="s">
        <v>1899</v>
      </c>
      <c r="C238" s="363">
        <v>340023.71</v>
      </c>
      <c r="D238" s="363">
        <v>15800</v>
      </c>
      <c r="E238" s="363">
        <v>672314.3</v>
      </c>
      <c r="F238" s="363">
        <v>29600</v>
      </c>
      <c r="G238" s="363">
        <v>609169.17999999993</v>
      </c>
      <c r="H238" s="363">
        <v>26020</v>
      </c>
      <c r="I238" s="363">
        <v>246966.39999999999</v>
      </c>
      <c r="J238" s="363">
        <v>10800</v>
      </c>
    </row>
    <row r="239" spans="2:10">
      <c r="B239" s="363" t="s">
        <v>1915</v>
      </c>
      <c r="C239" s="363">
        <v>264886.01</v>
      </c>
      <c r="D239" s="363">
        <v>17727394</v>
      </c>
      <c r="E239" s="363">
        <v>290992.5</v>
      </c>
      <c r="F239" s="363">
        <v>21956000</v>
      </c>
      <c r="G239" s="363">
        <v>455819.5</v>
      </c>
      <c r="H239" s="363">
        <v>32823000</v>
      </c>
      <c r="I239" s="363">
        <v>224546.89999999994</v>
      </c>
      <c r="J239" s="363">
        <v>17284000</v>
      </c>
    </row>
    <row r="240" spans="2:10">
      <c r="B240" s="363" t="s">
        <v>1891</v>
      </c>
      <c r="C240" s="363">
        <v>0</v>
      </c>
      <c r="D240" s="363">
        <v>0</v>
      </c>
      <c r="E240" s="363">
        <v>0</v>
      </c>
      <c r="F240" s="363">
        <v>0</v>
      </c>
      <c r="G240" s="363">
        <v>48768</v>
      </c>
      <c r="H240" s="363">
        <v>12192</v>
      </c>
      <c r="I240" s="363">
        <v>218000</v>
      </c>
      <c r="J240" s="363">
        <v>54500</v>
      </c>
    </row>
    <row r="241" spans="2:10">
      <c r="B241" s="363" t="s">
        <v>1923</v>
      </c>
      <c r="C241" s="363">
        <v>434289.60000000009</v>
      </c>
      <c r="D241" s="363">
        <v>271431</v>
      </c>
      <c r="E241" s="363">
        <v>533775.6</v>
      </c>
      <c r="F241" s="363">
        <v>268996</v>
      </c>
      <c r="G241" s="363">
        <v>461260.79999999999</v>
      </c>
      <c r="H241" s="363">
        <v>288288</v>
      </c>
      <c r="I241" s="363">
        <v>187699.20000000001</v>
      </c>
      <c r="J241" s="363">
        <v>117312</v>
      </c>
    </row>
    <row r="242" spans="2:10">
      <c r="B242" s="363" t="s">
        <v>1881</v>
      </c>
      <c r="C242" s="363">
        <v>0</v>
      </c>
      <c r="D242" s="363">
        <v>0</v>
      </c>
      <c r="E242" s="363">
        <v>40002</v>
      </c>
      <c r="F242" s="363">
        <v>600</v>
      </c>
      <c r="G242" s="363">
        <v>133340</v>
      </c>
      <c r="H242" s="363">
        <v>2000</v>
      </c>
      <c r="I242" s="363">
        <v>180009</v>
      </c>
      <c r="J242" s="363">
        <v>2700</v>
      </c>
    </row>
    <row r="243" spans="2:10">
      <c r="B243" s="363" t="s">
        <v>1868</v>
      </c>
      <c r="C243" s="363">
        <v>0</v>
      </c>
      <c r="D243" s="363">
        <v>0</v>
      </c>
      <c r="E243" s="363">
        <v>467093.90999999986</v>
      </c>
      <c r="F243" s="363">
        <v>535.32999999999993</v>
      </c>
      <c r="G243" s="363">
        <v>512991.2</v>
      </c>
      <c r="H243" s="363">
        <v>1079.8400000000001</v>
      </c>
      <c r="I243" s="363">
        <v>177777.69999999998</v>
      </c>
      <c r="J243" s="363">
        <v>349.35999999999996</v>
      </c>
    </row>
    <row r="244" spans="2:10">
      <c r="B244" s="363" t="s">
        <v>1950</v>
      </c>
      <c r="C244" s="363">
        <v>347759.56999999995</v>
      </c>
      <c r="D244" s="363">
        <v>5655.9999999999991</v>
      </c>
      <c r="E244" s="363">
        <v>962056.55999999912</v>
      </c>
      <c r="F244" s="363">
        <v>15317.199999999997</v>
      </c>
      <c r="G244" s="363">
        <v>540257.04</v>
      </c>
      <c r="H244" s="363">
        <v>8867.2000000000007</v>
      </c>
      <c r="I244" s="363">
        <v>175359.88999999998</v>
      </c>
      <c r="J244" s="363">
        <v>3006.3999999999996</v>
      </c>
    </row>
    <row r="245" spans="2:10">
      <c r="B245" s="363" t="s">
        <v>1959</v>
      </c>
      <c r="C245" s="363">
        <v>214693</v>
      </c>
      <c r="D245" s="363">
        <v>874000</v>
      </c>
      <c r="E245" s="363">
        <v>436351</v>
      </c>
      <c r="F245" s="363">
        <v>1781000</v>
      </c>
      <c r="G245" s="363">
        <v>404961</v>
      </c>
      <c r="H245" s="363">
        <v>2005000</v>
      </c>
      <c r="I245" s="363">
        <v>173383</v>
      </c>
      <c r="J245" s="363">
        <v>1190000</v>
      </c>
    </row>
    <row r="246" spans="2:10">
      <c r="B246" s="363" t="s">
        <v>1867</v>
      </c>
      <c r="C246" s="363">
        <v>326328.75</v>
      </c>
      <c r="D246" s="363">
        <v>2476966</v>
      </c>
      <c r="E246" s="363">
        <v>424503.82</v>
      </c>
      <c r="F246" s="363">
        <v>4131218</v>
      </c>
      <c r="G246" s="363">
        <v>368440.73999999987</v>
      </c>
      <c r="H246" s="363">
        <v>9634410</v>
      </c>
      <c r="I246" s="363">
        <v>161702.15999999995</v>
      </c>
      <c r="J246" s="363">
        <v>5119890</v>
      </c>
    </row>
    <row r="247" spans="2:10">
      <c r="B247" s="363" t="s">
        <v>1872</v>
      </c>
      <c r="C247" s="363">
        <v>109454.58000000002</v>
      </c>
      <c r="D247" s="363">
        <v>1301148</v>
      </c>
      <c r="E247" s="363">
        <v>202059.24999999968</v>
      </c>
      <c r="F247" s="363">
        <v>2410851</v>
      </c>
      <c r="G247" s="363">
        <v>175082.92999999964</v>
      </c>
      <c r="H247" s="363">
        <v>2971970</v>
      </c>
      <c r="I247" s="363">
        <v>151115.29999999967</v>
      </c>
      <c r="J247" s="363">
        <v>2664007</v>
      </c>
    </row>
    <row r="248" spans="2:10">
      <c r="B248" s="363" t="s">
        <v>1877</v>
      </c>
      <c r="C248" s="363">
        <v>0</v>
      </c>
      <c r="D248" s="363">
        <v>0</v>
      </c>
      <c r="E248" s="363">
        <v>0</v>
      </c>
      <c r="F248" s="363">
        <v>0</v>
      </c>
      <c r="G248" s="363">
        <v>2448.14</v>
      </c>
      <c r="H248" s="363">
        <v>2980</v>
      </c>
      <c r="I248" s="363">
        <v>147250.06999999998</v>
      </c>
      <c r="J248" s="363">
        <v>159006</v>
      </c>
    </row>
    <row r="249" spans="2:10">
      <c r="B249" s="363" t="s">
        <v>1888</v>
      </c>
      <c r="C249" s="363">
        <v>24409.839999999997</v>
      </c>
      <c r="D249" s="363">
        <v>56</v>
      </c>
      <c r="E249" s="363">
        <v>68220.350000000006</v>
      </c>
      <c r="F249" s="363">
        <v>156.9</v>
      </c>
      <c r="G249" s="363">
        <v>161349.9</v>
      </c>
      <c r="H249" s="363">
        <v>380</v>
      </c>
      <c r="I249" s="363">
        <v>136528.80000000002</v>
      </c>
      <c r="J249" s="363">
        <v>326</v>
      </c>
    </row>
    <row r="250" spans="2:10">
      <c r="B250" s="363" t="s">
        <v>1908</v>
      </c>
      <c r="C250" s="363">
        <v>0</v>
      </c>
      <c r="D250" s="363">
        <v>0</v>
      </c>
      <c r="E250" s="363">
        <v>0</v>
      </c>
      <c r="F250" s="363">
        <v>0</v>
      </c>
      <c r="G250" s="363">
        <v>0</v>
      </c>
      <c r="H250" s="363">
        <v>0</v>
      </c>
      <c r="I250" s="363">
        <v>135975</v>
      </c>
      <c r="J250" s="363">
        <v>370</v>
      </c>
    </row>
    <row r="251" spans="2:10">
      <c r="B251" s="363" t="s">
        <v>1939</v>
      </c>
      <c r="C251" s="363">
        <v>123500</v>
      </c>
      <c r="D251" s="363">
        <v>250</v>
      </c>
      <c r="E251" s="363">
        <v>190731.18</v>
      </c>
      <c r="F251" s="363">
        <v>355</v>
      </c>
      <c r="G251" s="363">
        <v>336875</v>
      </c>
      <c r="H251" s="363">
        <v>685</v>
      </c>
      <c r="I251" s="363">
        <v>135853.5</v>
      </c>
      <c r="J251" s="363">
        <v>325</v>
      </c>
    </row>
    <row r="252" spans="2:10">
      <c r="B252" s="363" t="s">
        <v>1935</v>
      </c>
      <c r="C252" s="363">
        <v>0</v>
      </c>
      <c r="D252" s="363">
        <v>0</v>
      </c>
      <c r="E252" s="363">
        <v>5863</v>
      </c>
      <c r="F252" s="363">
        <v>902</v>
      </c>
      <c r="G252" s="363">
        <v>93236</v>
      </c>
      <c r="H252" s="363">
        <v>14344</v>
      </c>
      <c r="I252" s="363">
        <v>134231.5</v>
      </c>
      <c r="J252" s="363">
        <v>20651</v>
      </c>
    </row>
    <row r="253" spans="2:10">
      <c r="B253" s="363" t="s">
        <v>1850</v>
      </c>
      <c r="C253" s="363">
        <v>32650.179999999997</v>
      </c>
      <c r="D253" s="363">
        <v>67500</v>
      </c>
      <c r="E253" s="363">
        <v>190369.12</v>
      </c>
      <c r="F253" s="363">
        <v>396000</v>
      </c>
      <c r="G253" s="363">
        <v>401595.56000000006</v>
      </c>
      <c r="H253" s="363">
        <v>472000</v>
      </c>
      <c r="I253" s="363">
        <v>129740</v>
      </c>
      <c r="J253" s="363">
        <v>260000</v>
      </c>
    </row>
    <row r="254" spans="2:10">
      <c r="B254" s="363" t="s">
        <v>1874</v>
      </c>
      <c r="C254" s="363">
        <v>121956.6</v>
      </c>
      <c r="D254" s="363">
        <v>4890</v>
      </c>
      <c r="E254" s="363">
        <v>161386.74</v>
      </c>
      <c r="F254" s="363">
        <v>6471</v>
      </c>
      <c r="G254" s="363">
        <v>8978.4</v>
      </c>
      <c r="H254" s="363">
        <v>360</v>
      </c>
      <c r="I254" s="363">
        <v>124700</v>
      </c>
      <c r="J254" s="363">
        <v>5000</v>
      </c>
    </row>
    <row r="255" spans="2:10">
      <c r="B255" s="363" t="s">
        <v>1918</v>
      </c>
      <c r="C255" s="363">
        <v>186184.4</v>
      </c>
      <c r="D255" s="363">
        <v>452000</v>
      </c>
      <c r="E255" s="363">
        <v>280172</v>
      </c>
      <c r="F255" s="363">
        <v>670000</v>
      </c>
      <c r="G255" s="363">
        <v>280280.40000000002</v>
      </c>
      <c r="H255" s="363">
        <v>680000</v>
      </c>
      <c r="I255" s="363">
        <v>121809.9</v>
      </c>
      <c r="J255" s="363">
        <v>287000</v>
      </c>
    </row>
    <row r="256" spans="2:10">
      <c r="B256" s="363" t="s">
        <v>1947</v>
      </c>
      <c r="C256" s="363">
        <v>63038.400000000001</v>
      </c>
      <c r="D256" s="363">
        <v>69600</v>
      </c>
      <c r="E256" s="363">
        <v>213423.50999999995</v>
      </c>
      <c r="F256" s="363">
        <v>263406</v>
      </c>
      <c r="G256" s="363">
        <v>235969.74</v>
      </c>
      <c r="H256" s="363">
        <v>302863</v>
      </c>
      <c r="I256" s="363">
        <v>117760.6</v>
      </c>
      <c r="J256" s="363">
        <v>178622</v>
      </c>
    </row>
    <row r="257" spans="2:10">
      <c r="B257" s="363" t="s">
        <v>1946</v>
      </c>
      <c r="C257" s="363">
        <v>7385.24</v>
      </c>
      <c r="D257" s="363">
        <v>11058</v>
      </c>
      <c r="E257" s="363">
        <v>995.4</v>
      </c>
      <c r="F257" s="363">
        <v>4740</v>
      </c>
      <c r="G257" s="363">
        <v>155854.12000000002</v>
      </c>
      <c r="H257" s="363">
        <v>211237</v>
      </c>
      <c r="I257" s="363">
        <v>117249</v>
      </c>
      <c r="J257" s="363">
        <v>154275</v>
      </c>
    </row>
    <row r="258" spans="2:10">
      <c r="B258" s="363" t="s">
        <v>1921</v>
      </c>
      <c r="C258" s="363">
        <v>0</v>
      </c>
      <c r="D258" s="363">
        <v>0</v>
      </c>
      <c r="E258" s="363">
        <v>0</v>
      </c>
      <c r="F258" s="363">
        <v>0</v>
      </c>
      <c r="G258" s="363">
        <v>0</v>
      </c>
      <c r="H258" s="363">
        <v>0</v>
      </c>
      <c r="I258" s="363">
        <v>115200</v>
      </c>
      <c r="J258" s="363">
        <v>24000</v>
      </c>
    </row>
    <row r="259" spans="2:10">
      <c r="B259" s="363" t="s">
        <v>1884</v>
      </c>
      <c r="C259" s="363">
        <v>185970.15000000002</v>
      </c>
      <c r="D259" s="363">
        <v>4132670</v>
      </c>
      <c r="E259" s="363">
        <v>242460</v>
      </c>
      <c r="F259" s="363">
        <v>5388000</v>
      </c>
      <c r="G259" s="363">
        <v>211230</v>
      </c>
      <c r="H259" s="363">
        <v>4694000</v>
      </c>
      <c r="I259" s="363">
        <v>110151</v>
      </c>
      <c r="J259" s="363">
        <v>2447800</v>
      </c>
    </row>
    <row r="260" spans="2:10">
      <c r="B260" s="363" t="s">
        <v>1878</v>
      </c>
      <c r="C260" s="363">
        <v>0</v>
      </c>
      <c r="D260" s="363">
        <v>0</v>
      </c>
      <c r="E260" s="363">
        <v>14312.76</v>
      </c>
      <c r="F260" s="363">
        <v>3281</v>
      </c>
      <c r="G260" s="363">
        <v>12025.2</v>
      </c>
      <c r="H260" s="363">
        <v>2733</v>
      </c>
      <c r="I260" s="363">
        <v>92250.4</v>
      </c>
      <c r="J260" s="363">
        <v>20966</v>
      </c>
    </row>
    <row r="261" spans="2:10">
      <c r="B261" s="363" t="s">
        <v>1869</v>
      </c>
      <c r="C261" s="363">
        <v>0</v>
      </c>
      <c r="D261" s="363">
        <v>0</v>
      </c>
      <c r="E261" s="363">
        <v>28012</v>
      </c>
      <c r="F261" s="363">
        <v>10500</v>
      </c>
      <c r="G261" s="363">
        <v>102808.88</v>
      </c>
      <c r="H261" s="363">
        <v>146800</v>
      </c>
      <c r="I261" s="363">
        <v>89861.13</v>
      </c>
      <c r="J261" s="363">
        <v>159300</v>
      </c>
    </row>
    <row r="262" spans="2:10">
      <c r="B262" s="363" t="s">
        <v>1902</v>
      </c>
      <c r="C262" s="363">
        <v>0</v>
      </c>
      <c r="D262" s="363">
        <v>0</v>
      </c>
      <c r="E262" s="363">
        <v>1076</v>
      </c>
      <c r="F262" s="363">
        <v>4000</v>
      </c>
      <c r="G262" s="363">
        <v>14770.39</v>
      </c>
      <c r="H262" s="363">
        <v>25000</v>
      </c>
      <c r="I262" s="363">
        <v>89582.26999999999</v>
      </c>
      <c r="J262" s="363">
        <v>69000</v>
      </c>
    </row>
    <row r="263" spans="2:10">
      <c r="B263" s="363" t="s">
        <v>1896</v>
      </c>
      <c r="C263" s="363">
        <v>28041</v>
      </c>
      <c r="D263" s="363">
        <v>10800</v>
      </c>
      <c r="E263" s="363">
        <v>23932</v>
      </c>
      <c r="F263" s="363">
        <v>5000</v>
      </c>
      <c r="G263" s="363">
        <v>264787.09999999998</v>
      </c>
      <c r="H263" s="363">
        <v>92000</v>
      </c>
      <c r="I263" s="363">
        <v>86155.199999999997</v>
      </c>
      <c r="J263" s="363">
        <v>18000</v>
      </c>
    </row>
    <row r="264" spans="2:10">
      <c r="B264" s="363" t="s">
        <v>1870</v>
      </c>
      <c r="C264" s="363">
        <v>9600</v>
      </c>
      <c r="D264" s="363">
        <v>40</v>
      </c>
      <c r="E264" s="363">
        <v>19200</v>
      </c>
      <c r="F264" s="363">
        <v>80</v>
      </c>
      <c r="G264" s="363">
        <v>86400</v>
      </c>
      <c r="H264" s="363">
        <v>360</v>
      </c>
      <c r="I264" s="363">
        <v>80100</v>
      </c>
      <c r="J264" s="363">
        <v>320</v>
      </c>
    </row>
    <row r="265" spans="2:10">
      <c r="B265" s="363" t="s">
        <v>1932</v>
      </c>
      <c r="C265" s="363">
        <v>396098.91999999987</v>
      </c>
      <c r="D265" s="363">
        <v>3525600</v>
      </c>
      <c r="E265" s="363">
        <v>127395.79999999999</v>
      </c>
      <c r="F265" s="363">
        <v>681100</v>
      </c>
      <c r="G265" s="363">
        <v>251992.00000000006</v>
      </c>
      <c r="H265" s="363">
        <v>1060800</v>
      </c>
      <c r="I265" s="363">
        <v>69887.62</v>
      </c>
      <c r="J265" s="363">
        <v>445800</v>
      </c>
    </row>
    <row r="266" spans="2:10">
      <c r="B266" s="363" t="s">
        <v>1907</v>
      </c>
      <c r="C266" s="363">
        <v>886131</v>
      </c>
      <c r="D266" s="363">
        <v>26250</v>
      </c>
      <c r="E266" s="363">
        <v>1251895</v>
      </c>
      <c r="F266" s="363">
        <v>37850</v>
      </c>
      <c r="G266" s="363">
        <v>1286801.25</v>
      </c>
      <c r="H266" s="363">
        <v>39575</v>
      </c>
      <c r="I266" s="363">
        <v>65640</v>
      </c>
      <c r="J266" s="363">
        <v>2400</v>
      </c>
    </row>
    <row r="267" spans="2:10">
      <c r="B267" s="363" t="s">
        <v>1880</v>
      </c>
      <c r="C267" s="363">
        <v>20823</v>
      </c>
      <c r="D267" s="363">
        <v>150000</v>
      </c>
      <c r="E267" s="363">
        <v>75240.44</v>
      </c>
      <c r="F267" s="363">
        <v>542000</v>
      </c>
      <c r="G267" s="363">
        <v>124244</v>
      </c>
      <c r="H267" s="363">
        <v>900000</v>
      </c>
      <c r="I267" s="363">
        <v>55389.61</v>
      </c>
      <c r="J267" s="363">
        <v>420000</v>
      </c>
    </row>
    <row r="268" spans="2:10">
      <c r="B268" s="363" t="s">
        <v>1887</v>
      </c>
      <c r="C268" s="363">
        <v>291060</v>
      </c>
      <c r="D268" s="363">
        <v>66000</v>
      </c>
      <c r="E268" s="363">
        <v>286650</v>
      </c>
      <c r="F268" s="363">
        <v>65000</v>
      </c>
      <c r="G268" s="363">
        <v>202860</v>
      </c>
      <c r="H268" s="363">
        <v>46000</v>
      </c>
      <c r="I268" s="363">
        <v>48510</v>
      </c>
      <c r="J268" s="363">
        <v>11000</v>
      </c>
    </row>
    <row r="269" spans="2:10">
      <c r="B269" s="363" t="s">
        <v>1930</v>
      </c>
      <c r="C269" s="363">
        <v>49500</v>
      </c>
      <c r="D269" s="363">
        <v>330000</v>
      </c>
      <c r="E269" s="363">
        <v>114000</v>
      </c>
      <c r="F269" s="363">
        <v>760000</v>
      </c>
      <c r="G269" s="363">
        <v>93000</v>
      </c>
      <c r="H269" s="363">
        <v>620000</v>
      </c>
      <c r="I269" s="363">
        <v>45000</v>
      </c>
      <c r="J269" s="363">
        <v>300000</v>
      </c>
    </row>
    <row r="270" spans="2:10">
      <c r="B270" s="363" t="s">
        <v>1909</v>
      </c>
      <c r="C270" s="363">
        <v>160768.48000000001</v>
      </c>
      <c r="D270" s="363">
        <v>1283600</v>
      </c>
      <c r="E270" s="363">
        <v>154777.60000000001</v>
      </c>
      <c r="F270" s="363">
        <v>1526000</v>
      </c>
      <c r="G270" s="363">
        <v>84217.8</v>
      </c>
      <c r="H270" s="363">
        <v>1167000</v>
      </c>
      <c r="I270" s="363">
        <v>38003.599999999991</v>
      </c>
      <c r="J270" s="363">
        <v>443000</v>
      </c>
    </row>
    <row r="271" spans="2:10">
      <c r="B271" s="363" t="s">
        <v>1928</v>
      </c>
      <c r="C271" s="363">
        <v>1684673.2899999998</v>
      </c>
      <c r="D271" s="363">
        <v>1024774</v>
      </c>
      <c r="E271" s="363">
        <v>966511.04000000015</v>
      </c>
      <c r="F271" s="363">
        <v>625750</v>
      </c>
      <c r="G271" s="363">
        <v>93005.000000000015</v>
      </c>
      <c r="H271" s="363">
        <v>235100</v>
      </c>
      <c r="I271" s="363">
        <v>35711.000000000007</v>
      </c>
      <c r="J271" s="363">
        <v>85800</v>
      </c>
    </row>
    <row r="272" spans="2:10">
      <c r="B272" s="363" t="s">
        <v>1852</v>
      </c>
      <c r="C272" s="363">
        <v>0</v>
      </c>
      <c r="D272" s="363">
        <v>0</v>
      </c>
      <c r="E272" s="363">
        <v>9096.7999999999993</v>
      </c>
      <c r="F272" s="363">
        <v>1096000</v>
      </c>
      <c r="G272" s="363">
        <v>53120</v>
      </c>
      <c r="H272" s="363">
        <v>6400000</v>
      </c>
      <c r="I272" s="363">
        <v>35440</v>
      </c>
      <c r="J272" s="363">
        <v>5600000</v>
      </c>
    </row>
    <row r="273" spans="2:10">
      <c r="B273" s="363" t="s">
        <v>1944</v>
      </c>
      <c r="C273" s="363">
        <v>39330</v>
      </c>
      <c r="D273" s="363">
        <v>13800</v>
      </c>
      <c r="E273" s="363">
        <v>212090</v>
      </c>
      <c r="F273" s="363">
        <v>74600</v>
      </c>
      <c r="G273" s="363">
        <v>134320</v>
      </c>
      <c r="H273" s="363">
        <v>49500</v>
      </c>
      <c r="I273" s="363">
        <v>33800</v>
      </c>
      <c r="J273" s="363">
        <v>13000</v>
      </c>
    </row>
    <row r="274" spans="2:10">
      <c r="B274" s="363" t="s">
        <v>1900</v>
      </c>
      <c r="C274" s="363">
        <v>125250</v>
      </c>
      <c r="D274" s="363">
        <v>750000</v>
      </c>
      <c r="E274" s="363">
        <v>100200</v>
      </c>
      <c r="F274" s="363">
        <v>600000</v>
      </c>
      <c r="G274" s="363">
        <v>60120</v>
      </c>
      <c r="H274" s="363">
        <v>360000</v>
      </c>
      <c r="I274" s="363">
        <v>33400</v>
      </c>
      <c r="J274" s="363">
        <v>200000</v>
      </c>
    </row>
    <row r="275" spans="2:10">
      <c r="B275" s="363" t="s">
        <v>1847</v>
      </c>
      <c r="C275" s="363">
        <v>0</v>
      </c>
      <c r="D275" s="363">
        <v>0</v>
      </c>
      <c r="E275" s="363">
        <v>0</v>
      </c>
      <c r="F275" s="363">
        <v>0</v>
      </c>
      <c r="G275" s="363">
        <v>20539.999999999996</v>
      </c>
      <c r="H275" s="363">
        <v>222000</v>
      </c>
      <c r="I275" s="363">
        <v>31245</v>
      </c>
      <c r="J275" s="363">
        <v>345000</v>
      </c>
    </row>
    <row r="276" spans="2:10">
      <c r="B276" s="363" t="s">
        <v>1849</v>
      </c>
      <c r="C276" s="363">
        <v>28578.110000000004</v>
      </c>
      <c r="D276" s="363">
        <v>417850</v>
      </c>
      <c r="E276" s="363">
        <v>52938.720000000001</v>
      </c>
      <c r="F276" s="363">
        <v>744000</v>
      </c>
      <c r="G276" s="363">
        <v>51153</v>
      </c>
      <c r="H276" s="363">
        <v>708000</v>
      </c>
      <c r="I276" s="363">
        <v>30726</v>
      </c>
      <c r="J276" s="363">
        <v>432000</v>
      </c>
    </row>
    <row r="277" spans="2:10">
      <c r="B277" s="363" t="s">
        <v>1933</v>
      </c>
      <c r="C277" s="363">
        <v>31616</v>
      </c>
      <c r="D277" s="363">
        <v>13</v>
      </c>
      <c r="E277" s="363">
        <v>65664</v>
      </c>
      <c r="F277" s="363">
        <v>27</v>
      </c>
      <c r="G277" s="363">
        <v>63270.55</v>
      </c>
      <c r="H277" s="363">
        <v>78.427999999999997</v>
      </c>
      <c r="I277" s="363">
        <v>29376.77</v>
      </c>
      <c r="J277" s="363">
        <v>326.14</v>
      </c>
    </row>
    <row r="278" spans="2:10">
      <c r="B278" s="363" t="s">
        <v>1865</v>
      </c>
      <c r="C278" s="363">
        <v>30768</v>
      </c>
      <c r="D278" s="363">
        <v>1200</v>
      </c>
      <c r="E278" s="363">
        <v>25640</v>
      </c>
      <c r="F278" s="363">
        <v>1000</v>
      </c>
      <c r="G278" s="363">
        <v>205120</v>
      </c>
      <c r="H278" s="363">
        <v>8000</v>
      </c>
      <c r="I278" s="363">
        <v>25640</v>
      </c>
      <c r="J278" s="363">
        <v>1000</v>
      </c>
    </row>
    <row r="279" spans="2:10">
      <c r="B279" s="363" t="s">
        <v>1873</v>
      </c>
      <c r="C279" s="363">
        <v>70549.11</v>
      </c>
      <c r="D279" s="363">
        <v>186330</v>
      </c>
      <c r="E279" s="363">
        <v>0</v>
      </c>
      <c r="F279" s="363">
        <v>0</v>
      </c>
      <c r="G279" s="363">
        <v>1250</v>
      </c>
      <c r="H279" s="363">
        <v>30000</v>
      </c>
      <c r="I279" s="363">
        <v>23875.37</v>
      </c>
      <c r="J279" s="363">
        <v>5370</v>
      </c>
    </row>
    <row r="280" spans="2:10">
      <c r="B280" s="363" t="s">
        <v>1858</v>
      </c>
      <c r="C280" s="363">
        <v>0</v>
      </c>
      <c r="D280" s="363">
        <v>0</v>
      </c>
      <c r="E280" s="363">
        <v>22400</v>
      </c>
      <c r="F280" s="363">
        <v>15000</v>
      </c>
      <c r="G280" s="363">
        <v>111495</v>
      </c>
      <c r="H280" s="363">
        <v>97100</v>
      </c>
      <c r="I280" s="363">
        <v>23695</v>
      </c>
      <c r="J280" s="363">
        <v>16000</v>
      </c>
    </row>
    <row r="281" spans="2:10">
      <c r="B281" s="363" t="s">
        <v>1882</v>
      </c>
      <c r="C281" s="363">
        <v>32692.5</v>
      </c>
      <c r="D281" s="363">
        <v>2250</v>
      </c>
      <c r="E281" s="363">
        <v>52308</v>
      </c>
      <c r="F281" s="363">
        <v>3600</v>
      </c>
      <c r="G281" s="363">
        <v>51182.75</v>
      </c>
      <c r="H281" s="363">
        <v>3550</v>
      </c>
      <c r="I281" s="363">
        <v>23239.68</v>
      </c>
      <c r="J281" s="363">
        <v>1650</v>
      </c>
    </row>
    <row r="282" spans="2:10">
      <c r="B282" s="363" t="s">
        <v>1901</v>
      </c>
      <c r="C282" s="363">
        <v>1153.8499999999999</v>
      </c>
      <c r="D282" s="363">
        <v>50</v>
      </c>
      <c r="E282" s="363">
        <v>11538.45</v>
      </c>
      <c r="F282" s="363">
        <v>500</v>
      </c>
      <c r="G282" s="363">
        <v>0</v>
      </c>
      <c r="H282" s="363">
        <v>0</v>
      </c>
      <c r="I282" s="363">
        <v>23076.9</v>
      </c>
      <c r="J282" s="363">
        <v>1000</v>
      </c>
    </row>
    <row r="283" spans="2:10">
      <c r="B283" s="363" t="s">
        <v>1955</v>
      </c>
      <c r="C283" s="363">
        <v>209380</v>
      </c>
      <c r="D283" s="363">
        <v>2628.4</v>
      </c>
      <c r="E283" s="363">
        <v>233102</v>
      </c>
      <c r="F283" s="363">
        <v>2785</v>
      </c>
      <c r="G283" s="363">
        <v>141779</v>
      </c>
      <c r="H283" s="363">
        <v>1539</v>
      </c>
      <c r="I283" s="363">
        <v>22236</v>
      </c>
      <c r="J283" s="363">
        <v>310</v>
      </c>
    </row>
    <row r="284" spans="2:10">
      <c r="B284" s="363" t="s">
        <v>1931</v>
      </c>
      <c r="C284" s="363">
        <v>0</v>
      </c>
      <c r="D284" s="363">
        <v>0</v>
      </c>
      <c r="E284" s="363">
        <v>95000</v>
      </c>
      <c r="F284" s="363">
        <v>190000</v>
      </c>
      <c r="G284" s="363">
        <v>84196.64</v>
      </c>
      <c r="H284" s="363">
        <v>169993</v>
      </c>
      <c r="I284" s="363">
        <v>20639.04</v>
      </c>
      <c r="J284" s="363">
        <v>42998</v>
      </c>
    </row>
    <row r="285" spans="2:10">
      <c r="B285" s="363" t="s">
        <v>1857</v>
      </c>
      <c r="C285" s="363">
        <v>0</v>
      </c>
      <c r="D285" s="363">
        <v>0</v>
      </c>
      <c r="E285" s="363">
        <v>313565.76999999996</v>
      </c>
      <c r="F285" s="363">
        <v>220031</v>
      </c>
      <c r="G285" s="363">
        <v>522544.20000000007</v>
      </c>
      <c r="H285" s="363">
        <v>444018</v>
      </c>
      <c r="I285" s="363">
        <v>20614.760000000002</v>
      </c>
      <c r="J285" s="363">
        <v>18769</v>
      </c>
    </row>
    <row r="286" spans="2:10">
      <c r="B286" s="363" t="s">
        <v>1889</v>
      </c>
      <c r="C286" s="363">
        <v>5384.61</v>
      </c>
      <c r="D286" s="363">
        <v>300</v>
      </c>
      <c r="E286" s="363">
        <v>44871.75</v>
      </c>
      <c r="F286" s="363">
        <v>2500</v>
      </c>
      <c r="G286" s="363">
        <v>77179.409999999989</v>
      </c>
      <c r="H286" s="363">
        <v>4300</v>
      </c>
      <c r="I286" s="363">
        <v>17948.7</v>
      </c>
      <c r="J286" s="363">
        <v>1000</v>
      </c>
    </row>
    <row r="287" spans="2:10">
      <c r="B287" s="363" t="s">
        <v>1911</v>
      </c>
      <c r="C287" s="363">
        <v>5100</v>
      </c>
      <c r="D287" s="363">
        <v>30000</v>
      </c>
      <c r="E287" s="363">
        <v>25500</v>
      </c>
      <c r="F287" s="363">
        <v>150000</v>
      </c>
      <c r="G287" s="363">
        <v>23460</v>
      </c>
      <c r="H287" s="363">
        <v>138000</v>
      </c>
      <c r="I287" s="363">
        <v>15300</v>
      </c>
      <c r="J287" s="363">
        <v>90000</v>
      </c>
    </row>
    <row r="288" spans="2:10">
      <c r="B288" s="363" t="s">
        <v>1943</v>
      </c>
      <c r="C288" s="363">
        <v>0</v>
      </c>
      <c r="D288" s="363">
        <v>0</v>
      </c>
      <c r="E288" s="363">
        <v>14742.04</v>
      </c>
      <c r="F288" s="363">
        <v>7912</v>
      </c>
      <c r="G288" s="363">
        <v>15837.630000000001</v>
      </c>
      <c r="H288" s="363">
        <v>8500</v>
      </c>
      <c r="I288" s="363">
        <v>14458.82</v>
      </c>
      <c r="J288" s="363">
        <v>8000</v>
      </c>
    </row>
    <row r="289" spans="2:10">
      <c r="B289" s="363" t="s">
        <v>1864</v>
      </c>
      <c r="C289" s="363">
        <v>60326</v>
      </c>
      <c r="D289" s="363">
        <v>5560</v>
      </c>
      <c r="E289" s="363">
        <v>28264.25</v>
      </c>
      <c r="F289" s="363">
        <v>2605</v>
      </c>
      <c r="G289" s="363">
        <v>19573.399999999998</v>
      </c>
      <c r="H289" s="363">
        <v>1804</v>
      </c>
      <c r="I289" s="363">
        <v>13020</v>
      </c>
      <c r="J289" s="363">
        <v>1200</v>
      </c>
    </row>
    <row r="290" spans="2:10">
      <c r="B290" s="363" t="s">
        <v>1871</v>
      </c>
      <c r="C290" s="363">
        <v>17094.13</v>
      </c>
      <c r="D290" s="363">
        <v>61</v>
      </c>
      <c r="E290" s="363">
        <v>26701.070000000003</v>
      </c>
      <c r="F290" s="363">
        <v>119</v>
      </c>
      <c r="G290" s="363">
        <v>38837.910000000003</v>
      </c>
      <c r="H290" s="363">
        <v>167</v>
      </c>
      <c r="I290" s="363">
        <v>12307.800000000001</v>
      </c>
      <c r="J290" s="363">
        <v>60</v>
      </c>
    </row>
    <row r="291" spans="2:10">
      <c r="B291" s="363" t="s">
        <v>1885</v>
      </c>
      <c r="C291" s="363">
        <v>0</v>
      </c>
      <c r="D291" s="363">
        <v>0</v>
      </c>
      <c r="E291" s="363">
        <v>0</v>
      </c>
      <c r="F291" s="363">
        <v>0</v>
      </c>
      <c r="G291" s="363">
        <v>2400</v>
      </c>
      <c r="H291" s="363">
        <v>120</v>
      </c>
      <c r="I291" s="363">
        <v>12000</v>
      </c>
      <c r="J291" s="363">
        <v>600</v>
      </c>
    </row>
    <row r="292" spans="2:10">
      <c r="B292" s="363" t="s">
        <v>1876</v>
      </c>
      <c r="C292" s="363">
        <v>49255.810000000005</v>
      </c>
      <c r="D292" s="363">
        <v>58269</v>
      </c>
      <c r="E292" s="363">
        <v>54498.92</v>
      </c>
      <c r="F292" s="363">
        <v>123885</v>
      </c>
      <c r="G292" s="363">
        <v>31955.429999999997</v>
      </c>
      <c r="H292" s="363">
        <v>191836</v>
      </c>
      <c r="I292" s="363">
        <v>7553.83</v>
      </c>
      <c r="J292" s="363">
        <v>50205</v>
      </c>
    </row>
    <row r="293" spans="2:10">
      <c r="B293" s="363" t="s">
        <v>1890</v>
      </c>
      <c r="C293" s="363">
        <v>55341.84</v>
      </c>
      <c r="D293" s="363">
        <v>5816</v>
      </c>
      <c r="E293" s="363">
        <v>30315.48</v>
      </c>
      <c r="F293" s="363">
        <v>2806</v>
      </c>
      <c r="G293" s="363">
        <v>8253.18</v>
      </c>
      <c r="H293" s="363">
        <v>822</v>
      </c>
      <c r="I293" s="363">
        <v>6714.5999999999995</v>
      </c>
      <c r="J293" s="363">
        <v>620</v>
      </c>
    </row>
    <row r="294" spans="2:10">
      <c r="B294" s="363" t="s">
        <v>1938</v>
      </c>
      <c r="C294" s="363">
        <v>6600</v>
      </c>
      <c r="D294" s="363">
        <v>20</v>
      </c>
      <c r="E294" s="363">
        <v>0</v>
      </c>
      <c r="F294" s="363">
        <v>0</v>
      </c>
      <c r="G294" s="363">
        <v>6410.2</v>
      </c>
      <c r="H294" s="363">
        <v>20</v>
      </c>
      <c r="I294" s="363">
        <v>6410.2</v>
      </c>
      <c r="J294" s="363">
        <v>20</v>
      </c>
    </row>
    <row r="295" spans="2:10">
      <c r="B295" s="363" t="s">
        <v>1914</v>
      </c>
      <c r="C295" s="363">
        <v>0</v>
      </c>
      <c r="D295" s="363">
        <v>0</v>
      </c>
      <c r="E295" s="363">
        <v>0</v>
      </c>
      <c r="F295" s="363">
        <v>0</v>
      </c>
      <c r="G295" s="363">
        <v>0</v>
      </c>
      <c r="H295" s="363">
        <v>0</v>
      </c>
      <c r="I295" s="363">
        <v>6134.0999999999995</v>
      </c>
      <c r="J295" s="363">
        <v>690</v>
      </c>
    </row>
    <row r="296" spans="2:10">
      <c r="B296" s="363" t="s">
        <v>1851</v>
      </c>
      <c r="C296" s="363">
        <v>25368.989999999998</v>
      </c>
      <c r="D296" s="363">
        <v>493560</v>
      </c>
      <c r="E296" s="363">
        <v>15424.11</v>
      </c>
      <c r="F296" s="363">
        <v>300080</v>
      </c>
      <c r="G296" s="363">
        <v>10462.98</v>
      </c>
      <c r="H296" s="363">
        <v>203560</v>
      </c>
      <c r="I296" s="363">
        <v>5345.6</v>
      </c>
      <c r="J296" s="363">
        <v>104000</v>
      </c>
    </row>
    <row r="297" spans="2:10">
      <c r="B297" s="363" t="s">
        <v>1940</v>
      </c>
      <c r="C297" s="363">
        <v>0</v>
      </c>
      <c r="D297" s="363">
        <v>0</v>
      </c>
      <c r="E297" s="363">
        <v>0</v>
      </c>
      <c r="F297" s="363">
        <v>0</v>
      </c>
      <c r="G297" s="363">
        <v>0</v>
      </c>
      <c r="H297" s="363">
        <v>0</v>
      </c>
      <c r="I297" s="363">
        <v>4510</v>
      </c>
      <c r="J297" s="363">
        <v>6.8</v>
      </c>
    </row>
    <row r="298" spans="2:10">
      <c r="B298" s="363" t="s">
        <v>1951</v>
      </c>
      <c r="C298" s="363">
        <v>0</v>
      </c>
      <c r="D298" s="363">
        <v>0</v>
      </c>
      <c r="E298" s="363">
        <v>12600</v>
      </c>
      <c r="F298" s="363">
        <v>60000</v>
      </c>
      <c r="G298" s="363">
        <v>7224</v>
      </c>
      <c r="H298" s="363">
        <v>34400</v>
      </c>
      <c r="I298" s="363">
        <v>4200</v>
      </c>
      <c r="J298" s="363">
        <v>20000</v>
      </c>
    </row>
    <row r="299" spans="2:10">
      <c r="B299" s="363" t="s">
        <v>1916</v>
      </c>
      <c r="C299" s="363">
        <v>0</v>
      </c>
      <c r="D299" s="363">
        <v>0</v>
      </c>
      <c r="E299" s="363">
        <v>9759</v>
      </c>
      <c r="F299" s="363">
        <v>1790</v>
      </c>
      <c r="G299" s="363">
        <v>2884.62</v>
      </c>
      <c r="H299" s="363">
        <v>525</v>
      </c>
      <c r="I299" s="363">
        <v>3962.3999999999996</v>
      </c>
      <c r="J299" s="363">
        <v>734</v>
      </c>
    </row>
    <row r="300" spans="2:10">
      <c r="B300" s="363" t="s">
        <v>1948</v>
      </c>
      <c r="C300" s="363">
        <v>13745.9</v>
      </c>
      <c r="D300" s="363">
        <v>695500</v>
      </c>
      <c r="E300" s="363">
        <v>39851.26</v>
      </c>
      <c r="F300" s="363">
        <v>1916200</v>
      </c>
      <c r="G300" s="363">
        <v>29888.28</v>
      </c>
      <c r="H300" s="363">
        <v>1591326</v>
      </c>
      <c r="I300" s="363">
        <v>3756</v>
      </c>
      <c r="J300" s="363">
        <v>80000</v>
      </c>
    </row>
    <row r="301" spans="2:10">
      <c r="B301" s="363" t="s">
        <v>1958</v>
      </c>
      <c r="C301" s="363">
        <v>0</v>
      </c>
      <c r="D301" s="363">
        <v>0</v>
      </c>
      <c r="E301" s="363">
        <v>0</v>
      </c>
      <c r="F301" s="363">
        <v>0</v>
      </c>
      <c r="G301" s="363">
        <v>7692.31</v>
      </c>
      <c r="H301" s="363">
        <v>150</v>
      </c>
      <c r="I301" s="363">
        <v>2307.6999999999998</v>
      </c>
      <c r="J301" s="363">
        <v>45</v>
      </c>
    </row>
    <row r="302" spans="2:10">
      <c r="B302" s="363" t="s">
        <v>1937</v>
      </c>
      <c r="C302" s="363">
        <v>186238.24000000002</v>
      </c>
      <c r="D302" s="363">
        <v>39536</v>
      </c>
      <c r="E302" s="363">
        <v>266979.24</v>
      </c>
      <c r="F302" s="363">
        <v>55386</v>
      </c>
      <c r="G302" s="363">
        <v>38461.35</v>
      </c>
      <c r="H302" s="363">
        <v>9792</v>
      </c>
      <c r="I302" s="363">
        <v>2134.2600000000002</v>
      </c>
      <c r="J302" s="363">
        <v>501</v>
      </c>
    </row>
    <row r="303" spans="2:10">
      <c r="B303" s="363" t="s">
        <v>1848</v>
      </c>
      <c r="C303" s="363">
        <v>2312</v>
      </c>
      <c r="D303" s="363">
        <v>200000</v>
      </c>
      <c r="E303" s="363">
        <v>1156</v>
      </c>
      <c r="F303" s="363">
        <v>100000</v>
      </c>
      <c r="G303" s="363">
        <v>1156</v>
      </c>
      <c r="H303" s="363">
        <v>100000</v>
      </c>
      <c r="I303" s="363">
        <v>1156</v>
      </c>
      <c r="J303" s="363">
        <v>100000</v>
      </c>
    </row>
    <row r="304" spans="2:10">
      <c r="B304" s="363" t="s">
        <v>1942</v>
      </c>
      <c r="C304" s="363">
        <v>25347.960000000003</v>
      </c>
      <c r="D304" s="363">
        <v>535906</v>
      </c>
      <c r="E304" s="363">
        <v>4397.2</v>
      </c>
      <c r="F304" s="363">
        <v>66300</v>
      </c>
      <c r="G304" s="363">
        <v>1541.88</v>
      </c>
      <c r="H304" s="363">
        <v>27920</v>
      </c>
      <c r="I304" s="363">
        <v>1154.5</v>
      </c>
      <c r="J304" s="363">
        <v>20850</v>
      </c>
    </row>
    <row r="305" spans="2:15">
      <c r="B305" s="363" t="s">
        <v>1863</v>
      </c>
      <c r="C305" s="363">
        <v>0</v>
      </c>
      <c r="D305" s="363">
        <v>0</v>
      </c>
      <c r="E305" s="363">
        <v>0</v>
      </c>
      <c r="F305" s="363">
        <v>0</v>
      </c>
      <c r="G305" s="363">
        <v>854.5</v>
      </c>
      <c r="H305" s="363">
        <v>500</v>
      </c>
      <c r="I305" s="363">
        <v>683.6</v>
      </c>
      <c r="J305" s="363">
        <v>400</v>
      </c>
    </row>
    <row r="308" spans="2:15">
      <c r="B308" s="436" t="s">
        <v>1960</v>
      </c>
      <c r="C308" s="437" t="s">
        <v>1961</v>
      </c>
      <c r="D308" s="424" t="s">
        <v>1962</v>
      </c>
      <c r="E308" s="424" t="s">
        <v>1963</v>
      </c>
      <c r="F308" s="425" t="s">
        <v>1964</v>
      </c>
      <c r="G308" s="424" t="s">
        <v>1965</v>
      </c>
      <c r="H308" s="424" t="s">
        <v>1966</v>
      </c>
      <c r="I308" s="425" t="s">
        <v>1967</v>
      </c>
      <c r="J308" s="424" t="s">
        <v>1968</v>
      </c>
      <c r="K308" s="424" t="s">
        <v>1969</v>
      </c>
      <c r="L308" s="425" t="s">
        <v>1970</v>
      </c>
      <c r="M308" s="424" t="s">
        <v>1971</v>
      </c>
      <c r="N308" s="424" t="s">
        <v>1972</v>
      </c>
      <c r="O308" s="425" t="s">
        <v>1973</v>
      </c>
    </row>
    <row r="309" spans="2:15">
      <c r="B309" s="428" t="s">
        <v>1807</v>
      </c>
      <c r="C309" s="428" t="s">
        <v>1837</v>
      </c>
      <c r="D309" s="429">
        <v>435492.96999999991</v>
      </c>
      <c r="E309" s="429">
        <v>532382</v>
      </c>
      <c r="F309" s="429">
        <v>0.81800844130718153</v>
      </c>
      <c r="G309" s="429">
        <v>8320031.3399999952</v>
      </c>
      <c r="H309" s="429">
        <v>5553722</v>
      </c>
      <c r="I309" s="429">
        <v>1.4981000741484711</v>
      </c>
      <c r="J309" s="429">
        <v>22103434.370000035</v>
      </c>
      <c r="K309" s="429">
        <v>13324337</v>
      </c>
      <c r="L309" s="429">
        <v>1.6588768634416884</v>
      </c>
      <c r="M309" s="429">
        <v>13149079.919999972</v>
      </c>
      <c r="N309" s="429">
        <v>7233466</v>
      </c>
      <c r="O309" s="429">
        <v>1.8178118097188778</v>
      </c>
    </row>
    <row r="310" spans="2:15">
      <c r="B310" s="428" t="s">
        <v>1810</v>
      </c>
      <c r="C310" s="428" t="s">
        <v>1837</v>
      </c>
      <c r="D310" s="429">
        <v>22316284.149999987</v>
      </c>
      <c r="E310" s="429">
        <v>158311</v>
      </c>
      <c r="F310" s="429">
        <v>140.96483598739184</v>
      </c>
      <c r="G310" s="429">
        <v>21448763.179999996</v>
      </c>
      <c r="H310" s="429">
        <v>164520</v>
      </c>
      <c r="I310" s="429">
        <v>130.37176744468755</v>
      </c>
      <c r="J310" s="429">
        <v>20176727.280000001</v>
      </c>
      <c r="K310" s="429">
        <v>757719</v>
      </c>
      <c r="L310" s="429">
        <v>26.62824514100874</v>
      </c>
      <c r="M310" s="429">
        <v>7028324.2699999977</v>
      </c>
      <c r="N310" s="429">
        <v>378977</v>
      </c>
      <c r="O310" s="429">
        <v>18.545516667238374</v>
      </c>
    </row>
    <row r="311" spans="2:15">
      <c r="B311" s="428" t="s">
        <v>1669</v>
      </c>
      <c r="C311" s="428" t="s">
        <v>1837</v>
      </c>
      <c r="D311" s="429">
        <v>5193958.5100000128</v>
      </c>
      <c r="E311" s="429">
        <v>4190265</v>
      </c>
      <c r="F311" s="429">
        <v>1.2395298411914313</v>
      </c>
      <c r="G311" s="429">
        <v>4594169.3999999929</v>
      </c>
      <c r="H311" s="429">
        <v>3864409</v>
      </c>
      <c r="I311" s="429">
        <v>1.1888413985165631</v>
      </c>
      <c r="J311" s="429">
        <v>9375622.2399999574</v>
      </c>
      <c r="K311" s="429">
        <v>5983072</v>
      </c>
      <c r="L311" s="429">
        <v>1.567024805985948</v>
      </c>
      <c r="M311" s="429">
        <v>5934672.0199999874</v>
      </c>
      <c r="N311" s="429">
        <v>3153643</v>
      </c>
      <c r="O311" s="429">
        <v>1.8818464930875141</v>
      </c>
    </row>
    <row r="312" spans="2:15">
      <c r="B312" s="428" t="s">
        <v>1816</v>
      </c>
      <c r="C312" s="428" t="s">
        <v>1837</v>
      </c>
      <c r="D312" s="429">
        <v>0</v>
      </c>
      <c r="E312" s="429">
        <v>0</v>
      </c>
      <c r="F312" s="429">
        <v>0</v>
      </c>
      <c r="G312" s="429">
        <v>0</v>
      </c>
      <c r="H312" s="429">
        <v>0</v>
      </c>
      <c r="I312" s="429">
        <v>0</v>
      </c>
      <c r="J312" s="429">
        <v>1363437.6600000001</v>
      </c>
      <c r="K312" s="429">
        <v>571495</v>
      </c>
      <c r="L312" s="429">
        <v>2.385738562892064</v>
      </c>
      <c r="M312" s="429">
        <v>4351574.3400000054</v>
      </c>
      <c r="N312" s="429">
        <v>1943576</v>
      </c>
      <c r="O312" s="429">
        <v>2.2389524978699087</v>
      </c>
    </row>
    <row r="313" spans="2:15">
      <c r="B313" s="428" t="s">
        <v>1818</v>
      </c>
      <c r="C313" s="428" t="s">
        <v>1837</v>
      </c>
      <c r="D313" s="429">
        <v>4519745.4499999909</v>
      </c>
      <c r="E313" s="429">
        <v>15196607</v>
      </c>
      <c r="F313" s="429">
        <v>0.29741806509834667</v>
      </c>
      <c r="G313" s="429">
        <v>6356043.7700000014</v>
      </c>
      <c r="H313" s="429">
        <v>18151339</v>
      </c>
      <c r="I313" s="429">
        <v>0.35016941560068937</v>
      </c>
      <c r="J313" s="429">
        <v>7571328.5400000094</v>
      </c>
      <c r="K313" s="429">
        <v>19276141</v>
      </c>
      <c r="L313" s="429">
        <v>0.39278238004173188</v>
      </c>
      <c r="M313" s="429">
        <v>3463363.3799999831</v>
      </c>
      <c r="N313" s="429">
        <v>7274945</v>
      </c>
      <c r="O313" s="429">
        <v>0.47606729397954001</v>
      </c>
    </row>
    <row r="314" spans="2:15">
      <c r="B314" s="428" t="s">
        <v>1820</v>
      </c>
      <c r="C314" s="428" t="s">
        <v>1837</v>
      </c>
      <c r="D314" s="429">
        <v>199547.84000000003</v>
      </c>
      <c r="E314" s="429">
        <v>420434</v>
      </c>
      <c r="F314" s="429">
        <v>0.47462346051936816</v>
      </c>
      <c r="G314" s="429">
        <v>2598286.8699999945</v>
      </c>
      <c r="H314" s="429">
        <v>4041164</v>
      </c>
      <c r="I314" s="429">
        <v>0.6429550669064642</v>
      </c>
      <c r="J314" s="429">
        <v>6412693.2200000016</v>
      </c>
      <c r="K314" s="429">
        <v>9533726</v>
      </c>
      <c r="L314" s="429">
        <v>0.67263242304215598</v>
      </c>
      <c r="M314" s="429">
        <v>3316124.6900000116</v>
      </c>
      <c r="N314" s="429">
        <v>5338699</v>
      </c>
      <c r="O314" s="429">
        <v>0.62114846519723466</v>
      </c>
    </row>
    <row r="315" spans="2:15">
      <c r="B315" s="428" t="s">
        <v>1913</v>
      </c>
      <c r="C315" s="428" t="s">
        <v>1837</v>
      </c>
      <c r="D315" s="429">
        <v>3799756.8799999845</v>
      </c>
      <c r="E315" s="429">
        <v>4175061</v>
      </c>
      <c r="F315" s="429">
        <v>0.91010811099526079</v>
      </c>
      <c r="G315" s="429">
        <v>4340487.769999993</v>
      </c>
      <c r="H315" s="429">
        <v>4729945</v>
      </c>
      <c r="I315" s="429">
        <v>0.91766136181287372</v>
      </c>
      <c r="J315" s="429">
        <v>6019628.6399999745</v>
      </c>
      <c r="K315" s="429">
        <v>7388259</v>
      </c>
      <c r="L315" s="429">
        <v>0.81475603927799156</v>
      </c>
      <c r="M315" s="429">
        <v>3130235.9600000032</v>
      </c>
      <c r="N315" s="429">
        <v>2670223</v>
      </c>
      <c r="O315" s="429">
        <v>1.1722751096069517</v>
      </c>
    </row>
    <row r="316" spans="2:15">
      <c r="B316" s="428" t="s">
        <v>1910</v>
      </c>
      <c r="C316" s="428" t="s">
        <v>1837</v>
      </c>
      <c r="D316" s="429">
        <v>9.1499999999999986</v>
      </c>
      <c r="E316" s="429">
        <v>915</v>
      </c>
      <c r="F316" s="429">
        <v>9.9999999999999985E-3</v>
      </c>
      <c r="G316" s="429">
        <v>1817777.2</v>
      </c>
      <c r="H316" s="429">
        <v>1246584</v>
      </c>
      <c r="I316" s="429">
        <v>1.4582067473992928</v>
      </c>
      <c r="J316" s="429">
        <v>5041587.7199999988</v>
      </c>
      <c r="K316" s="429">
        <v>3742192</v>
      </c>
      <c r="L316" s="429">
        <v>1.3472285013703196</v>
      </c>
      <c r="M316" s="429">
        <v>2528971.4499999997</v>
      </c>
      <c r="N316" s="429">
        <v>2223092</v>
      </c>
      <c r="O316" s="429">
        <v>1.1375918990307192</v>
      </c>
    </row>
    <row r="317" spans="2:15">
      <c r="B317" s="428" t="s">
        <v>1886</v>
      </c>
      <c r="C317" s="428" t="s">
        <v>1837</v>
      </c>
      <c r="D317" s="429">
        <v>0</v>
      </c>
      <c r="E317" s="429">
        <v>0</v>
      </c>
      <c r="F317" s="429">
        <v>0</v>
      </c>
      <c r="G317" s="429">
        <v>1720641.7100000004</v>
      </c>
      <c r="H317" s="429">
        <v>2193293</v>
      </c>
      <c r="I317" s="429">
        <v>0.78450152806761364</v>
      </c>
      <c r="J317" s="429">
        <v>3626676.0699999956</v>
      </c>
      <c r="K317" s="429">
        <v>4640777</v>
      </c>
      <c r="L317" s="429">
        <v>0.78148035770733992</v>
      </c>
      <c r="M317" s="429">
        <v>2227270.8099999991</v>
      </c>
      <c r="N317" s="429">
        <v>1993919</v>
      </c>
      <c r="O317" s="429">
        <v>1.1170317400054863</v>
      </c>
    </row>
    <row r="318" spans="2:15">
      <c r="B318" s="428" t="s">
        <v>1895</v>
      </c>
      <c r="C318" s="428" t="s">
        <v>1837</v>
      </c>
      <c r="D318" s="429">
        <v>0</v>
      </c>
      <c r="E318" s="429">
        <v>0</v>
      </c>
      <c r="F318" s="429">
        <v>0</v>
      </c>
      <c r="G318" s="429">
        <v>1814608.7599999984</v>
      </c>
      <c r="H318" s="429">
        <v>769399</v>
      </c>
      <c r="I318" s="429">
        <v>2.3584755893885987</v>
      </c>
      <c r="J318" s="429">
        <v>5606561.0600000024</v>
      </c>
      <c r="K318" s="429">
        <v>2285006</v>
      </c>
      <c r="L318" s="429">
        <v>2.4536307825887556</v>
      </c>
      <c r="M318" s="429">
        <v>1181856.7000000002</v>
      </c>
      <c r="N318" s="429">
        <v>437819</v>
      </c>
      <c r="O318" s="429">
        <v>2.6994184811531712</v>
      </c>
    </row>
    <row r="319" spans="2:15">
      <c r="B319" s="428" t="s">
        <v>1617</v>
      </c>
      <c r="C319" s="428" t="s">
        <v>1837</v>
      </c>
      <c r="D319" s="429">
        <v>0</v>
      </c>
      <c r="E319" s="429">
        <v>0</v>
      </c>
      <c r="F319" s="429">
        <v>0</v>
      </c>
      <c r="G319" s="429">
        <v>155190.71000000017</v>
      </c>
      <c r="H319" s="429">
        <v>77934</v>
      </c>
      <c r="I319" s="429">
        <v>1.9913094413221466</v>
      </c>
      <c r="J319" s="429">
        <v>766187.3400000002</v>
      </c>
      <c r="K319" s="429">
        <v>253149</v>
      </c>
      <c r="L319" s="429">
        <v>3.0266259791664205</v>
      </c>
      <c r="M319" s="429">
        <v>1131194.75</v>
      </c>
      <c r="N319" s="429">
        <v>320336</v>
      </c>
      <c r="O319" s="429">
        <v>3.5312757542080817</v>
      </c>
    </row>
    <row r="320" spans="2:15">
      <c r="B320" s="428" t="s">
        <v>1941</v>
      </c>
      <c r="C320" s="428" t="s">
        <v>1837</v>
      </c>
      <c r="D320" s="429">
        <v>0</v>
      </c>
      <c r="E320" s="429">
        <v>0</v>
      </c>
      <c r="F320" s="429">
        <v>0</v>
      </c>
      <c r="G320" s="429">
        <v>18195.900000000001</v>
      </c>
      <c r="H320" s="429">
        <v>13890</v>
      </c>
      <c r="I320" s="429">
        <v>1.31</v>
      </c>
      <c r="J320" s="429">
        <v>21484</v>
      </c>
      <c r="K320" s="429">
        <v>16400</v>
      </c>
      <c r="L320" s="429">
        <v>1.31</v>
      </c>
      <c r="M320" s="429">
        <v>483607.52999999997</v>
      </c>
      <c r="N320" s="429">
        <v>329899</v>
      </c>
      <c r="O320" s="429">
        <v>1.4659260258442735</v>
      </c>
    </row>
    <row r="321" spans="2:15">
      <c r="B321" s="428" t="s">
        <v>1919</v>
      </c>
      <c r="C321" s="428" t="s">
        <v>1837</v>
      </c>
      <c r="D321" s="429">
        <v>1427748.530000001</v>
      </c>
      <c r="E321" s="429">
        <v>904270</v>
      </c>
      <c r="F321" s="429">
        <v>1.5788962699193836</v>
      </c>
      <c r="G321" s="429">
        <v>1061746.790000001</v>
      </c>
      <c r="H321" s="429">
        <v>689967</v>
      </c>
      <c r="I321" s="429">
        <v>1.5388370603231762</v>
      </c>
      <c r="J321" s="429">
        <v>912952.19000000041</v>
      </c>
      <c r="K321" s="429">
        <v>632313</v>
      </c>
      <c r="L321" s="429">
        <v>1.4438295432799901</v>
      </c>
      <c r="M321" s="429">
        <v>281471.98999999993</v>
      </c>
      <c r="N321" s="429">
        <v>189765</v>
      </c>
      <c r="O321" s="429">
        <v>1.4832660922720202</v>
      </c>
    </row>
    <row r="322" spans="2:15">
      <c r="B322" s="428" t="s">
        <v>1912</v>
      </c>
      <c r="C322" s="428" t="s">
        <v>1837</v>
      </c>
      <c r="D322" s="429">
        <v>0</v>
      </c>
      <c r="E322" s="429">
        <v>0</v>
      </c>
      <c r="F322" s="429">
        <v>0</v>
      </c>
      <c r="G322" s="429">
        <v>0</v>
      </c>
      <c r="H322" s="429">
        <v>0</v>
      </c>
      <c r="I322" s="429">
        <v>0</v>
      </c>
      <c r="J322" s="429">
        <v>0</v>
      </c>
      <c r="K322" s="429">
        <v>0</v>
      </c>
      <c r="L322" s="429">
        <v>0</v>
      </c>
      <c r="M322" s="429">
        <v>273823.59000000003</v>
      </c>
      <c r="N322" s="429">
        <v>16332</v>
      </c>
      <c r="O322" s="429">
        <v>16.766078251285819</v>
      </c>
    </row>
    <row r="323" spans="2:15">
      <c r="B323" s="428" t="s">
        <v>1923</v>
      </c>
      <c r="C323" s="428" t="s">
        <v>1837</v>
      </c>
      <c r="D323" s="429">
        <v>434289.60000000009</v>
      </c>
      <c r="E323" s="429">
        <v>271431</v>
      </c>
      <c r="F323" s="429">
        <v>1.6</v>
      </c>
      <c r="G323" s="429">
        <v>533775.6</v>
      </c>
      <c r="H323" s="429">
        <v>268996</v>
      </c>
      <c r="I323" s="429">
        <v>1.9843254174783267</v>
      </c>
      <c r="J323" s="429">
        <v>461260.79999999999</v>
      </c>
      <c r="K323" s="429">
        <v>288288</v>
      </c>
      <c r="L323" s="429">
        <v>1.5999999999999999</v>
      </c>
      <c r="M323" s="429">
        <v>187699.20000000001</v>
      </c>
      <c r="N323" s="429">
        <v>117312</v>
      </c>
      <c r="O323" s="429">
        <v>1.6</v>
      </c>
    </row>
    <row r="324" spans="2:15">
      <c r="B324" s="428" t="s">
        <v>1877</v>
      </c>
      <c r="C324" s="428" t="s">
        <v>1837</v>
      </c>
      <c r="D324" s="429">
        <v>0</v>
      </c>
      <c r="E324" s="429">
        <v>0</v>
      </c>
      <c r="F324" s="429">
        <v>0</v>
      </c>
      <c r="G324" s="429">
        <v>0</v>
      </c>
      <c r="H324" s="429">
        <v>0</v>
      </c>
      <c r="I324" s="429">
        <v>0</v>
      </c>
      <c r="J324" s="429">
        <v>2448.14</v>
      </c>
      <c r="K324" s="429">
        <v>2980</v>
      </c>
      <c r="L324" s="429">
        <v>0.82152348993288582</v>
      </c>
      <c r="M324" s="429">
        <v>147250.06999999998</v>
      </c>
      <c r="N324" s="429">
        <v>159006</v>
      </c>
      <c r="O324" s="429">
        <v>0.92606612329094484</v>
      </c>
    </row>
    <row r="325" spans="2:15">
      <c r="B325" s="428" t="s">
        <v>1947</v>
      </c>
      <c r="C325" s="428" t="s">
        <v>1837</v>
      </c>
      <c r="D325" s="429">
        <v>63038.400000000001</v>
      </c>
      <c r="E325" s="429">
        <v>69600</v>
      </c>
      <c r="F325" s="429">
        <v>0.90572413793103446</v>
      </c>
      <c r="G325" s="429">
        <v>213423.50999999995</v>
      </c>
      <c r="H325" s="429">
        <v>263406</v>
      </c>
      <c r="I325" s="429">
        <v>0.81024543860048726</v>
      </c>
      <c r="J325" s="429">
        <v>235969.74</v>
      </c>
      <c r="K325" s="429">
        <v>302863</v>
      </c>
      <c r="L325" s="429">
        <v>0.77913029983854087</v>
      </c>
      <c r="M325" s="429">
        <v>117760.6</v>
      </c>
      <c r="N325" s="429">
        <v>178622</v>
      </c>
      <c r="O325" s="429">
        <v>0.65927265398439161</v>
      </c>
    </row>
    <row r="326" spans="2:15">
      <c r="B326" s="428" t="s">
        <v>1946</v>
      </c>
      <c r="C326" s="428" t="s">
        <v>1837</v>
      </c>
      <c r="D326" s="429">
        <v>7385.24</v>
      </c>
      <c r="E326" s="429">
        <v>11058</v>
      </c>
      <c r="F326" s="429">
        <v>0.66786398987158613</v>
      </c>
      <c r="G326" s="429">
        <v>995.4</v>
      </c>
      <c r="H326" s="429">
        <v>4740</v>
      </c>
      <c r="I326" s="429">
        <v>0.21</v>
      </c>
      <c r="J326" s="429">
        <v>155854.12000000002</v>
      </c>
      <c r="K326" s="429">
        <v>211237</v>
      </c>
      <c r="L326" s="429">
        <v>0.73781638633383373</v>
      </c>
      <c r="M326" s="429">
        <v>117249</v>
      </c>
      <c r="N326" s="429">
        <v>154275</v>
      </c>
      <c r="O326" s="429">
        <v>0.76</v>
      </c>
    </row>
    <row r="327" spans="2:15">
      <c r="B327" s="428" t="s">
        <v>1951</v>
      </c>
      <c r="C327" s="428" t="s">
        <v>1837</v>
      </c>
      <c r="D327" s="429">
        <v>0</v>
      </c>
      <c r="E327" s="429">
        <v>0</v>
      </c>
      <c r="F327" s="429">
        <v>0</v>
      </c>
      <c r="G327" s="429">
        <v>12600</v>
      </c>
      <c r="H327" s="429">
        <v>60000</v>
      </c>
      <c r="I327" s="429">
        <v>0.21</v>
      </c>
      <c r="J327" s="429">
        <v>7224</v>
      </c>
      <c r="K327" s="429">
        <v>34400</v>
      </c>
      <c r="L327" s="429">
        <v>0.21</v>
      </c>
      <c r="M327" s="429">
        <v>4200</v>
      </c>
      <c r="N327" s="429">
        <v>20000</v>
      </c>
      <c r="O327" s="429">
        <v>0.21</v>
      </c>
    </row>
    <row r="332" spans="2:15">
      <c r="B332" s="436" t="s">
        <v>1960</v>
      </c>
      <c r="C332" s="736">
        <v>2012</v>
      </c>
      <c r="D332" s="736">
        <v>2013</v>
      </c>
      <c r="E332" s="736">
        <v>2014</v>
      </c>
      <c r="F332" s="736">
        <v>2015</v>
      </c>
    </row>
    <row r="333" spans="2:15">
      <c r="B333" s="428" t="s">
        <v>1974</v>
      </c>
      <c r="C333" s="429">
        <v>0.81800844130718153</v>
      </c>
      <c r="D333" s="429">
        <v>1.4981000741484711</v>
      </c>
      <c r="E333" s="429">
        <v>1.6588768634416884</v>
      </c>
      <c r="F333" s="429">
        <v>1.8178118097188778</v>
      </c>
    </row>
    <row r="334" spans="2:15">
      <c r="B334" s="428" t="s">
        <v>1811</v>
      </c>
      <c r="C334" s="429">
        <v>140.96483598739184</v>
      </c>
      <c r="D334" s="429">
        <v>130.37176744468755</v>
      </c>
      <c r="E334" s="429">
        <v>26.62824514100874</v>
      </c>
      <c r="F334" s="429">
        <v>18.545516667238374</v>
      </c>
    </row>
    <row r="335" spans="2:15">
      <c r="B335" s="428" t="s">
        <v>1669</v>
      </c>
      <c r="C335" s="429">
        <v>1.2395298411914313</v>
      </c>
      <c r="D335" s="429">
        <v>1.1888413985165631</v>
      </c>
      <c r="E335" s="429">
        <v>1.567024805985948</v>
      </c>
      <c r="F335" s="429">
        <v>1.8818464930875141</v>
      </c>
    </row>
    <row r="336" spans="2:15">
      <c r="B336" s="428" t="s">
        <v>1816</v>
      </c>
      <c r="C336" s="429">
        <v>0</v>
      </c>
      <c r="D336" s="429">
        <v>0</v>
      </c>
      <c r="E336" s="429">
        <v>2.385738562892064</v>
      </c>
      <c r="F336" s="429">
        <v>2.2389524978699087</v>
      </c>
    </row>
    <row r="337" spans="2:6">
      <c r="B337" s="428" t="s">
        <v>1818</v>
      </c>
      <c r="C337" s="429">
        <v>0.29741806509834667</v>
      </c>
      <c r="D337" s="429">
        <v>0.35016941560068937</v>
      </c>
      <c r="E337" s="429">
        <v>0.39278238004173188</v>
      </c>
      <c r="F337" s="429">
        <v>0.47606729397954001</v>
      </c>
    </row>
    <row r="338" spans="2:6">
      <c r="B338" s="428" t="s">
        <v>1820</v>
      </c>
      <c r="C338" s="429">
        <v>0.47462346051936816</v>
      </c>
      <c r="D338" s="429">
        <v>0.6429550669064642</v>
      </c>
      <c r="E338" s="429">
        <v>0.67263242304215598</v>
      </c>
      <c r="F338" s="429">
        <v>0.62114846519723466</v>
      </c>
    </row>
  </sheetData>
  <autoFilter ref="B308:O308" xr:uid="{00000000-0009-0000-0000-000017000000}">
    <sortState xmlns:xlrd2="http://schemas.microsoft.com/office/spreadsheetml/2017/richdata2" ref="B332:O350">
      <sortCondition descending="1" ref="M331"/>
    </sortState>
  </autoFilter>
  <phoneticPr fontId="1" type="noConversion"/>
  <pageMargins left="0.7" right="0.7" top="0.75" bottom="0.75" header="0.3" footer="0.3"/>
  <pageSetup paperSize="9" orientation="portrait" r:id="rId2"/>
  <ignoredErrors>
    <ignoredError sqref="I13:L13" formulaRange="1"/>
  </ignoredError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4"/>
  <sheetViews>
    <sheetView showGridLines="0" workbookViewId="0">
      <selection activeCell="E17" sqref="E17"/>
    </sheetView>
  </sheetViews>
  <sheetFormatPr defaultRowHeight="11.25"/>
  <cols>
    <col min="1" max="1" width="4.25" style="303" customWidth="1"/>
    <col min="2" max="2" width="9" style="303"/>
    <col min="3" max="3" width="12.75" style="303" bestFit="1" customWidth="1"/>
    <col min="4" max="4" width="9" style="303"/>
    <col min="5" max="5" width="12.375" style="303" bestFit="1" customWidth="1"/>
    <col min="6" max="6" width="11.125" style="303" bestFit="1" customWidth="1"/>
    <col min="7" max="16384" width="9" style="303"/>
  </cols>
  <sheetData>
    <row r="1" spans="1:7">
      <c r="A1" s="309" t="s">
        <v>1975</v>
      </c>
    </row>
    <row r="2" spans="1:7">
      <c r="E2" s="304" t="s">
        <v>1765</v>
      </c>
    </row>
    <row r="3" spans="1:7">
      <c r="B3" s="427" t="s">
        <v>1766</v>
      </c>
      <c r="C3" s="427" t="s">
        <v>1767</v>
      </c>
      <c r="D3" s="431" t="s">
        <v>1768</v>
      </c>
      <c r="E3" s="431" t="s">
        <v>1769</v>
      </c>
    </row>
    <row r="4" spans="1:7">
      <c r="B4" s="427" t="s">
        <v>1770</v>
      </c>
      <c r="C4" s="1310">
        <v>2149075.04</v>
      </c>
      <c r="D4" s="1310">
        <v>548</v>
      </c>
      <c r="E4" s="1310">
        <f>C4/D4</f>
        <v>3921.669781021898</v>
      </c>
      <c r="F4" s="737">
        <f>C4*12</f>
        <v>25788900.48</v>
      </c>
      <c r="G4" s="303">
        <f>C4/D4</f>
        <v>3921.669781021898</v>
      </c>
    </row>
    <row r="5" spans="1:7">
      <c r="B5" s="427" t="s">
        <v>1771</v>
      </c>
      <c r="C5" s="1310">
        <v>2725420.3</v>
      </c>
      <c r="D5" s="1310">
        <v>662</v>
      </c>
      <c r="E5" s="1310">
        <f t="shared" ref="E5:E7" si="0">C5/D5</f>
        <v>4116.9490936555885</v>
      </c>
      <c r="F5" s="737">
        <f t="shared" ref="F5:F7" si="1">C5*12</f>
        <v>32705043.599999998</v>
      </c>
      <c r="G5" s="303">
        <f t="shared" ref="G5:G7" si="2">C5/D5</f>
        <v>4116.9490936555885</v>
      </c>
    </row>
    <row r="6" spans="1:7">
      <c r="B6" s="427" t="s">
        <v>1772</v>
      </c>
      <c r="C6" s="1310">
        <v>3013291.8</v>
      </c>
      <c r="D6" s="1310">
        <v>649</v>
      </c>
      <c r="E6" s="1310">
        <f t="shared" si="0"/>
        <v>4642.9765793528504</v>
      </c>
      <c r="F6" s="737">
        <f t="shared" si="1"/>
        <v>36159501.599999994</v>
      </c>
      <c r="G6" s="303">
        <f t="shared" si="2"/>
        <v>4642.9765793528504</v>
      </c>
    </row>
    <row r="7" spans="1:7">
      <c r="B7" s="427" t="s">
        <v>1773</v>
      </c>
      <c r="C7" s="1310">
        <v>3560944.1</v>
      </c>
      <c r="D7" s="1310">
        <v>668</v>
      </c>
      <c r="E7" s="1310">
        <f t="shared" si="0"/>
        <v>5330.7546407185628</v>
      </c>
      <c r="F7" s="737">
        <f t="shared" si="1"/>
        <v>42731329.200000003</v>
      </c>
      <c r="G7" s="303">
        <f t="shared" si="2"/>
        <v>5330.7546407185628</v>
      </c>
    </row>
    <row r="8" spans="1:7">
      <c r="B8" s="305"/>
      <c r="C8" s="306"/>
    </row>
    <row r="9" spans="1:7">
      <c r="B9" s="307" t="s">
        <v>1774</v>
      </c>
    </row>
    <row r="10" spans="1:7">
      <c r="B10" s="307" t="s">
        <v>1775</v>
      </c>
    </row>
    <row r="11" spans="1:7">
      <c r="B11" s="307" t="s">
        <v>1776</v>
      </c>
    </row>
    <row r="12" spans="1:7">
      <c r="B12" s="308" t="s">
        <v>1777</v>
      </c>
    </row>
    <row r="13" spans="1:7">
      <c r="B13" s="308" t="s">
        <v>1778</v>
      </c>
    </row>
    <row r="14" spans="1:7">
      <c r="B14" s="308" t="s">
        <v>1779</v>
      </c>
    </row>
  </sheetData>
  <phoneticPr fontId="1" type="noConversion"/>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H7"/>
  <sheetViews>
    <sheetView showGridLines="0" zoomScaleSheetLayoutView="130" workbookViewId="0">
      <selection activeCell="C10" sqref="C10"/>
    </sheetView>
  </sheetViews>
  <sheetFormatPr defaultRowHeight="11.25"/>
  <cols>
    <col min="1" max="1" width="1.5" style="310" customWidth="1"/>
    <col min="2" max="2" width="5.5" style="323" customWidth="1"/>
    <col min="3" max="3" width="15" style="314" customWidth="1"/>
    <col min="4" max="4" width="69.75" style="322" customWidth="1"/>
    <col min="5" max="5" width="5.625" style="322" customWidth="1"/>
    <col min="6" max="6" width="9.875" style="323" customWidth="1"/>
    <col min="7" max="7" width="8.25" style="323" customWidth="1"/>
    <col min="8" max="8" width="35.875" style="324" bestFit="1" customWidth="1"/>
    <col min="9" max="16384" width="9" style="314"/>
  </cols>
  <sheetData>
    <row r="2" spans="2:8">
      <c r="B2" s="321" t="s">
        <v>1976</v>
      </c>
    </row>
    <row r="3" spans="2:8">
      <c r="B3" s="321"/>
    </row>
    <row r="4" spans="2:8" ht="22.5">
      <c r="B4" s="311" t="s">
        <v>1977</v>
      </c>
      <c r="C4" s="311" t="s">
        <v>1978</v>
      </c>
      <c r="D4" s="312" t="s">
        <v>1979</v>
      </c>
      <c r="E4" s="312" t="s">
        <v>1980</v>
      </c>
      <c r="F4" s="312" t="s">
        <v>1981</v>
      </c>
      <c r="G4" s="312" t="s">
        <v>1982</v>
      </c>
      <c r="H4" s="313" t="s">
        <v>1983</v>
      </c>
    </row>
    <row r="5" spans="2:8" ht="123.75">
      <c r="B5" s="315">
        <v>85</v>
      </c>
      <c r="C5" s="316" t="s">
        <v>1984</v>
      </c>
      <c r="D5" s="317" t="s">
        <v>1985</v>
      </c>
      <c r="E5" s="318" t="s">
        <v>1986</v>
      </c>
      <c r="F5" s="319">
        <v>42241</v>
      </c>
      <c r="G5" s="315" t="s">
        <v>1987</v>
      </c>
      <c r="H5" s="320" t="s">
        <v>1988</v>
      </c>
    </row>
    <row r="6" spans="2:8">
      <c r="B6" s="324" t="s">
        <v>1989</v>
      </c>
    </row>
    <row r="7" spans="2:8" ht="50.25" customHeight="1">
      <c r="B7" s="1236" t="s">
        <v>1990</v>
      </c>
      <c r="C7" s="1236"/>
      <c r="D7" s="1236"/>
      <c r="E7" s="1236"/>
      <c r="F7" s="1236"/>
      <c r="G7" s="1236"/>
      <c r="H7" s="1236"/>
    </row>
  </sheetData>
  <autoFilter ref="A4:H5" xr:uid="{00000000-0009-0000-0000-000019000000}"/>
  <mergeCells count="1">
    <mergeCell ref="B7:H7"/>
  </mergeCells>
  <phoneticPr fontId="1" type="noConversion"/>
  <pageMargins left="0.23622047244094491" right="0.23622047244094491" top="0.74803149606299213" bottom="0.74803149606299213" header="0.31496062992125984" footer="0.31496062992125984"/>
  <pageSetup paperSize="9" scale="64"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3:N61"/>
  <sheetViews>
    <sheetView workbookViewId="0">
      <selection activeCell="K8" sqref="K8"/>
    </sheetView>
  </sheetViews>
  <sheetFormatPr defaultRowHeight="11.25"/>
  <cols>
    <col min="1" max="1" width="9" style="363"/>
    <col min="2" max="2" width="12.75" style="363" customWidth="1"/>
    <col min="3" max="6" width="8.625" style="363" customWidth="1"/>
    <col min="7" max="7" width="9.25" style="363" bestFit="1" customWidth="1"/>
    <col min="8" max="9" width="9.125" style="363" bestFit="1" customWidth="1"/>
    <col min="10" max="10" width="9.25" style="363" bestFit="1" customWidth="1"/>
    <col min="11" max="11" width="10" style="363" bestFit="1" customWidth="1"/>
    <col min="12" max="13" width="9.125" style="363" bestFit="1" customWidth="1"/>
    <col min="14" max="14" width="10" style="363" bestFit="1" customWidth="1"/>
    <col min="15" max="16384" width="9" style="363"/>
  </cols>
  <sheetData>
    <row r="3" spans="2:14" ht="19.5" customHeight="1">
      <c r="B3" s="250" t="s">
        <v>1991</v>
      </c>
      <c r="C3" s="219"/>
      <c r="D3" s="220"/>
      <c r="E3" s="220"/>
      <c r="F3" s="220"/>
    </row>
    <row r="4" spans="2:14" ht="12" customHeight="1">
      <c r="B4" s="17"/>
      <c r="C4" s="5" t="s">
        <v>120</v>
      </c>
      <c r="D4" s="5" t="s">
        <v>2</v>
      </c>
      <c r="E4" s="5" t="s">
        <v>3</v>
      </c>
      <c r="F4" s="6" t="s">
        <v>4</v>
      </c>
    </row>
    <row r="5" spans="2:14" ht="12" customHeight="1">
      <c r="B5" s="18" t="s">
        <v>1332</v>
      </c>
      <c r="C5" s="19" t="s">
        <v>124</v>
      </c>
      <c r="D5" s="19" t="s">
        <v>124</v>
      </c>
      <c r="E5" s="19" t="s">
        <v>124</v>
      </c>
      <c r="F5" s="20" t="s">
        <v>125</v>
      </c>
    </row>
    <row r="6" spans="2:14" ht="12" customHeight="1">
      <c r="B6" s="665" t="s">
        <v>1992</v>
      </c>
      <c r="C6" s="916"/>
      <c r="D6" s="916"/>
      <c r="E6" s="916"/>
      <c r="F6" s="917"/>
    </row>
    <row r="7" spans="2:14" ht="12" customHeight="1">
      <c r="B7" s="651" t="s">
        <v>1993</v>
      </c>
      <c r="C7" s="921"/>
      <c r="D7" s="921"/>
      <c r="E7" s="921"/>
      <c r="F7" s="922"/>
    </row>
    <row r="8" spans="2:14" ht="12" customHeight="1">
      <c r="B8" s="651" t="s">
        <v>1994</v>
      </c>
      <c r="C8" s="918"/>
      <c r="D8" s="918"/>
      <c r="E8" s="918"/>
      <c r="F8" s="919"/>
    </row>
    <row r="9" spans="2:14" ht="12" customHeight="1">
      <c r="B9" s="651" t="s">
        <v>528</v>
      </c>
      <c r="C9" s="918"/>
      <c r="D9" s="918"/>
      <c r="E9" s="918"/>
      <c r="F9" s="919"/>
    </row>
    <row r="10" spans="2:14" ht="12" customHeight="1" thickBot="1">
      <c r="B10" s="892"/>
      <c r="C10" s="893">
        <f>C55</f>
        <v>-41294677</v>
      </c>
      <c r="D10" s="893">
        <f t="shared" ref="D10:F10" si="0">D55</f>
        <v>-54137734.399999999</v>
      </c>
      <c r="E10" s="893">
        <f t="shared" si="0"/>
        <v>-74431878.319999993</v>
      </c>
      <c r="F10" s="920">
        <f t="shared" si="0"/>
        <v>-28205889.629999999</v>
      </c>
    </row>
    <row r="16" spans="2:14">
      <c r="B16" s="675" t="s">
        <v>1995</v>
      </c>
      <c r="C16" s="677">
        <v>20582008.559999999</v>
      </c>
      <c r="D16" s="677"/>
      <c r="E16" s="679"/>
      <c r="F16" s="679">
        <v>20582008.559999999</v>
      </c>
      <c r="G16" s="1059">
        <v>20970008.559999999</v>
      </c>
      <c r="H16" s="694"/>
      <c r="I16" s="694"/>
      <c r="J16" s="694">
        <v>20970008.559999999</v>
      </c>
      <c r="K16" s="694">
        <v>20970008.559999999</v>
      </c>
      <c r="L16" s="694"/>
      <c r="M16" s="694"/>
      <c r="N16" s="694">
        <v>20970008.559999999</v>
      </c>
    </row>
    <row r="17" spans="2:14">
      <c r="B17" s="675" t="s">
        <v>1992</v>
      </c>
      <c r="C17" s="677">
        <v>58808932.920000002</v>
      </c>
      <c r="D17" s="677">
        <v>194918.7</v>
      </c>
      <c r="E17" s="679"/>
      <c r="F17" s="679">
        <v>59003851.620000005</v>
      </c>
      <c r="G17" s="1059">
        <v>71361593.510000005</v>
      </c>
      <c r="H17" s="694">
        <v>3792461.87</v>
      </c>
      <c r="I17" s="694"/>
      <c r="J17" s="694">
        <v>75154055.38000001</v>
      </c>
      <c r="K17" s="694">
        <v>101540735.76000001</v>
      </c>
      <c r="L17" s="694">
        <v>2870972.17</v>
      </c>
      <c r="M17" s="694"/>
      <c r="N17" s="694">
        <v>104411707.93000001</v>
      </c>
    </row>
    <row r="18" spans="2:14">
      <c r="B18" s="675" t="s">
        <v>1996</v>
      </c>
      <c r="C18" s="677">
        <v>17124689.790000007</v>
      </c>
      <c r="D18" s="677">
        <v>309305.94</v>
      </c>
      <c r="E18" s="679">
        <v>138234.70000000001</v>
      </c>
      <c r="F18" s="679">
        <v>17295761.030000009</v>
      </c>
      <c r="G18" s="1059">
        <v>19873424.550000004</v>
      </c>
      <c r="H18" s="694">
        <v>692565.46</v>
      </c>
      <c r="I18" s="694">
        <v>23071</v>
      </c>
      <c r="J18" s="694">
        <v>20542919.010000005</v>
      </c>
      <c r="K18" s="694">
        <v>22582132.770000003</v>
      </c>
      <c r="L18" s="694">
        <v>206282.07</v>
      </c>
      <c r="M18" s="694">
        <v>193220</v>
      </c>
      <c r="N18" s="694">
        <v>22595194.840000004</v>
      </c>
    </row>
    <row r="19" spans="2:14">
      <c r="B19" s="675" t="s">
        <v>1997</v>
      </c>
      <c r="C19" s="677">
        <v>3420684.4499999997</v>
      </c>
      <c r="D19" s="677">
        <v>4017.09</v>
      </c>
      <c r="E19" s="679"/>
      <c r="F19" s="679">
        <v>3424701.5399999996</v>
      </c>
      <c r="G19" s="1059">
        <v>4088128.8499999996</v>
      </c>
      <c r="H19" s="694">
        <v>110861.55</v>
      </c>
      <c r="I19" s="694"/>
      <c r="J19" s="694">
        <v>4198990.3999999994</v>
      </c>
      <c r="K19" s="694">
        <v>4750819.7699999996</v>
      </c>
      <c r="L19" s="694">
        <v>8461.5499999999993</v>
      </c>
      <c r="M19" s="694">
        <v>130050</v>
      </c>
      <c r="N19" s="694">
        <v>4629231.3199999994</v>
      </c>
    </row>
    <row r="20" spans="2:14">
      <c r="B20" s="675" t="s">
        <v>1998</v>
      </c>
      <c r="C20" s="680">
        <v>2623692.1799999997</v>
      </c>
      <c r="D20" s="680"/>
      <c r="E20" s="680"/>
      <c r="F20" s="680">
        <v>2623692.1799999997</v>
      </c>
      <c r="G20" s="1059">
        <v>2567497.9799999995</v>
      </c>
      <c r="H20" s="694"/>
      <c r="I20" s="694"/>
      <c r="J20" s="694">
        <v>2567497.9799999995</v>
      </c>
      <c r="K20" s="694">
        <v>2456384.9199999995</v>
      </c>
      <c r="L20" s="694"/>
      <c r="M20" s="694"/>
      <c r="N20" s="694">
        <v>2456384.9199999995</v>
      </c>
    </row>
    <row r="21" spans="2:14">
      <c r="B21" s="675" t="s">
        <v>1999</v>
      </c>
      <c r="C21" s="677">
        <v>4487610.9800000004</v>
      </c>
      <c r="D21" s="677">
        <v>243728.22</v>
      </c>
      <c r="E21" s="679"/>
      <c r="F21" s="679">
        <v>4731339.2</v>
      </c>
      <c r="G21" s="1059">
        <v>5533644.0000000009</v>
      </c>
      <c r="H21" s="694">
        <v>162588.9</v>
      </c>
      <c r="I21" s="694"/>
      <c r="J21" s="694">
        <v>5696232.9000000013</v>
      </c>
      <c r="K21" s="694">
        <v>5672156.2100000009</v>
      </c>
      <c r="L21" s="694">
        <v>67682.509999999995</v>
      </c>
      <c r="M21" s="694"/>
      <c r="N21" s="694">
        <v>5739838.7200000007</v>
      </c>
    </row>
    <row r="22" spans="2:14">
      <c r="B22" s="675" t="s">
        <v>1994</v>
      </c>
      <c r="C22" s="680">
        <v>17927640.079999998</v>
      </c>
      <c r="D22" s="680">
        <v>4784107.16</v>
      </c>
      <c r="E22" s="680"/>
      <c r="F22" s="680">
        <v>22711747.239999998</v>
      </c>
      <c r="G22" s="1059">
        <v>31106252.729999997</v>
      </c>
      <c r="H22" s="694">
        <v>1810008.05</v>
      </c>
      <c r="I22" s="694"/>
      <c r="J22" s="694">
        <v>32916260.779999997</v>
      </c>
      <c r="K22" s="694">
        <v>42612150.75</v>
      </c>
      <c r="L22" s="694">
        <v>347500</v>
      </c>
      <c r="M22" s="694"/>
      <c r="N22" s="694">
        <v>42959650.75</v>
      </c>
    </row>
    <row r="23" spans="2:14">
      <c r="B23" s="675" t="s">
        <v>2000</v>
      </c>
      <c r="C23" s="677">
        <v>587571.35</v>
      </c>
      <c r="D23" s="677"/>
      <c r="E23" s="679"/>
      <c r="F23" s="679">
        <v>587571.35</v>
      </c>
      <c r="G23" s="1059">
        <v>590971.35</v>
      </c>
      <c r="H23" s="694"/>
      <c r="I23" s="694"/>
      <c r="J23" s="694">
        <v>590971.35</v>
      </c>
      <c r="K23" s="694">
        <v>821243.12</v>
      </c>
      <c r="L23" s="694"/>
      <c r="M23" s="694"/>
      <c r="N23" s="694">
        <v>821243.12</v>
      </c>
    </row>
    <row r="24" spans="2:14">
      <c r="B24" s="675" t="s">
        <v>2001</v>
      </c>
      <c r="C24" s="680">
        <v>70000</v>
      </c>
      <c r="D24" s="680">
        <v>0</v>
      </c>
      <c r="E24" s="680">
        <v>0</v>
      </c>
      <c r="F24" s="680">
        <v>70000</v>
      </c>
      <c r="G24" s="694"/>
      <c r="H24" s="1059"/>
      <c r="I24" s="694"/>
      <c r="J24" s="694"/>
    </row>
    <row r="25" spans="2:14">
      <c r="B25" s="675"/>
      <c r="C25" s="677">
        <f>SUM(C16:C24)</f>
        <v>125632830.31</v>
      </c>
      <c r="D25" s="677"/>
      <c r="E25" s="679"/>
      <c r="F25" s="679"/>
      <c r="H25" s="668"/>
    </row>
    <row r="26" spans="2:14">
      <c r="B26" s="675"/>
      <c r="C26" s="680"/>
      <c r="D26" s="680"/>
      <c r="E26" s="680"/>
      <c r="F26" s="680"/>
      <c r="H26" s="668"/>
    </row>
    <row r="27" spans="2:14">
      <c r="B27" s="675"/>
      <c r="C27" s="677"/>
      <c r="D27" s="677"/>
      <c r="E27" s="679"/>
      <c r="F27" s="679"/>
      <c r="H27" s="668"/>
    </row>
    <row r="28" spans="2:14">
      <c r="B28" s="675"/>
      <c r="C28" s="680"/>
      <c r="D28" s="680"/>
      <c r="E28" s="680"/>
      <c r="F28" s="680"/>
      <c r="H28" s="668"/>
    </row>
    <row r="29" spans="2:14">
      <c r="B29" s="675"/>
      <c r="C29" s="677"/>
      <c r="D29" s="677"/>
      <c r="E29" s="679"/>
      <c r="F29" s="679"/>
      <c r="H29" s="668"/>
    </row>
    <row r="30" spans="2:14">
      <c r="B30" s="675"/>
      <c r="C30" s="680"/>
      <c r="D30" s="680"/>
      <c r="E30" s="680"/>
      <c r="F30" s="680"/>
      <c r="H30" s="668"/>
    </row>
    <row r="31" spans="2:14">
      <c r="B31" s="675"/>
      <c r="C31" s="677"/>
      <c r="D31" s="677"/>
      <c r="E31" s="679"/>
      <c r="F31" s="679"/>
      <c r="H31" s="668"/>
    </row>
    <row r="32" spans="2:14">
      <c r="B32" s="675"/>
      <c r="C32" s="677"/>
      <c r="D32" s="677"/>
      <c r="E32" s="679"/>
      <c r="F32" s="679"/>
      <c r="H32" s="668"/>
    </row>
    <row r="33" spans="2:8">
      <c r="B33" s="681"/>
      <c r="C33" s="677"/>
      <c r="D33" s="677"/>
      <c r="E33" s="679"/>
      <c r="F33" s="679"/>
      <c r="H33" s="668"/>
    </row>
    <row r="34" spans="2:8">
      <c r="B34" s="675"/>
      <c r="C34" s="680"/>
      <c r="D34" s="680"/>
      <c r="E34" s="680"/>
      <c r="F34" s="680"/>
      <c r="H34" s="668"/>
    </row>
    <row r="35" spans="2:8">
      <c r="B35" s="675"/>
      <c r="C35" s="677"/>
      <c r="D35" s="677"/>
      <c r="E35" s="679"/>
      <c r="F35" s="679"/>
      <c r="H35" s="668"/>
    </row>
    <row r="36" spans="2:8">
      <c r="B36" s="675"/>
      <c r="C36" s="677"/>
      <c r="D36" s="677"/>
      <c r="E36" s="679"/>
      <c r="F36" s="679"/>
      <c r="H36" s="668"/>
    </row>
    <row r="37" spans="2:8">
      <c r="E37" s="679"/>
      <c r="F37" s="679"/>
      <c r="H37" s="668"/>
    </row>
    <row r="38" spans="2:8">
      <c r="B38" s="675"/>
      <c r="C38" s="677"/>
      <c r="D38" s="677"/>
      <c r="E38" s="679"/>
      <c r="F38" s="679"/>
      <c r="H38" s="668"/>
    </row>
    <row r="39" spans="2:8">
      <c r="B39" s="675"/>
      <c r="C39" s="677"/>
      <c r="D39" s="677"/>
      <c r="E39" s="679"/>
      <c r="F39" s="679"/>
      <c r="H39" s="668"/>
    </row>
    <row r="40" spans="2:8">
      <c r="B40" s="675"/>
      <c r="C40" s="677"/>
      <c r="D40" s="677"/>
      <c r="H40" s="668"/>
    </row>
    <row r="41" spans="2:8">
      <c r="B41" s="675"/>
      <c r="C41" s="677"/>
      <c r="D41" s="677"/>
      <c r="E41" s="679"/>
      <c r="F41" s="679"/>
      <c r="H41" s="668"/>
    </row>
    <row r="42" spans="2:8">
      <c r="B42" s="681"/>
      <c r="C42" s="677"/>
      <c r="D42" s="677"/>
      <c r="E42" s="678"/>
      <c r="H42" s="668"/>
    </row>
    <row r="43" spans="2:8">
      <c r="B43" s="668"/>
      <c r="C43" s="668"/>
      <c r="D43" s="668"/>
      <c r="E43" s="668"/>
      <c r="F43" s="668"/>
      <c r="G43" s="668"/>
      <c r="H43" s="668"/>
    </row>
    <row r="44" spans="2:8">
      <c r="B44" s="668"/>
      <c r="C44" s="668"/>
      <c r="D44" s="668"/>
      <c r="E44" s="668"/>
      <c r="F44" s="668"/>
      <c r="G44" s="668"/>
      <c r="H44" s="668"/>
    </row>
    <row r="45" spans="2:8">
      <c r="B45" s="668"/>
      <c r="C45" s="668"/>
      <c r="D45" s="668"/>
      <c r="E45" s="668"/>
      <c r="F45" s="668"/>
      <c r="G45" s="668"/>
      <c r="H45" s="668"/>
    </row>
    <row r="46" spans="2:8">
      <c r="B46" s="668"/>
      <c r="C46" s="668"/>
      <c r="D46" s="668"/>
      <c r="E46" s="668"/>
      <c r="F46" s="668"/>
      <c r="G46" s="668"/>
      <c r="H46" s="668"/>
    </row>
    <row r="47" spans="2:8">
      <c r="B47" s="668"/>
      <c r="C47" s="668"/>
      <c r="D47" s="668"/>
      <c r="E47" s="668"/>
      <c r="F47" s="668"/>
      <c r="G47" s="668"/>
      <c r="H47" s="668"/>
    </row>
    <row r="48" spans="2:8">
      <c r="B48" s="668"/>
      <c r="C48" s="668"/>
      <c r="D48" s="668"/>
      <c r="E48" s="668"/>
      <c r="F48" s="668"/>
      <c r="G48" s="668"/>
      <c r="H48" s="668"/>
    </row>
    <row r="49" spans="2:8">
      <c r="B49" s="668"/>
      <c r="C49" s="668"/>
      <c r="D49" s="668"/>
      <c r="E49" s="668"/>
      <c r="F49" s="668"/>
      <c r="G49" s="668"/>
      <c r="H49" s="668"/>
    </row>
    <row r="50" spans="2:8">
      <c r="B50" s="668"/>
      <c r="C50" s="668"/>
      <c r="D50" s="668"/>
      <c r="E50" s="668"/>
      <c r="F50" s="668"/>
      <c r="G50" s="668"/>
      <c r="H50" s="668"/>
    </row>
    <row r="51" spans="2:8">
      <c r="B51" s="668"/>
      <c r="C51" s="668"/>
      <c r="D51" s="668"/>
      <c r="E51" s="668"/>
      <c r="F51" s="668"/>
      <c r="G51" s="668"/>
      <c r="H51" s="668"/>
    </row>
    <row r="52" spans="2:8">
      <c r="B52" s="668"/>
      <c r="C52" s="668"/>
      <c r="D52" s="668"/>
      <c r="E52" s="668"/>
      <c r="F52" s="668"/>
      <c r="G52" s="668"/>
      <c r="H52" s="668"/>
    </row>
    <row r="53" spans="2:8">
      <c r="B53" s="668"/>
      <c r="C53" s="668"/>
      <c r="D53" s="668"/>
      <c r="E53" s="668"/>
      <c r="F53" s="668"/>
      <c r="G53" s="668"/>
      <c r="H53" s="668"/>
    </row>
    <row r="54" spans="2:8">
      <c r="B54" s="363" t="s">
        <v>2002</v>
      </c>
    </row>
    <row r="55" spans="2:8">
      <c r="B55" s="342" t="s">
        <v>505</v>
      </c>
      <c r="C55" s="914">
        <v>-41294677</v>
      </c>
      <c r="D55" s="914">
        <v>-54137734.399999999</v>
      </c>
      <c r="E55" s="914">
        <v>-74431878.319999993</v>
      </c>
      <c r="F55" s="914">
        <v>-28205889.629999999</v>
      </c>
    </row>
    <row r="56" spans="2:8">
      <c r="B56" s="342" t="s">
        <v>506</v>
      </c>
      <c r="C56" s="914">
        <v>7358.98</v>
      </c>
      <c r="D56" s="914">
        <v>212717.95</v>
      </c>
      <c r="E56" s="914">
        <v>127018.05</v>
      </c>
      <c r="F56" s="914">
        <v>251248.88</v>
      </c>
    </row>
    <row r="57" spans="2:8">
      <c r="B57" s="342" t="s">
        <v>2003</v>
      </c>
      <c r="C57" s="914">
        <f>SUM(C55:C56)</f>
        <v>-41287318.020000003</v>
      </c>
      <c r="D57" s="914">
        <f t="shared" ref="D57:F57" si="1">SUM(D55:D56)</f>
        <v>-53925016.449999996</v>
      </c>
      <c r="E57" s="914">
        <f t="shared" si="1"/>
        <v>-74304860.269999996</v>
      </c>
      <c r="F57" s="914">
        <f t="shared" si="1"/>
        <v>-27954640.75</v>
      </c>
    </row>
    <row r="58" spans="2:8">
      <c r="B58" s="342"/>
      <c r="C58" s="914"/>
      <c r="D58" s="914"/>
      <c r="E58" s="914"/>
      <c r="F58" s="914"/>
    </row>
    <row r="59" spans="2:8">
      <c r="B59" s="363" t="s">
        <v>2004</v>
      </c>
      <c r="C59" s="915">
        <f>'IS(RMB)'!J48</f>
        <v>0</v>
      </c>
      <c r="D59" s="915">
        <f>'IS(RMB)'!K48</f>
        <v>2495.83</v>
      </c>
      <c r="E59" s="915">
        <f>'IS(RMB)'!L48</f>
        <v>22241.19</v>
      </c>
      <c r="F59" s="915">
        <f>'IS(RMB)'!M48</f>
        <v>2127.75</v>
      </c>
    </row>
    <row r="60" spans="2:8">
      <c r="B60" s="363" t="s">
        <v>2005</v>
      </c>
      <c r="C60" s="915">
        <f>'IS(RMB)'!J53</f>
        <v>205782.86</v>
      </c>
      <c r="D60" s="915">
        <f>'IS(RMB)'!K53</f>
        <v>31264.54</v>
      </c>
      <c r="E60" s="915">
        <f>'IS(RMB)'!L53</f>
        <v>0</v>
      </c>
      <c r="F60" s="915">
        <f>'IS(RMB)'!M53</f>
        <v>32404.82</v>
      </c>
    </row>
    <row r="61" spans="2:8">
      <c r="B61" s="363" t="s">
        <v>2006</v>
      </c>
      <c r="C61" s="915">
        <f>'IS(RMB)'!J54</f>
        <v>55339.21</v>
      </c>
      <c r="D61" s="915">
        <f>'IS(RMB)'!K54</f>
        <v>515425.89</v>
      </c>
      <c r="E61" s="915">
        <f>'IS(RMB)'!L54</f>
        <v>3879.93</v>
      </c>
      <c r="F61" s="915">
        <f>'IS(RMB)'!M54</f>
        <v>275572.15000000002</v>
      </c>
    </row>
  </sheetData>
  <phoneticPr fontId="1"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
  <sheetViews>
    <sheetView workbookViewId="0">
      <selection activeCell="G17" sqref="G17"/>
    </sheetView>
  </sheetViews>
  <sheetFormatPr defaultRowHeight="16.5"/>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56"/>
  <sheetViews>
    <sheetView workbookViewId="0">
      <selection activeCell="E16" sqref="E16"/>
    </sheetView>
  </sheetViews>
  <sheetFormatPr defaultRowHeight="11.25"/>
  <cols>
    <col min="1" max="1" width="3.625" style="363" customWidth="1"/>
    <col min="2" max="4" width="9" style="363"/>
    <col min="5" max="5" width="16.625" style="363" bestFit="1" customWidth="1"/>
    <col min="6" max="7" width="11.125" style="694" customWidth="1"/>
    <col min="8" max="16384" width="9" style="363"/>
  </cols>
  <sheetData>
    <row r="1" spans="1:16">
      <c r="A1" s="369"/>
      <c r="B1" s="369"/>
      <c r="C1" s="369"/>
      <c r="D1" s="369"/>
      <c r="E1" s="369"/>
      <c r="F1" s="800"/>
      <c r="G1" s="800"/>
      <c r="H1" s="369"/>
      <c r="I1" s="369"/>
      <c r="J1" s="369"/>
      <c r="K1" s="369"/>
      <c r="L1" s="369"/>
    </row>
    <row r="2" spans="1:16">
      <c r="A2" s="363">
        <v>2012</v>
      </c>
      <c r="B2" s="363" t="s">
        <v>2007</v>
      </c>
      <c r="C2" s="363" t="s">
        <v>2008</v>
      </c>
      <c r="D2" s="363">
        <v>12171701</v>
      </c>
      <c r="E2" s="363" t="s">
        <v>752</v>
      </c>
      <c r="F2" s="694">
        <v>2084273</v>
      </c>
    </row>
    <row r="3" spans="1:16">
      <c r="C3" s="363" t="s">
        <v>2009</v>
      </c>
      <c r="D3" s="363">
        <v>11161201</v>
      </c>
      <c r="E3" s="363" t="s">
        <v>139</v>
      </c>
      <c r="F3" s="694">
        <v>51336221</v>
      </c>
    </row>
    <row r="4" spans="1:16">
      <c r="D4" s="363">
        <v>11161401</v>
      </c>
      <c r="E4" s="363" t="s">
        <v>668</v>
      </c>
      <c r="F4" s="694">
        <v>46866705</v>
      </c>
    </row>
    <row r="5" spans="1:16">
      <c r="D5" s="363">
        <v>11161802</v>
      </c>
      <c r="E5" s="363" t="s">
        <v>674</v>
      </c>
      <c r="F5" s="694">
        <v>24617941</v>
      </c>
    </row>
    <row r="6" spans="1:16">
      <c r="C6" s="363" t="s">
        <v>136</v>
      </c>
      <c r="D6" s="363">
        <v>41010020</v>
      </c>
      <c r="E6" s="363" t="s">
        <v>848</v>
      </c>
      <c r="F6" s="694">
        <v>8982447400</v>
      </c>
      <c r="G6" s="694">
        <v>9105268267</v>
      </c>
      <c r="H6" s="363" t="s">
        <v>2010</v>
      </c>
      <c r="N6" s="444" t="s">
        <v>2011</v>
      </c>
    </row>
    <row r="7" spans="1:16">
      <c r="D7" s="363">
        <v>41089990</v>
      </c>
      <c r="E7" s="363" t="s">
        <v>862</v>
      </c>
      <c r="F7" s="694">
        <v>765870000</v>
      </c>
      <c r="G7" s="694">
        <v>765870000</v>
      </c>
      <c r="H7" s="363" t="s">
        <v>2012</v>
      </c>
      <c r="M7" s="363">
        <v>2012</v>
      </c>
      <c r="N7" s="363">
        <v>569796209</v>
      </c>
      <c r="O7" s="363">
        <v>178.58</v>
      </c>
      <c r="P7" s="363">
        <f>N7/O7</f>
        <v>3190705.6165304063</v>
      </c>
    </row>
    <row r="8" spans="1:16">
      <c r="C8" s="363" t="s">
        <v>2013</v>
      </c>
      <c r="D8" s="363">
        <v>71102200</v>
      </c>
      <c r="E8" s="363" t="s">
        <v>2014</v>
      </c>
      <c r="F8" s="801">
        <v>569796209</v>
      </c>
      <c r="G8" s="801">
        <v>569796209</v>
      </c>
      <c r="H8" s="363" t="s">
        <v>2015</v>
      </c>
      <c r="M8" s="363">
        <v>2013</v>
      </c>
      <c r="N8" s="363">
        <v>993089459</v>
      </c>
      <c r="O8" s="363">
        <v>178.1</v>
      </c>
      <c r="P8" s="363">
        <f t="shared" ref="P8:P10" si="0">N8/O8</f>
        <v>5576021.6676024711</v>
      </c>
    </row>
    <row r="9" spans="1:16">
      <c r="D9" s="363">
        <v>73100200</v>
      </c>
      <c r="E9" s="363" t="s">
        <v>923</v>
      </c>
      <c r="F9" s="694">
        <v>1199099000</v>
      </c>
      <c r="M9" s="363">
        <v>2014</v>
      </c>
      <c r="N9" s="363">
        <v>1765593366</v>
      </c>
      <c r="O9" s="363">
        <v>170.93</v>
      </c>
      <c r="P9" s="363">
        <f t="shared" si="0"/>
        <v>10329335.786579302</v>
      </c>
    </row>
    <row r="10" spans="1:16">
      <c r="C10" s="363" t="s">
        <v>2016</v>
      </c>
      <c r="D10" s="363">
        <v>11111002</v>
      </c>
      <c r="E10" s="363" t="s">
        <v>628</v>
      </c>
      <c r="F10" s="694">
        <v>1111540213</v>
      </c>
      <c r="M10" s="363">
        <v>2015</v>
      </c>
      <c r="N10" s="363">
        <v>1280666024</v>
      </c>
      <c r="O10" s="363">
        <v>176.55</v>
      </c>
      <c r="P10" s="363">
        <f t="shared" si="0"/>
        <v>7253843.2398753893</v>
      </c>
    </row>
    <row r="11" spans="1:16">
      <c r="D11" s="363">
        <v>11111701</v>
      </c>
      <c r="E11" s="363" t="s">
        <v>638</v>
      </c>
      <c r="F11" s="694">
        <v>47068567</v>
      </c>
    </row>
    <row r="12" spans="1:16">
      <c r="C12" s="363" t="s">
        <v>2017</v>
      </c>
      <c r="D12" s="363">
        <v>21101002</v>
      </c>
      <c r="E12" s="363" t="s">
        <v>807</v>
      </c>
      <c r="F12" s="694">
        <v>4110517</v>
      </c>
      <c r="G12" s="694">
        <v>1115650730</v>
      </c>
      <c r="H12" s="363" t="s">
        <v>2018</v>
      </c>
    </row>
    <row r="13" spans="1:16">
      <c r="D13" s="363">
        <v>21101101</v>
      </c>
      <c r="E13" s="363" t="s">
        <v>812</v>
      </c>
      <c r="F13" s="694">
        <v>2320817</v>
      </c>
      <c r="G13" s="694">
        <v>49389384</v>
      </c>
      <c r="H13" s="363" t="s">
        <v>2019</v>
      </c>
    </row>
    <row r="14" spans="1:16">
      <c r="A14" s="369"/>
      <c r="B14" s="369"/>
      <c r="C14" s="369"/>
      <c r="D14" s="369"/>
      <c r="E14" s="369"/>
      <c r="F14" s="800"/>
      <c r="G14" s="800"/>
      <c r="H14" s="369"/>
      <c r="I14" s="369"/>
      <c r="J14" s="369"/>
      <c r="K14" s="369"/>
      <c r="L14" s="369"/>
    </row>
    <row r="15" spans="1:16">
      <c r="A15" s="363">
        <v>2013</v>
      </c>
      <c r="B15" s="363" t="s">
        <v>2007</v>
      </c>
      <c r="C15" s="363" t="s">
        <v>2008</v>
      </c>
      <c r="D15" s="363">
        <v>12171301</v>
      </c>
      <c r="E15" s="363" t="s">
        <v>718</v>
      </c>
      <c r="F15" s="694">
        <v>350393769</v>
      </c>
    </row>
    <row r="16" spans="1:16">
      <c r="C16" s="363" t="s">
        <v>2009</v>
      </c>
      <c r="D16" s="363">
        <v>11161201</v>
      </c>
      <c r="E16" s="363" t="s">
        <v>139</v>
      </c>
      <c r="F16" s="694">
        <v>9582821</v>
      </c>
    </row>
    <row r="17" spans="1:12">
      <c r="D17" s="363">
        <v>11161401</v>
      </c>
      <c r="E17" s="363" t="s">
        <v>668</v>
      </c>
      <c r="F17" s="694">
        <v>257381491</v>
      </c>
    </row>
    <row r="18" spans="1:12">
      <c r="D18" s="363">
        <v>11161802</v>
      </c>
      <c r="E18" s="363" t="s">
        <v>674</v>
      </c>
      <c r="F18" s="694">
        <v>17354665</v>
      </c>
    </row>
    <row r="19" spans="1:12">
      <c r="C19" s="363" t="s">
        <v>136</v>
      </c>
      <c r="D19" s="363">
        <v>41010020</v>
      </c>
      <c r="E19" s="363" t="s">
        <v>848</v>
      </c>
      <c r="F19" s="694">
        <v>11803543528</v>
      </c>
      <c r="G19" s="694">
        <v>12087862505</v>
      </c>
      <c r="H19" s="363" t="s">
        <v>2020</v>
      </c>
    </row>
    <row r="20" spans="1:12">
      <c r="D20" s="363" t="s">
        <v>2021</v>
      </c>
      <c r="E20" s="363" t="s">
        <v>2022</v>
      </c>
      <c r="F20" s="694">
        <v>824135093</v>
      </c>
    </row>
    <row r="21" spans="1:12">
      <c r="E21" s="363" t="s">
        <v>2023</v>
      </c>
      <c r="F21" s="694">
        <v>519632330</v>
      </c>
    </row>
    <row r="22" spans="1:12">
      <c r="E22" s="363" t="s">
        <v>2024</v>
      </c>
      <c r="F22" s="694">
        <v>752920000</v>
      </c>
    </row>
    <row r="23" spans="1:12">
      <c r="C23" s="363" t="s">
        <v>2013</v>
      </c>
      <c r="D23" s="363">
        <v>71102200</v>
      </c>
      <c r="E23" s="363" t="s">
        <v>2014</v>
      </c>
      <c r="F23" s="694">
        <v>1383266477</v>
      </c>
      <c r="G23" s="801">
        <v>993089459</v>
      </c>
      <c r="H23" s="363" t="s">
        <v>2025</v>
      </c>
    </row>
    <row r="24" spans="1:12">
      <c r="D24" s="363">
        <v>73100200</v>
      </c>
      <c r="E24" s="363" t="s">
        <v>923</v>
      </c>
      <c r="F24" s="694">
        <v>764368000</v>
      </c>
      <c r="G24" s="694">
        <v>390177018</v>
      </c>
      <c r="H24" s="363" t="s">
        <v>2026</v>
      </c>
      <c r="K24" s="363" t="s">
        <v>2027</v>
      </c>
    </row>
    <row r="25" spans="1:12">
      <c r="C25" s="363" t="s">
        <v>2016</v>
      </c>
      <c r="D25" s="363">
        <v>11111002</v>
      </c>
      <c r="E25" s="363" t="s">
        <v>628</v>
      </c>
      <c r="F25" s="694">
        <v>3074812106</v>
      </c>
    </row>
    <row r="26" spans="1:12">
      <c r="D26" s="363">
        <v>11111701</v>
      </c>
      <c r="E26" s="363" t="s">
        <v>638</v>
      </c>
      <c r="F26" s="694">
        <v>169543780</v>
      </c>
    </row>
    <row r="27" spans="1:12">
      <c r="C27" s="363" t="s">
        <v>2017</v>
      </c>
      <c r="D27" s="363">
        <v>21101002</v>
      </c>
      <c r="E27" s="363" t="s">
        <v>807</v>
      </c>
      <c r="F27" s="694">
        <v>152009823</v>
      </c>
      <c r="G27" s="694">
        <v>3226821929</v>
      </c>
      <c r="H27" s="363" t="s">
        <v>2028</v>
      </c>
    </row>
    <row r="28" spans="1:12">
      <c r="D28" s="363">
        <v>21101101</v>
      </c>
      <c r="E28" s="363" t="s">
        <v>812</v>
      </c>
      <c r="F28" s="694">
        <v>9169872</v>
      </c>
      <c r="G28" s="694">
        <v>178713652</v>
      </c>
      <c r="H28" s="363" t="s">
        <v>2029</v>
      </c>
    </row>
    <row r="29" spans="1:12">
      <c r="A29" s="369"/>
      <c r="B29" s="369"/>
      <c r="C29" s="369"/>
      <c r="D29" s="369"/>
      <c r="E29" s="369"/>
      <c r="F29" s="800"/>
      <c r="G29" s="800"/>
      <c r="H29" s="369"/>
      <c r="I29" s="369"/>
      <c r="J29" s="369"/>
      <c r="K29" s="369"/>
      <c r="L29" s="369"/>
    </row>
    <row r="30" spans="1:12">
      <c r="A30" s="363">
        <v>2014</v>
      </c>
      <c r="B30" s="363" t="s">
        <v>2007</v>
      </c>
      <c r="C30" s="363" t="s">
        <v>2008</v>
      </c>
      <c r="D30" s="363">
        <v>12171301</v>
      </c>
      <c r="E30" s="363" t="s">
        <v>718</v>
      </c>
      <c r="F30" s="694">
        <v>126880408</v>
      </c>
      <c r="H30" s="363" t="s">
        <v>2008</v>
      </c>
    </row>
    <row r="31" spans="1:12">
      <c r="C31" s="363" t="s">
        <v>2009</v>
      </c>
      <c r="D31" s="363">
        <v>11161401</v>
      </c>
      <c r="E31" s="363" t="s">
        <v>668</v>
      </c>
      <c r="F31" s="694">
        <v>77070084</v>
      </c>
    </row>
    <row r="32" spans="1:12">
      <c r="D32" s="363">
        <v>11161802</v>
      </c>
      <c r="E32" s="363" t="s">
        <v>674</v>
      </c>
      <c r="F32" s="694">
        <v>3730014</v>
      </c>
    </row>
    <row r="33" spans="1:12">
      <c r="C33" s="363" t="s">
        <v>136</v>
      </c>
      <c r="D33" s="363">
        <v>41010020</v>
      </c>
      <c r="E33" s="363" t="s">
        <v>848</v>
      </c>
      <c r="F33" s="694">
        <v>11130290796</v>
      </c>
      <c r="G33" s="694">
        <v>11211090894</v>
      </c>
      <c r="H33" s="363" t="s">
        <v>2030</v>
      </c>
    </row>
    <row r="34" spans="1:12">
      <c r="D34" s="363" t="s">
        <v>2021</v>
      </c>
      <c r="E34" s="363" t="s">
        <v>2022</v>
      </c>
      <c r="F34" s="694">
        <v>1325332967</v>
      </c>
      <c r="H34" s="363" t="s">
        <v>2031</v>
      </c>
    </row>
    <row r="35" spans="1:12">
      <c r="E35" s="363" t="s">
        <v>2023</v>
      </c>
      <c r="F35" s="694">
        <v>3233605764</v>
      </c>
      <c r="H35" s="363" t="s">
        <v>2031</v>
      </c>
    </row>
    <row r="36" spans="1:12">
      <c r="C36" s="363" t="s">
        <v>2032</v>
      </c>
      <c r="D36" s="363">
        <v>72102600</v>
      </c>
      <c r="E36" s="363" t="s">
        <v>2033</v>
      </c>
      <c r="F36" s="694">
        <v>847003</v>
      </c>
    </row>
    <row r="37" spans="1:12">
      <c r="C37" s="363" t="s">
        <v>2013</v>
      </c>
      <c r="D37" s="363">
        <v>71102200</v>
      </c>
      <c r="E37" s="363" t="s">
        <v>2014</v>
      </c>
      <c r="F37" s="694">
        <v>10853370</v>
      </c>
      <c r="G37" s="694">
        <v>11700373</v>
      </c>
      <c r="H37" s="363" t="s">
        <v>2034</v>
      </c>
    </row>
    <row r="38" spans="1:12">
      <c r="E38" s="363" t="s">
        <v>2035</v>
      </c>
      <c r="F38" s="801">
        <v>1765593366</v>
      </c>
      <c r="G38" s="801">
        <v>1765593366</v>
      </c>
      <c r="H38" s="363" t="s">
        <v>2025</v>
      </c>
    </row>
    <row r="39" spans="1:12">
      <c r="D39" s="363">
        <v>73100200</v>
      </c>
      <c r="E39" s="363" t="s">
        <v>923</v>
      </c>
      <c r="F39" s="694">
        <v>397221600</v>
      </c>
    </row>
    <row r="40" spans="1:12">
      <c r="D40" s="363">
        <v>73119900</v>
      </c>
      <c r="E40" s="363" t="s">
        <v>2036</v>
      </c>
      <c r="F40" s="694">
        <v>33505815</v>
      </c>
      <c r="G40" s="694">
        <v>33505815</v>
      </c>
      <c r="H40" s="363" t="s">
        <v>2037</v>
      </c>
    </row>
    <row r="41" spans="1:12">
      <c r="C41" s="363" t="s">
        <v>2016</v>
      </c>
      <c r="D41" s="363">
        <v>11111002</v>
      </c>
      <c r="E41" s="363" t="s">
        <v>628</v>
      </c>
      <c r="F41" s="694">
        <v>4166183764</v>
      </c>
    </row>
    <row r="42" spans="1:12">
      <c r="D42" s="363">
        <v>11111701</v>
      </c>
      <c r="E42" s="363" t="s">
        <v>638</v>
      </c>
      <c r="F42" s="694">
        <v>549264175</v>
      </c>
    </row>
    <row r="43" spans="1:12">
      <c r="C43" s="363" t="s">
        <v>2017</v>
      </c>
      <c r="D43" s="363">
        <v>21101002</v>
      </c>
      <c r="E43" s="363" t="s">
        <v>807</v>
      </c>
      <c r="F43" s="694">
        <v>11839626</v>
      </c>
      <c r="G43" s="694">
        <v>4178023390</v>
      </c>
      <c r="H43" s="363" t="s">
        <v>2028</v>
      </c>
    </row>
    <row r="44" spans="1:12">
      <c r="D44" s="363">
        <v>21101101</v>
      </c>
      <c r="E44" s="363" t="s">
        <v>812</v>
      </c>
      <c r="F44" s="694">
        <v>872237</v>
      </c>
      <c r="G44" s="694">
        <v>550136412</v>
      </c>
      <c r="H44" s="363" t="s">
        <v>2029</v>
      </c>
    </row>
    <row r="45" spans="1:12">
      <c r="A45" s="369"/>
      <c r="B45" s="369"/>
      <c r="C45" s="369"/>
      <c r="D45" s="369"/>
      <c r="E45" s="369"/>
      <c r="F45" s="800"/>
      <c r="G45" s="800"/>
      <c r="H45" s="369"/>
      <c r="I45" s="369"/>
      <c r="J45" s="369"/>
      <c r="K45" s="369"/>
      <c r="L45" s="369"/>
    </row>
    <row r="46" spans="1:12">
      <c r="A46" s="363">
        <v>2015</v>
      </c>
      <c r="B46" s="363" t="s">
        <v>2007</v>
      </c>
      <c r="C46" s="363" t="s">
        <v>2009</v>
      </c>
      <c r="D46" s="363">
        <v>11161401</v>
      </c>
      <c r="E46" s="363" t="s">
        <v>668</v>
      </c>
      <c r="F46" s="694">
        <v>29931656</v>
      </c>
    </row>
    <row r="47" spans="1:12">
      <c r="C47" s="363" t="s">
        <v>136</v>
      </c>
      <c r="D47" s="363">
        <v>41010020</v>
      </c>
      <c r="E47" s="363" t="s">
        <v>848</v>
      </c>
      <c r="F47" s="694">
        <v>6766230616</v>
      </c>
      <c r="G47" s="694">
        <v>6796162272</v>
      </c>
      <c r="H47" s="363" t="s">
        <v>2030</v>
      </c>
    </row>
    <row r="48" spans="1:12">
      <c r="D48" s="363">
        <v>41089990</v>
      </c>
      <c r="E48" s="363" t="s">
        <v>2038</v>
      </c>
      <c r="F48" s="801">
        <v>1280666024</v>
      </c>
      <c r="G48" s="801">
        <v>1280666024</v>
      </c>
      <c r="H48" s="363" t="s">
        <v>2039</v>
      </c>
    </row>
    <row r="49" spans="3:8">
      <c r="D49" s="363" t="s">
        <v>2021</v>
      </c>
      <c r="E49" s="363" t="s">
        <v>2022</v>
      </c>
      <c r="F49" s="694">
        <v>653446974</v>
      </c>
      <c r="H49" s="363" t="s">
        <v>2031</v>
      </c>
    </row>
    <row r="50" spans="3:8">
      <c r="C50" s="363" t="s">
        <v>2032</v>
      </c>
      <c r="D50" s="363">
        <v>72102600</v>
      </c>
      <c r="E50" s="363" t="s">
        <v>2033</v>
      </c>
      <c r="F50" s="694">
        <v>1444135</v>
      </c>
      <c r="G50" s="694">
        <v>1444135</v>
      </c>
      <c r="H50" s="363" t="s">
        <v>2034</v>
      </c>
    </row>
    <row r="51" spans="3:8">
      <c r="C51" s="363" t="s">
        <v>2013</v>
      </c>
      <c r="D51" s="363">
        <v>73100200</v>
      </c>
      <c r="E51" s="363" t="s">
        <v>923</v>
      </c>
      <c r="F51" s="694">
        <v>772733600</v>
      </c>
      <c r="H51" s="363" t="s">
        <v>2040</v>
      </c>
    </row>
    <row r="52" spans="3:8">
      <c r="C52" s="363" t="s">
        <v>2016</v>
      </c>
      <c r="D52" s="363">
        <v>11111002</v>
      </c>
      <c r="E52" s="363" t="s">
        <v>628</v>
      </c>
      <c r="F52" s="694">
        <v>9307101097</v>
      </c>
    </row>
    <row r="53" spans="3:8">
      <c r="D53" s="363">
        <v>11111701</v>
      </c>
      <c r="E53" s="363" t="s">
        <v>638</v>
      </c>
      <c r="F53" s="694">
        <v>45465047</v>
      </c>
    </row>
    <row r="54" spans="3:8">
      <c r="E54" s="363" t="s">
        <v>2041</v>
      </c>
      <c r="F54" s="694">
        <v>800359200</v>
      </c>
      <c r="G54" s="694">
        <v>800359200</v>
      </c>
      <c r="H54" s="363" t="s">
        <v>2042</v>
      </c>
    </row>
    <row r="55" spans="3:8">
      <c r="C55" s="363" t="s">
        <v>2017</v>
      </c>
      <c r="D55" s="363">
        <v>21101002</v>
      </c>
      <c r="E55" s="363" t="s">
        <v>807</v>
      </c>
      <c r="F55" s="694">
        <v>1341714</v>
      </c>
      <c r="G55" s="694">
        <v>9308442811</v>
      </c>
      <c r="H55" s="363" t="s">
        <v>2028</v>
      </c>
    </row>
    <row r="56" spans="3:8">
      <c r="D56" s="363">
        <v>21101101</v>
      </c>
      <c r="E56" s="363" t="s">
        <v>812</v>
      </c>
      <c r="F56" s="694">
        <v>1488601</v>
      </c>
      <c r="G56" s="694">
        <v>46953648</v>
      </c>
      <c r="H56" s="363" t="s">
        <v>2029</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R56"/>
  <sheetViews>
    <sheetView workbookViewId="0">
      <selection activeCell="A41" activeCellId="7" sqref="A6:R6 A13:R13 A18:R18 A21:R21 A26:R26 A31:R31 A36:R36 A41:R41 A46:R46 A54:R54"/>
    </sheetView>
  </sheetViews>
  <sheetFormatPr defaultRowHeight="11.25"/>
  <cols>
    <col min="1" max="1" width="12.625" style="185" bestFit="1" customWidth="1"/>
    <col min="2" max="2" width="11.25" style="185" bestFit="1" customWidth="1"/>
    <col min="3" max="3" width="12.75" style="185" bestFit="1" customWidth="1"/>
    <col min="4" max="6" width="9.75" style="185" bestFit="1" customWidth="1"/>
    <col min="7" max="7" width="14.25" style="185" bestFit="1" customWidth="1"/>
    <col min="8" max="8" width="13.375" style="185" bestFit="1" customWidth="1"/>
    <col min="9" max="10" width="12.75" style="185" bestFit="1" customWidth="1"/>
    <col min="11" max="11" width="13.375" style="185" bestFit="1" customWidth="1"/>
    <col min="12" max="12" width="12.75" style="185" bestFit="1" customWidth="1"/>
    <col min="13" max="13" width="14.25" style="185" bestFit="1" customWidth="1"/>
    <col min="14" max="16" width="12.75" style="185" bestFit="1" customWidth="1"/>
    <col min="17" max="17" width="14.875" style="185" bestFit="1" customWidth="1"/>
    <col min="18" max="18" width="14.25" style="185" bestFit="1" customWidth="1"/>
    <col min="19" max="19" width="18" style="185" bestFit="1" customWidth="1"/>
    <col min="20" max="20" width="15.875" style="185" bestFit="1" customWidth="1"/>
    <col min="21" max="21" width="24.25" style="185" bestFit="1" customWidth="1"/>
    <col min="22" max="16384" width="9" style="185"/>
  </cols>
  <sheetData>
    <row r="3" spans="1:18">
      <c r="A3" s="361" t="s">
        <v>1489</v>
      </c>
      <c r="B3" s="362" t="s">
        <v>1525</v>
      </c>
      <c r="C3" s="362" t="s">
        <v>1491</v>
      </c>
      <c r="D3" s="362" t="s">
        <v>1527</v>
      </c>
      <c r="E3" s="362" t="s">
        <v>1528</v>
      </c>
      <c r="F3" s="362" t="s">
        <v>1529</v>
      </c>
      <c r="G3" s="362" t="s">
        <v>1530</v>
      </c>
      <c r="H3" s="362" t="s">
        <v>1493</v>
      </c>
      <c r="I3" s="362" t="s">
        <v>1532</v>
      </c>
      <c r="J3" s="362" t="s">
        <v>1533</v>
      </c>
      <c r="K3" s="362" t="s">
        <v>1494</v>
      </c>
      <c r="L3" s="362" t="s">
        <v>1535</v>
      </c>
      <c r="M3" s="362" t="s">
        <v>1536</v>
      </c>
      <c r="N3" s="362" t="s">
        <v>1537</v>
      </c>
      <c r="O3" s="362" t="s">
        <v>1538</v>
      </c>
      <c r="P3" s="362" t="s">
        <v>1539</v>
      </c>
      <c r="Q3" s="362" t="s">
        <v>1495</v>
      </c>
      <c r="R3" s="362" t="s">
        <v>1497</v>
      </c>
    </row>
    <row r="4" spans="1:18">
      <c r="A4" s="391" t="s">
        <v>1466</v>
      </c>
      <c r="B4" s="392">
        <v>4743648</v>
      </c>
      <c r="C4" s="392">
        <v>112893449.36</v>
      </c>
      <c r="D4" s="392">
        <v>2616905.9</v>
      </c>
      <c r="E4" s="392">
        <v>998547.61999999988</v>
      </c>
      <c r="F4" s="392">
        <v>46187408.340000004</v>
      </c>
      <c r="G4" s="392">
        <v>1707519.5302303839</v>
      </c>
      <c r="H4" s="392">
        <v>51510381.390230387</v>
      </c>
      <c r="I4" s="392">
        <v>8767572.8399999999</v>
      </c>
      <c r="J4" s="392">
        <v>6975995.1199999992</v>
      </c>
      <c r="K4" s="392">
        <v>15743567.960000003</v>
      </c>
      <c r="L4" s="392">
        <v>75311.290000000008</v>
      </c>
      <c r="M4" s="392">
        <v>16736278.059999999</v>
      </c>
      <c r="N4" s="392">
        <v>6858737.3099999987</v>
      </c>
      <c r="O4" s="392">
        <v>1151070.2299999997</v>
      </c>
      <c r="P4" s="392">
        <v>111675.15000000001</v>
      </c>
      <c r="Q4" s="392">
        <v>24933072.039999999</v>
      </c>
      <c r="R4" s="392">
        <v>92187021.390230387</v>
      </c>
    </row>
    <row r="5" spans="1:18">
      <c r="A5" s="1060">
        <v>2012</v>
      </c>
      <c r="B5" s="392">
        <v>1390237</v>
      </c>
      <c r="C5" s="392">
        <v>19732131.499999996</v>
      </c>
      <c r="D5" s="392">
        <v>307758.24</v>
      </c>
      <c r="E5" s="392">
        <v>95955.17</v>
      </c>
      <c r="F5" s="392">
        <v>8689165.089999998</v>
      </c>
      <c r="G5" s="392">
        <v>373995.85437207716</v>
      </c>
      <c r="H5" s="392">
        <v>9466874.3543720748</v>
      </c>
      <c r="I5" s="392">
        <v>1499097.2499999998</v>
      </c>
      <c r="J5" s="392">
        <v>2304682.84</v>
      </c>
      <c r="K5" s="392">
        <v>3803780.0900000003</v>
      </c>
      <c r="L5" s="392">
        <v>0.3299999999999999</v>
      </c>
      <c r="M5" s="392">
        <v>2023928.4099999988</v>
      </c>
      <c r="N5" s="392">
        <v>2273408.5299999979</v>
      </c>
      <c r="O5" s="392">
        <v>424350.53999999975</v>
      </c>
      <c r="P5" s="392">
        <v>83486.41</v>
      </c>
      <c r="Q5" s="392">
        <v>4805174.2199999969</v>
      </c>
      <c r="R5" s="392">
        <v>18075828.664372072</v>
      </c>
    </row>
    <row r="6" spans="1:18">
      <c r="A6" s="1060">
        <v>2013</v>
      </c>
      <c r="B6" s="392">
        <v>959855</v>
      </c>
      <c r="C6" s="392">
        <v>26065793.940000005</v>
      </c>
      <c r="D6" s="392">
        <v>407941.22999999992</v>
      </c>
      <c r="E6" s="392">
        <v>156406.64999999997</v>
      </c>
      <c r="F6" s="392">
        <v>11002064.580000002</v>
      </c>
      <c r="G6" s="392">
        <v>343152.04726593045</v>
      </c>
      <c r="H6" s="392">
        <v>11909564.507265933</v>
      </c>
      <c r="I6" s="392">
        <v>2306778.1899999995</v>
      </c>
      <c r="J6" s="392">
        <v>2109321.1599999997</v>
      </c>
      <c r="K6" s="392">
        <v>4416099.3500000015</v>
      </c>
      <c r="L6" s="392">
        <v>0</v>
      </c>
      <c r="M6" s="392">
        <v>5533954.1399999997</v>
      </c>
      <c r="N6" s="392">
        <v>1246890.2600000002</v>
      </c>
      <c r="O6" s="392">
        <v>20263.54</v>
      </c>
      <c r="P6" s="392">
        <v>28143.190000000002</v>
      </c>
      <c r="Q6" s="392">
        <v>6829251.1300000008</v>
      </c>
      <c r="R6" s="392">
        <v>23154914.987265933</v>
      </c>
    </row>
    <row r="7" spans="1:18">
      <c r="A7" s="1060">
        <v>2014</v>
      </c>
      <c r="B7" s="392">
        <v>1401432</v>
      </c>
      <c r="C7" s="392">
        <v>37900500.980000004</v>
      </c>
      <c r="D7" s="392">
        <v>893639.62</v>
      </c>
      <c r="E7" s="392">
        <v>374451.35</v>
      </c>
      <c r="F7" s="392">
        <v>15395002.060000001</v>
      </c>
      <c r="G7" s="392">
        <v>264913.31454824016</v>
      </c>
      <c r="H7" s="392">
        <v>16928006.34454824</v>
      </c>
      <c r="I7" s="392">
        <v>2658420.0999999996</v>
      </c>
      <c r="J7" s="392">
        <v>1424408.8599999999</v>
      </c>
      <c r="K7" s="392">
        <v>4082828.9600000004</v>
      </c>
      <c r="L7" s="392">
        <v>36231.81</v>
      </c>
      <c r="M7" s="392">
        <v>5151016.01</v>
      </c>
      <c r="N7" s="392">
        <v>2027288.7800000003</v>
      </c>
      <c r="O7" s="392">
        <v>202433.78</v>
      </c>
      <c r="P7" s="392">
        <v>45.55</v>
      </c>
      <c r="Q7" s="392">
        <v>7417015.9300000016</v>
      </c>
      <c r="R7" s="392">
        <v>28427851.234548237</v>
      </c>
    </row>
    <row r="8" spans="1:18">
      <c r="A8" s="1060">
        <v>2015</v>
      </c>
      <c r="B8" s="392">
        <v>992124</v>
      </c>
      <c r="C8" s="392">
        <v>29195022.940000001</v>
      </c>
      <c r="D8" s="392">
        <v>1007566.8099999999</v>
      </c>
      <c r="E8" s="392">
        <v>371734.45</v>
      </c>
      <c r="F8" s="392">
        <v>11101176.609999998</v>
      </c>
      <c r="G8" s="392">
        <v>725458.31404413609</v>
      </c>
      <c r="H8" s="392">
        <v>13205936.184044136</v>
      </c>
      <c r="I8" s="392">
        <v>2303277.3000000003</v>
      </c>
      <c r="J8" s="392">
        <v>1137582.26</v>
      </c>
      <c r="K8" s="392">
        <v>3440859.56</v>
      </c>
      <c r="L8" s="392">
        <v>39079.15</v>
      </c>
      <c r="M8" s="392">
        <v>4027379.5</v>
      </c>
      <c r="N8" s="392">
        <v>1311149.74</v>
      </c>
      <c r="O8" s="392">
        <v>504022.37</v>
      </c>
      <c r="P8" s="392">
        <v>0</v>
      </c>
      <c r="Q8" s="392">
        <v>5881630.7599999998</v>
      </c>
      <c r="R8" s="392">
        <v>22528426.504044138</v>
      </c>
    </row>
    <row r="9" spans="1:18">
      <c r="A9" s="391" t="s">
        <v>1467</v>
      </c>
      <c r="B9" s="392">
        <v>61474</v>
      </c>
      <c r="C9" s="392">
        <v>12479227.889999999</v>
      </c>
      <c r="D9" s="392">
        <v>43918.979999999996</v>
      </c>
      <c r="E9" s="392">
        <v>80994.87</v>
      </c>
      <c r="F9" s="392">
        <v>10770398.290000001</v>
      </c>
      <c r="G9" s="392">
        <v>178919.26270782965</v>
      </c>
      <c r="H9" s="392">
        <v>11074231.40270783</v>
      </c>
      <c r="I9" s="392">
        <v>170706.19999999998</v>
      </c>
      <c r="J9" s="392">
        <v>103543.46</v>
      </c>
      <c r="K9" s="392">
        <v>274249.66000000003</v>
      </c>
      <c r="L9" s="392">
        <v>18525.520000000004</v>
      </c>
      <c r="M9" s="392">
        <v>353614.24</v>
      </c>
      <c r="N9" s="392">
        <v>134562.16</v>
      </c>
      <c r="O9" s="392">
        <v>0</v>
      </c>
      <c r="P9" s="392">
        <v>0</v>
      </c>
      <c r="Q9" s="392">
        <v>506701.91999999993</v>
      </c>
      <c r="R9" s="392">
        <v>11855182.98270783</v>
      </c>
    </row>
    <row r="10" spans="1:18">
      <c r="A10" s="1060">
        <v>2015</v>
      </c>
      <c r="B10" s="392">
        <v>61474</v>
      </c>
      <c r="C10" s="392">
        <v>12479227.889999999</v>
      </c>
      <c r="D10" s="392">
        <v>43918.979999999996</v>
      </c>
      <c r="E10" s="392">
        <v>80994.87</v>
      </c>
      <c r="F10" s="392">
        <v>10770398.290000001</v>
      </c>
      <c r="G10" s="392">
        <v>178919.26270782965</v>
      </c>
      <c r="H10" s="392">
        <v>11074231.40270783</v>
      </c>
      <c r="I10" s="392">
        <v>170706.19999999998</v>
      </c>
      <c r="J10" s="392">
        <v>103543.46</v>
      </c>
      <c r="K10" s="392">
        <v>274249.66000000003</v>
      </c>
      <c r="L10" s="392">
        <v>18525.520000000004</v>
      </c>
      <c r="M10" s="392">
        <v>353614.24</v>
      </c>
      <c r="N10" s="392">
        <v>134562.16</v>
      </c>
      <c r="O10" s="392">
        <v>0</v>
      </c>
      <c r="P10" s="392">
        <v>0</v>
      </c>
      <c r="Q10" s="392">
        <v>506701.91999999993</v>
      </c>
      <c r="R10" s="392">
        <v>11855182.98270783</v>
      </c>
    </row>
    <row r="11" spans="1:18">
      <c r="A11" s="391" t="s">
        <v>1473</v>
      </c>
      <c r="B11" s="392">
        <v>89616</v>
      </c>
      <c r="C11" s="392">
        <v>26331692.789999992</v>
      </c>
      <c r="D11" s="392">
        <v>82192.50999999998</v>
      </c>
      <c r="E11" s="392">
        <v>2730.2</v>
      </c>
      <c r="F11" s="392">
        <v>26331509.879999995</v>
      </c>
      <c r="G11" s="392">
        <v>347745.5898909219</v>
      </c>
      <c r="H11" s="392">
        <v>26764178.179890923</v>
      </c>
      <c r="I11" s="392">
        <v>235658.62999999998</v>
      </c>
      <c r="J11" s="392">
        <v>1028637.0599999997</v>
      </c>
      <c r="K11" s="392">
        <v>1264295.6899999997</v>
      </c>
      <c r="L11" s="392">
        <v>0</v>
      </c>
      <c r="M11" s="392">
        <v>3330444.4099999992</v>
      </c>
      <c r="N11" s="392">
        <v>868136.75000000012</v>
      </c>
      <c r="O11" s="392">
        <v>33611.21</v>
      </c>
      <c r="P11" s="392">
        <v>55254.999999999884</v>
      </c>
      <c r="Q11" s="392">
        <v>4287447.3699999982</v>
      </c>
      <c r="R11" s="392">
        <v>32315921.239890918</v>
      </c>
    </row>
    <row r="12" spans="1:18">
      <c r="A12" s="1060">
        <v>2012</v>
      </c>
      <c r="B12" s="392">
        <v>40058</v>
      </c>
      <c r="C12" s="392">
        <v>12502030.979999989</v>
      </c>
      <c r="D12" s="392">
        <v>39448.049999999988</v>
      </c>
      <c r="E12" s="392">
        <v>1183.48</v>
      </c>
      <c r="F12" s="392">
        <v>12389487.799999999</v>
      </c>
      <c r="G12" s="392">
        <v>266318.02333985257</v>
      </c>
      <c r="H12" s="392">
        <v>12696437.353339853</v>
      </c>
      <c r="I12" s="392">
        <v>148595.90999999997</v>
      </c>
      <c r="J12" s="392">
        <v>814897.73999999964</v>
      </c>
      <c r="K12" s="392">
        <v>963493.64999999967</v>
      </c>
      <c r="L12" s="392">
        <v>0</v>
      </c>
      <c r="M12" s="392">
        <v>989910.0699999989</v>
      </c>
      <c r="N12" s="392">
        <v>535389.33000000007</v>
      </c>
      <c r="O12" s="392">
        <v>3761.88</v>
      </c>
      <c r="P12" s="392">
        <v>39720.999999999891</v>
      </c>
      <c r="Q12" s="392">
        <v>1568782.2799999986</v>
      </c>
      <c r="R12" s="392">
        <v>15228713.283339849</v>
      </c>
    </row>
    <row r="13" spans="1:18">
      <c r="A13" s="1060">
        <v>2013</v>
      </c>
      <c r="B13" s="392">
        <v>25844</v>
      </c>
      <c r="C13" s="392">
        <v>7361527.4400000004</v>
      </c>
      <c r="D13" s="392">
        <v>22596.76</v>
      </c>
      <c r="E13" s="392">
        <v>786.23</v>
      </c>
      <c r="F13" s="392">
        <v>7276687.8699999992</v>
      </c>
      <c r="G13" s="392">
        <v>52971.554673388979</v>
      </c>
      <c r="H13" s="392">
        <v>7353042.4146733899</v>
      </c>
      <c r="I13" s="392">
        <v>42711.13</v>
      </c>
      <c r="J13" s="392">
        <v>176361.16999999998</v>
      </c>
      <c r="K13" s="392">
        <v>219072.30000000002</v>
      </c>
      <c r="L13" s="392">
        <v>0</v>
      </c>
      <c r="M13" s="392">
        <v>1072481.77</v>
      </c>
      <c r="N13" s="392">
        <v>179378.52000000002</v>
      </c>
      <c r="O13" s="392">
        <v>6736.13</v>
      </c>
      <c r="P13" s="392">
        <v>15248.199999999997</v>
      </c>
      <c r="Q13" s="392">
        <v>1273844.6199999999</v>
      </c>
      <c r="R13" s="392">
        <v>8845959.3346733879</v>
      </c>
    </row>
    <row r="14" spans="1:18">
      <c r="A14" s="1060">
        <v>2014</v>
      </c>
      <c r="B14" s="392">
        <v>16754</v>
      </c>
      <c r="C14" s="392">
        <v>4623043.04</v>
      </c>
      <c r="D14" s="392">
        <v>14353.8</v>
      </c>
      <c r="E14" s="392">
        <v>535.14</v>
      </c>
      <c r="F14" s="392">
        <v>4730182.24</v>
      </c>
      <c r="G14" s="392">
        <v>13544.123451486539</v>
      </c>
      <c r="H14" s="392">
        <v>4758615.3034514859</v>
      </c>
      <c r="I14" s="392">
        <v>30546.359999999997</v>
      </c>
      <c r="J14" s="392">
        <v>31651.719999999994</v>
      </c>
      <c r="K14" s="392">
        <v>62198.080000000009</v>
      </c>
      <c r="L14" s="392">
        <v>0</v>
      </c>
      <c r="M14" s="392">
        <v>863294.45000000007</v>
      </c>
      <c r="N14" s="392">
        <v>129638.87</v>
      </c>
      <c r="O14" s="392">
        <v>20838.539999999997</v>
      </c>
      <c r="P14" s="392">
        <v>272.45999999999992</v>
      </c>
      <c r="Q14" s="392">
        <v>1014044.3199999998</v>
      </c>
      <c r="R14" s="392">
        <v>5834857.7034514863</v>
      </c>
    </row>
    <row r="15" spans="1:18">
      <c r="A15" s="1060">
        <v>2015</v>
      </c>
      <c r="B15" s="392">
        <v>6960</v>
      </c>
      <c r="C15" s="392">
        <v>1845091.33</v>
      </c>
      <c r="D15" s="392">
        <v>5793.9</v>
      </c>
      <c r="E15" s="392">
        <v>225.35000000000002</v>
      </c>
      <c r="F15" s="392">
        <v>1935151.97</v>
      </c>
      <c r="G15" s="392">
        <v>14911.888426193857</v>
      </c>
      <c r="H15" s="392">
        <v>1956083.1084261937</v>
      </c>
      <c r="I15" s="392">
        <v>13805.230000000001</v>
      </c>
      <c r="J15" s="392">
        <v>5726.43</v>
      </c>
      <c r="K15" s="392">
        <v>19531.66</v>
      </c>
      <c r="L15" s="392">
        <v>0</v>
      </c>
      <c r="M15" s="392">
        <v>404758.12</v>
      </c>
      <c r="N15" s="392">
        <v>23730.03</v>
      </c>
      <c r="O15" s="392">
        <v>2274.6600000000003</v>
      </c>
      <c r="P15" s="392">
        <v>13.34</v>
      </c>
      <c r="Q15" s="392">
        <v>430776.15</v>
      </c>
      <c r="R15" s="392">
        <v>2406390.9184261938</v>
      </c>
    </row>
    <row r="16" spans="1:18">
      <c r="A16" s="391" t="s">
        <v>1471</v>
      </c>
      <c r="B16" s="392">
        <v>4203075</v>
      </c>
      <c r="C16" s="392">
        <v>14235578.470000001</v>
      </c>
      <c r="D16" s="392">
        <v>2914227.6999999983</v>
      </c>
      <c r="E16" s="392">
        <v>93711.999999999971</v>
      </c>
      <c r="F16" s="392">
        <v>11966997.18999999</v>
      </c>
      <c r="G16" s="392">
        <v>276856.57356800354</v>
      </c>
      <c r="H16" s="392">
        <v>15251793.463567991</v>
      </c>
      <c r="I16" s="392">
        <v>697245.3899999999</v>
      </c>
      <c r="J16" s="392">
        <v>1293720.32</v>
      </c>
      <c r="K16" s="392">
        <v>1990965.71</v>
      </c>
      <c r="L16" s="392">
        <v>0</v>
      </c>
      <c r="M16" s="392">
        <v>1127087.129999999</v>
      </c>
      <c r="N16" s="392">
        <v>1232665.7899999998</v>
      </c>
      <c r="O16" s="392">
        <v>417242.55999999994</v>
      </c>
      <c r="P16" s="392">
        <v>45864.849999999991</v>
      </c>
      <c r="Q16" s="392">
        <v>2822860.3299999987</v>
      </c>
      <c r="R16" s="392">
        <v>20065619.503567986</v>
      </c>
    </row>
    <row r="17" spans="1:18">
      <c r="A17" s="1060">
        <v>2012</v>
      </c>
      <c r="B17" s="392">
        <v>3672579</v>
      </c>
      <c r="C17" s="392">
        <v>12484658.720000001</v>
      </c>
      <c r="D17" s="392">
        <v>2579689.1499999985</v>
      </c>
      <c r="E17" s="392">
        <v>81706.299999999974</v>
      </c>
      <c r="F17" s="392">
        <v>10346141.829999991</v>
      </c>
      <c r="G17" s="392">
        <v>346095.56356800353</v>
      </c>
      <c r="H17" s="392">
        <v>13353632.843567992</v>
      </c>
      <c r="I17" s="392">
        <v>620315.52999999991</v>
      </c>
      <c r="J17" s="392">
        <v>1153245.07</v>
      </c>
      <c r="K17" s="392">
        <v>1773560.6</v>
      </c>
      <c r="L17" s="392">
        <v>0</v>
      </c>
      <c r="M17" s="392">
        <v>942391.80999999889</v>
      </c>
      <c r="N17" s="392">
        <v>1158095.2399999998</v>
      </c>
      <c r="O17" s="392">
        <v>341149.73999999993</v>
      </c>
      <c r="P17" s="392">
        <v>41163.339999999989</v>
      </c>
      <c r="Q17" s="392">
        <v>2482800.1299999985</v>
      </c>
      <c r="R17" s="392">
        <v>17609993.573567986</v>
      </c>
    </row>
    <row r="18" spans="1:18">
      <c r="A18" s="1060">
        <v>2013</v>
      </c>
      <c r="B18" s="392">
        <v>530496</v>
      </c>
      <c r="C18" s="392">
        <v>1750919.75</v>
      </c>
      <c r="D18" s="392">
        <v>334538.55000000005</v>
      </c>
      <c r="E18" s="392">
        <v>12005.7</v>
      </c>
      <c r="F18" s="392">
        <v>1620855.36</v>
      </c>
      <c r="G18" s="392">
        <v>-69238.989999999991</v>
      </c>
      <c r="H18" s="392">
        <v>1898160.62</v>
      </c>
      <c r="I18" s="392">
        <v>76929.86</v>
      </c>
      <c r="J18" s="392">
        <v>140475.25</v>
      </c>
      <c r="K18" s="392">
        <v>217405.11</v>
      </c>
      <c r="L18" s="392">
        <v>0</v>
      </c>
      <c r="M18" s="392">
        <v>184695.32</v>
      </c>
      <c r="N18" s="392">
        <v>74570.549999999988</v>
      </c>
      <c r="O18" s="392">
        <v>76092.820000000007</v>
      </c>
      <c r="P18" s="392">
        <v>4701.51</v>
      </c>
      <c r="Q18" s="392">
        <v>340060.2</v>
      </c>
      <c r="R18" s="392">
        <v>2455625.9300000002</v>
      </c>
    </row>
    <row r="19" spans="1:18">
      <c r="A19" s="391" t="s">
        <v>1541</v>
      </c>
      <c r="B19" s="392">
        <v>11451888</v>
      </c>
      <c r="C19" s="392">
        <v>38657284.320000008</v>
      </c>
      <c r="D19" s="392">
        <v>6996048.5299999993</v>
      </c>
      <c r="E19" s="392">
        <v>260544.41</v>
      </c>
      <c r="F19" s="392">
        <v>28283110.009999998</v>
      </c>
      <c r="G19" s="392">
        <v>792929.37122777675</v>
      </c>
      <c r="H19" s="392">
        <v>36332632.321227774</v>
      </c>
      <c r="I19" s="392">
        <v>2247332.38</v>
      </c>
      <c r="J19" s="392">
        <v>1575232.31</v>
      </c>
      <c r="K19" s="392">
        <v>3822564.6900000004</v>
      </c>
      <c r="L19" s="392">
        <v>0</v>
      </c>
      <c r="M19" s="392">
        <v>5815937.7000000002</v>
      </c>
      <c r="N19" s="392">
        <v>1662290.8599999999</v>
      </c>
      <c r="O19" s="392">
        <v>5337755.8600000003</v>
      </c>
      <c r="P19" s="392">
        <v>32981.18</v>
      </c>
      <c r="Q19" s="392">
        <v>12848965.6</v>
      </c>
      <c r="R19" s="392">
        <v>53004162.611227781</v>
      </c>
    </row>
    <row r="20" spans="1:18">
      <c r="A20" s="1060">
        <v>2012</v>
      </c>
      <c r="B20" s="392">
        <v>501120</v>
      </c>
      <c r="C20" s="392">
        <v>1642637.67</v>
      </c>
      <c r="D20" s="392">
        <v>309124.76999999996</v>
      </c>
      <c r="E20" s="392">
        <v>11050.220000000001</v>
      </c>
      <c r="F20" s="392">
        <v>1424900</v>
      </c>
      <c r="G20" s="392">
        <v>15654.000757962476</v>
      </c>
      <c r="H20" s="392">
        <v>1760728.9907579625</v>
      </c>
      <c r="I20" s="392">
        <v>92076.800000000003</v>
      </c>
      <c r="J20" s="392">
        <v>144211.06</v>
      </c>
      <c r="K20" s="392">
        <v>236287.86</v>
      </c>
      <c r="L20" s="392">
        <v>0</v>
      </c>
      <c r="M20" s="392">
        <v>163055.88999999998</v>
      </c>
      <c r="N20" s="392">
        <v>76881.23</v>
      </c>
      <c r="O20" s="392">
        <v>50806.69</v>
      </c>
      <c r="P20" s="392">
        <v>13416.2</v>
      </c>
      <c r="Q20" s="392">
        <v>304160.01</v>
      </c>
      <c r="R20" s="392">
        <v>2301176.8607579623</v>
      </c>
    </row>
    <row r="21" spans="1:18">
      <c r="A21" s="1060">
        <v>2013</v>
      </c>
      <c r="B21" s="392">
        <v>4770576</v>
      </c>
      <c r="C21" s="392">
        <v>16232577.550000003</v>
      </c>
      <c r="D21" s="392">
        <v>2958579.2499999995</v>
      </c>
      <c r="E21" s="392">
        <v>107473.75999999998</v>
      </c>
      <c r="F21" s="392">
        <v>13493995.43</v>
      </c>
      <c r="G21" s="392">
        <v>492552.3620940845</v>
      </c>
      <c r="H21" s="392">
        <v>17052600.802094087</v>
      </c>
      <c r="I21" s="392">
        <v>875968.29</v>
      </c>
      <c r="J21" s="392">
        <v>841110.22</v>
      </c>
      <c r="K21" s="392">
        <v>1717078.5100000002</v>
      </c>
      <c r="L21" s="392">
        <v>0</v>
      </c>
      <c r="M21" s="392">
        <v>2477857.7399999998</v>
      </c>
      <c r="N21" s="392">
        <v>684505.99</v>
      </c>
      <c r="O21" s="392">
        <v>1377192.1700000002</v>
      </c>
      <c r="P21" s="392">
        <v>19558.37</v>
      </c>
      <c r="Q21" s="392">
        <v>4559114.2700000005</v>
      </c>
      <c r="R21" s="392">
        <v>23328793.582094084</v>
      </c>
    </row>
    <row r="22" spans="1:18">
      <c r="A22" s="1060">
        <v>2014</v>
      </c>
      <c r="B22" s="392">
        <v>4523472</v>
      </c>
      <c r="C22" s="392">
        <v>15236852.610000001</v>
      </c>
      <c r="D22" s="392">
        <v>2752322.09</v>
      </c>
      <c r="E22" s="392">
        <v>102056.96000000002</v>
      </c>
      <c r="F22" s="392">
        <v>9966689.3300000001</v>
      </c>
      <c r="G22" s="392">
        <v>113339.96285731083</v>
      </c>
      <c r="H22" s="392">
        <v>12934408.342857309</v>
      </c>
      <c r="I22" s="392">
        <v>905768.65999999992</v>
      </c>
      <c r="J22" s="392">
        <v>437266.66000000003</v>
      </c>
      <c r="K22" s="392">
        <v>1343035.32</v>
      </c>
      <c r="L22" s="392">
        <v>0</v>
      </c>
      <c r="M22" s="392">
        <v>2439596.35</v>
      </c>
      <c r="N22" s="392">
        <v>642717.35</v>
      </c>
      <c r="O22" s="392">
        <v>3563980.5000000005</v>
      </c>
      <c r="P22" s="392">
        <v>6.5299999999999994</v>
      </c>
      <c r="Q22" s="392">
        <v>6646300.7299999995</v>
      </c>
      <c r="R22" s="392">
        <v>20923744.392857313</v>
      </c>
    </row>
    <row r="23" spans="1:18">
      <c r="A23" s="1060">
        <v>2015</v>
      </c>
      <c r="B23" s="392">
        <v>1656720</v>
      </c>
      <c r="C23" s="392">
        <v>5545216.4900000002</v>
      </c>
      <c r="D23" s="392">
        <v>976022.42</v>
      </c>
      <c r="E23" s="392">
        <v>39963.47</v>
      </c>
      <c r="F23" s="392">
        <v>3397525.25</v>
      </c>
      <c r="G23" s="392">
        <v>171383.04551841892</v>
      </c>
      <c r="H23" s="392">
        <v>4584894.1855184194</v>
      </c>
      <c r="I23" s="392">
        <v>373518.63</v>
      </c>
      <c r="J23" s="392">
        <v>152644.37</v>
      </c>
      <c r="K23" s="392">
        <v>526162.99999999988</v>
      </c>
      <c r="L23" s="392">
        <v>0</v>
      </c>
      <c r="M23" s="392">
        <v>735427.72</v>
      </c>
      <c r="N23" s="392">
        <v>258186.28999999998</v>
      </c>
      <c r="O23" s="392">
        <v>345776.5</v>
      </c>
      <c r="P23" s="392">
        <v>0.08</v>
      </c>
      <c r="Q23" s="392">
        <v>1339390.5900000001</v>
      </c>
      <c r="R23" s="392">
        <v>6450447.7755184183</v>
      </c>
    </row>
    <row r="24" spans="1:18">
      <c r="A24" s="391" t="s">
        <v>1468</v>
      </c>
      <c r="B24" s="392">
        <v>2318280</v>
      </c>
      <c r="C24" s="392">
        <v>40166990.920000002</v>
      </c>
      <c r="D24" s="392">
        <v>248293.46999999997</v>
      </c>
      <c r="E24" s="392">
        <v>342204.16999999993</v>
      </c>
      <c r="F24" s="392">
        <v>22981999.91</v>
      </c>
      <c r="G24" s="392">
        <v>652937.23304777639</v>
      </c>
      <c r="H24" s="392">
        <v>24225434.78304778</v>
      </c>
      <c r="I24" s="392">
        <v>994403.65999999992</v>
      </c>
      <c r="J24" s="392">
        <v>979656.4800000001</v>
      </c>
      <c r="K24" s="392">
        <v>1974060.14</v>
      </c>
      <c r="L24" s="392">
        <v>516579.87</v>
      </c>
      <c r="M24" s="392">
        <v>3656343.7800000003</v>
      </c>
      <c r="N24" s="392">
        <v>788013.5</v>
      </c>
      <c r="O24" s="392">
        <v>218642.87</v>
      </c>
      <c r="P24" s="392">
        <v>32153.440000000006</v>
      </c>
      <c r="Q24" s="392">
        <v>5211733.46</v>
      </c>
      <c r="R24" s="392">
        <v>31411228.383047774</v>
      </c>
    </row>
    <row r="25" spans="1:18">
      <c r="A25" s="1060">
        <v>2012</v>
      </c>
      <c r="B25" s="392">
        <v>455823</v>
      </c>
      <c r="C25" s="392">
        <v>5482605.3099999987</v>
      </c>
      <c r="D25" s="392">
        <v>5623.34</v>
      </c>
      <c r="E25" s="392">
        <v>55674.179999999986</v>
      </c>
      <c r="F25" s="392">
        <v>3683072.29</v>
      </c>
      <c r="G25" s="392">
        <v>18312.362909588519</v>
      </c>
      <c r="H25" s="392">
        <v>3762682.172909589</v>
      </c>
      <c r="I25" s="392">
        <v>109314.36999999997</v>
      </c>
      <c r="J25" s="392">
        <v>311555.00000000006</v>
      </c>
      <c r="K25" s="392">
        <v>420869.36999999994</v>
      </c>
      <c r="L25" s="392">
        <v>3605.33</v>
      </c>
      <c r="M25" s="392">
        <v>242904.16999999998</v>
      </c>
      <c r="N25" s="392">
        <v>302486.78000000003</v>
      </c>
      <c r="O25" s="392">
        <v>10.39</v>
      </c>
      <c r="P25" s="392">
        <v>15381.960000000001</v>
      </c>
      <c r="Q25" s="392">
        <v>564388.63</v>
      </c>
      <c r="R25" s="392">
        <v>4747940.1729095886</v>
      </c>
    </row>
    <row r="26" spans="1:18">
      <c r="A26" s="1060">
        <v>2013</v>
      </c>
      <c r="B26" s="392">
        <v>699010</v>
      </c>
      <c r="C26" s="392">
        <v>9111775.3699999992</v>
      </c>
      <c r="D26" s="392">
        <v>42358.760000000009</v>
      </c>
      <c r="E26" s="392">
        <v>81076.119999999981</v>
      </c>
      <c r="F26" s="392">
        <v>5580919.7600000007</v>
      </c>
      <c r="G26" s="392">
        <v>173327.3195247449</v>
      </c>
      <c r="H26" s="392">
        <v>5877681.9595247451</v>
      </c>
      <c r="I26" s="392">
        <v>224722.86999999997</v>
      </c>
      <c r="J26" s="392">
        <v>289162.32999999996</v>
      </c>
      <c r="K26" s="392">
        <v>513885.2</v>
      </c>
      <c r="L26" s="392">
        <v>468473.20999999996</v>
      </c>
      <c r="M26" s="392">
        <v>958262.75999999989</v>
      </c>
      <c r="N26" s="392">
        <v>127312.63</v>
      </c>
      <c r="O26" s="392">
        <v>108.94</v>
      </c>
      <c r="P26" s="392">
        <v>16434.640000000003</v>
      </c>
      <c r="Q26" s="392">
        <v>1570592.18</v>
      </c>
      <c r="R26" s="392">
        <v>7962159.339524745</v>
      </c>
    </row>
    <row r="27" spans="1:18">
      <c r="A27" s="1060">
        <v>2014</v>
      </c>
      <c r="B27" s="392">
        <v>795793</v>
      </c>
      <c r="C27" s="392">
        <v>16700966.829999998</v>
      </c>
      <c r="D27" s="392">
        <v>131656.26999999999</v>
      </c>
      <c r="E27" s="392">
        <v>133721.88999999998</v>
      </c>
      <c r="F27" s="392">
        <v>9064708.1799999997</v>
      </c>
      <c r="G27" s="392">
        <v>409428.12751035055</v>
      </c>
      <c r="H27" s="392">
        <v>9739514.4675103519</v>
      </c>
      <c r="I27" s="392">
        <v>390456.47</v>
      </c>
      <c r="J27" s="392">
        <v>239503.28</v>
      </c>
      <c r="K27" s="392">
        <v>629959.75</v>
      </c>
      <c r="L27" s="392">
        <v>44501.329999999994</v>
      </c>
      <c r="M27" s="392">
        <v>1632003.6099999999</v>
      </c>
      <c r="N27" s="392">
        <v>212460.31</v>
      </c>
      <c r="O27" s="392">
        <v>94298.09</v>
      </c>
      <c r="P27" s="392">
        <v>332.39</v>
      </c>
      <c r="Q27" s="392">
        <v>1983595.7300000002</v>
      </c>
      <c r="R27" s="392">
        <v>12353069.94751035</v>
      </c>
    </row>
    <row r="28" spans="1:18">
      <c r="A28" s="1060">
        <v>2015</v>
      </c>
      <c r="B28" s="392">
        <v>367654</v>
      </c>
      <c r="C28" s="392">
        <v>8871643.4100000001</v>
      </c>
      <c r="D28" s="392">
        <v>68655.099999999991</v>
      </c>
      <c r="E28" s="392">
        <v>71731.98</v>
      </c>
      <c r="F28" s="392">
        <v>4653299.68</v>
      </c>
      <c r="G28" s="392">
        <v>51869.423103092529</v>
      </c>
      <c r="H28" s="392">
        <v>4845556.1831030929</v>
      </c>
      <c r="I28" s="392">
        <v>269909.95</v>
      </c>
      <c r="J28" s="392">
        <v>139435.87</v>
      </c>
      <c r="K28" s="392">
        <v>409345.82</v>
      </c>
      <c r="L28" s="392">
        <v>0</v>
      </c>
      <c r="M28" s="392">
        <v>823173.24</v>
      </c>
      <c r="N28" s="392">
        <v>145753.78</v>
      </c>
      <c r="O28" s="392">
        <v>124225.45000000001</v>
      </c>
      <c r="P28" s="392">
        <v>4.45</v>
      </c>
      <c r="Q28" s="392">
        <v>1093156.9200000002</v>
      </c>
      <c r="R28" s="392">
        <v>6348058.9231030922</v>
      </c>
    </row>
    <row r="29" spans="1:18">
      <c r="A29" s="391" t="s">
        <v>1464</v>
      </c>
      <c r="B29" s="392">
        <v>58772262.600000001</v>
      </c>
      <c r="C29" s="392">
        <v>428562685.48999995</v>
      </c>
      <c r="D29" s="392">
        <v>12302592.939999999</v>
      </c>
      <c r="E29" s="392">
        <v>3920465.62</v>
      </c>
      <c r="F29" s="392">
        <v>219960847.53000003</v>
      </c>
      <c r="G29" s="392">
        <v>9959165.3375015426</v>
      </c>
      <c r="H29" s="392">
        <v>246143071.42750156</v>
      </c>
      <c r="I29" s="392">
        <v>30768018.880000003</v>
      </c>
      <c r="J29" s="392">
        <v>21892663.48</v>
      </c>
      <c r="K29" s="392">
        <v>52660682.360000007</v>
      </c>
      <c r="L29" s="392">
        <v>16493187.979999999</v>
      </c>
      <c r="M29" s="392">
        <v>46108597.410000004</v>
      </c>
      <c r="N29" s="392">
        <v>12753163.319999998</v>
      </c>
      <c r="O29" s="392">
        <v>3405148.5600000005</v>
      </c>
      <c r="P29" s="392">
        <v>393773.5</v>
      </c>
      <c r="Q29" s="392">
        <v>79153870.769999996</v>
      </c>
      <c r="R29" s="392">
        <v>377957624.55750161</v>
      </c>
    </row>
    <row r="30" spans="1:18">
      <c r="A30" s="1060">
        <v>2012</v>
      </c>
      <c r="B30" s="392">
        <v>32771525.600000001</v>
      </c>
      <c r="C30" s="392">
        <v>71335701.039999977</v>
      </c>
      <c r="D30" s="392">
        <v>2975229.0899999989</v>
      </c>
      <c r="E30" s="392">
        <v>556635.35</v>
      </c>
      <c r="F30" s="392">
        <v>34251805.420000002</v>
      </c>
      <c r="G30" s="392">
        <v>1287127.8100682285</v>
      </c>
      <c r="H30" s="392">
        <v>39070797.670068227</v>
      </c>
      <c r="I30" s="392">
        <v>5073303.97</v>
      </c>
      <c r="J30" s="392">
        <v>6807336.2200000007</v>
      </c>
      <c r="K30" s="392">
        <v>11880640.190000001</v>
      </c>
      <c r="L30" s="392">
        <v>1166370.08</v>
      </c>
      <c r="M30" s="392">
        <v>5554957.469999996</v>
      </c>
      <c r="N30" s="392">
        <v>4443914.43</v>
      </c>
      <c r="O30" s="392">
        <v>551559.94000000006</v>
      </c>
      <c r="P30" s="392">
        <v>255022.91999999998</v>
      </c>
      <c r="Q30" s="392">
        <v>11971824.839999998</v>
      </c>
      <c r="R30" s="392">
        <v>62923262.700068235</v>
      </c>
    </row>
    <row r="31" spans="1:18">
      <c r="A31" s="1060">
        <v>2013</v>
      </c>
      <c r="B31" s="392">
        <v>11908643</v>
      </c>
      <c r="C31" s="392">
        <v>91449554.219999999</v>
      </c>
      <c r="D31" s="392">
        <v>3922481.0600000005</v>
      </c>
      <c r="E31" s="392">
        <v>875163.10000000009</v>
      </c>
      <c r="F31" s="392">
        <v>45424774.81000001</v>
      </c>
      <c r="G31" s="392">
        <v>3144925.4822722189</v>
      </c>
      <c r="H31" s="392">
        <v>53367344.452272229</v>
      </c>
      <c r="I31" s="392">
        <v>7808911.6500000013</v>
      </c>
      <c r="J31" s="392">
        <v>5696748.6599999992</v>
      </c>
      <c r="K31" s="392">
        <v>13505660.310000001</v>
      </c>
      <c r="L31" s="392">
        <v>3257968.05</v>
      </c>
      <c r="M31" s="392">
        <v>11257480.120000001</v>
      </c>
      <c r="N31" s="392">
        <v>2541224.7999999998</v>
      </c>
      <c r="O31" s="392">
        <v>979261.75000000012</v>
      </c>
      <c r="P31" s="392">
        <v>135567.31999999998</v>
      </c>
      <c r="Q31" s="392">
        <v>18171502.039999999</v>
      </c>
      <c r="R31" s="392">
        <v>85044506.802272245</v>
      </c>
    </row>
    <row r="32" spans="1:18">
      <c r="A32" s="1060">
        <v>2014</v>
      </c>
      <c r="B32" s="392">
        <v>9509271</v>
      </c>
      <c r="C32" s="392">
        <v>171198984.52000001</v>
      </c>
      <c r="D32" s="392">
        <v>3764680.61</v>
      </c>
      <c r="E32" s="392">
        <v>1684441.9</v>
      </c>
      <c r="F32" s="392">
        <v>89169535.25</v>
      </c>
      <c r="G32" s="392">
        <v>3249478.719731478</v>
      </c>
      <c r="H32" s="392">
        <v>97868136.479731485</v>
      </c>
      <c r="I32" s="392">
        <v>11610334.470000001</v>
      </c>
      <c r="J32" s="392">
        <v>6054748.540000001</v>
      </c>
      <c r="K32" s="392">
        <v>17665083.010000002</v>
      </c>
      <c r="L32" s="392">
        <v>7927265.3599999994</v>
      </c>
      <c r="M32" s="392">
        <v>19551926.480000004</v>
      </c>
      <c r="N32" s="392">
        <v>3623302.0799999991</v>
      </c>
      <c r="O32" s="392">
        <v>933190.32999999984</v>
      </c>
      <c r="P32" s="392">
        <v>2942.869999999999</v>
      </c>
      <c r="Q32" s="392">
        <v>32038627.119999997</v>
      </c>
      <c r="R32" s="392">
        <v>147571846.6097315</v>
      </c>
    </row>
    <row r="33" spans="1:18">
      <c r="A33" s="1060">
        <v>2015</v>
      </c>
      <c r="B33" s="392">
        <v>4582823</v>
      </c>
      <c r="C33" s="392">
        <v>94578445.709999979</v>
      </c>
      <c r="D33" s="392">
        <v>1640202.1800000002</v>
      </c>
      <c r="E33" s="392">
        <v>804225.27</v>
      </c>
      <c r="F33" s="392">
        <v>51114732.049999997</v>
      </c>
      <c r="G33" s="392">
        <v>2277633.3254296179</v>
      </c>
      <c r="H33" s="392">
        <v>55836792.825429618</v>
      </c>
      <c r="I33" s="392">
        <v>6275468.79</v>
      </c>
      <c r="J33" s="392">
        <v>3333830.06</v>
      </c>
      <c r="K33" s="392">
        <v>9609298.8500000015</v>
      </c>
      <c r="L33" s="392">
        <v>4141584.49</v>
      </c>
      <c r="M33" s="392">
        <v>9744233.3400000017</v>
      </c>
      <c r="N33" s="392">
        <v>2144722.0100000002</v>
      </c>
      <c r="O33" s="392">
        <v>941136.54000000027</v>
      </c>
      <c r="P33" s="392">
        <v>240.39000000000004</v>
      </c>
      <c r="Q33" s="392">
        <v>16971916.77</v>
      </c>
      <c r="R33" s="392">
        <v>82418008.445429608</v>
      </c>
    </row>
    <row r="34" spans="1:18">
      <c r="A34" s="391" t="s">
        <v>1470</v>
      </c>
      <c r="B34" s="392">
        <v>916789</v>
      </c>
      <c r="C34" s="392">
        <v>42757320.07</v>
      </c>
      <c r="D34" s="392">
        <v>838065.39999999991</v>
      </c>
      <c r="E34" s="392">
        <v>606501.78</v>
      </c>
      <c r="F34" s="392">
        <v>18016462.210000001</v>
      </c>
      <c r="G34" s="392">
        <v>270406.64232928742</v>
      </c>
      <c r="H34" s="392">
        <v>19731436.032329291</v>
      </c>
      <c r="I34" s="392">
        <v>2779568.19</v>
      </c>
      <c r="J34" s="392">
        <v>2439796.6299999994</v>
      </c>
      <c r="K34" s="392">
        <v>5219364.82</v>
      </c>
      <c r="L34" s="392">
        <v>0</v>
      </c>
      <c r="M34" s="392">
        <v>5701304.2000000011</v>
      </c>
      <c r="N34" s="392">
        <v>1685238.2899999998</v>
      </c>
      <c r="O34" s="392">
        <v>471824.13</v>
      </c>
      <c r="P34" s="392">
        <v>58323.35</v>
      </c>
      <c r="Q34" s="392">
        <v>7916689.9699999997</v>
      </c>
      <c r="R34" s="392">
        <v>32867490.822329283</v>
      </c>
    </row>
    <row r="35" spans="1:18">
      <c r="A35" s="1060">
        <v>2012</v>
      </c>
      <c r="B35" s="392">
        <v>178162</v>
      </c>
      <c r="C35" s="392">
        <v>10330844.879999999</v>
      </c>
      <c r="D35" s="392">
        <v>220752.18</v>
      </c>
      <c r="E35" s="392">
        <v>105443.6</v>
      </c>
      <c r="F35" s="392">
        <v>4321481.4399999995</v>
      </c>
      <c r="G35" s="392">
        <v>76055.169289478552</v>
      </c>
      <c r="H35" s="392">
        <v>4723732.3892894778</v>
      </c>
      <c r="I35" s="392">
        <v>627330.48999999987</v>
      </c>
      <c r="J35" s="392">
        <v>980952.79999999981</v>
      </c>
      <c r="K35" s="392">
        <v>1608283.2899999996</v>
      </c>
      <c r="L35" s="392">
        <v>0</v>
      </c>
      <c r="M35" s="392">
        <v>708248.14999999991</v>
      </c>
      <c r="N35" s="392">
        <v>624216.00999999978</v>
      </c>
      <c r="O35" s="392">
        <v>32621.020000000004</v>
      </c>
      <c r="P35" s="392">
        <v>44195.83</v>
      </c>
      <c r="Q35" s="392">
        <v>1409281.0099999998</v>
      </c>
      <c r="R35" s="392">
        <v>7741296.6892894767</v>
      </c>
    </row>
    <row r="36" spans="1:18">
      <c r="A36" s="1060">
        <v>2013</v>
      </c>
      <c r="B36" s="392">
        <v>249283</v>
      </c>
      <c r="C36" s="392">
        <v>14765610.82</v>
      </c>
      <c r="D36" s="392">
        <v>262809.69</v>
      </c>
      <c r="E36" s="392">
        <v>190227.17000000004</v>
      </c>
      <c r="F36" s="392">
        <v>6031963.4700000007</v>
      </c>
      <c r="G36" s="392">
        <v>91304.270178092673</v>
      </c>
      <c r="H36" s="392">
        <v>6576304.6001780936</v>
      </c>
      <c r="I36" s="392">
        <v>978597.71</v>
      </c>
      <c r="J36" s="392">
        <v>816280.63</v>
      </c>
      <c r="K36" s="392">
        <v>1794878.34</v>
      </c>
      <c r="L36" s="392">
        <v>0</v>
      </c>
      <c r="M36" s="392">
        <v>1989654.89</v>
      </c>
      <c r="N36" s="392">
        <v>388474.08999999997</v>
      </c>
      <c r="O36" s="392">
        <v>99629.280000000013</v>
      </c>
      <c r="P36" s="392">
        <v>14040.249999999998</v>
      </c>
      <c r="Q36" s="392">
        <v>2491798.5099999998</v>
      </c>
      <c r="R36" s="392">
        <v>10862981.450178092</v>
      </c>
    </row>
    <row r="37" spans="1:18">
      <c r="A37" s="1060">
        <v>2014</v>
      </c>
      <c r="B37" s="392">
        <v>242033</v>
      </c>
      <c r="C37" s="392">
        <v>11367518.67</v>
      </c>
      <c r="D37" s="392">
        <v>183309.85999999996</v>
      </c>
      <c r="E37" s="392">
        <v>180946.98</v>
      </c>
      <c r="F37" s="392">
        <v>4695178.9800000004</v>
      </c>
      <c r="G37" s="392">
        <v>65358.19585690189</v>
      </c>
      <c r="H37" s="392">
        <v>5124794.0158569021</v>
      </c>
      <c r="I37" s="392">
        <v>672547.47</v>
      </c>
      <c r="J37" s="392">
        <v>388427.36</v>
      </c>
      <c r="K37" s="392">
        <v>1060974.83</v>
      </c>
      <c r="L37" s="392">
        <v>0</v>
      </c>
      <c r="M37" s="392">
        <v>2007958.4300000002</v>
      </c>
      <c r="N37" s="392">
        <v>420849.88</v>
      </c>
      <c r="O37" s="392">
        <v>128008.56</v>
      </c>
      <c r="P37" s="392">
        <v>67.75</v>
      </c>
      <c r="Q37" s="392">
        <v>2556884.62</v>
      </c>
      <c r="R37" s="392">
        <v>8742653.4658569023</v>
      </c>
    </row>
    <row r="38" spans="1:18">
      <c r="A38" s="1060">
        <v>2015</v>
      </c>
      <c r="B38" s="392">
        <v>247311</v>
      </c>
      <c r="C38" s="392">
        <v>6293345.7000000002</v>
      </c>
      <c r="D38" s="392">
        <v>171193.66999999998</v>
      </c>
      <c r="E38" s="392">
        <v>129884.03000000001</v>
      </c>
      <c r="F38" s="392">
        <v>2967838.32</v>
      </c>
      <c r="G38" s="392">
        <v>37689.007004814332</v>
      </c>
      <c r="H38" s="392">
        <v>3306605.0270048147</v>
      </c>
      <c r="I38" s="392">
        <v>501092.52000000008</v>
      </c>
      <c r="J38" s="392">
        <v>254135.84000000005</v>
      </c>
      <c r="K38" s="392">
        <v>755228.3600000001</v>
      </c>
      <c r="L38" s="392">
        <v>0</v>
      </c>
      <c r="M38" s="392">
        <v>995442.73000000021</v>
      </c>
      <c r="N38" s="392">
        <v>251698.31</v>
      </c>
      <c r="O38" s="392">
        <v>211565.27000000002</v>
      </c>
      <c r="P38" s="392">
        <v>19.520000000000003</v>
      </c>
      <c r="Q38" s="392">
        <v>1458725.8300000003</v>
      </c>
      <c r="R38" s="392">
        <v>5520559.2170048142</v>
      </c>
    </row>
    <row r="39" spans="1:18">
      <c r="A39" s="391" t="s">
        <v>1465</v>
      </c>
      <c r="B39" s="392">
        <v>15912333</v>
      </c>
      <c r="C39" s="392">
        <v>320662013.20999992</v>
      </c>
      <c r="D39" s="392">
        <v>12186089.699999999</v>
      </c>
      <c r="E39" s="392">
        <v>2457951.2299999995</v>
      </c>
      <c r="F39" s="392">
        <v>159317529.87</v>
      </c>
      <c r="G39" s="392">
        <v>5767907.3851260664</v>
      </c>
      <c r="H39" s="392">
        <v>179729478.18512607</v>
      </c>
      <c r="I39" s="392">
        <v>15438015.450000001</v>
      </c>
      <c r="J39" s="392">
        <v>15591699.279999997</v>
      </c>
      <c r="K39" s="392">
        <v>31029714.73</v>
      </c>
      <c r="L39" s="392">
        <v>7170576.1199999992</v>
      </c>
      <c r="M39" s="392">
        <v>26479968.590000004</v>
      </c>
      <c r="N39" s="392">
        <v>8677382.6400000006</v>
      </c>
      <c r="O39" s="392">
        <v>5339611.7599999988</v>
      </c>
      <c r="P39" s="392">
        <v>630263.47</v>
      </c>
      <c r="Q39" s="392">
        <v>48297802.579999998</v>
      </c>
      <c r="R39" s="392">
        <v>259056995.49512607</v>
      </c>
    </row>
    <row r="40" spans="1:18">
      <c r="A40" s="1060">
        <v>2012</v>
      </c>
      <c r="B40" s="392">
        <v>5690335</v>
      </c>
      <c r="C40" s="392">
        <v>99826736.279999956</v>
      </c>
      <c r="D40" s="392">
        <v>4023870.609999998</v>
      </c>
      <c r="E40" s="392">
        <v>857819.57999999984</v>
      </c>
      <c r="F40" s="392">
        <v>47346537.949999996</v>
      </c>
      <c r="G40" s="392">
        <v>1952323.6285032076</v>
      </c>
      <c r="H40" s="392">
        <v>54180551.768503189</v>
      </c>
      <c r="I40" s="392">
        <v>3834614.0499999989</v>
      </c>
      <c r="J40" s="392">
        <v>7143715.959999999</v>
      </c>
      <c r="K40" s="392">
        <v>10978330.009999998</v>
      </c>
      <c r="L40" s="392">
        <v>2579768.689999999</v>
      </c>
      <c r="M40" s="392">
        <v>4657130.84</v>
      </c>
      <c r="N40" s="392">
        <v>4016946.84</v>
      </c>
      <c r="O40" s="392">
        <v>1777227.47</v>
      </c>
      <c r="P40" s="392">
        <v>343834.61000000004</v>
      </c>
      <c r="Q40" s="392">
        <v>13374908.449999999</v>
      </c>
      <c r="R40" s="392">
        <v>78533790.228503197</v>
      </c>
    </row>
    <row r="41" spans="1:18">
      <c r="A41" s="1060">
        <v>2013</v>
      </c>
      <c r="B41" s="392">
        <v>3630524</v>
      </c>
      <c r="C41" s="392">
        <v>92762592.569999978</v>
      </c>
      <c r="D41" s="392">
        <v>4077917.1300000008</v>
      </c>
      <c r="E41" s="392">
        <v>636200.91999999993</v>
      </c>
      <c r="F41" s="392">
        <v>46472331.480000004</v>
      </c>
      <c r="G41" s="392">
        <v>602257.95399154187</v>
      </c>
      <c r="H41" s="392">
        <v>51788707.483991563</v>
      </c>
      <c r="I41" s="392">
        <v>4687888.1100000003</v>
      </c>
      <c r="J41" s="392">
        <v>4692045.1399999997</v>
      </c>
      <c r="K41" s="392">
        <v>9379933.25</v>
      </c>
      <c r="L41" s="392">
        <v>1140910.24</v>
      </c>
      <c r="M41" s="392">
        <v>9123356.0900000017</v>
      </c>
      <c r="N41" s="392">
        <v>1936640.7900000005</v>
      </c>
      <c r="O41" s="392">
        <v>1599375.3499999996</v>
      </c>
      <c r="P41" s="392">
        <v>283234.95</v>
      </c>
      <c r="Q41" s="392">
        <v>14083517.420000002</v>
      </c>
      <c r="R41" s="392">
        <v>75252158.15399155</v>
      </c>
    </row>
    <row r="42" spans="1:18">
      <c r="A42" s="1060">
        <v>2014</v>
      </c>
      <c r="B42" s="392">
        <v>4350074</v>
      </c>
      <c r="C42" s="392">
        <v>85943332.86999999</v>
      </c>
      <c r="D42" s="392">
        <v>3331345.9</v>
      </c>
      <c r="E42" s="392">
        <v>683568.53999999992</v>
      </c>
      <c r="F42" s="392">
        <v>42399952.079999998</v>
      </c>
      <c r="G42" s="392">
        <v>2342947.3856665418</v>
      </c>
      <c r="H42" s="392">
        <v>48757813.905666545</v>
      </c>
      <c r="I42" s="392">
        <v>5001808.6900000013</v>
      </c>
      <c r="J42" s="392">
        <v>2714723.6799999997</v>
      </c>
      <c r="K42" s="392">
        <v>7716532.3700000001</v>
      </c>
      <c r="L42" s="392">
        <v>2094940.7600000002</v>
      </c>
      <c r="M42" s="392">
        <v>8718153.4900000002</v>
      </c>
      <c r="N42" s="392">
        <v>2006893.2300000002</v>
      </c>
      <c r="O42" s="392">
        <v>1147552.2999999998</v>
      </c>
      <c r="P42" s="392">
        <v>2930.4700000000003</v>
      </c>
      <c r="Q42" s="392">
        <v>13970470.249999998</v>
      </c>
      <c r="R42" s="392">
        <v>70444816.525666535</v>
      </c>
    </row>
    <row r="43" spans="1:18">
      <c r="A43" s="1060">
        <v>2015</v>
      </c>
      <c r="B43" s="392">
        <v>2241400</v>
      </c>
      <c r="C43" s="392">
        <v>42129351.489999995</v>
      </c>
      <c r="D43" s="392">
        <v>752956.06</v>
      </c>
      <c r="E43" s="392">
        <v>280362.18999999994</v>
      </c>
      <c r="F43" s="392">
        <v>23098708.359999999</v>
      </c>
      <c r="G43" s="392">
        <v>870378.41696477518</v>
      </c>
      <c r="H43" s="392">
        <v>25002405.026964776</v>
      </c>
      <c r="I43" s="392">
        <v>1913704.6000000003</v>
      </c>
      <c r="J43" s="392">
        <v>1041214.5000000001</v>
      </c>
      <c r="K43" s="392">
        <v>2954919.1000000006</v>
      </c>
      <c r="L43" s="392">
        <v>1354956.4300000002</v>
      </c>
      <c r="M43" s="392">
        <v>3981328.1700000004</v>
      </c>
      <c r="N43" s="392">
        <v>716901.77999999991</v>
      </c>
      <c r="O43" s="392">
        <v>815456.63999999978</v>
      </c>
      <c r="P43" s="392">
        <v>263.43999999999994</v>
      </c>
      <c r="Q43" s="392">
        <v>6868906.459999999</v>
      </c>
      <c r="R43" s="392">
        <v>34826230.586964779</v>
      </c>
    </row>
    <row r="44" spans="1:18">
      <c r="A44" s="391" t="s">
        <v>2043</v>
      </c>
      <c r="B44" s="392">
        <v>753072</v>
      </c>
      <c r="C44" s="392">
        <v>0</v>
      </c>
      <c r="D44" s="392">
        <v>0</v>
      </c>
      <c r="E44" s="392">
        <v>0</v>
      </c>
      <c r="F44" s="392">
        <v>0</v>
      </c>
      <c r="G44" s="392">
        <v>20065.459999999992</v>
      </c>
      <c r="H44" s="392">
        <v>20065.459999999992</v>
      </c>
      <c r="I44" s="392">
        <v>-0.11</v>
      </c>
      <c r="J44" s="392">
        <v>-0.24</v>
      </c>
      <c r="K44" s="392">
        <v>-0.35</v>
      </c>
      <c r="L44" s="392">
        <v>0</v>
      </c>
      <c r="M44" s="392">
        <v>-0.19</v>
      </c>
      <c r="N44" s="392">
        <v>-0.04</v>
      </c>
      <c r="O44" s="392">
        <v>0</v>
      </c>
      <c r="P44" s="392">
        <v>-0.01</v>
      </c>
      <c r="Q44" s="392">
        <v>-0.24000000000000002</v>
      </c>
      <c r="R44" s="392">
        <v>12818.149999999991</v>
      </c>
    </row>
    <row r="45" spans="1:18">
      <c r="A45" s="1060">
        <v>2012</v>
      </c>
      <c r="B45" s="392">
        <v>158311</v>
      </c>
      <c r="C45" s="392">
        <v>0</v>
      </c>
      <c r="D45" s="392">
        <v>0</v>
      </c>
      <c r="E45" s="392">
        <v>0</v>
      </c>
      <c r="F45" s="392">
        <v>0</v>
      </c>
      <c r="G45" s="392">
        <v>20065.459999999992</v>
      </c>
      <c r="H45" s="392">
        <v>20065.459999999992</v>
      </c>
      <c r="I45" s="392">
        <v>0</v>
      </c>
      <c r="J45" s="392">
        <v>0</v>
      </c>
      <c r="K45" s="392">
        <v>0</v>
      </c>
      <c r="L45" s="392">
        <v>0</v>
      </c>
      <c r="M45" s="392">
        <v>0</v>
      </c>
      <c r="N45" s="392">
        <v>0</v>
      </c>
      <c r="O45" s="392">
        <v>0</v>
      </c>
      <c r="P45" s="392">
        <v>0</v>
      </c>
      <c r="Q45" s="392">
        <v>0</v>
      </c>
      <c r="R45" s="392">
        <v>12818.739999999991</v>
      </c>
    </row>
    <row r="46" spans="1:18">
      <c r="A46" s="1060">
        <v>2013</v>
      </c>
      <c r="B46" s="392">
        <v>261130</v>
      </c>
      <c r="C46" s="392">
        <v>0</v>
      </c>
      <c r="D46" s="392">
        <v>0</v>
      </c>
      <c r="E46" s="392">
        <v>0</v>
      </c>
      <c r="F46" s="392">
        <v>0</v>
      </c>
      <c r="G46" s="392">
        <v>0</v>
      </c>
      <c r="H46" s="392">
        <v>0</v>
      </c>
      <c r="I46" s="392">
        <v>-0.11</v>
      </c>
      <c r="J46" s="392">
        <v>-0.24</v>
      </c>
      <c r="K46" s="392">
        <v>-0.35</v>
      </c>
      <c r="L46" s="392">
        <v>0</v>
      </c>
      <c r="M46" s="392">
        <v>-0.19</v>
      </c>
      <c r="N46" s="392">
        <v>-0.04</v>
      </c>
      <c r="O46" s="392">
        <v>0</v>
      </c>
      <c r="P46" s="392">
        <v>-0.01</v>
      </c>
      <c r="Q46" s="392">
        <v>-0.24000000000000002</v>
      </c>
      <c r="R46" s="392">
        <v>-0.59</v>
      </c>
    </row>
    <row r="47" spans="1:18">
      <c r="A47" s="1060">
        <v>2014</v>
      </c>
      <c r="B47" s="392">
        <v>235562</v>
      </c>
      <c r="C47" s="392">
        <v>0</v>
      </c>
      <c r="D47" s="392">
        <v>0</v>
      </c>
      <c r="E47" s="392">
        <v>0</v>
      </c>
      <c r="F47" s="392">
        <v>0</v>
      </c>
      <c r="G47" s="392">
        <v>0</v>
      </c>
      <c r="H47" s="392">
        <v>0</v>
      </c>
      <c r="I47" s="392">
        <v>0</v>
      </c>
      <c r="J47" s="392">
        <v>0</v>
      </c>
      <c r="K47" s="392">
        <v>0</v>
      </c>
      <c r="L47" s="392">
        <v>0</v>
      </c>
      <c r="M47" s="392">
        <v>0</v>
      </c>
      <c r="N47" s="392">
        <v>0</v>
      </c>
      <c r="O47" s="392">
        <v>0</v>
      </c>
      <c r="P47" s="392">
        <v>0</v>
      </c>
      <c r="Q47" s="392">
        <v>0</v>
      </c>
      <c r="R47" s="392">
        <v>0</v>
      </c>
    </row>
    <row r="48" spans="1:18">
      <c r="A48" s="1060">
        <v>2015</v>
      </c>
      <c r="B48" s="392">
        <v>98069</v>
      </c>
      <c r="C48" s="392">
        <v>0</v>
      </c>
      <c r="D48" s="392">
        <v>0</v>
      </c>
      <c r="E48" s="392">
        <v>0</v>
      </c>
      <c r="F48" s="392">
        <v>0</v>
      </c>
      <c r="G48" s="392">
        <v>0</v>
      </c>
      <c r="H48" s="392">
        <v>0</v>
      </c>
      <c r="I48" s="392">
        <v>0</v>
      </c>
      <c r="J48" s="392">
        <v>0</v>
      </c>
      <c r="K48" s="392">
        <v>0</v>
      </c>
      <c r="L48" s="392">
        <v>0</v>
      </c>
      <c r="M48" s="392">
        <v>0</v>
      </c>
      <c r="N48" s="392">
        <v>0</v>
      </c>
      <c r="O48" s="392">
        <v>0</v>
      </c>
      <c r="P48" s="392">
        <v>0</v>
      </c>
      <c r="Q48" s="392">
        <v>0</v>
      </c>
      <c r="R48" s="392">
        <v>0</v>
      </c>
    </row>
    <row r="49" spans="1:18">
      <c r="A49" s="391" t="s">
        <v>1475</v>
      </c>
      <c r="B49" s="392">
        <v>16493</v>
      </c>
      <c r="C49" s="392">
        <v>3217800.29</v>
      </c>
      <c r="D49" s="392">
        <v>17626.080000000002</v>
      </c>
      <c r="E49" s="392">
        <v>23831.050000000003</v>
      </c>
      <c r="F49" s="392">
        <v>2464119.12</v>
      </c>
      <c r="G49" s="392">
        <v>26939.37721335674</v>
      </c>
      <c r="H49" s="392">
        <v>2532515.627213357</v>
      </c>
      <c r="I49" s="392">
        <v>42078.259999999995</v>
      </c>
      <c r="J49" s="392">
        <v>30116.710000000006</v>
      </c>
      <c r="K49" s="392">
        <v>72194.97</v>
      </c>
      <c r="L49" s="392">
        <v>245785.37</v>
      </c>
      <c r="M49" s="392">
        <v>142797.03999999998</v>
      </c>
      <c r="N49" s="392">
        <v>37019.29</v>
      </c>
      <c r="O49" s="392">
        <v>0</v>
      </c>
      <c r="P49" s="392">
        <v>0.57000000000000006</v>
      </c>
      <c r="Q49" s="392">
        <v>425602.27</v>
      </c>
      <c r="R49" s="392">
        <v>3030312.8672133572</v>
      </c>
    </row>
    <row r="50" spans="1:18">
      <c r="A50" s="1060">
        <v>2014</v>
      </c>
      <c r="B50" s="392">
        <v>9216</v>
      </c>
      <c r="C50" s="392">
        <v>1526968</v>
      </c>
      <c r="D50" s="392">
        <v>8732.5</v>
      </c>
      <c r="E50" s="392">
        <v>12771.89</v>
      </c>
      <c r="F50" s="392">
        <v>1160923.52</v>
      </c>
      <c r="G50" s="392">
        <v>20662.480377689288</v>
      </c>
      <c r="H50" s="392">
        <v>1203090.3903776894</v>
      </c>
      <c r="I50" s="392">
        <v>21790.309999999998</v>
      </c>
      <c r="J50" s="392">
        <v>16480.150000000001</v>
      </c>
      <c r="K50" s="392">
        <v>38270.46</v>
      </c>
      <c r="L50" s="392">
        <v>128480.07</v>
      </c>
      <c r="M50" s="392">
        <v>81531.070000000007</v>
      </c>
      <c r="N50" s="392">
        <v>20361.980000000003</v>
      </c>
      <c r="O50" s="392">
        <v>0</v>
      </c>
      <c r="P50" s="392">
        <v>0.55000000000000004</v>
      </c>
      <c r="Q50" s="392">
        <v>230373.66999999998</v>
      </c>
      <c r="R50" s="392">
        <v>1471734.5203776895</v>
      </c>
    </row>
    <row r="51" spans="1:18">
      <c r="A51" s="1060">
        <v>2015</v>
      </c>
      <c r="B51" s="392">
        <v>7277</v>
      </c>
      <c r="C51" s="392">
        <v>1690832.29</v>
      </c>
      <c r="D51" s="392">
        <v>8893.58</v>
      </c>
      <c r="E51" s="392">
        <v>11059.160000000002</v>
      </c>
      <c r="F51" s="392">
        <v>1303195.6000000003</v>
      </c>
      <c r="G51" s="392">
        <v>6276.8968356674541</v>
      </c>
      <c r="H51" s="392">
        <v>1329425.2368356676</v>
      </c>
      <c r="I51" s="392">
        <v>20287.949999999997</v>
      </c>
      <c r="J51" s="392">
        <v>13636.560000000003</v>
      </c>
      <c r="K51" s="392">
        <v>33924.51</v>
      </c>
      <c r="L51" s="392">
        <v>117305.3</v>
      </c>
      <c r="M51" s="392">
        <v>61265.969999999987</v>
      </c>
      <c r="N51" s="392">
        <v>16657.309999999998</v>
      </c>
      <c r="O51" s="392">
        <v>0</v>
      </c>
      <c r="P51" s="392">
        <v>0.02</v>
      </c>
      <c r="Q51" s="392">
        <v>195228.6</v>
      </c>
      <c r="R51" s="392">
        <v>1558578.3468356677</v>
      </c>
    </row>
    <row r="52" spans="1:18">
      <c r="A52" s="391" t="s">
        <v>2044</v>
      </c>
      <c r="B52" s="392"/>
      <c r="C52" s="392"/>
      <c r="D52" s="392"/>
      <c r="E52" s="392"/>
      <c r="F52" s="392"/>
      <c r="G52" s="392"/>
      <c r="H52" s="392"/>
      <c r="I52" s="392"/>
      <c r="J52" s="392"/>
      <c r="K52" s="392"/>
      <c r="L52" s="392"/>
      <c r="M52" s="392"/>
      <c r="N52" s="392"/>
      <c r="O52" s="392"/>
      <c r="P52" s="392"/>
      <c r="Q52" s="392"/>
      <c r="R52" s="392"/>
    </row>
    <row r="53" spans="1:18">
      <c r="A53" s="1060">
        <v>2012</v>
      </c>
      <c r="B53" s="392"/>
      <c r="C53" s="392"/>
      <c r="D53" s="392"/>
      <c r="E53" s="392"/>
      <c r="F53" s="392"/>
      <c r="G53" s="392"/>
      <c r="H53" s="392"/>
      <c r="I53" s="392"/>
      <c r="J53" s="392"/>
      <c r="K53" s="392"/>
      <c r="L53" s="392"/>
      <c r="M53" s="392"/>
      <c r="N53" s="392"/>
      <c r="O53" s="392"/>
      <c r="P53" s="392"/>
      <c r="Q53" s="392"/>
      <c r="R53" s="392"/>
    </row>
    <row r="54" spans="1:18">
      <c r="A54" s="1060">
        <v>2013</v>
      </c>
      <c r="B54" s="392"/>
      <c r="C54" s="392"/>
      <c r="D54" s="392"/>
      <c r="E54" s="392"/>
      <c r="F54" s="392"/>
      <c r="G54" s="392"/>
      <c r="H54" s="392"/>
      <c r="I54" s="392"/>
      <c r="J54" s="392"/>
      <c r="K54" s="392"/>
      <c r="L54" s="392"/>
      <c r="M54" s="392"/>
      <c r="N54" s="392"/>
      <c r="O54" s="392"/>
      <c r="P54" s="392"/>
      <c r="Q54" s="392"/>
      <c r="R54" s="392"/>
    </row>
    <row r="55" spans="1:18">
      <c r="A55" s="1060">
        <v>2014</v>
      </c>
      <c r="B55" s="392"/>
      <c r="C55" s="392"/>
      <c r="D55" s="392"/>
      <c r="E55" s="392"/>
      <c r="F55" s="392"/>
      <c r="G55" s="392"/>
      <c r="H55" s="392"/>
      <c r="I55" s="392"/>
      <c r="J55" s="392"/>
      <c r="K55" s="392"/>
      <c r="L55" s="392"/>
      <c r="M55" s="392"/>
      <c r="N55" s="392"/>
      <c r="O55" s="392"/>
      <c r="P55" s="392"/>
      <c r="Q55" s="392"/>
      <c r="R55" s="392"/>
    </row>
    <row r="56" spans="1:18">
      <c r="A56" s="391" t="s">
        <v>1521</v>
      </c>
      <c r="B56" s="392">
        <v>99238930.599999994</v>
      </c>
      <c r="C56" s="392">
        <v>1039964042.8099999</v>
      </c>
      <c r="D56" s="392">
        <v>38245961.209999993</v>
      </c>
      <c r="E56" s="392">
        <v>8787482.9499999993</v>
      </c>
      <c r="F56" s="392">
        <v>546280382.35000002</v>
      </c>
      <c r="G56" s="392">
        <v>20001391.762842949</v>
      </c>
      <c r="H56" s="392">
        <v>613315218.27284312</v>
      </c>
      <c r="I56" s="392">
        <v>62140599.770000003</v>
      </c>
      <c r="J56" s="392">
        <v>51911060.610000007</v>
      </c>
      <c r="K56" s="392">
        <v>114051660.38000003</v>
      </c>
      <c r="L56" s="392">
        <v>24519966.149999995</v>
      </c>
      <c r="M56" s="392">
        <v>109452372.37000002</v>
      </c>
      <c r="N56" s="392">
        <v>34697209.86999999</v>
      </c>
      <c r="O56" s="392">
        <v>16374907.18</v>
      </c>
      <c r="P56" s="392">
        <v>1360290.4999999998</v>
      </c>
      <c r="Q56" s="392">
        <v>186404746.06999996</v>
      </c>
      <c r="R56" s="392">
        <v>913764378.0028429</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A422"/>
  <sheetViews>
    <sheetView workbookViewId="0">
      <pane ySplit="1" topLeftCell="A2" activePane="bottomLeft" state="frozen"/>
      <selection pane="bottomLeft" sqref="A1:AA421"/>
    </sheetView>
  </sheetViews>
  <sheetFormatPr defaultRowHeight="11.25"/>
  <cols>
    <col min="1" max="1" width="4.5" style="342" bestFit="1" customWidth="1"/>
    <col min="2" max="2" width="6.25" style="342" bestFit="1" customWidth="1"/>
    <col min="3" max="3" width="11.25" style="342" bestFit="1" customWidth="1"/>
    <col min="4" max="4" width="9.875" style="342" bestFit="1" customWidth="1"/>
    <col min="5" max="5" width="11.625" style="342" bestFit="1" customWidth="1"/>
    <col min="6" max="6" width="9.75" style="342" bestFit="1" customWidth="1"/>
    <col min="7" max="7" width="9" style="342"/>
    <col min="8" max="8" width="9.75" style="676" bestFit="1" customWidth="1"/>
    <col min="9" max="9" width="8.25" style="342" bestFit="1" customWidth="1"/>
    <col min="10" max="10" width="7.75" style="342" bestFit="1" customWidth="1"/>
    <col min="11" max="11" width="9" style="342"/>
    <col min="12" max="12" width="10.375" style="342" bestFit="1" customWidth="1"/>
    <col min="13" max="13" width="9.75" style="342" bestFit="1" customWidth="1"/>
    <col min="14" max="14" width="5.875" style="342" bestFit="1" customWidth="1"/>
    <col min="15" max="15" width="8.5" style="342" bestFit="1" customWidth="1"/>
    <col min="16" max="16" width="8.375" style="342" bestFit="1" customWidth="1"/>
    <col min="17" max="17" width="9" style="342"/>
    <col min="18" max="18" width="5.125" style="342" bestFit="1" customWidth="1"/>
    <col min="19" max="19" width="8.5" style="342" bestFit="1" customWidth="1"/>
    <col min="20" max="20" width="9.75" style="342" bestFit="1" customWidth="1"/>
    <col min="21" max="23" width="8.375" style="342" bestFit="1" customWidth="1"/>
    <col min="24" max="24" width="10.25" style="342" bestFit="1" customWidth="1"/>
    <col min="25" max="26" width="9.75" style="342" bestFit="1" customWidth="1"/>
    <col min="27" max="27" width="10.25" style="342" bestFit="1" customWidth="1"/>
    <col min="28" max="16384" width="9" style="342"/>
  </cols>
  <sheetData>
    <row r="1" spans="1:27" ht="12" customHeight="1">
      <c r="A1" s="338" t="s">
        <v>2045</v>
      </c>
      <c r="B1" s="339" t="s">
        <v>2046</v>
      </c>
      <c r="C1" s="339" t="s">
        <v>2047</v>
      </c>
      <c r="D1" s="340" t="s">
        <v>1543</v>
      </c>
      <c r="E1" s="339" t="s">
        <v>2048</v>
      </c>
      <c r="F1" s="339" t="s">
        <v>2049</v>
      </c>
      <c r="G1" s="339" t="s">
        <v>2050</v>
      </c>
      <c r="H1" s="684" t="s">
        <v>2051</v>
      </c>
      <c r="I1" s="339" t="s">
        <v>2052</v>
      </c>
      <c r="J1" s="339" t="s">
        <v>2053</v>
      </c>
      <c r="K1" s="339" t="s">
        <v>2054</v>
      </c>
      <c r="L1" s="339" t="s">
        <v>2055</v>
      </c>
      <c r="M1" s="339" t="s">
        <v>2056</v>
      </c>
      <c r="N1" s="341" t="s">
        <v>2057</v>
      </c>
      <c r="O1" s="339" t="s">
        <v>2058</v>
      </c>
      <c r="P1" s="339" t="s">
        <v>2059</v>
      </c>
      <c r="Q1" s="339" t="s">
        <v>2060</v>
      </c>
      <c r="R1" s="341" t="s">
        <v>2057</v>
      </c>
      <c r="S1" s="339" t="s">
        <v>883</v>
      </c>
      <c r="T1" s="339" t="s">
        <v>2061</v>
      </c>
      <c r="U1" s="339" t="s">
        <v>2062</v>
      </c>
      <c r="V1" s="339" t="s">
        <v>2063</v>
      </c>
      <c r="W1" s="339" t="s">
        <v>2064</v>
      </c>
      <c r="X1" s="339" t="s">
        <v>2065</v>
      </c>
      <c r="Y1" s="339" t="s">
        <v>866</v>
      </c>
      <c r="Z1" s="339" t="s">
        <v>872</v>
      </c>
      <c r="AA1" s="339" t="s">
        <v>2066</v>
      </c>
    </row>
    <row r="2" spans="1:27" ht="12" customHeight="1">
      <c r="A2" s="342">
        <v>2012</v>
      </c>
      <c r="B2" s="343">
        <v>40939</v>
      </c>
      <c r="C2" s="344" t="s">
        <v>1466</v>
      </c>
      <c r="D2" s="345">
        <v>33.966895757575756</v>
      </c>
      <c r="E2" s="344">
        <v>33000</v>
      </c>
      <c r="F2" s="344">
        <v>1120907.56</v>
      </c>
      <c r="G2" s="344">
        <v>0</v>
      </c>
      <c r="H2" s="685">
        <v>1120907.56</v>
      </c>
      <c r="I2" s="344">
        <v>22276.43</v>
      </c>
      <c r="J2" s="344">
        <v>5022.04</v>
      </c>
      <c r="K2" s="344">
        <v>509334.10000000003</v>
      </c>
      <c r="L2" s="344">
        <v>-6231.3801414313211</v>
      </c>
      <c r="M2" s="344">
        <v>530401.18985856872</v>
      </c>
      <c r="N2" s="346">
        <v>0.47318905571354047</v>
      </c>
      <c r="O2" s="344">
        <v>57991.079999999994</v>
      </c>
      <c r="P2" s="344">
        <v>88320.900000000009</v>
      </c>
      <c r="Q2" s="344">
        <v>146311.98000000001</v>
      </c>
      <c r="R2" s="346">
        <v>0.13052992523308524</v>
      </c>
      <c r="S2" s="344">
        <v>0.09</v>
      </c>
      <c r="T2" s="344">
        <v>142506.98000000001</v>
      </c>
      <c r="U2" s="344">
        <v>132447.54</v>
      </c>
      <c r="V2" s="344">
        <v>60292.08</v>
      </c>
      <c r="W2" s="344">
        <v>465.89</v>
      </c>
      <c r="X2" s="344">
        <v>335712.58</v>
      </c>
      <c r="Y2" s="344">
        <v>1012425.7498585688</v>
      </c>
      <c r="Z2" s="344">
        <v>0</v>
      </c>
      <c r="AA2" s="344">
        <v>1012425.7498585688</v>
      </c>
    </row>
    <row r="3" spans="1:27" ht="12" customHeight="1">
      <c r="A3" s="342">
        <v>2012</v>
      </c>
      <c r="B3" s="343">
        <v>40968</v>
      </c>
      <c r="C3" s="344" t="s">
        <v>1466</v>
      </c>
      <c r="D3" s="345">
        <v>34.583774319066144</v>
      </c>
      <c r="E3" s="344">
        <v>40349</v>
      </c>
      <c r="F3" s="344">
        <v>1395420.71</v>
      </c>
      <c r="G3" s="344">
        <v>0</v>
      </c>
      <c r="H3" s="685">
        <v>1395420.71</v>
      </c>
      <c r="I3" s="344">
        <v>22742.33</v>
      </c>
      <c r="J3" s="344">
        <v>6507.8199999999897</v>
      </c>
      <c r="K3" s="344">
        <v>652709.44999999902</v>
      </c>
      <c r="L3" s="344">
        <v>15389.988368284816</v>
      </c>
      <c r="M3" s="344">
        <v>697349.58836828382</v>
      </c>
      <c r="N3" s="346">
        <v>0.49974146389749641</v>
      </c>
      <c r="O3" s="344">
        <v>67545.619999999893</v>
      </c>
      <c r="P3" s="344">
        <v>126451.55</v>
      </c>
      <c r="Q3" s="344">
        <v>193997.1699999999</v>
      </c>
      <c r="R3" s="346">
        <v>0.13902414419519393</v>
      </c>
      <c r="S3" s="344">
        <v>0.14000000000000001</v>
      </c>
      <c r="T3" s="344">
        <v>129224.41</v>
      </c>
      <c r="U3" s="344">
        <v>188233.34</v>
      </c>
      <c r="V3" s="344">
        <v>78876.029999999897</v>
      </c>
      <c r="W3" s="344">
        <v>239.55</v>
      </c>
      <c r="X3" s="344">
        <v>396573.46999999991</v>
      </c>
      <c r="Y3" s="344">
        <v>1287920.2283682837</v>
      </c>
      <c r="Z3" s="344">
        <v>0</v>
      </c>
      <c r="AA3" s="344">
        <v>1287920.2283682837</v>
      </c>
    </row>
    <row r="4" spans="1:27" ht="12" customHeight="1">
      <c r="A4" s="342">
        <v>2012</v>
      </c>
      <c r="B4" s="343">
        <v>40999</v>
      </c>
      <c r="C4" s="347" t="s">
        <v>1466</v>
      </c>
      <c r="D4" s="345">
        <v>35.181011894574702</v>
      </c>
      <c r="E4" s="347">
        <v>46744</v>
      </c>
      <c r="F4" s="347">
        <v>1644501.22</v>
      </c>
      <c r="G4" s="347">
        <v>0</v>
      </c>
      <c r="H4" s="685">
        <v>1644501.22</v>
      </c>
      <c r="I4" s="347">
        <v>23093.360000000001</v>
      </c>
      <c r="J4" s="347">
        <v>7742.77</v>
      </c>
      <c r="K4" s="347">
        <v>712623.47999999905</v>
      </c>
      <c r="L4" s="347">
        <v>45013.082381365952</v>
      </c>
      <c r="M4" s="347">
        <v>788472.69238136499</v>
      </c>
      <c r="N4" s="346">
        <v>0.47946008357559322</v>
      </c>
      <c r="O4" s="347">
        <v>80777.529999999897</v>
      </c>
      <c r="P4" s="347">
        <v>154831.09</v>
      </c>
      <c r="Q4" s="347">
        <v>235608.61999999988</v>
      </c>
      <c r="R4" s="346">
        <v>0.14327056564907861</v>
      </c>
      <c r="S4" s="347">
        <v>5.9999999999999901E-2</v>
      </c>
      <c r="T4" s="347">
        <v>115118.539999999</v>
      </c>
      <c r="U4" s="347">
        <v>209671.179999999</v>
      </c>
      <c r="V4" s="347">
        <v>76535.179999999906</v>
      </c>
      <c r="W4" s="347">
        <v>9628.5400000000009</v>
      </c>
      <c r="X4" s="347">
        <v>410953.49999999785</v>
      </c>
      <c r="Y4" s="347">
        <v>1435034.8123813628</v>
      </c>
      <c r="Z4" s="347">
        <v>0</v>
      </c>
      <c r="AA4" s="347">
        <v>1435034.8123813628</v>
      </c>
    </row>
    <row r="5" spans="1:27" ht="12" customHeight="1">
      <c r="A5" s="342">
        <v>2012</v>
      </c>
      <c r="B5" s="343">
        <v>41029</v>
      </c>
      <c r="C5" s="348" t="s">
        <v>1466</v>
      </c>
      <c r="D5" s="349">
        <v>33.906462712066428</v>
      </c>
      <c r="E5" s="348">
        <v>50338</v>
      </c>
      <c r="F5" s="348">
        <v>1706783.52</v>
      </c>
      <c r="G5" s="348">
        <v>0</v>
      </c>
      <c r="H5" s="686">
        <v>1706783.52</v>
      </c>
      <c r="I5" s="348">
        <v>23774.16</v>
      </c>
      <c r="J5" s="348">
        <v>7762.2299999999896</v>
      </c>
      <c r="K5" s="348">
        <v>755105.3</v>
      </c>
      <c r="L5" s="348">
        <v>39014.809999999903</v>
      </c>
      <c r="M5" s="348">
        <v>825656.5</v>
      </c>
      <c r="N5" s="350">
        <v>0.48374998371205269</v>
      </c>
      <c r="O5" s="348">
        <v>94211.08</v>
      </c>
      <c r="P5" s="348">
        <v>196186.37</v>
      </c>
      <c r="Q5" s="348">
        <v>290397.45</v>
      </c>
      <c r="R5" s="350">
        <v>0.17014310637356048</v>
      </c>
      <c r="S5" s="348">
        <v>0.04</v>
      </c>
      <c r="T5" s="348">
        <v>192532.78</v>
      </c>
      <c r="U5" s="348">
        <v>164676.799999999</v>
      </c>
      <c r="V5" s="348">
        <v>88176.72</v>
      </c>
      <c r="W5" s="348">
        <v>16802.84</v>
      </c>
      <c r="X5" s="348">
        <v>462189.17999999906</v>
      </c>
      <c r="Y5" s="348">
        <v>1578243.129999999</v>
      </c>
      <c r="Z5" s="348">
        <v>0</v>
      </c>
      <c r="AA5" s="348">
        <v>1578243.129999999</v>
      </c>
    </row>
    <row r="6" spans="1:27" ht="12" customHeight="1">
      <c r="A6" s="342">
        <v>2012</v>
      </c>
      <c r="B6" s="343">
        <v>41060</v>
      </c>
      <c r="C6" s="347" t="s">
        <v>1466</v>
      </c>
      <c r="D6" s="345">
        <v>33.320485945779886</v>
      </c>
      <c r="E6" s="347">
        <v>52084</v>
      </c>
      <c r="F6" s="347">
        <v>1735464.1899999997</v>
      </c>
      <c r="G6" s="347">
        <v>0</v>
      </c>
      <c r="H6" s="685">
        <v>1735464.1899999997</v>
      </c>
      <c r="I6" s="347">
        <v>26576.560000000001</v>
      </c>
      <c r="J6" s="347">
        <v>7747.49</v>
      </c>
      <c r="K6" s="347">
        <v>778802.02</v>
      </c>
      <c r="L6" s="347">
        <v>55860.572515780193</v>
      </c>
      <c r="M6" s="347">
        <v>868986.64251578029</v>
      </c>
      <c r="N6" s="346">
        <v>0.50072288873663273</v>
      </c>
      <c r="O6" s="347">
        <v>126411.52</v>
      </c>
      <c r="P6" s="347">
        <v>214558.31</v>
      </c>
      <c r="Q6" s="347">
        <v>340969.83</v>
      </c>
      <c r="R6" s="346">
        <v>0.19647183270315713</v>
      </c>
      <c r="S6" s="347">
        <v>0</v>
      </c>
      <c r="T6" s="347">
        <v>211441.3</v>
      </c>
      <c r="U6" s="347">
        <v>35130.07</v>
      </c>
      <c r="V6" s="347">
        <v>72773.69</v>
      </c>
      <c r="W6" s="347">
        <v>7478.8099999999995</v>
      </c>
      <c r="X6" s="347">
        <v>326823.87</v>
      </c>
      <c r="Y6" s="347">
        <v>1536780.3425157801</v>
      </c>
      <c r="Z6" s="347">
        <v>0</v>
      </c>
      <c r="AA6" s="347">
        <v>1536780.3425157801</v>
      </c>
    </row>
    <row r="7" spans="1:27" ht="12" customHeight="1">
      <c r="A7" s="342">
        <v>2012</v>
      </c>
      <c r="B7" s="343">
        <v>41090</v>
      </c>
      <c r="C7" s="347" t="s">
        <v>1466</v>
      </c>
      <c r="D7" s="345">
        <v>34.055412393917962</v>
      </c>
      <c r="E7" s="347">
        <v>45248</v>
      </c>
      <c r="F7" s="347">
        <v>1540939.2999999998</v>
      </c>
      <c r="G7" s="347">
        <v>0</v>
      </c>
      <c r="H7" s="685">
        <v>1540939.2999999998</v>
      </c>
      <c r="I7" s="347">
        <v>23579.25</v>
      </c>
      <c r="J7" s="347">
        <v>7145.4000000000005</v>
      </c>
      <c r="K7" s="347">
        <v>659500.39</v>
      </c>
      <c r="L7" s="347">
        <v>55860.572515780193</v>
      </c>
      <c r="M7" s="347">
        <v>746085.61251578026</v>
      </c>
      <c r="N7" s="346">
        <v>0.48417586112300487</v>
      </c>
      <c r="O7" s="347">
        <v>139629.25</v>
      </c>
      <c r="P7" s="347">
        <v>215803.27000000002</v>
      </c>
      <c r="Q7" s="347">
        <v>355432.52</v>
      </c>
      <c r="R7" s="346">
        <v>0.23065965025358237</v>
      </c>
      <c r="S7" s="347">
        <v>0</v>
      </c>
      <c r="T7" s="347">
        <v>251319.74</v>
      </c>
      <c r="U7" s="347">
        <v>77766.780000000013</v>
      </c>
      <c r="V7" s="347">
        <v>28145.42</v>
      </c>
      <c r="W7" s="347">
        <v>6649.71</v>
      </c>
      <c r="X7" s="347">
        <v>363881.65</v>
      </c>
      <c r="Y7" s="347">
        <v>1465399.7825157803</v>
      </c>
      <c r="Z7" s="347">
        <v>0</v>
      </c>
      <c r="AA7" s="347">
        <v>1465399.7825157803</v>
      </c>
    </row>
    <row r="8" spans="1:27" ht="12" customHeight="1">
      <c r="A8" s="342">
        <v>2012</v>
      </c>
      <c r="B8" s="343">
        <v>41121</v>
      </c>
      <c r="C8" s="347" t="s">
        <v>1466</v>
      </c>
      <c r="D8" s="345">
        <v>33.638540853541492</v>
      </c>
      <c r="E8" s="347">
        <v>62516</v>
      </c>
      <c r="F8" s="347">
        <v>2102947.02</v>
      </c>
      <c r="G8" s="347">
        <v>0</v>
      </c>
      <c r="H8" s="685">
        <v>2102947.02</v>
      </c>
      <c r="I8" s="347">
        <v>33437.480000000003</v>
      </c>
      <c r="J8" s="347">
        <v>9934.32</v>
      </c>
      <c r="K8" s="347">
        <v>902867.27</v>
      </c>
      <c r="L8" s="347">
        <v>20209.977831656994</v>
      </c>
      <c r="M8" s="347">
        <v>966449.04783165711</v>
      </c>
      <c r="N8" s="346">
        <v>0.45956889956821506</v>
      </c>
      <c r="O8" s="347">
        <v>187679.52</v>
      </c>
      <c r="P8" s="347">
        <v>276967.37</v>
      </c>
      <c r="Q8" s="347">
        <v>464646.89</v>
      </c>
      <c r="R8" s="346">
        <v>0.22095035470746191</v>
      </c>
      <c r="S8" s="347">
        <v>0</v>
      </c>
      <c r="T8" s="347">
        <v>112846.88</v>
      </c>
      <c r="U8" s="347">
        <v>330808.96000000002</v>
      </c>
      <c r="V8" s="347">
        <v>10278.799999999999</v>
      </c>
      <c r="W8" s="347">
        <v>5435.7400000000007</v>
      </c>
      <c r="X8" s="347">
        <v>459370.38</v>
      </c>
      <c r="Y8" s="347">
        <v>1890466.3178316571</v>
      </c>
      <c r="Z8" s="347">
        <v>0</v>
      </c>
      <c r="AA8" s="347">
        <v>1890466.3178316571</v>
      </c>
    </row>
    <row r="9" spans="1:27" ht="12" customHeight="1">
      <c r="A9" s="342">
        <v>2012</v>
      </c>
      <c r="B9" s="343">
        <v>41152</v>
      </c>
      <c r="C9" s="347" t="s">
        <v>1466</v>
      </c>
      <c r="D9" s="345">
        <v>33.680754033966188</v>
      </c>
      <c r="E9" s="347">
        <v>51934</v>
      </c>
      <c r="F9" s="347">
        <v>1749176.28</v>
      </c>
      <c r="G9" s="347">
        <v>0</v>
      </c>
      <c r="H9" s="685">
        <v>1749176.28</v>
      </c>
      <c r="I9" s="347">
        <v>25212.579999999998</v>
      </c>
      <c r="J9" s="347">
        <v>8475.02</v>
      </c>
      <c r="K9" s="347">
        <v>761654.83000000007</v>
      </c>
      <c r="L9" s="347">
        <v>28404.87</v>
      </c>
      <c r="M9" s="347">
        <v>823747.3</v>
      </c>
      <c r="N9" s="346">
        <v>0.47093441033856237</v>
      </c>
      <c r="O9" s="347">
        <v>131003.4</v>
      </c>
      <c r="P9" s="347">
        <v>196986.88</v>
      </c>
      <c r="Q9" s="347">
        <v>327990.28000000003</v>
      </c>
      <c r="R9" s="346">
        <v>0.18751127816574326</v>
      </c>
      <c r="S9" s="347">
        <v>0</v>
      </c>
      <c r="T9" s="347">
        <v>84370.01999999999</v>
      </c>
      <c r="U9" s="347">
        <v>220754.44</v>
      </c>
      <c r="V9" s="347">
        <v>1611.01</v>
      </c>
      <c r="W9" s="347">
        <v>4940.4399999999996</v>
      </c>
      <c r="X9" s="347">
        <v>311675.90999999997</v>
      </c>
      <c r="Y9" s="347">
        <v>1463413.49</v>
      </c>
      <c r="Z9" s="347">
        <v>0</v>
      </c>
      <c r="AA9" s="347">
        <v>1463413.49</v>
      </c>
    </row>
    <row r="10" spans="1:27" ht="12" customHeight="1">
      <c r="A10" s="342">
        <v>2012</v>
      </c>
      <c r="B10" s="343">
        <v>41182</v>
      </c>
      <c r="C10" s="347" t="s">
        <v>1466</v>
      </c>
      <c r="D10" s="345">
        <v>31.642094420097042</v>
      </c>
      <c r="E10" s="347">
        <v>51112</v>
      </c>
      <c r="F10" s="347">
        <v>1617290.73</v>
      </c>
      <c r="G10" s="347">
        <v>0</v>
      </c>
      <c r="H10" s="685">
        <v>1617290.73</v>
      </c>
      <c r="I10" s="347">
        <v>27225.920000000002</v>
      </c>
      <c r="J10" s="347">
        <v>8007.3499999999995</v>
      </c>
      <c r="K10" s="347">
        <v>751793.99</v>
      </c>
      <c r="L10" s="347">
        <v>42398.92032340588</v>
      </c>
      <c r="M10" s="347">
        <v>829426.18032340589</v>
      </c>
      <c r="N10" s="346">
        <v>0.51284915255985297</v>
      </c>
      <c r="O10" s="347">
        <v>134163.81</v>
      </c>
      <c r="P10" s="347">
        <v>195625.99000000002</v>
      </c>
      <c r="Q10" s="347">
        <v>329789.80000000005</v>
      </c>
      <c r="R10" s="346">
        <v>0.20391497575701806</v>
      </c>
      <c r="S10" s="347">
        <v>0</v>
      </c>
      <c r="T10" s="347">
        <v>93531.930000000008</v>
      </c>
      <c r="U10" s="347">
        <v>241096.03000000003</v>
      </c>
      <c r="V10" s="347">
        <v>6937.04</v>
      </c>
      <c r="W10" s="347">
        <v>2582.56</v>
      </c>
      <c r="X10" s="347">
        <v>344147.56</v>
      </c>
      <c r="Y10" s="347">
        <v>1503363.540323406</v>
      </c>
      <c r="Z10" s="347">
        <v>0</v>
      </c>
      <c r="AA10" s="347">
        <v>1503363.540323406</v>
      </c>
    </row>
    <row r="11" spans="1:27" ht="12" customHeight="1">
      <c r="A11" s="342">
        <v>2012</v>
      </c>
      <c r="B11" s="343">
        <v>41213</v>
      </c>
      <c r="C11" s="347" t="s">
        <v>1466</v>
      </c>
      <c r="D11" s="345">
        <v>33.984277321043017</v>
      </c>
      <c r="E11" s="347">
        <v>48168</v>
      </c>
      <c r="F11" s="347">
        <v>1636954.6700000002</v>
      </c>
      <c r="G11" s="347">
        <v>0</v>
      </c>
      <c r="H11" s="685">
        <v>1636954.6700000002</v>
      </c>
      <c r="I11" s="347">
        <v>25009.350000000002</v>
      </c>
      <c r="J11" s="347">
        <v>8532.17</v>
      </c>
      <c r="K11" s="347">
        <v>699879.03999999992</v>
      </c>
      <c r="L11" s="347">
        <v>28429.02979542653</v>
      </c>
      <c r="M11" s="347">
        <v>761849.58979542647</v>
      </c>
      <c r="N11" s="346">
        <v>0.46540665038417123</v>
      </c>
      <c r="O11" s="347">
        <v>150304.49</v>
      </c>
      <c r="P11" s="347">
        <v>210254.32</v>
      </c>
      <c r="Q11" s="347">
        <v>360558.81</v>
      </c>
      <c r="R11" s="346">
        <v>0.22026193920201831</v>
      </c>
      <c r="S11" s="347">
        <v>0</v>
      </c>
      <c r="T11" s="347">
        <v>147036.44</v>
      </c>
      <c r="U11" s="347">
        <v>270485.19</v>
      </c>
      <c r="V11" s="347">
        <v>459.28</v>
      </c>
      <c r="W11" s="347">
        <v>5445.23</v>
      </c>
      <c r="X11" s="347">
        <v>423426.14</v>
      </c>
      <c r="Y11" s="347">
        <v>1545834.5397954264</v>
      </c>
      <c r="Z11" s="347">
        <v>0</v>
      </c>
      <c r="AA11" s="347">
        <v>1545834.5397954264</v>
      </c>
    </row>
    <row r="12" spans="1:27" ht="12" customHeight="1">
      <c r="A12" s="342">
        <v>2012</v>
      </c>
      <c r="B12" s="343">
        <v>41243</v>
      </c>
      <c r="C12" s="347" t="s">
        <v>1466</v>
      </c>
      <c r="D12" s="345">
        <v>34.457824131098384</v>
      </c>
      <c r="E12" s="347">
        <v>37346</v>
      </c>
      <c r="F12" s="347">
        <v>1286861.9000000001</v>
      </c>
      <c r="G12" s="347">
        <v>0</v>
      </c>
      <c r="H12" s="685">
        <v>1286861.9000000001</v>
      </c>
      <c r="I12" s="347">
        <v>18833.34</v>
      </c>
      <c r="J12" s="347">
        <v>7308.85</v>
      </c>
      <c r="K12" s="347">
        <v>544364.65</v>
      </c>
      <c r="L12" s="347">
        <v>16677.72</v>
      </c>
      <c r="M12" s="347">
        <v>587184.56000000006</v>
      </c>
      <c r="N12" s="346">
        <v>0.45629182121251705</v>
      </c>
      <c r="O12" s="347">
        <v>122666.91</v>
      </c>
      <c r="P12" s="347">
        <v>140841.35</v>
      </c>
      <c r="Q12" s="347">
        <v>263508.26</v>
      </c>
      <c r="R12" s="346">
        <v>0.20476809516234801</v>
      </c>
      <c r="S12" s="347">
        <v>0</v>
      </c>
      <c r="T12" s="347">
        <v>104442.64</v>
      </c>
      <c r="U12" s="347">
        <v>238766.38</v>
      </c>
      <c r="V12" s="347">
        <v>155.22</v>
      </c>
      <c r="W12" s="347">
        <v>1980.24</v>
      </c>
      <c r="X12" s="347">
        <v>345344.48</v>
      </c>
      <c r="Y12" s="347">
        <v>1196037.3</v>
      </c>
      <c r="Z12" s="347">
        <v>0</v>
      </c>
      <c r="AA12" s="347">
        <v>1196037.3</v>
      </c>
    </row>
    <row r="13" spans="1:27" ht="12" customHeight="1">
      <c r="A13" s="342">
        <v>2012</v>
      </c>
      <c r="B13" s="351">
        <v>41274</v>
      </c>
      <c r="C13" s="352" t="s">
        <v>1466</v>
      </c>
      <c r="D13" s="353">
        <v>2.5188081680242553</v>
      </c>
      <c r="E13" s="352">
        <v>871398</v>
      </c>
      <c r="F13" s="352">
        <v>2194884.4</v>
      </c>
      <c r="G13" s="352">
        <v>0</v>
      </c>
      <c r="H13" s="687">
        <v>2194884.4</v>
      </c>
      <c r="I13" s="352">
        <v>35997.480000000003</v>
      </c>
      <c r="J13" s="352">
        <v>11769.710000000001</v>
      </c>
      <c r="K13" s="352">
        <v>960530.57</v>
      </c>
      <c r="L13" s="352">
        <v>32967.690781808022</v>
      </c>
      <c r="M13" s="352">
        <v>1041265.450781808</v>
      </c>
      <c r="N13" s="354">
        <v>0.47440560003151327</v>
      </c>
      <c r="O13" s="352">
        <v>206713.04</v>
      </c>
      <c r="P13" s="352">
        <v>287855.44</v>
      </c>
      <c r="Q13" s="352">
        <v>494568.48</v>
      </c>
      <c r="R13" s="354">
        <v>0.22532780314079412</v>
      </c>
      <c r="S13" s="352">
        <v>0</v>
      </c>
      <c r="T13" s="352">
        <v>439556.75</v>
      </c>
      <c r="U13" s="352">
        <v>163571.81999999998</v>
      </c>
      <c r="V13" s="352">
        <v>110.07000000000001</v>
      </c>
      <c r="W13" s="352">
        <v>21836.86</v>
      </c>
      <c r="X13" s="352">
        <v>625075.49999999988</v>
      </c>
      <c r="Y13" s="352">
        <v>2160909.4307818078</v>
      </c>
      <c r="Z13" s="352">
        <v>0</v>
      </c>
      <c r="AA13" s="352">
        <v>2160909.4307818078</v>
      </c>
    </row>
    <row r="14" spans="1:27" customFormat="1" ht="12" customHeight="1">
      <c r="A14" s="342">
        <v>2013</v>
      </c>
      <c r="B14" s="351">
        <v>41305</v>
      </c>
      <c r="C14" s="352" t="s">
        <v>1466</v>
      </c>
      <c r="D14" s="353">
        <v>32.993400284095252</v>
      </c>
      <c r="E14" s="352">
        <v>65471</v>
      </c>
      <c r="F14" s="352">
        <v>2160110.91</v>
      </c>
      <c r="G14" s="352">
        <v>0</v>
      </c>
      <c r="H14" s="687">
        <v>2160110.91</v>
      </c>
      <c r="I14" s="352">
        <v>35480.39</v>
      </c>
      <c r="J14" s="352">
        <v>12118.970000000001</v>
      </c>
      <c r="K14" s="352">
        <v>917421.7300000001</v>
      </c>
      <c r="L14" s="352">
        <v>-6494.8316563534399</v>
      </c>
      <c r="M14" s="352">
        <v>958526.25834364665</v>
      </c>
      <c r="N14" s="354">
        <v>0.44373937185644163</v>
      </c>
      <c r="O14" s="352">
        <v>204540.21999999997</v>
      </c>
      <c r="P14" s="352">
        <v>272682.63</v>
      </c>
      <c r="Q14" s="352">
        <v>477222.85</v>
      </c>
      <c r="R14" s="354">
        <v>0.2209251607363068</v>
      </c>
      <c r="S14" s="352">
        <v>0</v>
      </c>
      <c r="T14" s="352">
        <v>415452.85000000003</v>
      </c>
      <c r="U14" s="352">
        <v>118389.89</v>
      </c>
      <c r="V14" s="352">
        <v>69.13000000000001</v>
      </c>
      <c r="W14" s="352">
        <v>6770.37</v>
      </c>
      <c r="X14" s="352">
        <v>540682.23999999999</v>
      </c>
      <c r="Y14" s="352">
        <v>1976431.3483436466</v>
      </c>
      <c r="Z14" s="352">
        <v>0</v>
      </c>
      <c r="AA14" s="352">
        <v>1976431.3483436466</v>
      </c>
    </row>
    <row r="15" spans="1:27" customFormat="1" ht="12" customHeight="1">
      <c r="A15" s="342">
        <v>2013</v>
      </c>
      <c r="B15" s="343">
        <v>41333</v>
      </c>
      <c r="C15" s="347" t="s">
        <v>1466</v>
      </c>
      <c r="D15" s="345">
        <v>33.202116211374829</v>
      </c>
      <c r="E15" s="347">
        <v>44660</v>
      </c>
      <c r="F15" s="347">
        <v>1482806.51</v>
      </c>
      <c r="G15" s="347">
        <v>0</v>
      </c>
      <c r="H15" s="685">
        <v>1482806.51</v>
      </c>
      <c r="I15" s="347">
        <v>24344.35</v>
      </c>
      <c r="J15" s="347">
        <v>7538.87</v>
      </c>
      <c r="K15" s="347">
        <v>654853.13</v>
      </c>
      <c r="L15" s="347">
        <v>107700.28</v>
      </c>
      <c r="M15" s="347">
        <v>794436.63</v>
      </c>
      <c r="N15" s="346">
        <v>0.53576553963200502</v>
      </c>
      <c r="O15" s="347">
        <v>174279.14</v>
      </c>
      <c r="P15" s="347">
        <v>258795.56</v>
      </c>
      <c r="Q15" s="347">
        <v>433074.7</v>
      </c>
      <c r="R15" s="346">
        <v>0.29206420195713872</v>
      </c>
      <c r="S15" s="347">
        <v>0</v>
      </c>
      <c r="T15" s="347">
        <v>272178.67000000004</v>
      </c>
      <c r="U15" s="347">
        <v>114337.18000000001</v>
      </c>
      <c r="V15" s="347">
        <v>4.8</v>
      </c>
      <c r="W15" s="347">
        <v>18961.650000000001</v>
      </c>
      <c r="X15" s="347">
        <v>405482.30000000005</v>
      </c>
      <c r="Y15" s="347">
        <v>1632993.63</v>
      </c>
      <c r="Z15" s="347">
        <v>0</v>
      </c>
      <c r="AA15" s="347">
        <v>1632993.63</v>
      </c>
    </row>
    <row r="16" spans="1:27" customFormat="1" ht="12" customHeight="1">
      <c r="A16" s="342">
        <v>2013</v>
      </c>
      <c r="B16" s="343">
        <v>41364</v>
      </c>
      <c r="C16" s="347" t="s">
        <v>1466</v>
      </c>
      <c r="D16" s="345">
        <v>34.573626992446847</v>
      </c>
      <c r="E16" s="347">
        <v>74406</v>
      </c>
      <c r="F16" s="347">
        <v>2572485.29</v>
      </c>
      <c r="G16" s="347">
        <v>0</v>
      </c>
      <c r="H16" s="685">
        <v>2572485.29</v>
      </c>
      <c r="I16" s="347">
        <v>41481.440000000002</v>
      </c>
      <c r="J16" s="347">
        <v>15991.850000000002</v>
      </c>
      <c r="K16" s="347">
        <v>1103072.01</v>
      </c>
      <c r="L16" s="347">
        <v>-106656.48999999999</v>
      </c>
      <c r="M16" s="347">
        <v>1053888.81</v>
      </c>
      <c r="N16" s="346">
        <v>0.40967729304294681</v>
      </c>
      <c r="O16" s="347">
        <v>208393.82000000004</v>
      </c>
      <c r="P16" s="347">
        <v>276100.94000000006</v>
      </c>
      <c r="Q16" s="347">
        <v>484494.76000000013</v>
      </c>
      <c r="R16" s="346">
        <v>0.18833723243564207</v>
      </c>
      <c r="S16" s="347">
        <v>0</v>
      </c>
      <c r="T16" s="347">
        <v>257305.71</v>
      </c>
      <c r="U16" s="347">
        <v>112764.12999999999</v>
      </c>
      <c r="V16" s="347">
        <v>11531.999999999998</v>
      </c>
      <c r="W16" s="347">
        <v>1973.34</v>
      </c>
      <c r="X16" s="347">
        <v>383575.18</v>
      </c>
      <c r="Y16" s="347">
        <v>1921958.7500000002</v>
      </c>
      <c r="Z16" s="347">
        <v>0</v>
      </c>
      <c r="AA16" s="347">
        <v>1921958.7500000002</v>
      </c>
    </row>
    <row r="17" spans="1:27" customFormat="1" ht="12" customHeight="1">
      <c r="A17" s="342">
        <v>2013</v>
      </c>
      <c r="B17" s="343">
        <v>41394</v>
      </c>
      <c r="C17" s="347" t="s">
        <v>1466</v>
      </c>
      <c r="D17" s="345">
        <v>33.927203316182251</v>
      </c>
      <c r="E17" s="347">
        <v>72493</v>
      </c>
      <c r="F17" s="347">
        <v>2459484.75</v>
      </c>
      <c r="G17" s="347">
        <v>0</v>
      </c>
      <c r="H17" s="685">
        <v>2459484.75</v>
      </c>
      <c r="I17" s="347">
        <v>33495.31</v>
      </c>
      <c r="J17" s="347">
        <v>13482.05</v>
      </c>
      <c r="K17" s="347">
        <v>1074542.5899999999</v>
      </c>
      <c r="L17" s="347">
        <v>48954.46</v>
      </c>
      <c r="M17" s="347">
        <v>1170474.4099999999</v>
      </c>
      <c r="N17" s="346">
        <v>0.47590228400481033</v>
      </c>
      <c r="O17" s="347">
        <v>201569.99</v>
      </c>
      <c r="P17" s="347">
        <v>182289.12999999998</v>
      </c>
      <c r="Q17" s="347">
        <v>383859.12</v>
      </c>
      <c r="R17" s="346">
        <v>0.15607298235941491</v>
      </c>
      <c r="S17" s="347">
        <v>0</v>
      </c>
      <c r="T17" s="347">
        <v>550574.66999999993</v>
      </c>
      <c r="U17" s="347">
        <v>107321.01</v>
      </c>
      <c r="V17" s="347">
        <v>2.82</v>
      </c>
      <c r="W17" s="347">
        <v>236.39</v>
      </c>
      <c r="X17" s="347">
        <v>658134.8899999999</v>
      </c>
      <c r="Y17" s="347">
        <v>2212468.42</v>
      </c>
      <c r="Z17" s="347">
        <v>0</v>
      </c>
      <c r="AA17" s="347">
        <v>2212468.42</v>
      </c>
    </row>
    <row r="18" spans="1:27" customFormat="1" ht="12" customHeight="1">
      <c r="A18" s="342">
        <v>2013</v>
      </c>
      <c r="B18" s="343">
        <v>41425</v>
      </c>
      <c r="C18" s="347" t="s">
        <v>1466</v>
      </c>
      <c r="D18" s="345">
        <v>27.30343061663525</v>
      </c>
      <c r="E18" s="347">
        <v>52527</v>
      </c>
      <c r="F18" s="347">
        <v>1434167.2999999998</v>
      </c>
      <c r="G18" s="347">
        <v>0</v>
      </c>
      <c r="H18" s="685">
        <v>1434167.2999999998</v>
      </c>
      <c r="I18" s="347">
        <v>24413.639999999996</v>
      </c>
      <c r="J18" s="347">
        <v>8813.85</v>
      </c>
      <c r="K18" s="347">
        <v>617242.95000000007</v>
      </c>
      <c r="L18" s="347">
        <v>47566.41</v>
      </c>
      <c r="M18" s="347">
        <v>698036.85000000009</v>
      </c>
      <c r="N18" s="346">
        <v>0.48671926211119176</v>
      </c>
      <c r="O18" s="347">
        <v>119873.61</v>
      </c>
      <c r="P18" s="347">
        <v>115365.67</v>
      </c>
      <c r="Q18" s="347">
        <v>235239.28</v>
      </c>
      <c r="R18" s="346">
        <v>0.16402499206333879</v>
      </c>
      <c r="S18" s="347">
        <v>0</v>
      </c>
      <c r="T18" s="347">
        <v>379410.32</v>
      </c>
      <c r="U18" s="347">
        <v>87697.819999999992</v>
      </c>
      <c r="V18" s="347">
        <v>1417.71</v>
      </c>
      <c r="W18" s="347">
        <v>88.809999999999988</v>
      </c>
      <c r="X18" s="347">
        <v>468614.66000000003</v>
      </c>
      <c r="Y18" s="347">
        <v>1401890.79</v>
      </c>
      <c r="Z18" s="347">
        <v>0</v>
      </c>
      <c r="AA18" s="347">
        <v>1401890.79</v>
      </c>
    </row>
    <row r="19" spans="1:27" customFormat="1" ht="12" customHeight="1">
      <c r="A19" s="342">
        <v>2013</v>
      </c>
      <c r="B19" s="343">
        <v>41455</v>
      </c>
      <c r="C19" s="347" t="s">
        <v>1466</v>
      </c>
      <c r="D19" s="345">
        <v>33.477647205366836</v>
      </c>
      <c r="E19" s="347">
        <v>56197</v>
      </c>
      <c r="F19" s="347">
        <v>1881343.34</v>
      </c>
      <c r="G19" s="347">
        <v>0</v>
      </c>
      <c r="H19" s="685">
        <v>1881343.34</v>
      </c>
      <c r="I19" s="347">
        <v>26611.439999999999</v>
      </c>
      <c r="J19" s="347">
        <v>10368.179999999998</v>
      </c>
      <c r="K19" s="347">
        <v>813860.36</v>
      </c>
      <c r="L19" s="347">
        <v>43626.239999999998</v>
      </c>
      <c r="M19" s="347">
        <v>894466.22</v>
      </c>
      <c r="N19" s="346">
        <v>0.47544018201377314</v>
      </c>
      <c r="O19" s="347">
        <v>177202.65</v>
      </c>
      <c r="P19" s="347">
        <v>141391.54</v>
      </c>
      <c r="Q19" s="347">
        <v>318594.19</v>
      </c>
      <c r="R19" s="346">
        <v>0.16934399119301635</v>
      </c>
      <c r="S19" s="347">
        <v>0</v>
      </c>
      <c r="T19" s="347">
        <v>498746.33999999997</v>
      </c>
      <c r="U19" s="347">
        <v>105460.07</v>
      </c>
      <c r="V19" s="347">
        <v>9.870000000000001</v>
      </c>
      <c r="W19" s="347">
        <v>22.45</v>
      </c>
      <c r="X19" s="347">
        <v>604238.72999999986</v>
      </c>
      <c r="Y19" s="347">
        <v>1817299.14</v>
      </c>
      <c r="Z19" s="347">
        <v>0</v>
      </c>
      <c r="AA19" s="347">
        <v>1817299.14</v>
      </c>
    </row>
    <row r="20" spans="1:27" customFormat="1" ht="12" customHeight="1">
      <c r="A20" s="342">
        <v>2013</v>
      </c>
      <c r="B20" s="343">
        <v>41486</v>
      </c>
      <c r="C20" s="347" t="s">
        <v>1466</v>
      </c>
      <c r="D20" s="345">
        <v>24.037602734556121</v>
      </c>
      <c r="E20" s="347">
        <v>92739</v>
      </c>
      <c r="F20" s="347">
        <v>2229223.2400000002</v>
      </c>
      <c r="G20" s="347">
        <v>0</v>
      </c>
      <c r="H20" s="685">
        <v>2229223.2400000002</v>
      </c>
      <c r="I20" s="347">
        <v>28606.82</v>
      </c>
      <c r="J20" s="347">
        <v>12663.119999999999</v>
      </c>
      <c r="K20" s="347">
        <v>904225.19000000006</v>
      </c>
      <c r="L20" s="347">
        <v>15989.05</v>
      </c>
      <c r="M20" s="347">
        <v>961484.18000000017</v>
      </c>
      <c r="N20" s="346">
        <v>0.43130905992169727</v>
      </c>
      <c r="O20" s="347">
        <v>202466.45</v>
      </c>
      <c r="P20" s="347">
        <v>150681.96000000002</v>
      </c>
      <c r="Q20" s="347">
        <v>353148.41000000003</v>
      </c>
      <c r="R20" s="346">
        <v>0.15841769620165991</v>
      </c>
      <c r="S20" s="347">
        <v>0</v>
      </c>
      <c r="T20" s="347">
        <v>570639.31999999995</v>
      </c>
      <c r="U20" s="347">
        <v>111657.78</v>
      </c>
      <c r="V20" s="347">
        <v>0.84000000000000008</v>
      </c>
      <c r="W20" s="347">
        <v>5.9499999999999993</v>
      </c>
      <c r="X20" s="347">
        <v>682303.8899999999</v>
      </c>
      <c r="Y20" s="347">
        <v>1996936.48</v>
      </c>
      <c r="Z20" s="347">
        <v>0</v>
      </c>
      <c r="AA20" s="347">
        <v>1996936.48</v>
      </c>
    </row>
    <row r="21" spans="1:27" customFormat="1" ht="12" customHeight="1">
      <c r="A21" s="342">
        <v>2013</v>
      </c>
      <c r="B21" s="343">
        <v>41517</v>
      </c>
      <c r="C21" s="347" t="s">
        <v>1466</v>
      </c>
      <c r="D21" s="345">
        <v>14.865084699967106</v>
      </c>
      <c r="E21" s="347">
        <v>85124</v>
      </c>
      <c r="F21" s="347">
        <v>1265375.47</v>
      </c>
      <c r="G21" s="347">
        <v>0</v>
      </c>
      <c r="H21" s="685">
        <v>1265375.47</v>
      </c>
      <c r="I21" s="347">
        <v>16838.990000000002</v>
      </c>
      <c r="J21" s="347">
        <v>8670.56</v>
      </c>
      <c r="K21" s="347">
        <v>474256.91000000003</v>
      </c>
      <c r="L21" s="347">
        <v>16902.820000000003</v>
      </c>
      <c r="M21" s="347">
        <v>516669.28</v>
      </c>
      <c r="N21" s="346">
        <v>0.40831302032431532</v>
      </c>
      <c r="O21" s="347">
        <v>106611.04999999999</v>
      </c>
      <c r="P21" s="347">
        <v>94720.11</v>
      </c>
      <c r="Q21" s="347">
        <v>201331.15999999997</v>
      </c>
      <c r="R21" s="346">
        <v>0.15910784172226761</v>
      </c>
      <c r="S21" s="347">
        <v>0</v>
      </c>
      <c r="T21" s="347">
        <v>419572.73</v>
      </c>
      <c r="U21" s="347">
        <v>80120.430000000008</v>
      </c>
      <c r="V21" s="347">
        <v>62.3</v>
      </c>
      <c r="W21" s="347">
        <v>8.36</v>
      </c>
      <c r="X21" s="347">
        <v>499763.81999999995</v>
      </c>
      <c r="Y21" s="347">
        <v>1217764.26</v>
      </c>
      <c r="Z21" s="347">
        <v>0</v>
      </c>
      <c r="AA21" s="347">
        <v>1217764.26</v>
      </c>
    </row>
    <row r="22" spans="1:27" customFormat="1" ht="12" customHeight="1">
      <c r="A22" s="342">
        <v>2013</v>
      </c>
      <c r="B22" s="343">
        <v>41547</v>
      </c>
      <c r="C22" s="347" t="s">
        <v>1466</v>
      </c>
      <c r="D22" s="345">
        <v>20.118096292720782</v>
      </c>
      <c r="E22" s="347">
        <v>105657</v>
      </c>
      <c r="F22" s="347">
        <v>2125617.6999999997</v>
      </c>
      <c r="G22" s="347">
        <v>0</v>
      </c>
      <c r="H22" s="685">
        <v>2125617.6999999997</v>
      </c>
      <c r="I22" s="347">
        <v>33787.370000000003</v>
      </c>
      <c r="J22" s="347">
        <v>12527.17</v>
      </c>
      <c r="K22" s="347">
        <v>874738.05</v>
      </c>
      <c r="L22" s="347">
        <v>20035.12</v>
      </c>
      <c r="M22" s="347">
        <v>941087.71000000008</v>
      </c>
      <c r="N22" s="346">
        <v>0.44273610913194794</v>
      </c>
      <c r="O22" s="347">
        <v>195065.42</v>
      </c>
      <c r="P22" s="347">
        <v>149968.18000000002</v>
      </c>
      <c r="Q22" s="347">
        <v>345033.60000000003</v>
      </c>
      <c r="R22" s="346">
        <v>0.16232156892558811</v>
      </c>
      <c r="S22" s="347">
        <v>0</v>
      </c>
      <c r="T22" s="347">
        <v>508415.22000000003</v>
      </c>
      <c r="U22" s="347">
        <v>106751.48</v>
      </c>
      <c r="V22" s="347">
        <v>1128.97</v>
      </c>
      <c r="W22" s="347">
        <v>0.98</v>
      </c>
      <c r="X22" s="347">
        <v>616296.65</v>
      </c>
      <c r="Y22" s="347">
        <v>1902417.96</v>
      </c>
      <c r="Z22" s="347">
        <v>0</v>
      </c>
      <c r="AA22" s="347">
        <v>1902417.96</v>
      </c>
    </row>
    <row r="23" spans="1:27" customFormat="1" ht="12" customHeight="1">
      <c r="A23" s="342">
        <v>2013</v>
      </c>
      <c r="B23" s="343">
        <v>41578</v>
      </c>
      <c r="C23" s="347" t="s">
        <v>1466</v>
      </c>
      <c r="D23" s="345">
        <v>25.243192803151285</v>
      </c>
      <c r="E23" s="347">
        <v>93930</v>
      </c>
      <c r="F23" s="347">
        <v>2371093.1</v>
      </c>
      <c r="G23" s="347">
        <v>0</v>
      </c>
      <c r="H23" s="685">
        <v>2371093.1</v>
      </c>
      <c r="I23" s="347">
        <v>39674.730000000003</v>
      </c>
      <c r="J23" s="347">
        <v>14792.01</v>
      </c>
      <c r="K23" s="347">
        <v>973632.60000000009</v>
      </c>
      <c r="L23" s="347">
        <v>13490.660000000002</v>
      </c>
      <c r="M23" s="347">
        <v>1041590.0000000001</v>
      </c>
      <c r="N23" s="346">
        <v>0.43928684200548684</v>
      </c>
      <c r="O23" s="347">
        <v>225761.9</v>
      </c>
      <c r="P23" s="347">
        <v>163454.38999999998</v>
      </c>
      <c r="Q23" s="347">
        <v>389216.29</v>
      </c>
      <c r="R23" s="346">
        <v>0.16415057257768578</v>
      </c>
      <c r="S23" s="347">
        <v>0</v>
      </c>
      <c r="T23" s="347">
        <v>494960.76</v>
      </c>
      <c r="U23" s="347">
        <v>102124.57999999997</v>
      </c>
      <c r="V23" s="347">
        <v>2053.3000000000002</v>
      </c>
      <c r="W23" s="347">
        <v>7.4399999999999995</v>
      </c>
      <c r="X23" s="347">
        <v>599146.07999999996</v>
      </c>
      <c r="Y23" s="347">
        <v>2029952.37</v>
      </c>
      <c r="Z23" s="347">
        <v>0</v>
      </c>
      <c r="AA23" s="347">
        <v>2029952.37</v>
      </c>
    </row>
    <row r="24" spans="1:27" customFormat="1" ht="12" customHeight="1">
      <c r="A24" s="342">
        <v>2013</v>
      </c>
      <c r="B24" s="343">
        <v>41608</v>
      </c>
      <c r="C24" s="347" t="s">
        <v>1466</v>
      </c>
      <c r="D24" s="345">
        <v>28.199751872912721</v>
      </c>
      <c r="E24" s="347">
        <v>110790</v>
      </c>
      <c r="F24" s="347">
        <v>3124250.5100000002</v>
      </c>
      <c r="G24" s="347">
        <v>0</v>
      </c>
      <c r="H24" s="685">
        <v>3124250.5100000002</v>
      </c>
      <c r="I24" s="347">
        <v>54946.709999999992</v>
      </c>
      <c r="J24" s="347">
        <v>19567.91</v>
      </c>
      <c r="K24" s="347">
        <v>1342051.51</v>
      </c>
      <c r="L24" s="347">
        <v>93307.58</v>
      </c>
      <c r="M24" s="347">
        <v>1509873.71</v>
      </c>
      <c r="N24" s="346">
        <v>0.4832754944481068</v>
      </c>
      <c r="O24" s="347">
        <v>242733.39</v>
      </c>
      <c r="P24" s="347">
        <v>160600.91</v>
      </c>
      <c r="Q24" s="347">
        <v>403334.30000000005</v>
      </c>
      <c r="R24" s="346">
        <v>0.12909793843644118</v>
      </c>
      <c r="S24" s="347">
        <v>0</v>
      </c>
      <c r="T24" s="347">
        <v>597663.7699999999</v>
      </c>
      <c r="U24" s="347">
        <v>101532.54000000001</v>
      </c>
      <c r="V24" s="347">
        <v>2509.4</v>
      </c>
      <c r="W24" s="347">
        <v>35.790000000000006</v>
      </c>
      <c r="X24" s="347">
        <v>701741.5</v>
      </c>
      <c r="Y24" s="347">
        <v>2614949.5099999998</v>
      </c>
      <c r="Z24" s="347">
        <v>0</v>
      </c>
      <c r="AA24" s="347">
        <v>2614949.5099999998</v>
      </c>
    </row>
    <row r="25" spans="1:27" customFormat="1" ht="12" customHeight="1">
      <c r="A25" s="342">
        <v>2013</v>
      </c>
      <c r="B25" s="343">
        <v>41639</v>
      </c>
      <c r="C25" s="347" t="s">
        <v>1466</v>
      </c>
      <c r="D25" s="345">
        <v>27.959643494771445</v>
      </c>
      <c r="E25" s="347">
        <v>105861</v>
      </c>
      <c r="F25" s="347">
        <v>2959835.82</v>
      </c>
      <c r="G25" s="347">
        <v>0</v>
      </c>
      <c r="H25" s="685">
        <v>2959835.82</v>
      </c>
      <c r="I25" s="347">
        <v>48260.04</v>
      </c>
      <c r="J25" s="347">
        <v>19872.11</v>
      </c>
      <c r="K25" s="347">
        <v>1252167.55</v>
      </c>
      <c r="L25" s="347">
        <v>48730.748922283863</v>
      </c>
      <c r="M25" s="347">
        <v>1369030.4489222837</v>
      </c>
      <c r="N25" s="346">
        <v>0.46253594191663094</v>
      </c>
      <c r="O25" s="347">
        <v>248280.55000000002</v>
      </c>
      <c r="P25" s="347">
        <v>143270.13999999998</v>
      </c>
      <c r="Q25" s="347">
        <v>391550.69</v>
      </c>
      <c r="R25" s="346">
        <v>0.13228797602699463</v>
      </c>
      <c r="S25" s="347">
        <v>0</v>
      </c>
      <c r="T25" s="347">
        <v>569033.77999999991</v>
      </c>
      <c r="U25" s="347">
        <v>98733.35</v>
      </c>
      <c r="V25" s="347">
        <v>1472.4</v>
      </c>
      <c r="W25" s="347">
        <v>31.66</v>
      </c>
      <c r="X25" s="347">
        <v>669271.18999999994</v>
      </c>
      <c r="Y25" s="347">
        <v>2429852.3289222838</v>
      </c>
      <c r="Z25" s="347">
        <v>0</v>
      </c>
      <c r="AA25" s="347">
        <v>2429852.3289222838</v>
      </c>
    </row>
    <row r="26" spans="1:27" customFormat="1" ht="12" customHeight="1">
      <c r="A26" s="342">
        <v>2014</v>
      </c>
      <c r="B26" s="343">
        <v>41670</v>
      </c>
      <c r="C26" s="347" t="s">
        <v>1466</v>
      </c>
      <c r="D26" s="345">
        <v>22.886607742383632</v>
      </c>
      <c r="E26" s="347">
        <v>112291</v>
      </c>
      <c r="F26" s="347">
        <v>2569960.0700000003</v>
      </c>
      <c r="G26" s="347">
        <v>0</v>
      </c>
      <c r="H26" s="685">
        <v>2569960.0700000003</v>
      </c>
      <c r="I26" s="347">
        <v>42197.17</v>
      </c>
      <c r="J26" s="347">
        <v>20189.43</v>
      </c>
      <c r="K26" s="347">
        <v>1033601.27</v>
      </c>
      <c r="L26" s="347">
        <v>-580.80000000000007</v>
      </c>
      <c r="M26" s="347">
        <v>1095407.07</v>
      </c>
      <c r="N26" s="346">
        <v>0.426235054305727</v>
      </c>
      <c r="O26" s="347">
        <v>221551.48</v>
      </c>
      <c r="P26" s="347">
        <v>130540.01</v>
      </c>
      <c r="Q26" s="347">
        <v>352091.49</v>
      </c>
      <c r="R26" s="346">
        <v>0.13700270837281917</v>
      </c>
      <c r="S26" s="347">
        <v>0</v>
      </c>
      <c r="T26" s="347">
        <v>438091.67</v>
      </c>
      <c r="U26" s="347">
        <v>140485.66</v>
      </c>
      <c r="V26" s="347">
        <v>1274.5</v>
      </c>
      <c r="W26" s="347">
        <v>10.42</v>
      </c>
      <c r="X26" s="347">
        <v>579862.25</v>
      </c>
      <c r="Y26" s="347">
        <v>2027360.81</v>
      </c>
      <c r="Z26" s="347">
        <v>0</v>
      </c>
      <c r="AA26" s="347">
        <v>2027360.81</v>
      </c>
    </row>
    <row r="27" spans="1:27" customFormat="1" ht="12" customHeight="1">
      <c r="A27" s="342">
        <v>2014</v>
      </c>
      <c r="B27" s="343">
        <v>41698</v>
      </c>
      <c r="C27" s="347" t="s">
        <v>1466</v>
      </c>
      <c r="D27" s="345">
        <v>28.36402084935721</v>
      </c>
      <c r="E27" s="347">
        <v>72808</v>
      </c>
      <c r="F27" s="347">
        <v>2065127.63</v>
      </c>
      <c r="G27" s="347">
        <v>0</v>
      </c>
      <c r="H27" s="685">
        <v>2065127.63</v>
      </c>
      <c r="I27" s="347">
        <v>31332.590000000004</v>
      </c>
      <c r="J27" s="347">
        <v>12553.990000000002</v>
      </c>
      <c r="K27" s="347">
        <v>885569.28</v>
      </c>
      <c r="L27" s="347">
        <v>25336.39</v>
      </c>
      <c r="M27" s="347">
        <v>954792.25</v>
      </c>
      <c r="N27" s="346">
        <v>0.46234055277251801</v>
      </c>
      <c r="O27" s="347">
        <v>197638.52000000002</v>
      </c>
      <c r="P27" s="347">
        <v>142393.69</v>
      </c>
      <c r="Q27" s="347">
        <v>340032.21</v>
      </c>
      <c r="R27" s="346">
        <v>0.16465433180030623</v>
      </c>
      <c r="S27" s="347">
        <v>0</v>
      </c>
      <c r="T27" s="347">
        <v>435179.92999999993</v>
      </c>
      <c r="U27" s="347">
        <v>124831.23000000001</v>
      </c>
      <c r="V27" s="347">
        <v>786.41</v>
      </c>
      <c r="W27" s="347">
        <v>1.39</v>
      </c>
      <c r="X27" s="347">
        <v>560798.96</v>
      </c>
      <c r="Y27" s="347">
        <v>1855623.42</v>
      </c>
      <c r="Z27" s="347">
        <v>0</v>
      </c>
      <c r="AA27" s="347">
        <v>1855623.42</v>
      </c>
    </row>
    <row r="28" spans="1:27" customFormat="1" ht="12" customHeight="1">
      <c r="A28" s="342">
        <v>2014</v>
      </c>
      <c r="B28" s="343">
        <v>41729</v>
      </c>
      <c r="C28" s="347" t="s">
        <v>1466</v>
      </c>
      <c r="D28" s="345">
        <v>30.11753558747067</v>
      </c>
      <c r="E28" s="347">
        <v>126168</v>
      </c>
      <c r="F28" s="347">
        <v>3799869.2299999995</v>
      </c>
      <c r="G28" s="347">
        <v>0</v>
      </c>
      <c r="H28" s="685">
        <v>3799869.2299999995</v>
      </c>
      <c r="I28" s="347">
        <v>63720.88</v>
      </c>
      <c r="J28" s="347">
        <v>28501.679999999997</v>
      </c>
      <c r="K28" s="347">
        <v>1505612.69</v>
      </c>
      <c r="L28" s="347">
        <v>101273.00271431766</v>
      </c>
      <c r="M28" s="347">
        <v>1699108.2527143178</v>
      </c>
      <c r="N28" s="346">
        <v>0.44714913852820087</v>
      </c>
      <c r="O28" s="347">
        <v>269889.48000000004</v>
      </c>
      <c r="P28" s="347">
        <v>165854.38999999998</v>
      </c>
      <c r="Q28" s="347">
        <v>435743.87</v>
      </c>
      <c r="R28" s="346">
        <v>0.11467338574701426</v>
      </c>
      <c r="S28" s="347">
        <v>0</v>
      </c>
      <c r="T28" s="347">
        <v>563216.24</v>
      </c>
      <c r="U28" s="347">
        <v>155501.19</v>
      </c>
      <c r="V28" s="347">
        <v>2126.7799999999997</v>
      </c>
      <c r="W28" s="347">
        <v>18.75</v>
      </c>
      <c r="X28" s="347">
        <v>720862.96</v>
      </c>
      <c r="Y28" s="347">
        <v>2855715.0827143178</v>
      </c>
      <c r="Z28" s="347">
        <v>0</v>
      </c>
      <c r="AA28" s="347">
        <v>2855715.0827143178</v>
      </c>
    </row>
    <row r="29" spans="1:27" customFormat="1" ht="12" customHeight="1">
      <c r="A29" s="342">
        <v>2014</v>
      </c>
      <c r="B29" s="343">
        <v>41759</v>
      </c>
      <c r="C29" s="347" t="s">
        <v>1466</v>
      </c>
      <c r="D29" s="345">
        <v>29.407666452854397</v>
      </c>
      <c r="E29" s="347">
        <v>116925</v>
      </c>
      <c r="F29" s="347">
        <v>3438491.4000000004</v>
      </c>
      <c r="G29" s="347">
        <v>0</v>
      </c>
      <c r="H29" s="685">
        <v>3438491.4000000004</v>
      </c>
      <c r="I29" s="347">
        <v>63294.910000000011</v>
      </c>
      <c r="J29" s="347">
        <v>27616.699999999997</v>
      </c>
      <c r="K29" s="347">
        <v>1417238.51</v>
      </c>
      <c r="L29" s="347">
        <v>116904.6580263371</v>
      </c>
      <c r="M29" s="347">
        <v>1625054.7780263373</v>
      </c>
      <c r="N29" s="346">
        <v>0.47260690488460638</v>
      </c>
      <c r="O29" s="347">
        <v>220107.62999999998</v>
      </c>
      <c r="P29" s="347">
        <v>107916.20000000001</v>
      </c>
      <c r="Q29" s="347">
        <v>328023.82999999996</v>
      </c>
      <c r="R29" s="346">
        <v>9.5397600819940961E-2</v>
      </c>
      <c r="S29" s="347">
        <v>0</v>
      </c>
      <c r="T29" s="347">
        <v>525095.64</v>
      </c>
      <c r="U29" s="347">
        <v>169392.14</v>
      </c>
      <c r="V29" s="347">
        <v>4535.2999999999993</v>
      </c>
      <c r="W29" s="347">
        <v>6.85</v>
      </c>
      <c r="X29" s="347">
        <v>699029.93</v>
      </c>
      <c r="Y29" s="347">
        <v>2652108.5380263375</v>
      </c>
      <c r="Z29" s="347">
        <v>0</v>
      </c>
      <c r="AA29" s="347">
        <v>2652108.5380263375</v>
      </c>
    </row>
    <row r="30" spans="1:27" customFormat="1" ht="12" customHeight="1">
      <c r="A30" s="342">
        <v>2014</v>
      </c>
      <c r="B30" s="343">
        <v>41790</v>
      </c>
      <c r="C30" s="347" t="s">
        <v>1466</v>
      </c>
      <c r="D30" s="345">
        <v>25.55236239251867</v>
      </c>
      <c r="E30" s="347">
        <v>127464</v>
      </c>
      <c r="F30" s="347">
        <v>3257006.32</v>
      </c>
      <c r="G30" s="347">
        <v>0</v>
      </c>
      <c r="H30" s="685">
        <v>3257006.32</v>
      </c>
      <c r="I30" s="347">
        <v>53166.369999999995</v>
      </c>
      <c r="J30" s="347">
        <v>21871.970000000005</v>
      </c>
      <c r="K30" s="347">
        <v>1274541.03</v>
      </c>
      <c r="L30" s="347">
        <v>135869.93009721785</v>
      </c>
      <c r="M30" s="347">
        <v>1485449.300097218</v>
      </c>
      <c r="N30" s="346">
        <v>0.45607811411837179</v>
      </c>
      <c r="O30" s="347">
        <v>204618.52999999997</v>
      </c>
      <c r="P30" s="347">
        <v>94057.62</v>
      </c>
      <c r="Q30" s="347">
        <v>298676.14999999997</v>
      </c>
      <c r="R30" s="346">
        <v>9.1702662093698359E-2</v>
      </c>
      <c r="S30" s="347">
        <v>0</v>
      </c>
      <c r="T30" s="347">
        <v>470135.64999999997</v>
      </c>
      <c r="U30" s="347">
        <v>153869.87</v>
      </c>
      <c r="V30" s="347">
        <v>4821.7299999999996</v>
      </c>
      <c r="W30" s="347">
        <v>2.5099999999999998</v>
      </c>
      <c r="X30" s="347">
        <v>628829.76</v>
      </c>
      <c r="Y30" s="347">
        <v>2412955.2100972179</v>
      </c>
      <c r="Z30" s="347">
        <v>0</v>
      </c>
      <c r="AA30" s="347">
        <v>2412955.2100972179</v>
      </c>
    </row>
    <row r="31" spans="1:27" customFormat="1" ht="12" customHeight="1">
      <c r="A31" s="342">
        <v>2014</v>
      </c>
      <c r="B31" s="343">
        <v>41820</v>
      </c>
      <c r="C31" s="347" t="s">
        <v>1466</v>
      </c>
      <c r="D31" s="345">
        <v>24.706374499714119</v>
      </c>
      <c r="E31" s="347">
        <v>122430</v>
      </c>
      <c r="F31" s="347">
        <v>3024801.4299999997</v>
      </c>
      <c r="G31" s="347">
        <v>0</v>
      </c>
      <c r="H31" s="685">
        <v>3024801.4299999997</v>
      </c>
      <c r="I31" s="347">
        <v>77494.849999999991</v>
      </c>
      <c r="J31" s="347">
        <v>31066.44</v>
      </c>
      <c r="K31" s="347">
        <v>1222084.08</v>
      </c>
      <c r="L31" s="347">
        <v>246828.20519412047</v>
      </c>
      <c r="M31" s="347">
        <v>1577473.5751941206</v>
      </c>
      <c r="N31" s="346">
        <v>0.52151310150435914</v>
      </c>
      <c r="O31" s="347">
        <v>203996.86000000002</v>
      </c>
      <c r="P31" s="347">
        <v>97714.319999999992</v>
      </c>
      <c r="Q31" s="347">
        <v>301711.18</v>
      </c>
      <c r="R31" s="346">
        <v>9.9745780667658573E-2</v>
      </c>
      <c r="S31" s="347">
        <v>0</v>
      </c>
      <c r="T31" s="347">
        <v>498616.49</v>
      </c>
      <c r="U31" s="347">
        <v>180262.31000000003</v>
      </c>
      <c r="V31" s="347">
        <v>6515.4199999999992</v>
      </c>
      <c r="W31" s="347">
        <v>4.2699999999999996</v>
      </c>
      <c r="X31" s="347">
        <v>685398.49000000011</v>
      </c>
      <c r="Y31" s="347">
        <v>2564583.2451941208</v>
      </c>
      <c r="Z31" s="347">
        <v>0</v>
      </c>
      <c r="AA31" s="347">
        <v>2564583.2451941208</v>
      </c>
    </row>
    <row r="32" spans="1:27" customFormat="1" ht="12" customHeight="1">
      <c r="A32" s="342">
        <v>2014</v>
      </c>
      <c r="B32" s="343">
        <v>41851</v>
      </c>
      <c r="C32" s="347" t="s">
        <v>1466</v>
      </c>
      <c r="D32" s="345">
        <v>29.204004665871739</v>
      </c>
      <c r="E32" s="347">
        <v>96445</v>
      </c>
      <c r="F32" s="347">
        <v>2816580.23</v>
      </c>
      <c r="G32" s="347">
        <v>0</v>
      </c>
      <c r="H32" s="685">
        <v>2816580.23</v>
      </c>
      <c r="I32" s="347">
        <v>63109.29</v>
      </c>
      <c r="J32" s="347">
        <v>25427.750000000004</v>
      </c>
      <c r="K32" s="347">
        <v>1169096.78</v>
      </c>
      <c r="L32" s="347">
        <v>-28155.079275562766</v>
      </c>
      <c r="M32" s="347">
        <v>1229478.7407244374</v>
      </c>
      <c r="N32" s="346">
        <v>0.43651472364571609</v>
      </c>
      <c r="O32" s="347">
        <v>203541.25999999998</v>
      </c>
      <c r="P32" s="347">
        <v>110066.22</v>
      </c>
      <c r="Q32" s="347">
        <v>313607.48</v>
      </c>
      <c r="R32" s="346">
        <v>0.11134335058511718</v>
      </c>
      <c r="S32" s="347">
        <v>0</v>
      </c>
      <c r="T32" s="347">
        <v>478386.05</v>
      </c>
      <c r="U32" s="347">
        <v>177644.38</v>
      </c>
      <c r="V32" s="347">
        <v>7108.91</v>
      </c>
      <c r="W32" s="347">
        <v>0.95</v>
      </c>
      <c r="X32" s="347">
        <v>663140.28999999992</v>
      </c>
      <c r="Y32" s="347">
        <v>2206226.5107244374</v>
      </c>
      <c r="Z32" s="347">
        <v>0</v>
      </c>
      <c r="AA32" s="347">
        <v>2206226.5107244374</v>
      </c>
    </row>
    <row r="33" spans="1:27" customFormat="1" ht="12" customHeight="1">
      <c r="A33" s="342">
        <v>2014</v>
      </c>
      <c r="B33" s="343">
        <v>41882</v>
      </c>
      <c r="C33" s="347" t="s">
        <v>1466</v>
      </c>
      <c r="D33" s="345">
        <v>27.990486271183318</v>
      </c>
      <c r="E33" s="347">
        <v>108458</v>
      </c>
      <c r="F33" s="347">
        <v>3035792.16</v>
      </c>
      <c r="G33" s="347">
        <v>0</v>
      </c>
      <c r="H33" s="685">
        <v>3035792.16</v>
      </c>
      <c r="I33" s="347">
        <v>83574.740000000005</v>
      </c>
      <c r="J33" s="347">
        <v>35819.699999999997</v>
      </c>
      <c r="K33" s="347">
        <v>1236623.8400000001</v>
      </c>
      <c r="L33" s="347">
        <v>-336229.04999999993</v>
      </c>
      <c r="M33" s="347">
        <v>1019789.2300000001</v>
      </c>
      <c r="N33" s="346">
        <v>0.33592195257530411</v>
      </c>
      <c r="O33" s="347">
        <v>185977.41</v>
      </c>
      <c r="P33" s="347">
        <v>106879.46</v>
      </c>
      <c r="Q33" s="347">
        <v>292856.87</v>
      </c>
      <c r="R33" s="346">
        <v>9.6468023687102472E-2</v>
      </c>
      <c r="S33" s="347">
        <v>2881.7</v>
      </c>
      <c r="T33" s="347">
        <v>125576.58</v>
      </c>
      <c r="U33" s="347">
        <v>186614.43</v>
      </c>
      <c r="V33" s="347">
        <v>11797.49</v>
      </c>
      <c r="W33" s="347">
        <v>0.33</v>
      </c>
      <c r="X33" s="347">
        <v>326870.52999999997</v>
      </c>
      <c r="Y33" s="347">
        <v>1639516.63</v>
      </c>
      <c r="Z33" s="347">
        <v>0</v>
      </c>
      <c r="AA33" s="347">
        <v>1639516.63</v>
      </c>
    </row>
    <row r="34" spans="1:27" customFormat="1" ht="12" customHeight="1">
      <c r="A34" s="342">
        <v>2014</v>
      </c>
      <c r="B34" s="343">
        <v>41912</v>
      </c>
      <c r="C34" s="347" t="s">
        <v>1466</v>
      </c>
      <c r="D34" s="345">
        <v>26.348610644826316</v>
      </c>
      <c r="E34" s="347">
        <v>128081</v>
      </c>
      <c r="F34" s="347">
        <v>3374756.3999999994</v>
      </c>
      <c r="G34" s="347">
        <v>0</v>
      </c>
      <c r="H34" s="685">
        <v>3374756.3999999994</v>
      </c>
      <c r="I34" s="347">
        <v>97572.75</v>
      </c>
      <c r="J34" s="347">
        <v>41557.519999999997</v>
      </c>
      <c r="K34" s="347">
        <v>1412733.6500000001</v>
      </c>
      <c r="L34" s="347">
        <v>-323426.4007922578</v>
      </c>
      <c r="M34" s="347">
        <v>1228437.5192077423</v>
      </c>
      <c r="N34" s="346">
        <v>0.36400776044390715</v>
      </c>
      <c r="O34" s="347">
        <v>210186.42</v>
      </c>
      <c r="P34" s="347">
        <v>110018.61</v>
      </c>
      <c r="Q34" s="347">
        <v>320205.03000000003</v>
      </c>
      <c r="R34" s="346">
        <v>9.4882412846153896E-2</v>
      </c>
      <c r="S34" s="347">
        <v>6891.56</v>
      </c>
      <c r="T34" s="347">
        <v>81650.590000000011</v>
      </c>
      <c r="U34" s="347">
        <v>187080.11000000002</v>
      </c>
      <c r="V34" s="347">
        <v>32679.990000000005</v>
      </c>
      <c r="W34" s="347">
        <v>0.04</v>
      </c>
      <c r="X34" s="347">
        <v>308302.28999999998</v>
      </c>
      <c r="Y34" s="347">
        <v>1856944.8392077424</v>
      </c>
      <c r="Z34" s="347">
        <v>0</v>
      </c>
      <c r="AA34" s="347">
        <v>1856944.8392077424</v>
      </c>
    </row>
    <row r="35" spans="1:27" customFormat="1" ht="12" customHeight="1">
      <c r="A35" s="342">
        <v>2014</v>
      </c>
      <c r="B35" s="343">
        <v>41943</v>
      </c>
      <c r="C35" s="347" t="s">
        <v>1466</v>
      </c>
      <c r="D35" s="345">
        <v>29.363139586583173</v>
      </c>
      <c r="E35" s="347">
        <v>132699</v>
      </c>
      <c r="F35" s="347">
        <v>3896459.2600000007</v>
      </c>
      <c r="G35" s="347">
        <v>0</v>
      </c>
      <c r="H35" s="685">
        <v>3896459.2600000007</v>
      </c>
      <c r="I35" s="347">
        <v>143840.59</v>
      </c>
      <c r="J35" s="347">
        <v>59651.92</v>
      </c>
      <c r="K35" s="347">
        <v>1558557.24</v>
      </c>
      <c r="L35" s="347">
        <v>137571.88861148627</v>
      </c>
      <c r="M35" s="347">
        <v>1899621.6386114862</v>
      </c>
      <c r="N35" s="346">
        <v>0.48752508671462047</v>
      </c>
      <c r="O35" s="347">
        <v>255097.17000000007</v>
      </c>
      <c r="P35" s="347">
        <v>118415.47999999998</v>
      </c>
      <c r="Q35" s="347">
        <v>373512.65</v>
      </c>
      <c r="R35" s="346">
        <v>9.5859503481630123E-2</v>
      </c>
      <c r="S35" s="347">
        <v>19492.289999999997</v>
      </c>
      <c r="T35" s="347">
        <v>450745.79999999993</v>
      </c>
      <c r="U35" s="347">
        <v>194087.56999999995</v>
      </c>
      <c r="V35" s="347">
        <v>51880.340000000004</v>
      </c>
      <c r="W35" s="347">
        <v>0.03</v>
      </c>
      <c r="X35" s="347">
        <v>716206.02999999991</v>
      </c>
      <c r="Y35" s="347">
        <v>2989340.3186114859</v>
      </c>
      <c r="Z35" s="347">
        <v>0</v>
      </c>
      <c r="AA35" s="347">
        <v>2989340.3186114859</v>
      </c>
    </row>
    <row r="36" spans="1:27" customFormat="1" ht="12" customHeight="1">
      <c r="A36" s="342">
        <v>2014</v>
      </c>
      <c r="B36" s="343">
        <v>41973</v>
      </c>
      <c r="C36" s="347" t="s">
        <v>1466</v>
      </c>
      <c r="D36" s="345">
        <v>26.86398845491939</v>
      </c>
      <c r="E36" s="347">
        <v>129579</v>
      </c>
      <c r="F36" s="347">
        <v>3481008.76</v>
      </c>
      <c r="G36" s="347">
        <v>0</v>
      </c>
      <c r="H36" s="685">
        <v>3481008.76</v>
      </c>
      <c r="I36" s="347">
        <v>93359.73</v>
      </c>
      <c r="J36" s="347">
        <v>36928.75</v>
      </c>
      <c r="K36" s="347">
        <v>1405113.52</v>
      </c>
      <c r="L36" s="347">
        <v>158543.08607251744</v>
      </c>
      <c r="M36" s="347">
        <v>1693945.0860725176</v>
      </c>
      <c r="N36" s="346">
        <v>0.48662476967524715</v>
      </c>
      <c r="O36" s="347">
        <v>250303.65</v>
      </c>
      <c r="P36" s="347">
        <v>109735.45000000001</v>
      </c>
      <c r="Q36" s="347">
        <v>360039.1</v>
      </c>
      <c r="R36" s="346">
        <v>0.10342953000784749</v>
      </c>
      <c r="S36" s="347">
        <v>6966.26</v>
      </c>
      <c r="T36" s="347">
        <v>481715.93</v>
      </c>
      <c r="U36" s="347">
        <v>174309.59</v>
      </c>
      <c r="V36" s="347">
        <v>42844.25</v>
      </c>
      <c r="W36" s="347">
        <v>0.01</v>
      </c>
      <c r="X36" s="347">
        <v>705836.04</v>
      </c>
      <c r="Y36" s="347">
        <v>2759820.2260725177</v>
      </c>
      <c r="Z36" s="347">
        <v>0</v>
      </c>
      <c r="AA36" s="347">
        <v>2759820.2260725177</v>
      </c>
    </row>
    <row r="37" spans="1:27" customFormat="1" ht="12" customHeight="1">
      <c r="A37" s="342">
        <v>2014</v>
      </c>
      <c r="B37" s="343">
        <v>42004</v>
      </c>
      <c r="C37" s="347" t="s">
        <v>1466</v>
      </c>
      <c r="D37" s="345">
        <v>24.520221807563793</v>
      </c>
      <c r="E37" s="347">
        <v>128084</v>
      </c>
      <c r="F37" s="347">
        <v>3140648.0900000008</v>
      </c>
      <c r="G37" s="347">
        <v>0</v>
      </c>
      <c r="H37" s="685">
        <v>3140648.0900000008</v>
      </c>
      <c r="I37" s="347">
        <v>80975.749999999971</v>
      </c>
      <c r="J37" s="347">
        <v>33265.5</v>
      </c>
      <c r="K37" s="347">
        <v>1274230.17</v>
      </c>
      <c r="L37" s="347">
        <v>30977.483900063889</v>
      </c>
      <c r="M37" s="347">
        <v>1419448.9039000638</v>
      </c>
      <c r="N37" s="346">
        <v>0.45196050726589476</v>
      </c>
      <c r="O37" s="347">
        <v>235511.69</v>
      </c>
      <c r="P37" s="347">
        <v>130817.41000000002</v>
      </c>
      <c r="Q37" s="347">
        <v>366329.10000000003</v>
      </c>
      <c r="R37" s="346">
        <v>0.11664124394146939</v>
      </c>
      <c r="S37" s="347">
        <v>0</v>
      </c>
      <c r="T37" s="347">
        <v>602605.43999999994</v>
      </c>
      <c r="U37" s="347">
        <v>183210.30000000005</v>
      </c>
      <c r="V37" s="347">
        <v>36062.660000000003</v>
      </c>
      <c r="W37" s="347">
        <v>0</v>
      </c>
      <c r="X37" s="347">
        <v>821878.4</v>
      </c>
      <c r="Y37" s="347">
        <v>2607656.4039000636</v>
      </c>
      <c r="Z37" s="347">
        <v>0</v>
      </c>
      <c r="AA37" s="347">
        <v>2607656.4039000636</v>
      </c>
    </row>
    <row r="38" spans="1:27" customFormat="1" ht="12" customHeight="1">
      <c r="A38" s="342">
        <v>2015</v>
      </c>
      <c r="B38" s="343">
        <v>42035</v>
      </c>
      <c r="C38" s="347" t="s">
        <v>1466</v>
      </c>
      <c r="D38" s="345">
        <v>28.267429466404302</v>
      </c>
      <c r="E38" s="347">
        <v>138232</v>
      </c>
      <c r="F38" s="347">
        <v>3907463.3099999996</v>
      </c>
      <c r="G38" s="347">
        <v>0</v>
      </c>
      <c r="H38" s="685">
        <v>3907463.3099999996</v>
      </c>
      <c r="I38" s="347">
        <v>145890</v>
      </c>
      <c r="J38" s="347">
        <v>51437.969999999994</v>
      </c>
      <c r="K38" s="347">
        <v>1563578.2799999998</v>
      </c>
      <c r="L38" s="347">
        <v>111964.49595972212</v>
      </c>
      <c r="M38" s="347">
        <v>1872870.745959722</v>
      </c>
      <c r="N38" s="346">
        <v>0.47930603498353058</v>
      </c>
      <c r="O38" s="347">
        <v>291395.76000000007</v>
      </c>
      <c r="P38" s="347">
        <v>132447.66</v>
      </c>
      <c r="Q38" s="347">
        <v>423843.42000000004</v>
      </c>
      <c r="R38" s="346">
        <v>0.10847022387012512</v>
      </c>
      <c r="S38" s="347">
        <v>21950.170000000002</v>
      </c>
      <c r="T38" s="347">
        <v>552043.11</v>
      </c>
      <c r="U38" s="347">
        <v>194435.86</v>
      </c>
      <c r="V38" s="347">
        <v>53241.66</v>
      </c>
      <c r="W38" s="347">
        <v>0</v>
      </c>
      <c r="X38" s="347">
        <v>821670.8</v>
      </c>
      <c r="Y38" s="347">
        <v>3118384.9659597222</v>
      </c>
      <c r="Z38" s="347">
        <v>0</v>
      </c>
      <c r="AA38" s="347">
        <v>3118384.9659597222</v>
      </c>
    </row>
    <row r="39" spans="1:27" customFormat="1" ht="12" customHeight="1">
      <c r="A39" s="342">
        <v>2015</v>
      </c>
      <c r="B39" s="343">
        <v>42063</v>
      </c>
      <c r="C39" s="347" t="s">
        <v>1466</v>
      </c>
      <c r="D39" s="345">
        <v>29.521977399703825</v>
      </c>
      <c r="E39" s="347">
        <v>118848</v>
      </c>
      <c r="F39" s="347">
        <v>3508627.97</v>
      </c>
      <c r="G39" s="347">
        <v>0</v>
      </c>
      <c r="H39" s="685">
        <v>3508627.97</v>
      </c>
      <c r="I39" s="347">
        <v>89389.040000000008</v>
      </c>
      <c r="J39" s="347">
        <v>32763.88</v>
      </c>
      <c r="K39" s="347">
        <v>1376130.31</v>
      </c>
      <c r="L39" s="347">
        <v>155674.06349425483</v>
      </c>
      <c r="M39" s="347">
        <v>1653957.2934942548</v>
      </c>
      <c r="N39" s="346">
        <v>0.4713971693881967</v>
      </c>
      <c r="O39" s="347">
        <v>308582.13999999996</v>
      </c>
      <c r="P39" s="347">
        <v>160165.11000000004</v>
      </c>
      <c r="Q39" s="347">
        <v>468747.25</v>
      </c>
      <c r="R39" s="346">
        <v>0.13359844760058728</v>
      </c>
      <c r="S39" s="347">
        <v>0</v>
      </c>
      <c r="T39" s="347">
        <v>611124.25</v>
      </c>
      <c r="U39" s="347">
        <v>195493.44999999998</v>
      </c>
      <c r="V39" s="347">
        <v>51951.98</v>
      </c>
      <c r="W39" s="347">
        <v>0</v>
      </c>
      <c r="X39" s="347">
        <v>858569.67999999993</v>
      </c>
      <c r="Y39" s="347">
        <v>2981274.223494255</v>
      </c>
      <c r="Z39" s="347">
        <v>0</v>
      </c>
      <c r="AA39" s="347">
        <v>2981274.223494255</v>
      </c>
    </row>
    <row r="40" spans="1:27" customFormat="1" ht="12" customHeight="1">
      <c r="A40" s="342">
        <v>2015</v>
      </c>
      <c r="B40" s="343">
        <v>42094</v>
      </c>
      <c r="C40" s="347" t="s">
        <v>1466</v>
      </c>
      <c r="D40" s="345">
        <v>28.110482003968013</v>
      </c>
      <c r="E40" s="347">
        <v>164314</v>
      </c>
      <c r="F40" s="347">
        <v>4618945.74</v>
      </c>
      <c r="G40" s="347">
        <v>0</v>
      </c>
      <c r="H40" s="685">
        <v>4618945.74</v>
      </c>
      <c r="I40" s="347">
        <v>139283.17000000001</v>
      </c>
      <c r="J40" s="347">
        <v>49544.67</v>
      </c>
      <c r="K40" s="347">
        <v>1746127.5199999998</v>
      </c>
      <c r="L40" s="347">
        <v>58655.411319100385</v>
      </c>
      <c r="M40" s="347">
        <v>1993610.7713191002</v>
      </c>
      <c r="N40" s="346">
        <v>0.43161597549294878</v>
      </c>
      <c r="O40" s="347">
        <v>381425.62000000005</v>
      </c>
      <c r="P40" s="347">
        <v>172241.53999999998</v>
      </c>
      <c r="Q40" s="347">
        <v>553667.16</v>
      </c>
      <c r="R40" s="346">
        <v>0.11986873004487816</v>
      </c>
      <c r="S40" s="347">
        <v>5484.74</v>
      </c>
      <c r="T40" s="347">
        <v>624601.69999999995</v>
      </c>
      <c r="U40" s="347">
        <v>211194.41000000003</v>
      </c>
      <c r="V40" s="347">
        <v>76842.100000000006</v>
      </c>
      <c r="W40" s="347">
        <v>0</v>
      </c>
      <c r="X40" s="347">
        <v>918122.95</v>
      </c>
      <c r="Y40" s="347">
        <v>3465400.8813191</v>
      </c>
      <c r="Z40" s="347">
        <v>0</v>
      </c>
      <c r="AA40" s="347">
        <v>3465400.8813191</v>
      </c>
    </row>
    <row r="41" spans="1:27" customFormat="1" ht="12" customHeight="1">
      <c r="A41" s="342">
        <v>2015</v>
      </c>
      <c r="B41" s="343">
        <v>42124</v>
      </c>
      <c r="C41" s="347" t="s">
        <v>1466</v>
      </c>
      <c r="D41" s="345">
        <v>25.685740285068995</v>
      </c>
      <c r="E41" s="347">
        <v>197917</v>
      </c>
      <c r="F41" s="347">
        <v>5083644.66</v>
      </c>
      <c r="G41" s="347">
        <v>0</v>
      </c>
      <c r="H41" s="685">
        <v>5083644.66</v>
      </c>
      <c r="I41" s="347">
        <v>166588.74</v>
      </c>
      <c r="J41" s="347">
        <v>58882.13</v>
      </c>
      <c r="K41" s="347">
        <v>1958520.3599999999</v>
      </c>
      <c r="L41" s="347">
        <v>-237835.13538232469</v>
      </c>
      <c r="M41" s="347">
        <v>1946156.0946176753</v>
      </c>
      <c r="N41" s="346">
        <v>0.38282693319042388</v>
      </c>
      <c r="O41" s="347">
        <v>426588.23</v>
      </c>
      <c r="P41" s="347">
        <v>199186.59</v>
      </c>
      <c r="Q41" s="347">
        <v>625774.81999999995</v>
      </c>
      <c r="R41" s="346">
        <v>0.12309570433272571</v>
      </c>
      <c r="S41" s="347">
        <v>1290.18</v>
      </c>
      <c r="T41" s="347">
        <v>597802.56000000006</v>
      </c>
      <c r="U41" s="347">
        <v>219991.73</v>
      </c>
      <c r="V41" s="347">
        <v>83486.200000000012</v>
      </c>
      <c r="W41" s="347">
        <v>0</v>
      </c>
      <c r="X41" s="347">
        <v>902570.67000000016</v>
      </c>
      <c r="Y41" s="347">
        <v>3474501.5846176753</v>
      </c>
      <c r="Z41" s="347">
        <v>0</v>
      </c>
      <c r="AA41" s="347">
        <v>3474501.5846176753</v>
      </c>
    </row>
    <row r="42" spans="1:27" customFormat="1" ht="12" customHeight="1">
      <c r="A42" s="342">
        <v>2015</v>
      </c>
      <c r="B42" s="343">
        <v>42155</v>
      </c>
      <c r="C42" s="347" t="s">
        <v>1466</v>
      </c>
      <c r="D42" s="345">
        <v>31.920404993542835</v>
      </c>
      <c r="E42" s="347">
        <v>174225</v>
      </c>
      <c r="F42" s="347">
        <v>5561332.5600000005</v>
      </c>
      <c r="G42" s="347">
        <v>0</v>
      </c>
      <c r="H42" s="685">
        <v>5561332.5600000005</v>
      </c>
      <c r="I42" s="347">
        <v>209810.06</v>
      </c>
      <c r="J42" s="347">
        <v>78916.5</v>
      </c>
      <c r="K42" s="347">
        <v>2140252.5599999996</v>
      </c>
      <c r="L42" s="347">
        <v>137148.65453776286</v>
      </c>
      <c r="M42" s="347">
        <v>2566127.7745377626</v>
      </c>
      <c r="N42" s="346">
        <v>0.4614231835360269</v>
      </c>
      <c r="O42" s="347">
        <v>442298.55</v>
      </c>
      <c r="P42" s="347">
        <v>236081.76000000004</v>
      </c>
      <c r="Q42" s="347">
        <v>678380.31</v>
      </c>
      <c r="R42" s="346">
        <v>0.12198161190346078</v>
      </c>
      <c r="S42" s="347">
        <v>2346</v>
      </c>
      <c r="T42" s="347">
        <v>783850.9</v>
      </c>
      <c r="U42" s="347">
        <v>240841.80000000002</v>
      </c>
      <c r="V42" s="347">
        <v>117721.82999999999</v>
      </c>
      <c r="W42" s="347">
        <v>0</v>
      </c>
      <c r="X42" s="347">
        <v>1144760.53</v>
      </c>
      <c r="Y42" s="347">
        <v>4389268.6145377625</v>
      </c>
      <c r="Z42" s="347">
        <v>0</v>
      </c>
      <c r="AA42" s="347">
        <v>4389268.6145377625</v>
      </c>
    </row>
    <row r="43" spans="1:27" customFormat="1" ht="12" customHeight="1">
      <c r="A43" s="342">
        <v>2015</v>
      </c>
      <c r="B43" s="355">
        <v>42185</v>
      </c>
      <c r="C43" s="356" t="s">
        <v>1466</v>
      </c>
      <c r="D43" s="357">
        <v>32.806658509074062</v>
      </c>
      <c r="E43" s="356">
        <v>198588</v>
      </c>
      <c r="F43" s="356">
        <v>6515008.7000000002</v>
      </c>
      <c r="G43" s="356">
        <v>0</v>
      </c>
      <c r="H43" s="688">
        <v>6515008.7000000002</v>
      </c>
      <c r="I43" s="356">
        <v>256605.79999999996</v>
      </c>
      <c r="J43" s="356">
        <v>100189.3</v>
      </c>
      <c r="K43" s="356">
        <v>2316567.58</v>
      </c>
      <c r="L43" s="356">
        <v>499850.82411562058</v>
      </c>
      <c r="M43" s="356">
        <v>3173213.5041156206</v>
      </c>
      <c r="N43" s="358">
        <v>0.48706205167701777</v>
      </c>
      <c r="O43" s="356">
        <v>452987.00000000012</v>
      </c>
      <c r="P43" s="356">
        <v>237459.59999999998</v>
      </c>
      <c r="Q43" s="356">
        <v>690446.60000000009</v>
      </c>
      <c r="R43" s="358">
        <v>0.10597784773487717</v>
      </c>
      <c r="S43" s="356">
        <v>8008.0599999999995</v>
      </c>
      <c r="T43" s="356">
        <v>857956.9800000001</v>
      </c>
      <c r="U43" s="356">
        <v>249192.48999999996</v>
      </c>
      <c r="V43" s="356">
        <v>120778.59999999998</v>
      </c>
      <c r="W43" s="356">
        <v>0</v>
      </c>
      <c r="X43" s="356">
        <v>1235936.1299999999</v>
      </c>
      <c r="Y43" s="356">
        <v>5099596.2341156211</v>
      </c>
      <c r="Z43" s="356">
        <v>0</v>
      </c>
      <c r="AA43" s="356">
        <v>5099596.2341156211</v>
      </c>
    </row>
    <row r="44" spans="1:27" ht="12" customHeight="1">
      <c r="A44" s="342">
        <v>2012</v>
      </c>
      <c r="B44" s="343">
        <v>40939</v>
      </c>
      <c r="C44" s="344" t="s">
        <v>1473</v>
      </c>
      <c r="D44" s="345">
        <v>268.65723342939481</v>
      </c>
      <c r="E44" s="344">
        <v>7287</v>
      </c>
      <c r="F44" s="344">
        <v>1957705.26</v>
      </c>
      <c r="G44" s="344">
        <v>0</v>
      </c>
      <c r="H44" s="685">
        <v>1957705.26</v>
      </c>
      <c r="I44" s="344">
        <v>7855.82</v>
      </c>
      <c r="J44" s="344">
        <v>204.4</v>
      </c>
      <c r="K44" s="344">
        <v>2116238.5099999998</v>
      </c>
      <c r="L44" s="344">
        <v>6310.4424534987811</v>
      </c>
      <c r="M44" s="344">
        <v>2130609.1724534989</v>
      </c>
      <c r="N44" s="346">
        <v>1.0883196852898576</v>
      </c>
      <c r="O44" s="344">
        <v>68030.89</v>
      </c>
      <c r="P44" s="344">
        <v>235315.45</v>
      </c>
      <c r="Q44" s="344">
        <v>303346.34000000003</v>
      </c>
      <c r="R44" s="346">
        <v>0.1549499540089094</v>
      </c>
      <c r="S44" s="344">
        <v>0</v>
      </c>
      <c r="T44" s="344">
        <v>370702.45</v>
      </c>
      <c r="U44" s="344">
        <v>49345.47</v>
      </c>
      <c r="V44" s="344">
        <v>566.72</v>
      </c>
      <c r="W44" s="344">
        <v>1113.1600000000001</v>
      </c>
      <c r="X44" s="344">
        <v>421727.8</v>
      </c>
      <c r="Y44" s="344">
        <v>2855683.3124534991</v>
      </c>
      <c r="Z44" s="344">
        <v>0</v>
      </c>
      <c r="AA44" s="344">
        <v>2855683.3124534991</v>
      </c>
    </row>
    <row r="45" spans="1:27" ht="12" customHeight="1">
      <c r="A45" s="342">
        <v>2012</v>
      </c>
      <c r="B45" s="343">
        <v>40968</v>
      </c>
      <c r="C45" s="344" t="s">
        <v>1473</v>
      </c>
      <c r="D45" s="345">
        <v>428.10939477303714</v>
      </c>
      <c r="E45" s="344">
        <v>3635</v>
      </c>
      <c r="F45" s="344">
        <v>1556177.6499999899</v>
      </c>
      <c r="G45" s="344">
        <v>0</v>
      </c>
      <c r="H45" s="685">
        <v>1556177.6499999899</v>
      </c>
      <c r="I45" s="344">
        <v>3375.11</v>
      </c>
      <c r="J45" s="344">
        <v>100.91</v>
      </c>
      <c r="K45" s="344">
        <v>1042893.09</v>
      </c>
      <c r="L45" s="344">
        <v>8244.5679843331163</v>
      </c>
      <c r="M45" s="344">
        <v>1054613.6779843331</v>
      </c>
      <c r="N45" s="346">
        <v>0.67769491354945244</v>
      </c>
      <c r="O45" s="344">
        <v>16257.2</v>
      </c>
      <c r="P45" s="344">
        <v>93627.589999999895</v>
      </c>
      <c r="Q45" s="344">
        <v>109884.78999999989</v>
      </c>
      <c r="R45" s="346">
        <v>7.0611983149867635E-2</v>
      </c>
      <c r="S45" s="344">
        <v>0</v>
      </c>
      <c r="T45" s="344">
        <v>132194.709999999</v>
      </c>
      <c r="U45" s="344">
        <v>26965.33</v>
      </c>
      <c r="V45" s="344">
        <v>242.65</v>
      </c>
      <c r="W45" s="344">
        <v>225.099999999999</v>
      </c>
      <c r="X45" s="344">
        <v>159627.78999999899</v>
      </c>
      <c r="Y45" s="344">
        <v>1324126.257984332</v>
      </c>
      <c r="Z45" s="344">
        <v>0</v>
      </c>
      <c r="AA45" s="344">
        <v>1324126.257984332</v>
      </c>
    </row>
    <row r="46" spans="1:27" ht="12" customHeight="1">
      <c r="A46" s="342">
        <v>2012</v>
      </c>
      <c r="B46" s="343">
        <v>40999</v>
      </c>
      <c r="C46" s="347" t="s">
        <v>1473</v>
      </c>
      <c r="D46" s="345">
        <v>325.51814199395773</v>
      </c>
      <c r="E46" s="347">
        <v>2648</v>
      </c>
      <c r="F46" s="347">
        <v>861972.04</v>
      </c>
      <c r="G46" s="347">
        <v>0</v>
      </c>
      <c r="H46" s="685">
        <v>861972.04</v>
      </c>
      <c r="I46" s="347">
        <v>2450.73</v>
      </c>
      <c r="J46" s="347">
        <v>73.430000000000007</v>
      </c>
      <c r="K46" s="347">
        <v>802661.48999999894</v>
      </c>
      <c r="L46" s="347">
        <v>4314.0155118022612</v>
      </c>
      <c r="M46" s="347">
        <v>809499.66551180126</v>
      </c>
      <c r="N46" s="346">
        <v>0.93912520122091336</v>
      </c>
      <c r="O46" s="347">
        <v>10722.93</v>
      </c>
      <c r="P46" s="347">
        <v>54444.809999999903</v>
      </c>
      <c r="Q46" s="347">
        <v>65167.739999999903</v>
      </c>
      <c r="R46" s="346">
        <v>7.5603078726312167E-2</v>
      </c>
      <c r="S46" s="347">
        <v>0</v>
      </c>
      <c r="T46" s="347">
        <v>69120.66</v>
      </c>
      <c r="U46" s="347">
        <v>17407.04</v>
      </c>
      <c r="V46" s="347">
        <v>137.34</v>
      </c>
      <c r="W46" s="347">
        <v>2762.8099999999899</v>
      </c>
      <c r="X46" s="347">
        <v>89427.849999999991</v>
      </c>
      <c r="Y46" s="347">
        <v>964095.25551180122</v>
      </c>
      <c r="Z46" s="347">
        <v>0</v>
      </c>
      <c r="AA46" s="347">
        <v>964095.25551180122</v>
      </c>
    </row>
    <row r="47" spans="1:27" ht="12" customHeight="1">
      <c r="A47" s="342">
        <v>2012</v>
      </c>
      <c r="B47" s="343">
        <v>41029</v>
      </c>
      <c r="C47" s="348" t="s">
        <v>1473</v>
      </c>
      <c r="D47" s="349">
        <v>327.29614987864079</v>
      </c>
      <c r="E47" s="348">
        <v>3296</v>
      </c>
      <c r="F47" s="348">
        <v>1078768.1100000001</v>
      </c>
      <c r="G47" s="348">
        <v>0</v>
      </c>
      <c r="H47" s="686">
        <v>1078768.1100000001</v>
      </c>
      <c r="I47" s="348">
        <v>3191.6999999999898</v>
      </c>
      <c r="J47" s="348">
        <v>93.75</v>
      </c>
      <c r="K47" s="348">
        <v>1037710.74</v>
      </c>
      <c r="L47" s="348">
        <v>3992.21</v>
      </c>
      <c r="M47" s="348">
        <v>1044988.3999999999</v>
      </c>
      <c r="N47" s="350">
        <v>0.96868677365703715</v>
      </c>
      <c r="O47" s="348">
        <v>10722.57</v>
      </c>
      <c r="P47" s="348">
        <v>72399.490000000005</v>
      </c>
      <c r="Q47" s="348">
        <v>83122.06</v>
      </c>
      <c r="R47" s="350">
        <v>7.70527597446313E-2</v>
      </c>
      <c r="S47" s="348">
        <v>0</v>
      </c>
      <c r="T47" s="348">
        <v>99421.399999999907</v>
      </c>
      <c r="U47" s="348">
        <v>24901.77</v>
      </c>
      <c r="V47" s="348">
        <v>171.36</v>
      </c>
      <c r="W47" s="348">
        <v>10005.559999999899</v>
      </c>
      <c r="X47" s="348">
        <v>134500.08999999982</v>
      </c>
      <c r="Y47" s="348">
        <v>1262610.5499999998</v>
      </c>
      <c r="Z47" s="348">
        <v>0</v>
      </c>
      <c r="AA47" s="348">
        <v>1262610.5499999998</v>
      </c>
    </row>
    <row r="48" spans="1:27" ht="12" customHeight="1">
      <c r="A48" s="342">
        <v>2012</v>
      </c>
      <c r="B48" s="343">
        <v>41060</v>
      </c>
      <c r="C48" s="347" t="s">
        <v>1473</v>
      </c>
      <c r="D48" s="345">
        <v>328.88996335654082</v>
      </c>
      <c r="E48" s="347">
        <v>2729</v>
      </c>
      <c r="F48" s="347">
        <v>897540.71</v>
      </c>
      <c r="G48" s="347">
        <v>0</v>
      </c>
      <c r="H48" s="685">
        <v>897540.71</v>
      </c>
      <c r="I48" s="347">
        <v>2745.2499999999995</v>
      </c>
      <c r="J48" s="347">
        <v>78.83</v>
      </c>
      <c r="K48" s="347">
        <v>810651.9800000001</v>
      </c>
      <c r="L48" s="347">
        <v>16867.855316570527</v>
      </c>
      <c r="M48" s="347">
        <v>830343.91531657055</v>
      </c>
      <c r="N48" s="346">
        <v>0.9251323155208977</v>
      </c>
      <c r="O48" s="347">
        <v>6393.7000000000007</v>
      </c>
      <c r="P48" s="347">
        <v>53843.66</v>
      </c>
      <c r="Q48" s="347">
        <v>60237.36</v>
      </c>
      <c r="R48" s="346">
        <v>6.7113791417884552E-2</v>
      </c>
      <c r="S48" s="347">
        <v>0</v>
      </c>
      <c r="T48" s="347">
        <v>72381.62</v>
      </c>
      <c r="U48" s="347">
        <v>16383.580000000002</v>
      </c>
      <c r="V48" s="347">
        <v>168.69</v>
      </c>
      <c r="W48" s="347">
        <v>5173.5899999999992</v>
      </c>
      <c r="X48" s="347">
        <v>94107.48</v>
      </c>
      <c r="Y48" s="347">
        <v>984688.75531657052</v>
      </c>
      <c r="Z48" s="347">
        <v>0</v>
      </c>
      <c r="AA48" s="347">
        <v>984688.75531657052</v>
      </c>
    </row>
    <row r="49" spans="1:27" ht="12" customHeight="1">
      <c r="A49" s="342">
        <v>2012</v>
      </c>
      <c r="B49" s="343">
        <v>41090</v>
      </c>
      <c r="C49" s="347" t="s">
        <v>1473</v>
      </c>
      <c r="D49" s="345">
        <v>303.41064002160414</v>
      </c>
      <c r="E49" s="347">
        <v>3703</v>
      </c>
      <c r="F49" s="347">
        <v>1123529.6000000001</v>
      </c>
      <c r="G49" s="347">
        <v>0</v>
      </c>
      <c r="H49" s="685">
        <v>1123529.6000000001</v>
      </c>
      <c r="I49" s="347">
        <v>3759.28</v>
      </c>
      <c r="J49" s="347">
        <v>108.77999999999999</v>
      </c>
      <c r="K49" s="347">
        <v>1212963.21</v>
      </c>
      <c r="L49" s="347">
        <v>16867.855316570527</v>
      </c>
      <c r="M49" s="347">
        <v>1233699.1253165705</v>
      </c>
      <c r="N49" s="346">
        <v>1.0980566291413867</v>
      </c>
      <c r="O49" s="347">
        <v>8951.5400000000009</v>
      </c>
      <c r="P49" s="347">
        <v>59065.61</v>
      </c>
      <c r="Q49" s="347">
        <v>68017.149999999994</v>
      </c>
      <c r="R49" s="346">
        <v>6.0538814464701232E-2</v>
      </c>
      <c r="S49" s="347">
        <v>0</v>
      </c>
      <c r="T49" s="347">
        <v>74895.09</v>
      </c>
      <c r="U49" s="347">
        <v>18527.41</v>
      </c>
      <c r="V49" s="347">
        <v>415.11</v>
      </c>
      <c r="W49" s="347">
        <v>4410</v>
      </c>
      <c r="X49" s="347">
        <v>98247.61</v>
      </c>
      <c r="Y49" s="347">
        <v>1399963.8853165705</v>
      </c>
      <c r="Z49" s="347">
        <v>0</v>
      </c>
      <c r="AA49" s="347">
        <v>1399963.8853165705</v>
      </c>
    </row>
    <row r="50" spans="1:27" ht="12" customHeight="1">
      <c r="A50" s="342">
        <v>2012</v>
      </c>
      <c r="B50" s="343">
        <v>41121</v>
      </c>
      <c r="C50" s="347" t="s">
        <v>1473</v>
      </c>
      <c r="D50" s="345">
        <v>313.17690459110474</v>
      </c>
      <c r="E50" s="347">
        <v>2788</v>
      </c>
      <c r="F50" s="347">
        <v>873137.21</v>
      </c>
      <c r="G50" s="347">
        <v>0</v>
      </c>
      <c r="H50" s="685">
        <v>873137.21</v>
      </c>
      <c r="I50" s="347">
        <v>2788.94</v>
      </c>
      <c r="J50" s="347">
        <v>83.580000000000013</v>
      </c>
      <c r="K50" s="347">
        <v>954628.2</v>
      </c>
      <c r="L50" s="347">
        <v>4190.0780697647979</v>
      </c>
      <c r="M50" s="347">
        <v>961690.79806976474</v>
      </c>
      <c r="N50" s="346">
        <v>1.1014200140087544</v>
      </c>
      <c r="O50" s="347">
        <v>5462.5</v>
      </c>
      <c r="P50" s="347">
        <v>51095.14</v>
      </c>
      <c r="Q50" s="347">
        <v>56557.64</v>
      </c>
      <c r="R50" s="346">
        <v>6.4775202971821585E-2</v>
      </c>
      <c r="S50" s="347">
        <v>0</v>
      </c>
      <c r="T50" s="347">
        <v>17537.16</v>
      </c>
      <c r="U50" s="347">
        <v>71536.94</v>
      </c>
      <c r="V50" s="347">
        <v>369.60999999999996</v>
      </c>
      <c r="W50" s="347">
        <v>3099.81</v>
      </c>
      <c r="X50" s="347">
        <v>92543.52</v>
      </c>
      <c r="Y50" s="347">
        <v>1110791.9580697648</v>
      </c>
      <c r="Z50" s="347">
        <v>0</v>
      </c>
      <c r="AA50" s="347">
        <v>1110791.9580697648</v>
      </c>
    </row>
    <row r="51" spans="1:27" ht="12" customHeight="1">
      <c r="A51" s="342">
        <v>2012</v>
      </c>
      <c r="B51" s="343">
        <v>41152</v>
      </c>
      <c r="C51" s="347" t="s">
        <v>1473</v>
      </c>
      <c r="D51" s="345">
        <v>219.7209514271407</v>
      </c>
      <c r="E51" s="347">
        <v>1997</v>
      </c>
      <c r="F51" s="347">
        <v>438782.74</v>
      </c>
      <c r="G51" s="347">
        <v>0</v>
      </c>
      <c r="H51" s="685">
        <v>438782.74</v>
      </c>
      <c r="I51" s="347">
        <v>1945.07</v>
      </c>
      <c r="J51" s="347">
        <v>61.489999999999995</v>
      </c>
      <c r="K51" s="347">
        <v>651935.44000000006</v>
      </c>
      <c r="L51" s="347">
        <v>2375.29</v>
      </c>
      <c r="M51" s="347">
        <v>656317.29000000015</v>
      </c>
      <c r="N51" s="346">
        <v>1.4957682474018923</v>
      </c>
      <c r="O51" s="347">
        <v>3533.88</v>
      </c>
      <c r="P51" s="347">
        <v>30280.34</v>
      </c>
      <c r="Q51" s="347">
        <v>33814.22</v>
      </c>
      <c r="R51" s="346">
        <v>7.70636967169675E-2</v>
      </c>
      <c r="S51" s="347">
        <v>0</v>
      </c>
      <c r="T51" s="347">
        <v>13590.199999999999</v>
      </c>
      <c r="U51" s="347">
        <v>53443.519999999997</v>
      </c>
      <c r="V51" s="347">
        <v>284.24</v>
      </c>
      <c r="W51" s="347">
        <v>1796.71</v>
      </c>
      <c r="X51" s="347">
        <v>69114.670000000013</v>
      </c>
      <c r="Y51" s="347">
        <v>759246.18000000017</v>
      </c>
      <c r="Z51" s="347">
        <v>0</v>
      </c>
      <c r="AA51" s="347">
        <v>759246.18000000017</v>
      </c>
    </row>
    <row r="52" spans="1:27" ht="12" customHeight="1">
      <c r="A52" s="342">
        <v>2012</v>
      </c>
      <c r="B52" s="343">
        <v>41182</v>
      </c>
      <c r="C52" s="347" t="s">
        <v>1473</v>
      </c>
      <c r="D52" s="345">
        <v>310.0699943133352</v>
      </c>
      <c r="E52" s="347">
        <v>3517</v>
      </c>
      <c r="F52" s="347">
        <v>1090516.17</v>
      </c>
      <c r="G52" s="347">
        <v>0</v>
      </c>
      <c r="H52" s="685">
        <v>1090516.17</v>
      </c>
      <c r="I52" s="347">
        <v>3363.6600000000003</v>
      </c>
      <c r="J52" s="347">
        <v>110.77000000000001</v>
      </c>
      <c r="K52" s="347">
        <v>1175450.73</v>
      </c>
      <c r="L52" s="347">
        <v>50340.626809152527</v>
      </c>
      <c r="M52" s="347">
        <v>1229265.7868091525</v>
      </c>
      <c r="N52" s="346">
        <v>1.127232975196647</v>
      </c>
      <c r="O52" s="347">
        <v>5522.9</v>
      </c>
      <c r="P52" s="347">
        <v>49374.21</v>
      </c>
      <c r="Q52" s="347">
        <v>54897.11</v>
      </c>
      <c r="R52" s="346">
        <v>5.0340482342412222E-2</v>
      </c>
      <c r="S52" s="347">
        <v>0</v>
      </c>
      <c r="T52" s="347">
        <v>19372.54</v>
      </c>
      <c r="U52" s="347">
        <v>91921.02</v>
      </c>
      <c r="V52" s="347">
        <v>498.64000000000004</v>
      </c>
      <c r="W52" s="347">
        <v>1823.54</v>
      </c>
      <c r="X52" s="347">
        <v>113615.73999999999</v>
      </c>
      <c r="Y52" s="347">
        <v>1397778.6368091526</v>
      </c>
      <c r="Z52" s="347">
        <v>0</v>
      </c>
      <c r="AA52" s="347">
        <v>1397778.6368091526</v>
      </c>
    </row>
    <row r="53" spans="1:27" ht="12" customHeight="1">
      <c r="A53" s="342">
        <v>2012</v>
      </c>
      <c r="B53" s="343">
        <v>41213</v>
      </c>
      <c r="C53" s="347" t="s">
        <v>1473</v>
      </c>
      <c r="D53" s="345">
        <v>304.63071572175318</v>
      </c>
      <c r="E53" s="347">
        <v>2487</v>
      </c>
      <c r="F53" s="347">
        <v>757616.59000000008</v>
      </c>
      <c r="G53" s="347">
        <v>0</v>
      </c>
      <c r="H53" s="685">
        <v>757616.59000000008</v>
      </c>
      <c r="I53" s="347">
        <v>2374.4599999999996</v>
      </c>
      <c r="J53" s="347">
        <v>79.13</v>
      </c>
      <c r="K53" s="347">
        <v>774760.04</v>
      </c>
      <c r="L53" s="347">
        <v>63005.021923871136</v>
      </c>
      <c r="M53" s="347">
        <v>840218.65192387113</v>
      </c>
      <c r="N53" s="346">
        <v>1.1090288452155872</v>
      </c>
      <c r="O53" s="347">
        <v>3971.16</v>
      </c>
      <c r="P53" s="347">
        <v>34334.31</v>
      </c>
      <c r="Q53" s="347">
        <v>38305.47</v>
      </c>
      <c r="R53" s="346">
        <v>5.0560495249978618E-2</v>
      </c>
      <c r="S53" s="347">
        <v>0</v>
      </c>
      <c r="T53" s="347">
        <v>14918.73</v>
      </c>
      <c r="U53" s="347">
        <v>61591.200000000004</v>
      </c>
      <c r="V53" s="347">
        <v>278.38</v>
      </c>
      <c r="W53" s="347">
        <v>1842.08</v>
      </c>
      <c r="X53" s="347">
        <v>78630.390000000014</v>
      </c>
      <c r="Y53" s="347">
        <v>957154.51192387112</v>
      </c>
      <c r="Z53" s="347">
        <v>0</v>
      </c>
      <c r="AA53" s="347">
        <v>957154.51192387112</v>
      </c>
    </row>
    <row r="54" spans="1:27" ht="12" customHeight="1">
      <c r="A54" s="342">
        <v>2012</v>
      </c>
      <c r="B54" s="343">
        <v>41243</v>
      </c>
      <c r="C54" s="347" t="s">
        <v>1473</v>
      </c>
      <c r="D54" s="345">
        <v>314.66355920602325</v>
      </c>
      <c r="E54" s="347">
        <v>2922</v>
      </c>
      <c r="F54" s="347">
        <v>919446.91999999993</v>
      </c>
      <c r="G54" s="347">
        <v>0</v>
      </c>
      <c r="H54" s="685">
        <v>919446.91999999993</v>
      </c>
      <c r="I54" s="347">
        <v>2750.3799999999997</v>
      </c>
      <c r="J54" s="347">
        <v>93.31</v>
      </c>
      <c r="K54" s="347">
        <v>893269.28000000014</v>
      </c>
      <c r="L54" s="347">
        <v>87635.680000000008</v>
      </c>
      <c r="M54" s="347">
        <v>983748.65000000014</v>
      </c>
      <c r="N54" s="346">
        <v>1.0699352280172956</v>
      </c>
      <c r="O54" s="347">
        <v>4542.9000000000005</v>
      </c>
      <c r="P54" s="347">
        <v>40098.200000000004</v>
      </c>
      <c r="Q54" s="347">
        <v>44641.100000000006</v>
      </c>
      <c r="R54" s="346">
        <v>4.8552123052410689E-2</v>
      </c>
      <c r="S54" s="347">
        <v>0</v>
      </c>
      <c r="T54" s="347">
        <v>18283.990000000002</v>
      </c>
      <c r="U54" s="347">
        <v>85501.02</v>
      </c>
      <c r="V54" s="347">
        <v>294.05999999999995</v>
      </c>
      <c r="W54" s="347">
        <v>1843.92</v>
      </c>
      <c r="X54" s="347">
        <v>105922.99</v>
      </c>
      <c r="Y54" s="347">
        <v>1134312.7400000002</v>
      </c>
      <c r="Z54" s="347">
        <v>0</v>
      </c>
      <c r="AA54" s="347">
        <v>1134312.7400000002</v>
      </c>
    </row>
    <row r="55" spans="1:27" ht="12" customHeight="1">
      <c r="A55" s="342">
        <v>2012</v>
      </c>
      <c r="B55" s="343">
        <v>41274</v>
      </c>
      <c r="C55" s="347" t="s">
        <v>1473</v>
      </c>
      <c r="D55" s="345">
        <v>310.54049852410628</v>
      </c>
      <c r="E55" s="347">
        <v>3049</v>
      </c>
      <c r="F55" s="347">
        <v>946837.98</v>
      </c>
      <c r="G55" s="347">
        <v>0</v>
      </c>
      <c r="H55" s="685">
        <v>946837.98</v>
      </c>
      <c r="I55" s="347">
        <v>2847.65</v>
      </c>
      <c r="J55" s="347">
        <v>95.1</v>
      </c>
      <c r="K55" s="347">
        <v>916325.09</v>
      </c>
      <c r="L55" s="347">
        <v>2174.379954288861</v>
      </c>
      <c r="M55" s="347">
        <v>921442.2199542888</v>
      </c>
      <c r="N55" s="346">
        <v>0.97317834668428571</v>
      </c>
      <c r="O55" s="347">
        <v>4483.74</v>
      </c>
      <c r="P55" s="347">
        <v>41018.93</v>
      </c>
      <c r="Q55" s="347">
        <v>45502.67</v>
      </c>
      <c r="R55" s="346">
        <v>4.8057503988169124E-2</v>
      </c>
      <c r="S55" s="347">
        <v>0</v>
      </c>
      <c r="T55" s="347">
        <v>87491.520000000004</v>
      </c>
      <c r="U55" s="347">
        <v>17865.03</v>
      </c>
      <c r="V55" s="347">
        <v>335.08000000000004</v>
      </c>
      <c r="W55" s="347">
        <v>5624.72</v>
      </c>
      <c r="X55" s="347">
        <v>111316.35</v>
      </c>
      <c r="Y55" s="347">
        <v>1078261.2399542888</v>
      </c>
      <c r="Z55" s="347">
        <v>0</v>
      </c>
      <c r="AA55" s="347">
        <v>1078261.2399542888</v>
      </c>
    </row>
    <row r="56" spans="1:27" customFormat="1" ht="12" customHeight="1">
      <c r="A56" s="342">
        <v>2013</v>
      </c>
      <c r="B56" s="343">
        <v>41305</v>
      </c>
      <c r="C56" s="347" t="s">
        <v>1473</v>
      </c>
      <c r="D56" s="345">
        <v>309.88156249999997</v>
      </c>
      <c r="E56" s="347">
        <v>2624</v>
      </c>
      <c r="F56" s="347">
        <v>813129.22</v>
      </c>
      <c r="G56" s="347">
        <v>0</v>
      </c>
      <c r="H56" s="685">
        <v>813129.22</v>
      </c>
      <c r="I56" s="347">
        <v>2440.0299999999997</v>
      </c>
      <c r="J56" s="347">
        <v>82.100000000000009</v>
      </c>
      <c r="K56" s="347">
        <v>798320.46</v>
      </c>
      <c r="L56" s="347">
        <v>40621.569396625506</v>
      </c>
      <c r="M56" s="347">
        <v>841464.15939662547</v>
      </c>
      <c r="N56" s="346">
        <v>1.0348467853567302</v>
      </c>
      <c r="O56" s="347">
        <v>3688.4399999999996</v>
      </c>
      <c r="P56" s="347">
        <v>34896.239999999998</v>
      </c>
      <c r="Q56" s="347">
        <v>38584.68</v>
      </c>
      <c r="R56" s="346">
        <v>4.7452088857414323E-2</v>
      </c>
      <c r="S56" s="347">
        <v>0</v>
      </c>
      <c r="T56" s="347">
        <v>75463.33</v>
      </c>
      <c r="U56" s="347">
        <v>14950.28</v>
      </c>
      <c r="V56" s="347">
        <v>301.25</v>
      </c>
      <c r="W56" s="347">
        <v>3340.66</v>
      </c>
      <c r="X56" s="347">
        <v>94055.52</v>
      </c>
      <c r="Y56" s="347">
        <v>974104.35939662554</v>
      </c>
      <c r="Z56" s="347">
        <v>0</v>
      </c>
      <c r="AA56" s="347">
        <v>974104.35939662554</v>
      </c>
    </row>
    <row r="57" spans="1:27" customFormat="1" ht="12" customHeight="1">
      <c r="A57" s="342">
        <v>2013</v>
      </c>
      <c r="B57" s="343">
        <v>41333</v>
      </c>
      <c r="C57" s="347" t="s">
        <v>1473</v>
      </c>
      <c r="D57" s="345">
        <v>305.5642398973701</v>
      </c>
      <c r="E57" s="347">
        <v>1559</v>
      </c>
      <c r="F57" s="347">
        <v>476374.65</v>
      </c>
      <c r="G57" s="347">
        <v>0</v>
      </c>
      <c r="H57" s="685">
        <v>476374.65</v>
      </c>
      <c r="I57" s="347">
        <v>1450.71</v>
      </c>
      <c r="J57" s="347">
        <v>48.790000000000006</v>
      </c>
      <c r="K57" s="347">
        <v>468284.45</v>
      </c>
      <c r="L57" s="347">
        <v>8870.4699999999993</v>
      </c>
      <c r="M57" s="347">
        <v>478654.42</v>
      </c>
      <c r="N57" s="346">
        <v>1.0047856660718617</v>
      </c>
      <c r="O57" s="347">
        <v>2322.0500000000002</v>
      </c>
      <c r="P57" s="347">
        <v>26151.75</v>
      </c>
      <c r="Q57" s="347">
        <v>28473.8</v>
      </c>
      <c r="R57" s="346">
        <v>5.9771862335663742E-2</v>
      </c>
      <c r="S57" s="347">
        <v>0</v>
      </c>
      <c r="T57" s="347">
        <v>55157.950000000004</v>
      </c>
      <c r="U57" s="347">
        <v>12656.83</v>
      </c>
      <c r="V57" s="347">
        <v>180.79</v>
      </c>
      <c r="W57" s="347">
        <v>3375.98</v>
      </c>
      <c r="X57" s="347">
        <v>71371.549999999988</v>
      </c>
      <c r="Y57" s="347">
        <v>578499.77</v>
      </c>
      <c r="Z57" s="347">
        <v>0</v>
      </c>
      <c r="AA57" s="347">
        <v>578499.77</v>
      </c>
    </row>
    <row r="58" spans="1:27" customFormat="1" ht="12" customHeight="1">
      <c r="A58" s="342">
        <v>2013</v>
      </c>
      <c r="B58" s="343">
        <v>41364</v>
      </c>
      <c r="C58" s="347" t="s">
        <v>1473</v>
      </c>
      <c r="D58" s="345">
        <v>307.05881201044389</v>
      </c>
      <c r="E58" s="347">
        <v>2298</v>
      </c>
      <c r="F58" s="347">
        <v>705621.15</v>
      </c>
      <c r="G58" s="347">
        <v>0</v>
      </c>
      <c r="H58" s="685">
        <v>705621.15</v>
      </c>
      <c r="I58" s="347">
        <v>2136.0899999999997</v>
      </c>
      <c r="J58" s="347">
        <v>72.960000000000008</v>
      </c>
      <c r="K58" s="347">
        <v>669375.22000000009</v>
      </c>
      <c r="L58" s="347">
        <v>62672.72</v>
      </c>
      <c r="M58" s="347">
        <v>734256.99000000011</v>
      </c>
      <c r="N58" s="346">
        <v>1.0405824570309437</v>
      </c>
      <c r="O58" s="347">
        <v>3236.97</v>
      </c>
      <c r="P58" s="347">
        <v>23598.82</v>
      </c>
      <c r="Q58" s="347">
        <v>26835.79</v>
      </c>
      <c r="R58" s="346">
        <v>3.8031442226469543E-2</v>
      </c>
      <c r="S58" s="347">
        <v>0</v>
      </c>
      <c r="T58" s="347">
        <v>60207.41</v>
      </c>
      <c r="U58" s="347">
        <v>15226.41</v>
      </c>
      <c r="V58" s="347">
        <v>307.71000000000004</v>
      </c>
      <c r="W58" s="347">
        <v>2657.5</v>
      </c>
      <c r="X58" s="347">
        <v>78399.030000000013</v>
      </c>
      <c r="Y58" s="347">
        <v>839491.81</v>
      </c>
      <c r="Z58" s="347">
        <v>0</v>
      </c>
      <c r="AA58" s="347">
        <v>839491.81</v>
      </c>
    </row>
    <row r="59" spans="1:27" customFormat="1" ht="12" customHeight="1">
      <c r="A59" s="342">
        <v>2013</v>
      </c>
      <c r="B59" s="343">
        <v>41394</v>
      </c>
      <c r="C59" s="347" t="s">
        <v>1473</v>
      </c>
      <c r="D59" s="345">
        <v>297.22254693588383</v>
      </c>
      <c r="E59" s="347">
        <v>2823</v>
      </c>
      <c r="F59" s="347">
        <v>839059.25</v>
      </c>
      <c r="G59" s="347">
        <v>0</v>
      </c>
      <c r="H59" s="685">
        <v>839059.25</v>
      </c>
      <c r="I59" s="347">
        <v>2617.8000000000002</v>
      </c>
      <c r="J59" s="347">
        <v>89.99</v>
      </c>
      <c r="K59" s="347">
        <v>823267.79</v>
      </c>
      <c r="L59" s="347">
        <v>14518.52</v>
      </c>
      <c r="M59" s="347">
        <v>840494.10000000009</v>
      </c>
      <c r="N59" s="346">
        <v>1.001710069938446</v>
      </c>
      <c r="O59" s="347">
        <v>4018.1499999999996</v>
      </c>
      <c r="P59" s="347">
        <v>23356.48</v>
      </c>
      <c r="Q59" s="347">
        <v>27374.629999999997</v>
      </c>
      <c r="R59" s="346">
        <v>3.2625383725881092E-2</v>
      </c>
      <c r="S59" s="347">
        <v>0</v>
      </c>
      <c r="T59" s="347">
        <v>103107.61</v>
      </c>
      <c r="U59" s="347">
        <v>19884.77</v>
      </c>
      <c r="V59" s="347">
        <v>409.33</v>
      </c>
      <c r="W59" s="347">
        <v>2375.1999999999998</v>
      </c>
      <c r="X59" s="347">
        <v>125776.91</v>
      </c>
      <c r="Y59" s="347">
        <v>993645.64000000013</v>
      </c>
      <c r="Z59" s="347">
        <v>0</v>
      </c>
      <c r="AA59" s="347">
        <v>993645.64000000013</v>
      </c>
    </row>
    <row r="60" spans="1:27" customFormat="1" ht="12" customHeight="1">
      <c r="A60" s="342">
        <v>2013</v>
      </c>
      <c r="B60" s="343">
        <v>41425</v>
      </c>
      <c r="C60" s="347" t="s">
        <v>1473</v>
      </c>
      <c r="D60" s="345">
        <v>306.62325828377232</v>
      </c>
      <c r="E60" s="347">
        <v>2354</v>
      </c>
      <c r="F60" s="347">
        <v>721791.15</v>
      </c>
      <c r="G60" s="347">
        <v>0</v>
      </c>
      <c r="H60" s="685">
        <v>721791.15</v>
      </c>
      <c r="I60" s="347">
        <v>2170.3200000000002</v>
      </c>
      <c r="J60" s="347">
        <v>75.180000000000007</v>
      </c>
      <c r="K60" s="347">
        <v>685370.73</v>
      </c>
      <c r="L60" s="347">
        <v>82341.86</v>
      </c>
      <c r="M60" s="347">
        <v>769958.09</v>
      </c>
      <c r="N60" s="346">
        <v>1.0667325167397799</v>
      </c>
      <c r="O60" s="347">
        <v>3838.08</v>
      </c>
      <c r="P60" s="347">
        <v>15779.970000000001</v>
      </c>
      <c r="Q60" s="347">
        <v>19618.050000000003</v>
      </c>
      <c r="R60" s="346">
        <v>2.7179676558794053E-2</v>
      </c>
      <c r="S60" s="347">
        <v>0</v>
      </c>
      <c r="T60" s="347">
        <v>96875.760000000009</v>
      </c>
      <c r="U60" s="347">
        <v>16725.439999999999</v>
      </c>
      <c r="V60" s="347">
        <v>442.16999999999996</v>
      </c>
      <c r="W60" s="347">
        <v>1325.48</v>
      </c>
      <c r="X60" s="347">
        <v>115368.85</v>
      </c>
      <c r="Y60" s="347">
        <v>904944.99</v>
      </c>
      <c r="Z60" s="347">
        <v>0</v>
      </c>
      <c r="AA60" s="347">
        <v>904944.99</v>
      </c>
    </row>
    <row r="61" spans="1:27" customFormat="1" ht="12" customHeight="1">
      <c r="A61" s="342">
        <v>2013</v>
      </c>
      <c r="B61" s="343">
        <v>41455</v>
      </c>
      <c r="C61" s="347" t="s">
        <v>1473</v>
      </c>
      <c r="D61" s="345">
        <v>196.65265335753179</v>
      </c>
      <c r="E61" s="347">
        <v>2755</v>
      </c>
      <c r="F61" s="347">
        <v>541778.06000000006</v>
      </c>
      <c r="G61" s="347">
        <v>0</v>
      </c>
      <c r="H61" s="685">
        <v>541778.06000000006</v>
      </c>
      <c r="I61" s="347">
        <v>1596.92</v>
      </c>
      <c r="J61" s="347">
        <v>56.24</v>
      </c>
      <c r="K61" s="347">
        <v>510522.25</v>
      </c>
      <c r="L61" s="347">
        <v>-82371.62999999999</v>
      </c>
      <c r="M61" s="347">
        <v>429803.77999999997</v>
      </c>
      <c r="N61" s="346">
        <v>0.79332075573529115</v>
      </c>
      <c r="O61" s="347">
        <v>3444.22</v>
      </c>
      <c r="P61" s="347">
        <v>9536.76</v>
      </c>
      <c r="Q61" s="347">
        <v>12980.98</v>
      </c>
      <c r="R61" s="346">
        <v>2.3959958806748279E-2</v>
      </c>
      <c r="S61" s="347">
        <v>0</v>
      </c>
      <c r="T61" s="347">
        <v>84297.59</v>
      </c>
      <c r="U61" s="347">
        <v>13805.15</v>
      </c>
      <c r="V61" s="347">
        <v>468.92</v>
      </c>
      <c r="W61" s="347">
        <v>684.08999999999992</v>
      </c>
      <c r="X61" s="347">
        <v>99255.749999999985</v>
      </c>
      <c r="Y61" s="347">
        <v>542040.51</v>
      </c>
      <c r="Z61" s="347">
        <v>0</v>
      </c>
      <c r="AA61" s="347">
        <v>542040.51</v>
      </c>
    </row>
    <row r="62" spans="1:27" customFormat="1" ht="12" customHeight="1">
      <c r="A62" s="342">
        <v>2013</v>
      </c>
      <c r="B62" s="343">
        <v>41486</v>
      </c>
      <c r="C62" s="347" t="s">
        <v>1473</v>
      </c>
      <c r="D62" s="345">
        <v>305.09300905868452</v>
      </c>
      <c r="E62" s="347">
        <v>2539</v>
      </c>
      <c r="F62" s="347">
        <v>774631.15</v>
      </c>
      <c r="G62" s="347">
        <v>0</v>
      </c>
      <c r="H62" s="685">
        <v>774631.15</v>
      </c>
      <c r="I62" s="347">
        <v>2270.23</v>
      </c>
      <c r="J62" s="347">
        <v>81.59</v>
      </c>
      <c r="K62" s="347">
        <v>747582.37</v>
      </c>
      <c r="L62" s="347">
        <v>62595.100000000006</v>
      </c>
      <c r="M62" s="347">
        <v>812529.28999999992</v>
      </c>
      <c r="N62" s="346">
        <v>1.048924110526668</v>
      </c>
      <c r="O62" s="347">
        <v>5129.43</v>
      </c>
      <c r="P62" s="347">
        <v>10823.310000000001</v>
      </c>
      <c r="Q62" s="347">
        <v>15952.740000000002</v>
      </c>
      <c r="R62" s="346">
        <v>2.059398205197403E-2</v>
      </c>
      <c r="S62" s="347">
        <v>0</v>
      </c>
      <c r="T62" s="347">
        <v>143489.34</v>
      </c>
      <c r="U62" s="347">
        <v>18885.100000000002</v>
      </c>
      <c r="V62" s="347">
        <v>800.17</v>
      </c>
      <c r="W62" s="347">
        <v>599.38</v>
      </c>
      <c r="X62" s="347">
        <v>163773.99000000002</v>
      </c>
      <c r="Y62" s="347">
        <v>992256.0199999999</v>
      </c>
      <c r="Z62" s="347">
        <v>0</v>
      </c>
      <c r="AA62" s="347">
        <v>992256.0199999999</v>
      </c>
    </row>
    <row r="63" spans="1:27" customFormat="1" ht="12" customHeight="1">
      <c r="A63" s="342">
        <v>2013</v>
      </c>
      <c r="B63" s="343">
        <v>41517</v>
      </c>
      <c r="C63" s="347" t="s">
        <v>1473</v>
      </c>
      <c r="D63" s="345">
        <v>292.59818978102192</v>
      </c>
      <c r="E63" s="347">
        <v>1370</v>
      </c>
      <c r="F63" s="347">
        <v>400859.52</v>
      </c>
      <c r="G63" s="347">
        <v>0</v>
      </c>
      <c r="H63" s="685">
        <v>400859.52</v>
      </c>
      <c r="I63" s="347">
        <v>1225.0899999999999</v>
      </c>
      <c r="J63" s="347">
        <v>43.53</v>
      </c>
      <c r="K63" s="347">
        <v>400671.25</v>
      </c>
      <c r="L63" s="347">
        <v>5958.25</v>
      </c>
      <c r="M63" s="347">
        <v>407898.12</v>
      </c>
      <c r="N63" s="346">
        <v>1.017558769715635</v>
      </c>
      <c r="O63" s="347">
        <v>2680.89</v>
      </c>
      <c r="P63" s="347">
        <v>6233.16</v>
      </c>
      <c r="Q63" s="347">
        <v>8914.0499999999993</v>
      </c>
      <c r="R63" s="346">
        <v>2.2237341400797962E-2</v>
      </c>
      <c r="S63" s="347">
        <v>0</v>
      </c>
      <c r="T63" s="347">
        <v>67992.650000000009</v>
      </c>
      <c r="U63" s="347">
        <v>10911.56</v>
      </c>
      <c r="V63" s="347">
        <v>576.03000000000009</v>
      </c>
      <c r="W63" s="347">
        <v>268.84000000000003</v>
      </c>
      <c r="X63" s="347">
        <v>79749.08</v>
      </c>
      <c r="Y63" s="347">
        <v>496561.25</v>
      </c>
      <c r="Z63" s="347">
        <v>0</v>
      </c>
      <c r="AA63" s="347">
        <v>496561.25</v>
      </c>
    </row>
    <row r="64" spans="1:27" customFormat="1" ht="12" customHeight="1">
      <c r="A64" s="342">
        <v>2013</v>
      </c>
      <c r="B64" s="343">
        <v>41547</v>
      </c>
      <c r="C64" s="347" t="s">
        <v>1473</v>
      </c>
      <c r="D64" s="345">
        <v>296.28091282519398</v>
      </c>
      <c r="E64" s="347">
        <v>2191</v>
      </c>
      <c r="F64" s="347">
        <v>649151.48</v>
      </c>
      <c r="G64" s="347">
        <v>0</v>
      </c>
      <c r="H64" s="685">
        <v>649151.48</v>
      </c>
      <c r="I64" s="347">
        <v>1955.3999999999999</v>
      </c>
      <c r="J64" s="347">
        <v>69.11</v>
      </c>
      <c r="K64" s="347">
        <v>638796.96</v>
      </c>
      <c r="L64" s="347">
        <v>-89026.81</v>
      </c>
      <c r="M64" s="347">
        <v>551794.65999999992</v>
      </c>
      <c r="N64" s="346">
        <v>0.85002449659361468</v>
      </c>
      <c r="O64" s="347">
        <v>4179.1899999999996</v>
      </c>
      <c r="P64" s="347">
        <v>8577.5300000000007</v>
      </c>
      <c r="Q64" s="347">
        <v>12756.720000000001</v>
      </c>
      <c r="R64" s="346">
        <v>1.9651376285855501E-2</v>
      </c>
      <c r="S64" s="347">
        <v>0</v>
      </c>
      <c r="T64" s="347">
        <v>108945.20000000001</v>
      </c>
      <c r="U64" s="347">
        <v>17629.670000000002</v>
      </c>
      <c r="V64" s="347">
        <v>1015.3199999999999</v>
      </c>
      <c r="W64" s="347">
        <v>280.70999999999998</v>
      </c>
      <c r="X64" s="347">
        <v>127870.90000000002</v>
      </c>
      <c r="Y64" s="347">
        <v>692422.27999999991</v>
      </c>
      <c r="Z64" s="347">
        <v>0</v>
      </c>
      <c r="AA64" s="347">
        <v>692422.27999999991</v>
      </c>
    </row>
    <row r="65" spans="1:27" customFormat="1" ht="12" customHeight="1">
      <c r="A65" s="342">
        <v>2013</v>
      </c>
      <c r="B65" s="343">
        <v>41578</v>
      </c>
      <c r="C65" s="347" t="s">
        <v>1473</v>
      </c>
      <c r="D65" s="345">
        <v>275.20783280327123</v>
      </c>
      <c r="E65" s="347">
        <v>2201</v>
      </c>
      <c r="F65" s="347">
        <v>605732.43999999994</v>
      </c>
      <c r="G65" s="347">
        <v>0</v>
      </c>
      <c r="H65" s="685">
        <v>605732.43999999994</v>
      </c>
      <c r="I65" s="347">
        <v>1962.94</v>
      </c>
      <c r="J65" s="347">
        <v>68.87</v>
      </c>
      <c r="K65" s="347">
        <v>637674.55000000005</v>
      </c>
      <c r="L65" s="347">
        <v>-984.72</v>
      </c>
      <c r="M65" s="347">
        <v>638721.64000000013</v>
      </c>
      <c r="N65" s="346">
        <v>1.0544616695780735</v>
      </c>
      <c r="O65" s="347">
        <v>4211.07</v>
      </c>
      <c r="P65" s="347">
        <v>7807.38</v>
      </c>
      <c r="Q65" s="347">
        <v>12018.45</v>
      </c>
      <c r="R65" s="346">
        <v>1.984118598634077E-2</v>
      </c>
      <c r="S65" s="347">
        <v>0</v>
      </c>
      <c r="T65" s="347">
        <v>120777.94</v>
      </c>
      <c r="U65" s="347">
        <v>17062.14</v>
      </c>
      <c r="V65" s="347">
        <v>888.67000000000007</v>
      </c>
      <c r="W65" s="347">
        <v>182.81</v>
      </c>
      <c r="X65" s="347">
        <v>138911.56000000003</v>
      </c>
      <c r="Y65" s="347">
        <v>789651.65000000014</v>
      </c>
      <c r="Z65" s="347">
        <v>0</v>
      </c>
      <c r="AA65" s="347">
        <v>789651.65000000014</v>
      </c>
    </row>
    <row r="66" spans="1:27" customFormat="1" ht="12" customHeight="1">
      <c r="A66" s="342">
        <v>2013</v>
      </c>
      <c r="B66" s="343">
        <v>41608</v>
      </c>
      <c r="C66" s="347" t="s">
        <v>1473</v>
      </c>
      <c r="D66" s="345">
        <v>241.11299401197601</v>
      </c>
      <c r="E66" s="347">
        <v>1503</v>
      </c>
      <c r="F66" s="347">
        <v>362392.82999999996</v>
      </c>
      <c r="G66" s="347">
        <v>0</v>
      </c>
      <c r="H66" s="685">
        <v>362392.82999999996</v>
      </c>
      <c r="I66" s="347">
        <v>1336.9299999999998</v>
      </c>
      <c r="J66" s="347">
        <v>46.83</v>
      </c>
      <c r="K66" s="347">
        <v>430454.63</v>
      </c>
      <c r="L66" s="347">
        <v>-86053.16</v>
      </c>
      <c r="M66" s="347">
        <v>345785.23</v>
      </c>
      <c r="N66" s="346">
        <v>0.95417238249443292</v>
      </c>
      <c r="O66" s="347">
        <v>2795.43</v>
      </c>
      <c r="P66" s="347">
        <v>4831.78</v>
      </c>
      <c r="Q66" s="347">
        <v>7627.2099999999991</v>
      </c>
      <c r="R66" s="346">
        <v>2.1046801615804595E-2</v>
      </c>
      <c r="S66" s="347">
        <v>0</v>
      </c>
      <c r="T66" s="347">
        <v>78600.210000000006</v>
      </c>
      <c r="U66" s="347">
        <v>10680.460000000001</v>
      </c>
      <c r="V66" s="347">
        <v>483.69</v>
      </c>
      <c r="W66" s="347">
        <v>89.84</v>
      </c>
      <c r="X66" s="347">
        <v>89854.200000000012</v>
      </c>
      <c r="Y66" s="347">
        <v>443266.64</v>
      </c>
      <c r="Z66" s="347">
        <v>0</v>
      </c>
      <c r="AA66" s="347">
        <v>443266.64</v>
      </c>
    </row>
    <row r="67" spans="1:27" customFormat="1" ht="12" customHeight="1">
      <c r="A67" s="342">
        <v>2013</v>
      </c>
      <c r="B67" s="343">
        <v>41639</v>
      </c>
      <c r="C67" s="347" t="s">
        <v>1473</v>
      </c>
      <c r="D67" s="345">
        <v>289.49387830362633</v>
      </c>
      <c r="E67" s="347">
        <v>1627</v>
      </c>
      <c r="F67" s="347">
        <v>471006.54000000004</v>
      </c>
      <c r="G67" s="347">
        <v>0</v>
      </c>
      <c r="H67" s="685">
        <v>471006.54000000004</v>
      </c>
      <c r="I67" s="347">
        <v>1434.3000000000002</v>
      </c>
      <c r="J67" s="347">
        <v>51.04</v>
      </c>
      <c r="K67" s="347">
        <v>466367.20999999996</v>
      </c>
      <c r="L67" s="347">
        <v>33829.385276763438</v>
      </c>
      <c r="M67" s="347">
        <v>501681.9352767634</v>
      </c>
      <c r="N67" s="346">
        <v>1.0651273234481273</v>
      </c>
      <c r="O67" s="347">
        <v>3167.21</v>
      </c>
      <c r="P67" s="347">
        <v>4767.99</v>
      </c>
      <c r="Q67" s="347">
        <v>7935.2</v>
      </c>
      <c r="R67" s="346">
        <v>1.6847324455409894E-2</v>
      </c>
      <c r="S67" s="347">
        <v>0</v>
      </c>
      <c r="T67" s="347">
        <v>77566.78</v>
      </c>
      <c r="U67" s="347">
        <v>10960.71</v>
      </c>
      <c r="V67" s="347">
        <v>862.07999999999993</v>
      </c>
      <c r="W67" s="347">
        <v>67.710000000000008</v>
      </c>
      <c r="X67" s="347">
        <v>89457.279999999999</v>
      </c>
      <c r="Y67" s="347">
        <v>599074.41527676338</v>
      </c>
      <c r="Z67" s="347">
        <v>0</v>
      </c>
      <c r="AA67" s="347">
        <v>599074.41527676338</v>
      </c>
    </row>
    <row r="68" spans="1:27" customFormat="1" ht="12" customHeight="1">
      <c r="A68" s="342">
        <v>2014</v>
      </c>
      <c r="B68" s="343">
        <v>41670</v>
      </c>
      <c r="C68" s="347" t="s">
        <v>1473</v>
      </c>
      <c r="D68" s="345">
        <v>302.38174053554934</v>
      </c>
      <c r="E68" s="347">
        <v>2166</v>
      </c>
      <c r="F68" s="347">
        <v>654958.84999999986</v>
      </c>
      <c r="G68" s="347">
        <v>0</v>
      </c>
      <c r="H68" s="685">
        <v>654958.84999999986</v>
      </c>
      <c r="I68" s="347">
        <v>1902.0399999999997</v>
      </c>
      <c r="J68" s="347">
        <v>68.330000000000013</v>
      </c>
      <c r="K68" s="347">
        <v>626723.25000000012</v>
      </c>
      <c r="L68" s="347">
        <v>3801.15</v>
      </c>
      <c r="M68" s="347">
        <v>632494.77000000014</v>
      </c>
      <c r="N68" s="346">
        <v>0.96570153987536811</v>
      </c>
      <c r="O68" s="347">
        <v>4566.6099999999997</v>
      </c>
      <c r="P68" s="347">
        <v>7340.25</v>
      </c>
      <c r="Q68" s="347">
        <v>11906.86</v>
      </c>
      <c r="R68" s="346">
        <v>1.8179554333833343E-2</v>
      </c>
      <c r="S68" s="347">
        <v>0</v>
      </c>
      <c r="T68" s="347">
        <v>118846.9</v>
      </c>
      <c r="U68" s="347">
        <v>15763.279999999999</v>
      </c>
      <c r="V68" s="347">
        <v>1540.92</v>
      </c>
      <c r="W68" s="347">
        <v>130.55000000000001</v>
      </c>
      <c r="X68" s="347">
        <v>136281.65</v>
      </c>
      <c r="Y68" s="347">
        <v>780683.28000000014</v>
      </c>
      <c r="Z68" s="347">
        <v>0</v>
      </c>
      <c r="AA68" s="347">
        <v>780683.28000000014</v>
      </c>
    </row>
    <row r="69" spans="1:27" customFormat="1" ht="12" customHeight="1">
      <c r="A69" s="342">
        <v>2014</v>
      </c>
      <c r="B69" s="343">
        <v>41698</v>
      </c>
      <c r="C69" s="347" t="s">
        <v>1473</v>
      </c>
      <c r="D69" s="345">
        <v>286.34327737226278</v>
      </c>
      <c r="E69" s="347">
        <v>1370</v>
      </c>
      <c r="F69" s="347">
        <v>392290.29</v>
      </c>
      <c r="G69" s="347">
        <v>0</v>
      </c>
      <c r="H69" s="685">
        <v>392290.29</v>
      </c>
      <c r="I69" s="347">
        <v>1197.49</v>
      </c>
      <c r="J69" s="347">
        <v>43.36</v>
      </c>
      <c r="K69" s="347">
        <v>389526.67</v>
      </c>
      <c r="L69" s="347">
        <v>-5688.54</v>
      </c>
      <c r="M69" s="347">
        <v>385078.98</v>
      </c>
      <c r="N69" s="346">
        <v>0.98161741398187552</v>
      </c>
      <c r="O69" s="347">
        <v>2884.33</v>
      </c>
      <c r="P69" s="347">
        <v>4552.6400000000003</v>
      </c>
      <c r="Q69" s="347">
        <v>7436.97</v>
      </c>
      <c r="R69" s="346">
        <v>1.8957823299679429E-2</v>
      </c>
      <c r="S69" s="347">
        <v>0</v>
      </c>
      <c r="T69" s="347">
        <v>81349.78</v>
      </c>
      <c r="U69" s="347">
        <v>12162.439999999999</v>
      </c>
      <c r="V69" s="347">
        <v>1131.73</v>
      </c>
      <c r="W69" s="347">
        <v>37.75</v>
      </c>
      <c r="X69" s="347">
        <v>94681.7</v>
      </c>
      <c r="Y69" s="347">
        <v>487197.64999999997</v>
      </c>
      <c r="Z69" s="347">
        <v>0</v>
      </c>
      <c r="AA69" s="347">
        <v>487197.64999999997</v>
      </c>
    </row>
    <row r="70" spans="1:27" customFormat="1" ht="12" customHeight="1">
      <c r="A70" s="342">
        <v>2014</v>
      </c>
      <c r="B70" s="343">
        <v>41729</v>
      </c>
      <c r="C70" s="347" t="s">
        <v>1473</v>
      </c>
      <c r="D70" s="345">
        <v>287.67767624020888</v>
      </c>
      <c r="E70" s="347">
        <v>1149</v>
      </c>
      <c r="F70" s="347">
        <v>330541.65000000002</v>
      </c>
      <c r="G70" s="347">
        <v>0</v>
      </c>
      <c r="H70" s="685">
        <v>330541.65000000002</v>
      </c>
      <c r="I70" s="347">
        <v>997.91</v>
      </c>
      <c r="J70" s="347">
        <v>36.57</v>
      </c>
      <c r="K70" s="347">
        <v>326812.46999999997</v>
      </c>
      <c r="L70" s="347">
        <v>2628.6122503547904</v>
      </c>
      <c r="M70" s="347">
        <v>330475.56225035473</v>
      </c>
      <c r="N70" s="346">
        <v>0.99980006226251583</v>
      </c>
      <c r="O70" s="347">
        <v>2342.4499999999998</v>
      </c>
      <c r="P70" s="347">
        <v>3699.26</v>
      </c>
      <c r="Q70" s="347">
        <v>6041.71</v>
      </c>
      <c r="R70" s="346">
        <v>1.8278210930453089E-2</v>
      </c>
      <c r="S70" s="347">
        <v>0</v>
      </c>
      <c r="T70" s="347">
        <v>71271.299999999988</v>
      </c>
      <c r="U70" s="347">
        <v>11377.72</v>
      </c>
      <c r="V70" s="347">
        <v>1248.29</v>
      </c>
      <c r="W70" s="347">
        <v>23.39</v>
      </c>
      <c r="X70" s="347">
        <v>83920.699999999983</v>
      </c>
      <c r="Y70" s="347">
        <v>420437.97225035471</v>
      </c>
      <c r="Z70" s="347">
        <v>0</v>
      </c>
      <c r="AA70" s="347">
        <v>420437.97225035471</v>
      </c>
    </row>
    <row r="71" spans="1:27" customFormat="1" ht="12" customHeight="1">
      <c r="A71" s="342">
        <v>2014</v>
      </c>
      <c r="B71" s="343">
        <v>41759</v>
      </c>
      <c r="C71" s="347" t="s">
        <v>1473</v>
      </c>
      <c r="D71" s="345">
        <v>287.16188904494379</v>
      </c>
      <c r="E71" s="347">
        <v>1424</v>
      </c>
      <c r="F71" s="347">
        <v>408918.52999999997</v>
      </c>
      <c r="G71" s="347">
        <v>0</v>
      </c>
      <c r="H71" s="685">
        <v>408918.52999999997</v>
      </c>
      <c r="I71" s="347">
        <v>1224.8699999999999</v>
      </c>
      <c r="J71" s="347">
        <v>45.650000000000006</v>
      </c>
      <c r="K71" s="347">
        <v>402940.13999999996</v>
      </c>
      <c r="L71" s="347">
        <v>2194.0223206243359</v>
      </c>
      <c r="M71" s="347">
        <v>406404.6823206243</v>
      </c>
      <c r="N71" s="346">
        <v>0.99385244860540878</v>
      </c>
      <c r="O71" s="347">
        <v>2708.77</v>
      </c>
      <c r="P71" s="347">
        <v>3372.6699999999996</v>
      </c>
      <c r="Q71" s="347">
        <v>6081.44</v>
      </c>
      <c r="R71" s="346">
        <v>1.48720088571188E-2</v>
      </c>
      <c r="S71" s="347">
        <v>0</v>
      </c>
      <c r="T71" s="347">
        <v>70522.81</v>
      </c>
      <c r="U71" s="347">
        <v>12382.929999999998</v>
      </c>
      <c r="V71" s="347">
        <v>1917.0100000000002</v>
      </c>
      <c r="W71" s="347">
        <v>34.58</v>
      </c>
      <c r="X71" s="347">
        <v>84857.329999999987</v>
      </c>
      <c r="Y71" s="347">
        <v>497343.45232062426</v>
      </c>
      <c r="Z71" s="347">
        <v>0</v>
      </c>
      <c r="AA71" s="347">
        <v>497343.45232062426</v>
      </c>
    </row>
    <row r="72" spans="1:27" customFormat="1" ht="12" customHeight="1">
      <c r="A72" s="342">
        <v>2014</v>
      </c>
      <c r="B72" s="343">
        <v>41790</v>
      </c>
      <c r="C72" s="347" t="s">
        <v>1473</v>
      </c>
      <c r="D72" s="345">
        <v>280.50437743190662</v>
      </c>
      <c r="E72" s="347">
        <v>1542</v>
      </c>
      <c r="F72" s="347">
        <v>432537.75</v>
      </c>
      <c r="G72" s="347">
        <v>0</v>
      </c>
      <c r="H72" s="685">
        <v>432537.75</v>
      </c>
      <c r="I72" s="347">
        <v>1318.99</v>
      </c>
      <c r="J72" s="347">
        <v>49.49</v>
      </c>
      <c r="K72" s="347">
        <v>433529.58999999997</v>
      </c>
      <c r="L72" s="347">
        <v>2961.9377193858909</v>
      </c>
      <c r="M72" s="347">
        <v>437860.00771938585</v>
      </c>
      <c r="N72" s="346">
        <v>1.0123047241989533</v>
      </c>
      <c r="O72" s="347">
        <v>2868.31</v>
      </c>
      <c r="P72" s="347">
        <v>2815.49</v>
      </c>
      <c r="Q72" s="347">
        <v>5683.7999999999993</v>
      </c>
      <c r="R72" s="346">
        <v>1.3140587151063692E-2</v>
      </c>
      <c r="S72" s="347">
        <v>0</v>
      </c>
      <c r="T72" s="347">
        <v>86698.52</v>
      </c>
      <c r="U72" s="347">
        <v>15803.560000000001</v>
      </c>
      <c r="V72" s="347">
        <v>2270.41</v>
      </c>
      <c r="W72" s="347">
        <v>14.879999999999999</v>
      </c>
      <c r="X72" s="347">
        <v>104787.37000000001</v>
      </c>
      <c r="Y72" s="347">
        <v>548331.17771938583</v>
      </c>
      <c r="Z72" s="347">
        <v>0</v>
      </c>
      <c r="AA72" s="347">
        <v>548331.17771938583</v>
      </c>
    </row>
    <row r="73" spans="1:27" customFormat="1" ht="12" customHeight="1">
      <c r="A73" s="342">
        <v>2014</v>
      </c>
      <c r="B73" s="343">
        <v>41820</v>
      </c>
      <c r="C73" s="347" t="s">
        <v>1473</v>
      </c>
      <c r="D73" s="345">
        <v>285.17508620689654</v>
      </c>
      <c r="E73" s="347">
        <v>1624</v>
      </c>
      <c r="F73" s="347">
        <v>463124.33999999997</v>
      </c>
      <c r="G73" s="347">
        <v>0</v>
      </c>
      <c r="H73" s="685">
        <v>463124.33999999997</v>
      </c>
      <c r="I73" s="347">
        <v>1381.51</v>
      </c>
      <c r="J73" s="347">
        <v>52.1</v>
      </c>
      <c r="K73" s="347">
        <v>459730.19999999995</v>
      </c>
      <c r="L73" s="347">
        <v>11711.673475432966</v>
      </c>
      <c r="M73" s="347">
        <v>472875.48347543291</v>
      </c>
      <c r="N73" s="346">
        <v>1.0210551306274098</v>
      </c>
      <c r="O73" s="347">
        <v>2988.63</v>
      </c>
      <c r="P73" s="347">
        <v>2644.8900000000003</v>
      </c>
      <c r="Q73" s="347">
        <v>5633.52</v>
      </c>
      <c r="R73" s="346">
        <v>1.2164163084151441E-2</v>
      </c>
      <c r="S73" s="347">
        <v>0</v>
      </c>
      <c r="T73" s="347">
        <v>89522.9</v>
      </c>
      <c r="U73" s="347">
        <v>15788.04</v>
      </c>
      <c r="V73" s="347">
        <v>2511.0500000000002</v>
      </c>
      <c r="W73" s="347">
        <v>12</v>
      </c>
      <c r="X73" s="347">
        <v>107833.99</v>
      </c>
      <c r="Y73" s="347">
        <v>586342.99347543297</v>
      </c>
      <c r="Z73" s="347">
        <v>0</v>
      </c>
      <c r="AA73" s="347">
        <v>586342.99347543297</v>
      </c>
    </row>
    <row r="74" spans="1:27" customFormat="1" ht="12" customHeight="1">
      <c r="A74" s="342">
        <v>2014</v>
      </c>
      <c r="B74" s="343">
        <v>41851</v>
      </c>
      <c r="C74" s="347" t="s">
        <v>1473</v>
      </c>
      <c r="D74" s="345">
        <v>284.06870063694271</v>
      </c>
      <c r="E74" s="347">
        <v>1570</v>
      </c>
      <c r="F74" s="347">
        <v>445987.86000000004</v>
      </c>
      <c r="G74" s="347">
        <v>0</v>
      </c>
      <c r="H74" s="685">
        <v>445987.86000000004</v>
      </c>
      <c r="I74" s="347">
        <v>1331.77</v>
      </c>
      <c r="J74" s="347">
        <v>50.22</v>
      </c>
      <c r="K74" s="347">
        <v>442939.05</v>
      </c>
      <c r="L74" s="347">
        <v>1750.6363034453573</v>
      </c>
      <c r="M74" s="347">
        <v>446071.67630344536</v>
      </c>
      <c r="N74" s="346">
        <v>1.0001879340470059</v>
      </c>
      <c r="O74" s="347">
        <v>2908.0400000000004</v>
      </c>
      <c r="P74" s="347">
        <v>2255.75</v>
      </c>
      <c r="Q74" s="347">
        <v>5163.7900000000009</v>
      </c>
      <c r="R74" s="346">
        <v>1.1578319643050375E-2</v>
      </c>
      <c r="S74" s="347">
        <v>0</v>
      </c>
      <c r="T74" s="347">
        <v>79961.76999999999</v>
      </c>
      <c r="U74" s="347">
        <v>14536.96</v>
      </c>
      <c r="V74" s="347">
        <v>2710.4599999999996</v>
      </c>
      <c r="W74" s="347">
        <v>10.07</v>
      </c>
      <c r="X74" s="347">
        <v>97219.26</v>
      </c>
      <c r="Y74" s="347">
        <v>548454.72630344541</v>
      </c>
      <c r="Z74" s="347">
        <v>0</v>
      </c>
      <c r="AA74" s="347">
        <v>548454.72630344541</v>
      </c>
    </row>
    <row r="75" spans="1:27" customFormat="1" ht="12" customHeight="1">
      <c r="A75" s="342">
        <v>2014</v>
      </c>
      <c r="B75" s="343">
        <v>41882</v>
      </c>
      <c r="C75" s="347" t="s">
        <v>1473</v>
      </c>
      <c r="D75" s="345">
        <v>274.98326086956519</v>
      </c>
      <c r="E75" s="347">
        <v>1242</v>
      </c>
      <c r="F75" s="347">
        <v>341529.20999999996</v>
      </c>
      <c r="G75" s="347">
        <v>0</v>
      </c>
      <c r="H75" s="685">
        <v>341529.20999999996</v>
      </c>
      <c r="I75" s="347">
        <v>1049.3900000000001</v>
      </c>
      <c r="J75" s="347">
        <v>39.74</v>
      </c>
      <c r="K75" s="347">
        <v>346226.19</v>
      </c>
      <c r="L75" s="347">
        <v>3777.51</v>
      </c>
      <c r="M75" s="347">
        <v>351092.83</v>
      </c>
      <c r="N75" s="346">
        <v>1.0280023486131686</v>
      </c>
      <c r="O75" s="347">
        <v>2269.6899999999996</v>
      </c>
      <c r="P75" s="347">
        <v>1415.26</v>
      </c>
      <c r="Q75" s="347">
        <v>3684.95</v>
      </c>
      <c r="R75" s="346">
        <v>1.078956028387733E-2</v>
      </c>
      <c r="S75" s="347">
        <v>0</v>
      </c>
      <c r="T75" s="347">
        <v>63270.39</v>
      </c>
      <c r="U75" s="347">
        <v>11473.22</v>
      </c>
      <c r="V75" s="347">
        <v>2273.5699999999997</v>
      </c>
      <c r="W75" s="347">
        <v>4.08</v>
      </c>
      <c r="X75" s="347">
        <v>77021.259999999995</v>
      </c>
      <c r="Y75" s="347">
        <v>431799.04000000004</v>
      </c>
      <c r="Z75" s="347">
        <v>0</v>
      </c>
      <c r="AA75" s="347">
        <v>431799.04000000004</v>
      </c>
    </row>
    <row r="76" spans="1:27" customFormat="1" ht="12" customHeight="1">
      <c r="A76" s="342">
        <v>2014</v>
      </c>
      <c r="B76" s="343">
        <v>41912</v>
      </c>
      <c r="C76" s="347" t="s">
        <v>1473</v>
      </c>
      <c r="D76" s="345">
        <v>274.2190020366599</v>
      </c>
      <c r="E76" s="347">
        <v>982</v>
      </c>
      <c r="F76" s="347">
        <v>269283.06</v>
      </c>
      <c r="G76" s="347">
        <v>0</v>
      </c>
      <c r="H76" s="685">
        <v>269283.06</v>
      </c>
      <c r="I76" s="347">
        <v>831.56000000000006</v>
      </c>
      <c r="J76" s="347">
        <v>31.5</v>
      </c>
      <c r="K76" s="347">
        <v>273357.02</v>
      </c>
      <c r="L76" s="347">
        <v>150688.38945398401</v>
      </c>
      <c r="M76" s="347">
        <v>424908.46945398406</v>
      </c>
      <c r="N76" s="346">
        <v>1.5779249888722449</v>
      </c>
      <c r="O76" s="347">
        <v>1132.77</v>
      </c>
      <c r="P76" s="347">
        <v>663.28</v>
      </c>
      <c r="Q76" s="347">
        <v>1796.05</v>
      </c>
      <c r="R76" s="346">
        <v>6.6697474397386901E-3</v>
      </c>
      <c r="S76" s="347">
        <v>0</v>
      </c>
      <c r="T76" s="347">
        <v>28100.66</v>
      </c>
      <c r="U76" s="347">
        <v>5110.5499999999993</v>
      </c>
      <c r="V76" s="347">
        <v>1674.32</v>
      </c>
      <c r="W76" s="347">
        <v>1.68</v>
      </c>
      <c r="X76" s="347">
        <v>34887.21</v>
      </c>
      <c r="Y76" s="347">
        <v>461591.72945398407</v>
      </c>
      <c r="Z76" s="347">
        <v>0</v>
      </c>
      <c r="AA76" s="347">
        <v>461591.72945398407</v>
      </c>
    </row>
    <row r="77" spans="1:27" customFormat="1" ht="12" customHeight="1">
      <c r="A77" s="342">
        <v>2014</v>
      </c>
      <c r="B77" s="343">
        <v>41943</v>
      </c>
      <c r="C77" s="347" t="s">
        <v>1473</v>
      </c>
      <c r="D77" s="345">
        <v>198.32899031811894</v>
      </c>
      <c r="E77" s="347">
        <v>1446</v>
      </c>
      <c r="F77" s="347">
        <v>286783.71999999997</v>
      </c>
      <c r="G77" s="347">
        <v>0</v>
      </c>
      <c r="H77" s="685">
        <v>286783.71999999997</v>
      </c>
      <c r="I77" s="347">
        <v>1220.5</v>
      </c>
      <c r="J77" s="347">
        <v>46.269999999999996</v>
      </c>
      <c r="K77" s="347">
        <v>402709.8</v>
      </c>
      <c r="L77" s="347">
        <v>-164502.58785888049</v>
      </c>
      <c r="M77" s="347">
        <v>239473.98214111952</v>
      </c>
      <c r="N77" s="346">
        <v>0.83503339081144334</v>
      </c>
      <c r="O77" s="347">
        <v>2020.1000000000001</v>
      </c>
      <c r="P77" s="347">
        <v>1044.5500000000002</v>
      </c>
      <c r="Q77" s="347">
        <v>3064.6500000000005</v>
      </c>
      <c r="R77" s="346">
        <v>1.0686276055000615E-2</v>
      </c>
      <c r="S77" s="347">
        <v>0</v>
      </c>
      <c r="T77" s="347">
        <v>58493.060000000005</v>
      </c>
      <c r="U77" s="347">
        <v>6548.0300000000007</v>
      </c>
      <c r="V77" s="347">
        <v>1836.61</v>
      </c>
      <c r="W77" s="347">
        <v>1.6400000000000001</v>
      </c>
      <c r="X77" s="347">
        <v>66879.34</v>
      </c>
      <c r="Y77" s="347">
        <v>309417.97214111954</v>
      </c>
      <c r="Z77" s="347">
        <v>0</v>
      </c>
      <c r="AA77" s="347">
        <v>309417.97214111954</v>
      </c>
    </row>
    <row r="78" spans="1:27" customFormat="1" ht="12" customHeight="1">
      <c r="A78" s="342">
        <v>2014</v>
      </c>
      <c r="B78" s="343">
        <v>41973</v>
      </c>
      <c r="C78" s="347" t="s">
        <v>1473</v>
      </c>
      <c r="D78" s="345">
        <v>265.91999999999996</v>
      </c>
      <c r="E78" s="347">
        <v>1058</v>
      </c>
      <c r="F78" s="347">
        <v>281343.35999999999</v>
      </c>
      <c r="G78" s="347">
        <v>0</v>
      </c>
      <c r="H78" s="685">
        <v>281343.35999999999</v>
      </c>
      <c r="I78" s="347">
        <v>896.76</v>
      </c>
      <c r="J78" s="347">
        <v>33.979999999999997</v>
      </c>
      <c r="K78" s="347">
        <v>295561.24</v>
      </c>
      <c r="L78" s="347">
        <v>21585.166480533833</v>
      </c>
      <c r="M78" s="347">
        <v>318077.14648053382</v>
      </c>
      <c r="N78" s="346">
        <v>1.1305656777559414</v>
      </c>
      <c r="O78" s="347">
        <v>1739.39</v>
      </c>
      <c r="P78" s="347">
        <v>790.4</v>
      </c>
      <c r="Q78" s="347">
        <v>2529.79</v>
      </c>
      <c r="R78" s="346">
        <v>8.9918240828573311E-3</v>
      </c>
      <c r="S78" s="347">
        <v>0</v>
      </c>
      <c r="T78" s="347">
        <v>46312.38</v>
      </c>
      <c r="U78" s="347">
        <v>3945.85</v>
      </c>
      <c r="V78" s="347">
        <v>895.91</v>
      </c>
      <c r="W78" s="347">
        <v>0.71</v>
      </c>
      <c r="X78" s="347">
        <v>51154.85</v>
      </c>
      <c r="Y78" s="347">
        <v>371761.78648053383</v>
      </c>
      <c r="Z78" s="347">
        <v>0</v>
      </c>
      <c r="AA78" s="347">
        <v>371761.78648053383</v>
      </c>
    </row>
    <row r="79" spans="1:27" customFormat="1" ht="12" customHeight="1">
      <c r="A79" s="342">
        <v>2014</v>
      </c>
      <c r="B79" s="343">
        <v>42004</v>
      </c>
      <c r="C79" s="347" t="s">
        <v>1473</v>
      </c>
      <c r="D79" s="345">
        <v>267.35344623200677</v>
      </c>
      <c r="E79" s="347">
        <v>1181</v>
      </c>
      <c r="F79" s="347">
        <v>315744.42</v>
      </c>
      <c r="G79" s="347">
        <v>0</v>
      </c>
      <c r="H79" s="685">
        <v>315744.42</v>
      </c>
      <c r="I79" s="347">
        <v>1001.01</v>
      </c>
      <c r="J79" s="347">
        <v>37.93</v>
      </c>
      <c r="K79" s="347">
        <v>330126.62</v>
      </c>
      <c r="L79" s="347">
        <v>-17363.84669339416</v>
      </c>
      <c r="M79" s="347">
        <v>313801.71330660582</v>
      </c>
      <c r="N79" s="346">
        <v>0.99384721765346107</v>
      </c>
      <c r="O79" s="347">
        <v>2117.27</v>
      </c>
      <c r="P79" s="347">
        <v>1057.28</v>
      </c>
      <c r="Q79" s="347">
        <v>3174.55</v>
      </c>
      <c r="R79" s="346">
        <v>1.005417609597028E-2</v>
      </c>
      <c r="S79" s="347">
        <v>0</v>
      </c>
      <c r="T79" s="347">
        <v>68943.98</v>
      </c>
      <c r="U79" s="347">
        <v>4746.29</v>
      </c>
      <c r="V79" s="347">
        <v>828.2600000000001</v>
      </c>
      <c r="W79" s="347">
        <v>1.1299999999999999</v>
      </c>
      <c r="X79" s="347">
        <v>74519.659999999989</v>
      </c>
      <c r="Y79" s="347">
        <v>391495.92330660578</v>
      </c>
      <c r="Z79" s="347">
        <v>0</v>
      </c>
      <c r="AA79" s="347">
        <v>391495.92330660578</v>
      </c>
    </row>
    <row r="80" spans="1:27" customFormat="1" ht="12" customHeight="1">
      <c r="A80" s="342">
        <v>2015</v>
      </c>
      <c r="B80" s="343">
        <v>42035</v>
      </c>
      <c r="C80" s="347" t="s">
        <v>1473</v>
      </c>
      <c r="D80" s="345">
        <v>269.34291139240503</v>
      </c>
      <c r="E80" s="347">
        <v>1817</v>
      </c>
      <c r="F80" s="347">
        <v>489396.06999999995</v>
      </c>
      <c r="G80" s="347">
        <v>0</v>
      </c>
      <c r="H80" s="685">
        <v>489396.06999999995</v>
      </c>
      <c r="I80" s="347">
        <v>1539.09</v>
      </c>
      <c r="J80" s="347">
        <v>58.289999999999992</v>
      </c>
      <c r="K80" s="347">
        <v>507286.87</v>
      </c>
      <c r="L80" s="347">
        <v>109856.46777344657</v>
      </c>
      <c r="M80" s="347">
        <v>618740.71777344658</v>
      </c>
      <c r="N80" s="346">
        <v>1.2642944144881398</v>
      </c>
      <c r="O80" s="347">
        <v>3546.8100000000004</v>
      </c>
      <c r="P80" s="347">
        <v>1754.7800000000002</v>
      </c>
      <c r="Q80" s="347">
        <v>5301.59</v>
      </c>
      <c r="R80" s="346">
        <v>1.0832923116852983E-2</v>
      </c>
      <c r="S80" s="347">
        <v>0</v>
      </c>
      <c r="T80" s="347">
        <v>97494.62000000001</v>
      </c>
      <c r="U80" s="347">
        <v>6404.5299999999988</v>
      </c>
      <c r="V80" s="347">
        <v>861.55000000000007</v>
      </c>
      <c r="W80" s="347">
        <v>10.8</v>
      </c>
      <c r="X80" s="347">
        <v>104771.50000000001</v>
      </c>
      <c r="Y80" s="347">
        <v>728813.80777344655</v>
      </c>
      <c r="Z80" s="347">
        <v>0</v>
      </c>
      <c r="AA80" s="347">
        <v>728813.80777344655</v>
      </c>
    </row>
    <row r="81" spans="1:27" customFormat="1" ht="12" customHeight="1">
      <c r="A81" s="342">
        <v>2015</v>
      </c>
      <c r="B81" s="343">
        <v>42063</v>
      </c>
      <c r="C81" s="347" t="s">
        <v>1473</v>
      </c>
      <c r="D81" s="345">
        <v>265.92</v>
      </c>
      <c r="E81" s="347">
        <v>1145</v>
      </c>
      <c r="F81" s="347">
        <v>304478.40000000002</v>
      </c>
      <c r="G81" s="347">
        <v>0</v>
      </c>
      <c r="H81" s="685">
        <v>304478.40000000002</v>
      </c>
      <c r="I81" s="347">
        <v>966.67</v>
      </c>
      <c r="J81" s="347">
        <v>36.74</v>
      </c>
      <c r="K81" s="347">
        <v>318404.82</v>
      </c>
      <c r="L81" s="347">
        <v>2458.5053681697809</v>
      </c>
      <c r="M81" s="347">
        <v>321866.73536816979</v>
      </c>
      <c r="N81" s="346">
        <v>1.0571086007026107</v>
      </c>
      <c r="O81" s="347">
        <v>2326.6999999999998</v>
      </c>
      <c r="P81" s="347">
        <v>913.58</v>
      </c>
      <c r="Q81" s="347">
        <v>3240.2799999999997</v>
      </c>
      <c r="R81" s="346">
        <v>1.0642068534253988E-2</v>
      </c>
      <c r="S81" s="347">
        <v>0</v>
      </c>
      <c r="T81" s="347">
        <v>68108.95</v>
      </c>
      <c r="U81" s="347">
        <v>4281.22</v>
      </c>
      <c r="V81" s="347">
        <v>456.32</v>
      </c>
      <c r="W81" s="347">
        <v>0.28000000000000003</v>
      </c>
      <c r="X81" s="347">
        <v>72846.77</v>
      </c>
      <c r="Y81" s="347">
        <v>397953.78536816977</v>
      </c>
      <c r="Z81" s="347">
        <v>0</v>
      </c>
      <c r="AA81" s="347">
        <v>397953.78536816977</v>
      </c>
    </row>
    <row r="82" spans="1:27" customFormat="1" ht="12" customHeight="1">
      <c r="A82" s="342">
        <v>2015</v>
      </c>
      <c r="B82" s="343">
        <v>42094</v>
      </c>
      <c r="C82" s="347" t="s">
        <v>1473</v>
      </c>
      <c r="D82" s="345">
        <v>267.75644882860661</v>
      </c>
      <c r="E82" s="347">
        <v>811</v>
      </c>
      <c r="F82" s="347">
        <v>217150.47999999998</v>
      </c>
      <c r="G82" s="347">
        <v>0</v>
      </c>
      <c r="H82" s="685">
        <v>217150.47999999998</v>
      </c>
      <c r="I82" s="347">
        <v>675.88</v>
      </c>
      <c r="J82" s="347">
        <v>26.05</v>
      </c>
      <c r="K82" s="347">
        <v>225352.34</v>
      </c>
      <c r="L82" s="347">
        <v>2012.4909871123598</v>
      </c>
      <c r="M82" s="347">
        <v>228066.76098711236</v>
      </c>
      <c r="N82" s="346">
        <v>1.0502705818891691</v>
      </c>
      <c r="O82" s="347">
        <v>1654.9099999999999</v>
      </c>
      <c r="P82" s="347">
        <v>635.21999999999991</v>
      </c>
      <c r="Q82" s="347">
        <v>2290.1299999999997</v>
      </c>
      <c r="R82" s="346">
        <v>1.0546281085816619E-2</v>
      </c>
      <c r="S82" s="347">
        <v>0</v>
      </c>
      <c r="T82" s="347">
        <v>42980.600000000006</v>
      </c>
      <c r="U82" s="347">
        <v>2743.1800000000003</v>
      </c>
      <c r="V82" s="347">
        <v>248.94000000000003</v>
      </c>
      <c r="W82" s="347">
        <v>1.96</v>
      </c>
      <c r="X82" s="347">
        <v>45974.680000000008</v>
      </c>
      <c r="Y82" s="347">
        <v>276331.57098711235</v>
      </c>
      <c r="Z82" s="347">
        <v>0</v>
      </c>
      <c r="AA82" s="347">
        <v>276331.57098711235</v>
      </c>
    </row>
    <row r="83" spans="1:27" customFormat="1" ht="12" customHeight="1">
      <c r="A83" s="342">
        <v>2015</v>
      </c>
      <c r="B83" s="343">
        <v>42124</v>
      </c>
      <c r="C83" s="347" t="s">
        <v>1473</v>
      </c>
      <c r="D83" s="345">
        <v>265.95827060020349</v>
      </c>
      <c r="E83" s="347">
        <v>983</v>
      </c>
      <c r="F83" s="347">
        <v>261436.98</v>
      </c>
      <c r="G83" s="347">
        <v>0</v>
      </c>
      <c r="H83" s="685">
        <v>261436.98</v>
      </c>
      <c r="I83" s="347">
        <v>811.94</v>
      </c>
      <c r="J83" s="347">
        <v>31.6</v>
      </c>
      <c r="K83" s="347">
        <v>272779.62</v>
      </c>
      <c r="L83" s="347">
        <v>6281.1372335018041</v>
      </c>
      <c r="M83" s="347">
        <v>279904.2972335018</v>
      </c>
      <c r="N83" s="346">
        <v>1.0706377392880755</v>
      </c>
      <c r="O83" s="347">
        <v>1989.5500000000002</v>
      </c>
      <c r="P83" s="347">
        <v>736.95999999999992</v>
      </c>
      <c r="Q83" s="347">
        <v>2726.51</v>
      </c>
      <c r="R83" s="346">
        <v>1.0428937788372556E-2</v>
      </c>
      <c r="S83" s="347">
        <v>0</v>
      </c>
      <c r="T83" s="347">
        <v>57329.700000000004</v>
      </c>
      <c r="U83" s="347">
        <v>3320.3100000000004</v>
      </c>
      <c r="V83" s="347">
        <v>250.76</v>
      </c>
      <c r="W83" s="347">
        <v>0.13</v>
      </c>
      <c r="X83" s="347">
        <v>60900.9</v>
      </c>
      <c r="Y83" s="347">
        <v>343531.70723350183</v>
      </c>
      <c r="Z83" s="347">
        <v>0</v>
      </c>
      <c r="AA83" s="347">
        <v>343531.70723350183</v>
      </c>
    </row>
    <row r="84" spans="1:27" customFormat="1" ht="12" customHeight="1">
      <c r="A84" s="342">
        <v>2015</v>
      </c>
      <c r="B84" s="343">
        <v>42155</v>
      </c>
      <c r="C84" s="347" t="s">
        <v>1473</v>
      </c>
      <c r="D84" s="345">
        <v>265.92</v>
      </c>
      <c r="E84" s="347">
        <v>1040</v>
      </c>
      <c r="F84" s="347">
        <v>276556.79999999999</v>
      </c>
      <c r="G84" s="347">
        <v>0</v>
      </c>
      <c r="H84" s="685">
        <v>276556.79999999999</v>
      </c>
      <c r="I84" s="347">
        <v>852.11</v>
      </c>
      <c r="J84" s="347">
        <v>34.06</v>
      </c>
      <c r="K84" s="347">
        <v>288401.32</v>
      </c>
      <c r="L84" s="347">
        <v>-106761.93823236658</v>
      </c>
      <c r="M84" s="347">
        <v>182525.55176763341</v>
      </c>
      <c r="N84" s="346">
        <v>0.65999299878951967</v>
      </c>
      <c r="O84" s="347">
        <v>2060.61</v>
      </c>
      <c r="P84" s="347">
        <v>802.68</v>
      </c>
      <c r="Q84" s="347">
        <v>2863.29</v>
      </c>
      <c r="R84" s="346">
        <v>1.0353352367397945E-2</v>
      </c>
      <c r="S84" s="347">
        <v>0</v>
      </c>
      <c r="T84" s="347">
        <v>64287.16</v>
      </c>
      <c r="U84" s="347">
        <v>3484.69</v>
      </c>
      <c r="V84" s="347">
        <v>228.93</v>
      </c>
      <c r="W84" s="347">
        <v>0.1</v>
      </c>
      <c r="X84" s="347">
        <v>68000.88</v>
      </c>
      <c r="Y84" s="347">
        <v>253389.7217676334</v>
      </c>
      <c r="Z84" s="347">
        <v>0</v>
      </c>
      <c r="AA84" s="347">
        <v>253389.7217676334</v>
      </c>
    </row>
    <row r="85" spans="1:27" customFormat="1" ht="12" customHeight="1">
      <c r="A85" s="342">
        <v>2015</v>
      </c>
      <c r="B85" s="343">
        <v>42185</v>
      </c>
      <c r="C85" s="347" t="s">
        <v>1473</v>
      </c>
      <c r="D85" s="345">
        <v>254.35790378006871</v>
      </c>
      <c r="E85" s="347">
        <v>1164</v>
      </c>
      <c r="F85" s="347">
        <v>296072.59999999998</v>
      </c>
      <c r="G85" s="347">
        <v>0</v>
      </c>
      <c r="H85" s="685">
        <v>296072.59999999998</v>
      </c>
      <c r="I85" s="347">
        <v>948.21</v>
      </c>
      <c r="J85" s="347">
        <v>38.61</v>
      </c>
      <c r="K85" s="347">
        <v>322927</v>
      </c>
      <c r="L85" s="347">
        <v>1065.2252963299311</v>
      </c>
      <c r="M85" s="347">
        <v>324979.04529632995</v>
      </c>
      <c r="N85" s="346">
        <v>1.0976329633215973</v>
      </c>
      <c r="O85" s="347">
        <v>2226.65</v>
      </c>
      <c r="P85" s="347">
        <v>883.21</v>
      </c>
      <c r="Q85" s="347">
        <v>3109.86</v>
      </c>
      <c r="R85" s="346">
        <v>1.0503707536597445E-2</v>
      </c>
      <c r="S85" s="347">
        <v>0</v>
      </c>
      <c r="T85" s="347">
        <v>74557.09</v>
      </c>
      <c r="U85" s="347">
        <v>3496.1</v>
      </c>
      <c r="V85" s="347">
        <v>228.16</v>
      </c>
      <c r="W85" s="347">
        <v>7.0000000000000007E-2</v>
      </c>
      <c r="X85" s="347">
        <v>78281.420000000013</v>
      </c>
      <c r="Y85" s="347">
        <v>406370.32529632997</v>
      </c>
      <c r="Z85" s="347">
        <v>0</v>
      </c>
      <c r="AA85" s="347">
        <v>406370.32529632997</v>
      </c>
    </row>
    <row r="86" spans="1:27" ht="12" customHeight="1">
      <c r="A86" s="342">
        <v>2012</v>
      </c>
      <c r="B86" s="343">
        <v>40939</v>
      </c>
      <c r="C86" s="344" t="s">
        <v>1471</v>
      </c>
      <c r="D86" s="345">
        <v>3.3719999999999999</v>
      </c>
      <c r="E86" s="344">
        <v>187920</v>
      </c>
      <c r="F86" s="344">
        <v>633666.24</v>
      </c>
      <c r="G86" s="344">
        <v>0</v>
      </c>
      <c r="H86" s="685">
        <v>633666.24</v>
      </c>
      <c r="I86" s="344">
        <v>140784.79</v>
      </c>
      <c r="J86" s="344">
        <v>3739.56</v>
      </c>
      <c r="K86" s="344">
        <v>478832.88</v>
      </c>
      <c r="L86" s="344">
        <v>-2119.3035992210753</v>
      </c>
      <c r="M86" s="344">
        <v>621237.92640077893</v>
      </c>
      <c r="N86" s="346">
        <v>0.98038665654774182</v>
      </c>
      <c r="O86" s="344">
        <v>31182.47</v>
      </c>
      <c r="P86" s="344">
        <v>60516.520000000004</v>
      </c>
      <c r="Q86" s="344">
        <v>91698.99</v>
      </c>
      <c r="R86" s="346">
        <v>0.14471181232568112</v>
      </c>
      <c r="S86" s="344">
        <v>0</v>
      </c>
      <c r="T86" s="344">
        <v>117464.92000000001</v>
      </c>
      <c r="U86" s="344">
        <v>45822.49</v>
      </c>
      <c r="V86" s="344">
        <v>15625.949999999999</v>
      </c>
      <c r="W86" s="344">
        <v>272.37</v>
      </c>
      <c r="X86" s="344">
        <v>179185.73</v>
      </c>
      <c r="Y86" s="344">
        <v>892122.64640077902</v>
      </c>
      <c r="Z86" s="344">
        <v>0</v>
      </c>
      <c r="AA86" s="344">
        <v>892122.64640077902</v>
      </c>
    </row>
    <row r="87" spans="1:27" ht="12" customHeight="1">
      <c r="A87" s="342">
        <v>2012</v>
      </c>
      <c r="B87" s="343">
        <v>40968</v>
      </c>
      <c r="C87" s="344" t="s">
        <v>1471</v>
      </c>
      <c r="D87" s="345">
        <v>3.9448359844887624</v>
      </c>
      <c r="E87" s="344">
        <v>202176</v>
      </c>
      <c r="F87" s="344">
        <v>797551.16</v>
      </c>
      <c r="G87" s="344">
        <v>0</v>
      </c>
      <c r="H87" s="685">
        <v>797551.16</v>
      </c>
      <c r="I87" s="344">
        <v>131194.959999999</v>
      </c>
      <c r="J87" s="344">
        <v>4787.5299999999897</v>
      </c>
      <c r="K87" s="344">
        <v>501904.84999999899</v>
      </c>
      <c r="L87" s="344">
        <v>15959.736183836818</v>
      </c>
      <c r="M87" s="344">
        <v>653847.07618383481</v>
      </c>
      <c r="N87" s="346">
        <v>0.81981835019064453</v>
      </c>
      <c r="O87" s="344">
        <v>22579.889999999901</v>
      </c>
      <c r="P87" s="344">
        <v>52813.68</v>
      </c>
      <c r="Q87" s="344">
        <v>75393.569999999905</v>
      </c>
      <c r="R87" s="346">
        <v>9.4531327620412345E-2</v>
      </c>
      <c r="S87" s="344">
        <v>0</v>
      </c>
      <c r="T87" s="344">
        <v>80599.179999999906</v>
      </c>
      <c r="U87" s="344">
        <v>39518.800000000003</v>
      </c>
      <c r="V87" s="344">
        <v>17518.299999999901</v>
      </c>
      <c r="W87" s="344">
        <v>102.989999999999</v>
      </c>
      <c r="X87" s="344">
        <v>137739.26999999979</v>
      </c>
      <c r="Y87" s="344">
        <v>866979.91618383443</v>
      </c>
      <c r="Z87" s="344">
        <v>0</v>
      </c>
      <c r="AA87" s="344">
        <v>866979.91618383443</v>
      </c>
    </row>
    <row r="88" spans="1:27" ht="12" customHeight="1">
      <c r="A88" s="342">
        <v>2012</v>
      </c>
      <c r="B88" s="343">
        <v>40999</v>
      </c>
      <c r="C88" s="347" t="s">
        <v>1471</v>
      </c>
      <c r="D88" s="345">
        <v>3.2987123745819398</v>
      </c>
      <c r="E88" s="347">
        <v>258336</v>
      </c>
      <c r="F88" s="347">
        <v>852176.16</v>
      </c>
      <c r="G88" s="347">
        <v>0</v>
      </c>
      <c r="H88" s="685">
        <v>852176.16</v>
      </c>
      <c r="I88" s="347">
        <v>168817.29</v>
      </c>
      <c r="J88" s="347">
        <v>5275.3599999999897</v>
      </c>
      <c r="K88" s="347">
        <v>659740.42000000004</v>
      </c>
      <c r="L88" s="347">
        <v>13292.283419322983</v>
      </c>
      <c r="M88" s="347">
        <v>847125.3534193231</v>
      </c>
      <c r="N88" s="346">
        <v>0.99407304872190172</v>
      </c>
      <c r="O88" s="347">
        <v>32644.31</v>
      </c>
      <c r="P88" s="347">
        <v>66418.210000000006</v>
      </c>
      <c r="Q88" s="347">
        <v>99062.52</v>
      </c>
      <c r="R88" s="346">
        <v>0.11624652818262365</v>
      </c>
      <c r="S88" s="347">
        <v>0</v>
      </c>
      <c r="T88" s="347">
        <v>89646.58</v>
      </c>
      <c r="U88" s="347">
        <v>43352.15</v>
      </c>
      <c r="V88" s="347">
        <v>16194.42</v>
      </c>
      <c r="W88" s="347">
        <v>2904.5</v>
      </c>
      <c r="X88" s="347">
        <v>152097.65000000002</v>
      </c>
      <c r="Y88" s="347">
        <v>1098285.5234193231</v>
      </c>
      <c r="Z88" s="347">
        <v>0</v>
      </c>
      <c r="AA88" s="347">
        <v>1098285.5234193231</v>
      </c>
    </row>
    <row r="89" spans="1:27" ht="12" customHeight="1">
      <c r="A89" s="342">
        <v>2012</v>
      </c>
      <c r="B89" s="343">
        <v>41029</v>
      </c>
      <c r="C89" s="348" t="s">
        <v>1471</v>
      </c>
      <c r="D89" s="349">
        <v>3.2946652030735457</v>
      </c>
      <c r="E89" s="348">
        <v>393552</v>
      </c>
      <c r="F89" s="348">
        <v>1296622.0800000001</v>
      </c>
      <c r="G89" s="348">
        <v>0</v>
      </c>
      <c r="H89" s="686">
        <v>1296622.0800000001</v>
      </c>
      <c r="I89" s="348">
        <v>305378.38</v>
      </c>
      <c r="J89" s="348">
        <v>7667.7299999999896</v>
      </c>
      <c r="K89" s="348">
        <v>1183478.3999999899</v>
      </c>
      <c r="L89" s="348">
        <v>25543.32</v>
      </c>
      <c r="M89" s="348">
        <v>1522067.8299999901</v>
      </c>
      <c r="N89" s="350">
        <v>1.1738715956464276</v>
      </c>
      <c r="O89" s="348">
        <v>53799.23</v>
      </c>
      <c r="P89" s="348">
        <v>114451.61</v>
      </c>
      <c r="Q89" s="348">
        <v>168250.84</v>
      </c>
      <c r="R89" s="350">
        <v>0.12976089378332967</v>
      </c>
      <c r="S89" s="348">
        <v>0</v>
      </c>
      <c r="T89" s="348">
        <v>114843.039999999</v>
      </c>
      <c r="U89" s="348">
        <v>68857.66</v>
      </c>
      <c r="V89" s="348">
        <v>25082.91</v>
      </c>
      <c r="W89" s="348">
        <v>9866.8999999999905</v>
      </c>
      <c r="X89" s="348">
        <v>218650.50999999902</v>
      </c>
      <c r="Y89" s="348">
        <v>1908969.179999989</v>
      </c>
      <c r="Z89" s="348">
        <v>0</v>
      </c>
      <c r="AA89" s="348">
        <v>1908969.179999989</v>
      </c>
    </row>
    <row r="90" spans="1:27" ht="12" customHeight="1">
      <c r="A90" s="342">
        <v>2012</v>
      </c>
      <c r="B90" s="343">
        <v>41060</v>
      </c>
      <c r="C90" s="347" t="s">
        <v>1471</v>
      </c>
      <c r="D90" s="345">
        <v>3.2672315444366959</v>
      </c>
      <c r="E90" s="347">
        <v>412992</v>
      </c>
      <c r="F90" s="347">
        <v>1349340.49</v>
      </c>
      <c r="G90" s="347">
        <v>0</v>
      </c>
      <c r="H90" s="685">
        <v>1349340.49</v>
      </c>
      <c r="I90" s="347">
        <v>307503.02</v>
      </c>
      <c r="J90" s="347">
        <v>8048.0300000000007</v>
      </c>
      <c r="K90" s="347">
        <v>1158116.27</v>
      </c>
      <c r="L90" s="347">
        <v>38181.665090723771</v>
      </c>
      <c r="M90" s="347">
        <v>1511848.9850907237</v>
      </c>
      <c r="N90" s="346">
        <v>1.1204354988937772</v>
      </c>
      <c r="O90" s="347">
        <v>62018.45</v>
      </c>
      <c r="P90" s="347">
        <v>129891.95</v>
      </c>
      <c r="Q90" s="347">
        <v>191910.39999999999</v>
      </c>
      <c r="R90" s="346">
        <v>0.14222533261415729</v>
      </c>
      <c r="S90" s="347">
        <v>0</v>
      </c>
      <c r="T90" s="347">
        <v>128548.34</v>
      </c>
      <c r="U90" s="347">
        <v>42990.18</v>
      </c>
      <c r="V90" s="347">
        <v>28954.15</v>
      </c>
      <c r="W90" s="347">
        <v>7037.3000000000011</v>
      </c>
      <c r="X90" s="347">
        <v>207529.96999999997</v>
      </c>
      <c r="Y90" s="347">
        <v>1911289.3550907238</v>
      </c>
      <c r="Z90" s="347">
        <v>0</v>
      </c>
      <c r="AA90" s="347">
        <v>1911289.3550907238</v>
      </c>
    </row>
    <row r="91" spans="1:27" ht="12" customHeight="1">
      <c r="A91" s="342">
        <v>2012</v>
      </c>
      <c r="B91" s="343">
        <v>41090</v>
      </c>
      <c r="C91" s="347" t="s">
        <v>1471</v>
      </c>
      <c r="D91" s="345">
        <v>3.522356301939058</v>
      </c>
      <c r="E91" s="347">
        <v>155952</v>
      </c>
      <c r="F91" s="347">
        <v>549318.51</v>
      </c>
      <c r="G91" s="347">
        <v>0</v>
      </c>
      <c r="H91" s="685">
        <v>549318.51</v>
      </c>
      <c r="I91" s="347">
        <v>120051.70000000001</v>
      </c>
      <c r="J91" s="347">
        <v>3833.0699999999997</v>
      </c>
      <c r="K91" s="347">
        <v>397197.38999999996</v>
      </c>
      <c r="L91" s="347">
        <v>38181.665090723771</v>
      </c>
      <c r="M91" s="347">
        <v>559263.82509072369</v>
      </c>
      <c r="N91" s="346">
        <v>1.0181048242680257</v>
      </c>
      <c r="O91" s="347">
        <v>28562.86</v>
      </c>
      <c r="P91" s="347">
        <v>50481.57</v>
      </c>
      <c r="Q91" s="347">
        <v>79044.429999999993</v>
      </c>
      <c r="R91" s="346">
        <v>0.14389544237276838</v>
      </c>
      <c r="S91" s="347">
        <v>0</v>
      </c>
      <c r="T91" s="347">
        <v>63207.689999999995</v>
      </c>
      <c r="U91" s="347">
        <v>26628.77</v>
      </c>
      <c r="V91" s="347">
        <v>21042.519999999997</v>
      </c>
      <c r="W91" s="347">
        <v>1958.8</v>
      </c>
      <c r="X91" s="347">
        <v>112837.77999999998</v>
      </c>
      <c r="Y91" s="347">
        <v>751146.03509072366</v>
      </c>
      <c r="Z91" s="347">
        <v>0</v>
      </c>
      <c r="AA91" s="347">
        <v>751146.03509072366</v>
      </c>
    </row>
    <row r="92" spans="1:27" ht="12" customHeight="1">
      <c r="A92" s="342">
        <v>2012</v>
      </c>
      <c r="B92" s="343">
        <v>41121</v>
      </c>
      <c r="C92" s="347" t="s">
        <v>1471</v>
      </c>
      <c r="D92" s="345">
        <v>3.6521290113151554</v>
      </c>
      <c r="E92" s="347">
        <v>258768</v>
      </c>
      <c r="F92" s="347">
        <v>945054.12000000011</v>
      </c>
      <c r="G92" s="347">
        <v>0</v>
      </c>
      <c r="H92" s="685">
        <v>945054.12000000011</v>
      </c>
      <c r="I92" s="347">
        <v>192323.47999999998</v>
      </c>
      <c r="J92" s="347">
        <v>5914.09</v>
      </c>
      <c r="K92" s="347">
        <v>726866.83000000007</v>
      </c>
      <c r="L92" s="347">
        <v>26274.634341155353</v>
      </c>
      <c r="M92" s="347">
        <v>951379.03434115532</v>
      </c>
      <c r="N92" s="346">
        <v>1.0066926477619664</v>
      </c>
      <c r="O92" s="347">
        <v>48001.520000000004</v>
      </c>
      <c r="P92" s="347">
        <v>97640.37</v>
      </c>
      <c r="Q92" s="347">
        <v>145641.89000000001</v>
      </c>
      <c r="R92" s="346">
        <v>0.15410957628543009</v>
      </c>
      <c r="S92" s="347">
        <v>0</v>
      </c>
      <c r="T92" s="347">
        <v>51597.530000000006</v>
      </c>
      <c r="U92" s="347">
        <v>134976.29</v>
      </c>
      <c r="V92" s="347">
        <v>35151.89</v>
      </c>
      <c r="W92" s="347">
        <v>3340.98</v>
      </c>
      <c r="X92" s="347">
        <v>225066.69000000003</v>
      </c>
      <c r="Y92" s="347">
        <v>1322087.6143411554</v>
      </c>
      <c r="Z92" s="347">
        <v>0</v>
      </c>
      <c r="AA92" s="347">
        <v>1322087.6143411554</v>
      </c>
    </row>
    <row r="93" spans="1:27" ht="12" customHeight="1">
      <c r="A93" s="342">
        <v>2012</v>
      </c>
      <c r="B93" s="343">
        <v>41152</v>
      </c>
      <c r="C93" s="347" t="s">
        <v>1471</v>
      </c>
      <c r="D93" s="345">
        <v>3.2961633327799915</v>
      </c>
      <c r="E93" s="347">
        <v>433728</v>
      </c>
      <c r="F93" s="347">
        <v>1429638.33</v>
      </c>
      <c r="G93" s="347">
        <v>0</v>
      </c>
      <c r="H93" s="685">
        <v>1429638.33</v>
      </c>
      <c r="I93" s="347">
        <v>314716.98</v>
      </c>
      <c r="J93" s="347">
        <v>10934.230000000003</v>
      </c>
      <c r="K93" s="347">
        <v>1309939.49</v>
      </c>
      <c r="L93" s="347">
        <v>23441.18</v>
      </c>
      <c r="M93" s="347">
        <v>1659031.88</v>
      </c>
      <c r="N93" s="346">
        <v>1.1604556517451514</v>
      </c>
      <c r="O93" s="347">
        <v>80236.009999999995</v>
      </c>
      <c r="P93" s="347">
        <v>161755.63</v>
      </c>
      <c r="Q93" s="347">
        <v>241991.64</v>
      </c>
      <c r="R93" s="346">
        <v>0.16926773360924088</v>
      </c>
      <c r="S93" s="347">
        <v>0</v>
      </c>
      <c r="T93" s="347">
        <v>83520.05</v>
      </c>
      <c r="U93" s="347">
        <v>196211.96999999997</v>
      </c>
      <c r="V93" s="347">
        <v>58245.430000000008</v>
      </c>
      <c r="W93" s="347">
        <v>5886.07</v>
      </c>
      <c r="X93" s="347">
        <v>343863.51999999996</v>
      </c>
      <c r="Y93" s="347">
        <v>2244887.04</v>
      </c>
      <c r="Z93" s="347">
        <v>0</v>
      </c>
      <c r="AA93" s="347">
        <v>2244887.04</v>
      </c>
    </row>
    <row r="94" spans="1:27" ht="12" customHeight="1">
      <c r="A94" s="342">
        <v>2012</v>
      </c>
      <c r="B94" s="343">
        <v>41182</v>
      </c>
      <c r="C94" s="347" t="s">
        <v>1471</v>
      </c>
      <c r="D94" s="345">
        <v>3.2960094613585174</v>
      </c>
      <c r="E94" s="347">
        <v>460399</v>
      </c>
      <c r="F94" s="347">
        <v>1517479.46</v>
      </c>
      <c r="G94" s="347">
        <v>0</v>
      </c>
      <c r="H94" s="685">
        <v>1517479.46</v>
      </c>
      <c r="I94" s="347">
        <v>311927.64</v>
      </c>
      <c r="J94" s="347">
        <v>10577.47</v>
      </c>
      <c r="K94" s="347">
        <v>1308466.45</v>
      </c>
      <c r="L94" s="347">
        <v>115235.65969890138</v>
      </c>
      <c r="M94" s="347">
        <v>1746207.2196989015</v>
      </c>
      <c r="N94" s="346">
        <v>1.1507287352007398</v>
      </c>
      <c r="O94" s="347">
        <v>85902.12999999999</v>
      </c>
      <c r="P94" s="347">
        <v>149662.87</v>
      </c>
      <c r="Q94" s="347">
        <v>235565</v>
      </c>
      <c r="R94" s="346">
        <v>0.15523439111327411</v>
      </c>
      <c r="S94" s="347">
        <v>0</v>
      </c>
      <c r="T94" s="347">
        <v>77377.27</v>
      </c>
      <c r="U94" s="347">
        <v>165109.94999999998</v>
      </c>
      <c r="V94" s="347">
        <v>55852.58</v>
      </c>
      <c r="W94" s="347">
        <v>2769.35</v>
      </c>
      <c r="X94" s="347">
        <v>301109.14999999997</v>
      </c>
      <c r="Y94" s="347">
        <v>2282881.3696989017</v>
      </c>
      <c r="Z94" s="347">
        <v>0</v>
      </c>
      <c r="AA94" s="347">
        <v>2282881.3696989017</v>
      </c>
    </row>
    <row r="95" spans="1:27" ht="12" customHeight="1">
      <c r="A95" s="342">
        <v>2012</v>
      </c>
      <c r="B95" s="343">
        <v>41213</v>
      </c>
      <c r="C95" s="347" t="s">
        <v>1471</v>
      </c>
      <c r="D95" s="345">
        <v>3.3002581528708155</v>
      </c>
      <c r="E95" s="347">
        <v>389924</v>
      </c>
      <c r="F95" s="347">
        <v>1286849.8599999999</v>
      </c>
      <c r="G95" s="347">
        <v>0</v>
      </c>
      <c r="H95" s="685">
        <v>1286849.8599999999</v>
      </c>
      <c r="I95" s="347">
        <v>261561.69</v>
      </c>
      <c r="J95" s="347">
        <v>9128.92</v>
      </c>
      <c r="K95" s="347">
        <v>1145124.97</v>
      </c>
      <c r="L95" s="347">
        <v>25568.163342560521</v>
      </c>
      <c r="M95" s="347">
        <v>1441383.7433425605</v>
      </c>
      <c r="N95" s="346">
        <v>1.120086956641982</v>
      </c>
      <c r="O95" s="347">
        <v>71233.41</v>
      </c>
      <c r="P95" s="347">
        <v>113976.29</v>
      </c>
      <c r="Q95" s="347">
        <v>185209.7</v>
      </c>
      <c r="R95" s="346">
        <v>0.1439248709247247</v>
      </c>
      <c r="S95" s="347">
        <v>0</v>
      </c>
      <c r="T95" s="347">
        <v>54335.119999999995</v>
      </c>
      <c r="U95" s="347">
        <v>154042.08000000002</v>
      </c>
      <c r="V95" s="347">
        <v>25120.879999999997</v>
      </c>
      <c r="W95" s="347">
        <v>3616.2200000000003</v>
      </c>
      <c r="X95" s="347">
        <v>237114.30000000002</v>
      </c>
      <c r="Y95" s="347">
        <v>1863707.7433425605</v>
      </c>
      <c r="Z95" s="347">
        <v>0</v>
      </c>
      <c r="AA95" s="347">
        <v>1863707.7433425605</v>
      </c>
    </row>
    <row r="96" spans="1:27" ht="12" customHeight="1">
      <c r="A96" s="342">
        <v>2012</v>
      </c>
      <c r="B96" s="343">
        <v>41243</v>
      </c>
      <c r="C96" s="347" t="s">
        <v>1471</v>
      </c>
      <c r="D96" s="345">
        <v>3.5212984357171493</v>
      </c>
      <c r="E96" s="347">
        <v>518832</v>
      </c>
      <c r="F96" s="347">
        <v>1826962.31</v>
      </c>
      <c r="G96" s="347">
        <v>0</v>
      </c>
      <c r="H96" s="685">
        <v>1826962.31</v>
      </c>
      <c r="I96" s="347">
        <v>325429.21999999997</v>
      </c>
      <c r="J96" s="347">
        <v>11800.310000000001</v>
      </c>
      <c r="K96" s="347">
        <v>1476473.8800000001</v>
      </c>
      <c r="L96" s="347">
        <v>26536.560000000001</v>
      </c>
      <c r="M96" s="347">
        <v>1840239.9700000002</v>
      </c>
      <c r="N96" s="346">
        <v>1.0072676157178087</v>
      </c>
      <c r="O96" s="347">
        <v>104155.25</v>
      </c>
      <c r="P96" s="347">
        <v>155636.37</v>
      </c>
      <c r="Q96" s="347">
        <v>259791.62</v>
      </c>
      <c r="R96" s="346">
        <v>0.14219867513304091</v>
      </c>
      <c r="S96" s="347">
        <v>0</v>
      </c>
      <c r="T96" s="347">
        <v>81252.090000000011</v>
      </c>
      <c r="U96" s="347">
        <v>240584.90000000002</v>
      </c>
      <c r="V96" s="347">
        <v>42360.710000000006</v>
      </c>
      <c r="W96" s="347">
        <v>3407.86</v>
      </c>
      <c r="X96" s="347">
        <v>367605.56000000006</v>
      </c>
      <c r="Y96" s="347">
        <v>2467637.1500000004</v>
      </c>
      <c r="Z96" s="347">
        <v>0</v>
      </c>
      <c r="AA96" s="347">
        <v>2467637.1500000004</v>
      </c>
    </row>
    <row r="97" spans="1:27" ht="12" customHeight="1">
      <c r="A97" s="342">
        <v>2012</v>
      </c>
      <c r="B97" s="343">
        <v>41274</v>
      </c>
      <c r="C97" s="347" t="s">
        <v>1541</v>
      </c>
      <c r="D97" s="345">
        <v>3.2779327705938694</v>
      </c>
      <c r="E97" s="347">
        <v>501120</v>
      </c>
      <c r="F97" s="347">
        <v>1642637.67</v>
      </c>
      <c r="G97" s="347">
        <v>0</v>
      </c>
      <c r="H97" s="685">
        <v>1642637.67</v>
      </c>
      <c r="I97" s="347">
        <v>309124.76999999996</v>
      </c>
      <c r="J97" s="347">
        <v>11050.220000000001</v>
      </c>
      <c r="K97" s="347">
        <v>1424900</v>
      </c>
      <c r="L97" s="347">
        <v>15654.000757962476</v>
      </c>
      <c r="M97" s="347">
        <v>1760728.9907579625</v>
      </c>
      <c r="N97" s="346">
        <v>1.0718912776169089</v>
      </c>
      <c r="O97" s="347">
        <v>92076.800000000003</v>
      </c>
      <c r="P97" s="347">
        <v>144211.06</v>
      </c>
      <c r="Q97" s="347">
        <v>236287.86</v>
      </c>
      <c r="R97" s="346">
        <v>0.14384660982479477</v>
      </c>
      <c r="S97" s="347">
        <v>0</v>
      </c>
      <c r="T97" s="347">
        <v>163055.88999999998</v>
      </c>
      <c r="U97" s="347">
        <v>76881.23</v>
      </c>
      <c r="V97" s="347">
        <v>50806.69</v>
      </c>
      <c r="W97" s="347">
        <v>13416.2</v>
      </c>
      <c r="X97" s="347">
        <v>304160.01</v>
      </c>
      <c r="Y97" s="347">
        <v>2301176.8607579623</v>
      </c>
      <c r="Z97" s="347">
        <v>0</v>
      </c>
      <c r="AA97" s="347">
        <v>2301176.8607579623</v>
      </c>
    </row>
    <row r="98" spans="1:27" customFormat="1" ht="12" customHeight="1">
      <c r="A98" s="342">
        <v>2013</v>
      </c>
      <c r="B98" s="343">
        <v>41305</v>
      </c>
      <c r="C98" s="347" t="s">
        <v>1541</v>
      </c>
      <c r="D98" s="345">
        <v>3.5469544309635306</v>
      </c>
      <c r="E98" s="347">
        <v>563760</v>
      </c>
      <c r="F98" s="347">
        <v>1999631.03</v>
      </c>
      <c r="G98" s="347">
        <v>0</v>
      </c>
      <c r="H98" s="685">
        <v>1999631.03</v>
      </c>
      <c r="I98" s="347">
        <v>352260.68999999994</v>
      </c>
      <c r="J98" s="347">
        <v>12854.04</v>
      </c>
      <c r="K98" s="347">
        <v>1627291.9</v>
      </c>
      <c r="L98" s="347">
        <v>31538.802801134545</v>
      </c>
      <c r="M98" s="347">
        <v>2023945.4328011344</v>
      </c>
      <c r="N98" s="346">
        <v>1.0121594446357107</v>
      </c>
      <c r="O98" s="347">
        <v>85380.45</v>
      </c>
      <c r="P98" s="347">
        <v>152217.25</v>
      </c>
      <c r="Q98" s="347">
        <v>237597.7</v>
      </c>
      <c r="R98" s="346">
        <v>0.11882077064987334</v>
      </c>
      <c r="S98" s="347">
        <v>0</v>
      </c>
      <c r="T98" s="347">
        <v>205416.18</v>
      </c>
      <c r="U98" s="347">
        <v>72096.789999999994</v>
      </c>
      <c r="V98" s="347">
        <v>66288.639999999999</v>
      </c>
      <c r="W98" s="347">
        <v>6224.09</v>
      </c>
      <c r="X98" s="347">
        <v>350025.7</v>
      </c>
      <c r="Y98" s="347">
        <v>2611568.8328011343</v>
      </c>
      <c r="Z98" s="347">
        <v>0</v>
      </c>
      <c r="AA98" s="347">
        <v>2611568.8328011343</v>
      </c>
    </row>
    <row r="99" spans="1:27" customFormat="1" ht="12" customHeight="1">
      <c r="A99" s="342">
        <v>2013</v>
      </c>
      <c r="B99" s="343">
        <v>41333</v>
      </c>
      <c r="C99" s="347" t="s">
        <v>1541</v>
      </c>
      <c r="D99" s="345">
        <v>3.2830776884340485</v>
      </c>
      <c r="E99" s="347">
        <v>344736</v>
      </c>
      <c r="F99" s="347">
        <v>1131795.07</v>
      </c>
      <c r="G99" s="347">
        <v>0</v>
      </c>
      <c r="H99" s="685">
        <v>1131795.07</v>
      </c>
      <c r="I99" s="347">
        <v>215679.94</v>
      </c>
      <c r="J99" s="347">
        <v>7800.89</v>
      </c>
      <c r="K99" s="347">
        <v>1019712.27</v>
      </c>
      <c r="L99" s="347">
        <v>74225.960000000006</v>
      </c>
      <c r="M99" s="347">
        <v>1317419.06</v>
      </c>
      <c r="N99" s="346">
        <v>1.1640084807932587</v>
      </c>
      <c r="O99" s="347">
        <v>60876.65</v>
      </c>
      <c r="P99" s="347">
        <v>119398.45999999999</v>
      </c>
      <c r="Q99" s="347">
        <v>180275.11</v>
      </c>
      <c r="R99" s="346">
        <v>0.15928246621537234</v>
      </c>
      <c r="S99" s="347">
        <v>0</v>
      </c>
      <c r="T99" s="347">
        <v>150174.57</v>
      </c>
      <c r="U99" s="347">
        <v>58104.27</v>
      </c>
      <c r="V99" s="347">
        <v>48696.32</v>
      </c>
      <c r="W99" s="347">
        <v>11406.87</v>
      </c>
      <c r="X99" s="347">
        <v>268382.03000000003</v>
      </c>
      <c r="Y99" s="347">
        <v>1766076.2000000002</v>
      </c>
      <c r="Z99" s="347">
        <v>0</v>
      </c>
      <c r="AA99" s="347">
        <v>1766076.2000000002</v>
      </c>
    </row>
    <row r="100" spans="1:27" customFormat="1" ht="12" customHeight="1">
      <c r="A100" s="342">
        <v>2013</v>
      </c>
      <c r="B100" s="343">
        <v>41364</v>
      </c>
      <c r="C100" s="347" t="s">
        <v>2067</v>
      </c>
      <c r="D100" s="345">
        <v>3.3005333687718665</v>
      </c>
      <c r="E100" s="347">
        <v>530496</v>
      </c>
      <c r="F100" s="347">
        <v>1750919.75</v>
      </c>
      <c r="G100" s="347">
        <v>0</v>
      </c>
      <c r="H100" s="685">
        <v>1750919.75</v>
      </c>
      <c r="I100" s="347">
        <v>334538.55000000005</v>
      </c>
      <c r="J100" s="347">
        <v>12005.7</v>
      </c>
      <c r="K100" s="347">
        <v>1620855.36</v>
      </c>
      <c r="L100" s="347">
        <v>-69238.989999999991</v>
      </c>
      <c r="M100" s="347">
        <v>1898160.62</v>
      </c>
      <c r="N100" s="346">
        <v>1.0840934428890874</v>
      </c>
      <c r="O100" s="347">
        <v>76929.86</v>
      </c>
      <c r="P100" s="347">
        <v>140475.25</v>
      </c>
      <c r="Q100" s="347">
        <v>217405.11</v>
      </c>
      <c r="R100" s="346">
        <v>0.12416623320400606</v>
      </c>
      <c r="S100" s="347">
        <v>0</v>
      </c>
      <c r="T100" s="347">
        <v>184695.32</v>
      </c>
      <c r="U100" s="347">
        <v>74570.549999999988</v>
      </c>
      <c r="V100" s="347">
        <v>76092.820000000007</v>
      </c>
      <c r="W100" s="347">
        <v>4701.51</v>
      </c>
      <c r="X100" s="347">
        <v>340060.2</v>
      </c>
      <c r="Y100" s="347">
        <v>2455625.9300000002</v>
      </c>
      <c r="Z100" s="347">
        <v>0</v>
      </c>
      <c r="AA100" s="347">
        <v>2455625.9300000002</v>
      </c>
    </row>
    <row r="101" spans="1:27" customFormat="1" ht="12" customHeight="1">
      <c r="A101" s="342">
        <v>2013</v>
      </c>
      <c r="B101" s="343">
        <v>41394</v>
      </c>
      <c r="C101" s="347" t="s">
        <v>1541</v>
      </c>
      <c r="D101" s="345">
        <v>4.0802148911044229</v>
      </c>
      <c r="E101" s="347">
        <v>382752</v>
      </c>
      <c r="F101" s="347">
        <v>1561710.4100000001</v>
      </c>
      <c r="G101" s="347">
        <v>0</v>
      </c>
      <c r="H101" s="685">
        <v>1561710.4100000001</v>
      </c>
      <c r="I101" s="347">
        <v>237709.5</v>
      </c>
      <c r="J101" s="347">
        <v>8650.4600000000009</v>
      </c>
      <c r="K101" s="347">
        <v>1160485.28</v>
      </c>
      <c r="L101" s="347">
        <v>28904.440000000002</v>
      </c>
      <c r="M101" s="347">
        <v>1435749.68</v>
      </c>
      <c r="N101" s="346">
        <v>0.91934437447977302</v>
      </c>
      <c r="O101" s="347">
        <v>59088.28</v>
      </c>
      <c r="P101" s="347">
        <v>66345.279999999999</v>
      </c>
      <c r="Q101" s="347">
        <v>125433.56</v>
      </c>
      <c r="R101" s="346">
        <v>8.0318066138779204E-2</v>
      </c>
      <c r="S101" s="347">
        <v>0</v>
      </c>
      <c r="T101" s="347">
        <v>198421.22000000003</v>
      </c>
      <c r="U101" s="347">
        <v>55848.12</v>
      </c>
      <c r="V101" s="347">
        <v>64574.07</v>
      </c>
      <c r="W101" s="347">
        <v>1160.0500000000002</v>
      </c>
      <c r="X101" s="347">
        <v>320003.46000000002</v>
      </c>
      <c r="Y101" s="347">
        <v>1881186.7</v>
      </c>
      <c r="Z101" s="347">
        <v>0</v>
      </c>
      <c r="AA101" s="347">
        <v>1881186.7</v>
      </c>
    </row>
    <row r="102" spans="1:27" customFormat="1" ht="12" customHeight="1">
      <c r="A102" s="342">
        <v>2013</v>
      </c>
      <c r="B102" s="343">
        <v>41425</v>
      </c>
      <c r="C102" s="347" t="s">
        <v>1541</v>
      </c>
      <c r="D102" s="345">
        <v>3.2979433583683084</v>
      </c>
      <c r="E102" s="347">
        <v>434592</v>
      </c>
      <c r="F102" s="347">
        <v>1433259.7999999998</v>
      </c>
      <c r="G102" s="347">
        <v>0</v>
      </c>
      <c r="H102" s="685">
        <v>1433259.7999999998</v>
      </c>
      <c r="I102" s="347">
        <v>272103.84000000003</v>
      </c>
      <c r="J102" s="347">
        <v>9920.7100000000009</v>
      </c>
      <c r="K102" s="347">
        <v>1309285.2</v>
      </c>
      <c r="L102" s="347">
        <v>44021.17</v>
      </c>
      <c r="M102" s="347">
        <v>1635330.92</v>
      </c>
      <c r="N102" s="346">
        <v>1.1409870841280836</v>
      </c>
      <c r="O102" s="347">
        <v>69840.12</v>
      </c>
      <c r="P102" s="347">
        <v>69563.539999999994</v>
      </c>
      <c r="Q102" s="347">
        <v>139403.65999999997</v>
      </c>
      <c r="R102" s="346">
        <v>9.7263357278282683E-2</v>
      </c>
      <c r="S102" s="347">
        <v>0</v>
      </c>
      <c r="T102" s="347">
        <v>251289.35</v>
      </c>
      <c r="U102" s="347">
        <v>70626.98</v>
      </c>
      <c r="V102" s="347">
        <v>114927.05</v>
      </c>
      <c r="W102" s="347">
        <v>407.57000000000005</v>
      </c>
      <c r="X102" s="347">
        <v>437250.95</v>
      </c>
      <c r="Y102" s="347">
        <v>2211985.5299999998</v>
      </c>
      <c r="Z102" s="347">
        <v>0</v>
      </c>
      <c r="AA102" s="347">
        <v>2211985.5299999998</v>
      </c>
    </row>
    <row r="103" spans="1:27" customFormat="1" ht="12" customHeight="1">
      <c r="A103" s="342">
        <v>2013</v>
      </c>
      <c r="B103" s="343">
        <v>41455</v>
      </c>
      <c r="C103" s="347" t="s">
        <v>1541</v>
      </c>
      <c r="D103" s="345">
        <v>3.3015365383911583</v>
      </c>
      <c r="E103" s="347">
        <v>437184</v>
      </c>
      <c r="F103" s="347">
        <v>1443378.9500000002</v>
      </c>
      <c r="G103" s="347">
        <v>0</v>
      </c>
      <c r="H103" s="685">
        <v>1443378.9500000002</v>
      </c>
      <c r="I103" s="347">
        <v>267540.15999999997</v>
      </c>
      <c r="J103" s="347">
        <v>9895.9599999999991</v>
      </c>
      <c r="K103" s="347">
        <v>1272572.54</v>
      </c>
      <c r="L103" s="347">
        <v>59886.1</v>
      </c>
      <c r="M103" s="347">
        <v>1609894.7600000002</v>
      </c>
      <c r="N103" s="346">
        <v>1.1153652753492076</v>
      </c>
      <c r="O103" s="347">
        <v>84667.23</v>
      </c>
      <c r="P103" s="347">
        <v>65582.11</v>
      </c>
      <c r="Q103" s="347">
        <v>150249.34</v>
      </c>
      <c r="R103" s="346">
        <v>0.10409555993594058</v>
      </c>
      <c r="S103" s="347">
        <v>0</v>
      </c>
      <c r="T103" s="347">
        <v>326689.58999999997</v>
      </c>
      <c r="U103" s="347">
        <v>84823.48</v>
      </c>
      <c r="V103" s="347">
        <v>158488.62</v>
      </c>
      <c r="W103" s="347">
        <v>127.64999999999999</v>
      </c>
      <c r="X103" s="347">
        <v>570129.34</v>
      </c>
      <c r="Y103" s="347">
        <v>2330273.4400000004</v>
      </c>
      <c r="Z103" s="347">
        <v>0</v>
      </c>
      <c r="AA103" s="347">
        <v>2330273.4400000004</v>
      </c>
    </row>
    <row r="104" spans="1:27" customFormat="1" ht="12" customHeight="1">
      <c r="A104" s="342">
        <v>2013</v>
      </c>
      <c r="B104" s="343">
        <v>41486</v>
      </c>
      <c r="C104" s="347" t="s">
        <v>1541</v>
      </c>
      <c r="D104" s="345">
        <v>3.305576095840324</v>
      </c>
      <c r="E104" s="347">
        <v>371952</v>
      </c>
      <c r="F104" s="347">
        <v>1229515.6400000001</v>
      </c>
      <c r="G104" s="347">
        <v>0</v>
      </c>
      <c r="H104" s="685">
        <v>1229515.6400000001</v>
      </c>
      <c r="I104" s="347">
        <v>226423.36</v>
      </c>
      <c r="J104" s="347">
        <v>8484.0300000000007</v>
      </c>
      <c r="K104" s="347">
        <v>1045140.95</v>
      </c>
      <c r="L104" s="347">
        <v>-10342.99</v>
      </c>
      <c r="M104" s="347">
        <v>1269705.3499999999</v>
      </c>
      <c r="N104" s="346">
        <v>1.0326874329146392</v>
      </c>
      <c r="O104" s="347">
        <v>76238.06</v>
      </c>
      <c r="P104" s="347">
        <v>53647.130000000005</v>
      </c>
      <c r="Q104" s="347">
        <v>129885.19</v>
      </c>
      <c r="R104" s="346">
        <v>0.10563931500700552</v>
      </c>
      <c r="S104" s="347">
        <v>0</v>
      </c>
      <c r="T104" s="347">
        <v>197451.72</v>
      </c>
      <c r="U104" s="347">
        <v>65011.27</v>
      </c>
      <c r="V104" s="347">
        <v>133197.6</v>
      </c>
      <c r="W104" s="347">
        <v>56.839999999999996</v>
      </c>
      <c r="X104" s="347">
        <v>395717.43</v>
      </c>
      <c r="Y104" s="347">
        <v>1795307.9699999997</v>
      </c>
      <c r="Z104" s="347">
        <v>0</v>
      </c>
      <c r="AA104" s="347">
        <v>1795307.9699999997</v>
      </c>
    </row>
    <row r="105" spans="1:27" customFormat="1" ht="12" customHeight="1">
      <c r="A105" s="342">
        <v>2013</v>
      </c>
      <c r="B105" s="343">
        <v>41517</v>
      </c>
      <c r="C105" s="347" t="s">
        <v>1541</v>
      </c>
      <c r="D105" s="345">
        <v>3.2952869158425444</v>
      </c>
      <c r="E105" s="347">
        <v>412560</v>
      </c>
      <c r="F105" s="347">
        <v>1359503.57</v>
      </c>
      <c r="G105" s="347">
        <v>0</v>
      </c>
      <c r="H105" s="685">
        <v>1359503.57</v>
      </c>
      <c r="I105" s="347">
        <v>255855.57</v>
      </c>
      <c r="J105" s="347">
        <v>9282.18</v>
      </c>
      <c r="K105" s="347">
        <v>1146092.6599999999</v>
      </c>
      <c r="L105" s="347">
        <v>26960.7</v>
      </c>
      <c r="M105" s="347">
        <v>1438191.1099999999</v>
      </c>
      <c r="N105" s="346">
        <v>1.0578796126294834</v>
      </c>
      <c r="O105" s="347">
        <v>79941.180000000008</v>
      </c>
      <c r="P105" s="347">
        <v>66189.279999999999</v>
      </c>
      <c r="Q105" s="347">
        <v>146130.46000000002</v>
      </c>
      <c r="R105" s="346">
        <v>0.10748810317577909</v>
      </c>
      <c r="S105" s="347">
        <v>0</v>
      </c>
      <c r="T105" s="347">
        <v>238420.86</v>
      </c>
      <c r="U105" s="347">
        <v>63465.86</v>
      </c>
      <c r="V105" s="347">
        <v>211801.33000000002</v>
      </c>
      <c r="W105" s="347">
        <v>112.28</v>
      </c>
      <c r="X105" s="347">
        <v>513800.33</v>
      </c>
      <c r="Y105" s="347">
        <v>2098121.9</v>
      </c>
      <c r="Z105" s="347">
        <v>0</v>
      </c>
      <c r="AA105" s="347">
        <v>2098121.9</v>
      </c>
    </row>
    <row r="106" spans="1:27" customFormat="1" ht="12" customHeight="1">
      <c r="A106" s="342">
        <v>2013</v>
      </c>
      <c r="B106" s="343">
        <v>41547</v>
      </c>
      <c r="C106" s="347" t="s">
        <v>1541</v>
      </c>
      <c r="D106" s="345">
        <v>3.304187846140533</v>
      </c>
      <c r="E106" s="347">
        <v>462240</v>
      </c>
      <c r="F106" s="347">
        <v>1527327.79</v>
      </c>
      <c r="G106" s="347">
        <v>0</v>
      </c>
      <c r="H106" s="685">
        <v>1527327.79</v>
      </c>
      <c r="I106" s="347">
        <v>290385.45999999996</v>
      </c>
      <c r="J106" s="347">
        <v>10209.780000000001</v>
      </c>
      <c r="K106" s="347">
        <v>1222509.54</v>
      </c>
      <c r="L106" s="347">
        <v>164301.54</v>
      </c>
      <c r="M106" s="347">
        <v>1687406.32</v>
      </c>
      <c r="N106" s="346">
        <v>1.1048095445182726</v>
      </c>
      <c r="O106" s="347">
        <v>89402.35</v>
      </c>
      <c r="P106" s="347">
        <v>71192.350000000006</v>
      </c>
      <c r="Q106" s="347">
        <v>160594.70000000001</v>
      </c>
      <c r="R106" s="346">
        <v>0.10514750078632433</v>
      </c>
      <c r="S106" s="347">
        <v>0</v>
      </c>
      <c r="T106" s="347">
        <v>268890.63</v>
      </c>
      <c r="U106" s="347">
        <v>64013.75</v>
      </c>
      <c r="V106" s="347">
        <v>170883.29</v>
      </c>
      <c r="W106" s="347">
        <v>40.739999999999995</v>
      </c>
      <c r="X106" s="347">
        <v>503828.41000000003</v>
      </c>
      <c r="Y106" s="347">
        <v>2351829.4300000002</v>
      </c>
      <c r="Z106" s="347">
        <v>0</v>
      </c>
      <c r="AA106" s="347">
        <v>2351829.4300000002</v>
      </c>
    </row>
    <row r="107" spans="1:27" customFormat="1" ht="12" customHeight="1">
      <c r="A107" s="342">
        <v>2013</v>
      </c>
      <c r="B107" s="343">
        <v>41578</v>
      </c>
      <c r="C107" s="347" t="s">
        <v>1541</v>
      </c>
      <c r="D107" s="345">
        <v>3.3029848433182951</v>
      </c>
      <c r="E107" s="347">
        <v>457488</v>
      </c>
      <c r="F107" s="347">
        <v>1511075.9300000002</v>
      </c>
      <c r="G107" s="347">
        <v>0</v>
      </c>
      <c r="H107" s="685">
        <v>1511075.9300000002</v>
      </c>
      <c r="I107" s="347">
        <v>285755.3</v>
      </c>
      <c r="J107" s="347">
        <v>10155.450000000001</v>
      </c>
      <c r="K107" s="347">
        <v>1260202.1900000002</v>
      </c>
      <c r="L107" s="347">
        <v>47221.729999999996</v>
      </c>
      <c r="M107" s="347">
        <v>1603334.6700000002</v>
      </c>
      <c r="N107" s="346">
        <v>1.061054999400328</v>
      </c>
      <c r="O107" s="347">
        <v>92551.26999999999</v>
      </c>
      <c r="P107" s="347">
        <v>69197.61</v>
      </c>
      <c r="Q107" s="347">
        <v>161748.88</v>
      </c>
      <c r="R107" s="346">
        <v>0.10704219211538893</v>
      </c>
      <c r="S107" s="347">
        <v>0</v>
      </c>
      <c r="T107" s="347">
        <v>228399.16</v>
      </c>
      <c r="U107" s="347">
        <v>56837.34</v>
      </c>
      <c r="V107" s="347">
        <v>108545.36000000002</v>
      </c>
      <c r="W107" s="347">
        <v>10.710000000000003</v>
      </c>
      <c r="X107" s="347">
        <v>393792.57</v>
      </c>
      <c r="Y107" s="347">
        <v>2158876.12</v>
      </c>
      <c r="Z107" s="347">
        <v>0</v>
      </c>
      <c r="AA107" s="347">
        <v>2158876.12</v>
      </c>
    </row>
    <row r="108" spans="1:27" customFormat="1" ht="12" customHeight="1">
      <c r="A108" s="342">
        <v>2013</v>
      </c>
      <c r="B108" s="343">
        <v>41608</v>
      </c>
      <c r="C108" s="347" t="s">
        <v>1541</v>
      </c>
      <c r="D108" s="345">
        <v>3.4429227097672892</v>
      </c>
      <c r="E108" s="347">
        <v>390528</v>
      </c>
      <c r="F108" s="347">
        <v>1344557.72</v>
      </c>
      <c r="G108" s="347">
        <v>0</v>
      </c>
      <c r="H108" s="685">
        <v>1344557.72</v>
      </c>
      <c r="I108" s="347">
        <v>242428.56000000003</v>
      </c>
      <c r="J108" s="347">
        <v>8625.73</v>
      </c>
      <c r="K108" s="347">
        <v>1049833.8400000001</v>
      </c>
      <c r="L108" s="347">
        <v>-47571.43</v>
      </c>
      <c r="M108" s="347">
        <v>1253316.7000000002</v>
      </c>
      <c r="N108" s="346">
        <v>0.93214049598406246</v>
      </c>
      <c r="O108" s="347">
        <v>72037.19</v>
      </c>
      <c r="P108" s="347">
        <v>47338.33</v>
      </c>
      <c r="Q108" s="347">
        <v>119375.52</v>
      </c>
      <c r="R108" s="346">
        <v>8.878422861608351E-2</v>
      </c>
      <c r="S108" s="347">
        <v>0</v>
      </c>
      <c r="T108" s="347">
        <v>166543.09</v>
      </c>
      <c r="U108" s="347">
        <v>40163.42</v>
      </c>
      <c r="V108" s="347">
        <v>57413.670000000006</v>
      </c>
      <c r="W108" s="347">
        <v>6.2099999999999991</v>
      </c>
      <c r="X108" s="347">
        <v>264126.39</v>
      </c>
      <c r="Y108" s="347">
        <v>1636818.6100000003</v>
      </c>
      <c r="Z108" s="347">
        <v>0</v>
      </c>
      <c r="AA108" s="347">
        <v>1636818.6100000003</v>
      </c>
    </row>
    <row r="109" spans="1:27" customFormat="1" ht="12" customHeight="1">
      <c r="A109" s="342">
        <v>2013</v>
      </c>
      <c r="B109" s="343">
        <v>41639</v>
      </c>
      <c r="C109" s="347" t="s">
        <v>1541</v>
      </c>
      <c r="D109" s="345">
        <v>3.2973369683921492</v>
      </c>
      <c r="E109" s="347">
        <v>512784</v>
      </c>
      <c r="F109" s="347">
        <v>1690821.64</v>
      </c>
      <c r="G109" s="347">
        <v>0</v>
      </c>
      <c r="H109" s="685">
        <v>1690821.64</v>
      </c>
      <c r="I109" s="347">
        <v>312436.87</v>
      </c>
      <c r="J109" s="347">
        <v>11594.529999999999</v>
      </c>
      <c r="K109" s="347">
        <v>1380869.06</v>
      </c>
      <c r="L109" s="347">
        <v>73406.339292949968</v>
      </c>
      <c r="M109" s="347">
        <v>1778306.79929295</v>
      </c>
      <c r="N109" s="346">
        <v>1.0517412110321407</v>
      </c>
      <c r="O109" s="347">
        <v>105945.51000000001</v>
      </c>
      <c r="P109" s="347">
        <v>60438.880000000005</v>
      </c>
      <c r="Q109" s="347">
        <v>166384.39000000001</v>
      </c>
      <c r="R109" s="346">
        <v>9.8404459739467265E-2</v>
      </c>
      <c r="S109" s="347">
        <v>0</v>
      </c>
      <c r="T109" s="347">
        <v>246161.37</v>
      </c>
      <c r="U109" s="347">
        <v>53514.71</v>
      </c>
      <c r="V109" s="347">
        <v>242376.21999999997</v>
      </c>
      <c r="W109" s="347">
        <v>5.3599999999999994</v>
      </c>
      <c r="X109" s="347">
        <v>542057.66</v>
      </c>
      <c r="Y109" s="347">
        <v>2486748.8492929498</v>
      </c>
      <c r="Z109" s="347">
        <v>0</v>
      </c>
      <c r="AA109" s="347">
        <v>2486748.8492929498</v>
      </c>
    </row>
    <row r="110" spans="1:27" customFormat="1" ht="12" customHeight="1">
      <c r="A110" s="342">
        <v>2014</v>
      </c>
      <c r="B110" s="343">
        <v>41670</v>
      </c>
      <c r="C110" s="347" t="s">
        <v>1541</v>
      </c>
      <c r="D110" s="345">
        <v>3.2981102184195881</v>
      </c>
      <c r="E110" s="347">
        <v>517536</v>
      </c>
      <c r="F110" s="347">
        <v>1706890.77</v>
      </c>
      <c r="G110" s="347">
        <v>0</v>
      </c>
      <c r="H110" s="685">
        <v>1706890.77</v>
      </c>
      <c r="I110" s="347">
        <v>315812.81999999995</v>
      </c>
      <c r="J110" s="347">
        <v>11872.94</v>
      </c>
      <c r="K110" s="347">
        <v>1340597.6099999999</v>
      </c>
      <c r="L110" s="347">
        <v>6778.63</v>
      </c>
      <c r="M110" s="347">
        <v>1675061.9999999998</v>
      </c>
      <c r="N110" s="346">
        <v>0.9813527786549574</v>
      </c>
      <c r="O110" s="347">
        <v>116037.91</v>
      </c>
      <c r="P110" s="347">
        <v>65824.47</v>
      </c>
      <c r="Q110" s="347">
        <v>181862.38</v>
      </c>
      <c r="R110" s="346">
        <v>0.10654599766802887</v>
      </c>
      <c r="S110" s="347">
        <v>0</v>
      </c>
      <c r="T110" s="347">
        <v>291764.42</v>
      </c>
      <c r="U110" s="347">
        <v>58810.81</v>
      </c>
      <c r="V110" s="347">
        <v>328915.24</v>
      </c>
      <c r="W110" s="347">
        <v>4.74</v>
      </c>
      <c r="X110" s="347">
        <v>679495.21</v>
      </c>
      <c r="Y110" s="347">
        <v>2536419.59</v>
      </c>
      <c r="Z110" s="347">
        <v>0</v>
      </c>
      <c r="AA110" s="347">
        <v>2536419.59</v>
      </c>
    </row>
    <row r="111" spans="1:27" customFormat="1" ht="12" customHeight="1">
      <c r="A111" s="342">
        <v>2014</v>
      </c>
      <c r="B111" s="343">
        <v>41698</v>
      </c>
      <c r="C111" s="347" t="s">
        <v>1541</v>
      </c>
      <c r="D111" s="345">
        <v>3.6505503665965819</v>
      </c>
      <c r="E111" s="347">
        <v>296784</v>
      </c>
      <c r="F111" s="347">
        <v>1083424.94</v>
      </c>
      <c r="G111" s="347">
        <v>0</v>
      </c>
      <c r="H111" s="685">
        <v>1083424.94</v>
      </c>
      <c r="I111" s="347">
        <v>183104.78999999998</v>
      </c>
      <c r="J111" s="347">
        <v>6950.17</v>
      </c>
      <c r="K111" s="347">
        <v>757373.69</v>
      </c>
      <c r="L111" s="347">
        <v>3286.24</v>
      </c>
      <c r="M111" s="347">
        <v>950714.8899999999</v>
      </c>
      <c r="N111" s="346">
        <v>0.8775087732427499</v>
      </c>
      <c r="O111" s="347">
        <v>68166.8</v>
      </c>
      <c r="P111" s="347">
        <v>45324.4</v>
      </c>
      <c r="Q111" s="347">
        <v>113491.20000000001</v>
      </c>
      <c r="R111" s="346">
        <v>0.10475224984206107</v>
      </c>
      <c r="S111" s="347">
        <v>0</v>
      </c>
      <c r="T111" s="347">
        <v>158277.04</v>
      </c>
      <c r="U111" s="347">
        <v>40192.74</v>
      </c>
      <c r="V111" s="347">
        <v>271274.42000000004</v>
      </c>
      <c r="W111" s="347">
        <v>0.7400000000000001</v>
      </c>
      <c r="X111" s="347">
        <v>469744.94000000006</v>
      </c>
      <c r="Y111" s="347">
        <v>1533951.03</v>
      </c>
      <c r="Z111" s="347">
        <v>0</v>
      </c>
      <c r="AA111" s="347">
        <v>1533951.03</v>
      </c>
    </row>
    <row r="112" spans="1:27" customFormat="1" ht="12" customHeight="1">
      <c r="A112" s="342">
        <v>2014</v>
      </c>
      <c r="B112" s="343">
        <v>41729</v>
      </c>
      <c r="C112" s="347" t="s">
        <v>1541</v>
      </c>
      <c r="D112" s="345">
        <v>3.2847752796112943</v>
      </c>
      <c r="E112" s="347">
        <v>436320</v>
      </c>
      <c r="F112" s="347">
        <v>1433213.15</v>
      </c>
      <c r="G112" s="347">
        <v>0</v>
      </c>
      <c r="H112" s="685">
        <v>1433213.15</v>
      </c>
      <c r="I112" s="347">
        <v>263958.08</v>
      </c>
      <c r="J112" s="347">
        <v>10056.060000000001</v>
      </c>
      <c r="K112" s="347">
        <v>1009667.1699999999</v>
      </c>
      <c r="L112" s="347">
        <v>25549.49178167944</v>
      </c>
      <c r="M112" s="347">
        <v>1309230.8017816795</v>
      </c>
      <c r="N112" s="346">
        <v>0.91349343381455828</v>
      </c>
      <c r="O112" s="347">
        <v>88091.16</v>
      </c>
      <c r="P112" s="347">
        <v>52831.19</v>
      </c>
      <c r="Q112" s="347">
        <v>140922.35</v>
      </c>
      <c r="R112" s="346">
        <v>9.8326163139097644E-2</v>
      </c>
      <c r="S112" s="347">
        <v>0</v>
      </c>
      <c r="T112" s="347">
        <v>247657.93</v>
      </c>
      <c r="U112" s="347">
        <v>53238.21</v>
      </c>
      <c r="V112" s="347">
        <v>407257.43</v>
      </c>
      <c r="W112" s="347">
        <v>0.46</v>
      </c>
      <c r="X112" s="347">
        <v>708154.03</v>
      </c>
      <c r="Y112" s="347">
        <v>2158307.1817816794</v>
      </c>
      <c r="Z112" s="347">
        <v>0</v>
      </c>
      <c r="AA112" s="347">
        <v>2158307.1817816794</v>
      </c>
    </row>
    <row r="113" spans="1:27" customFormat="1" ht="12" customHeight="1">
      <c r="A113" s="342">
        <v>2014</v>
      </c>
      <c r="B113" s="343">
        <v>41759</v>
      </c>
      <c r="C113" s="347" t="s">
        <v>1541</v>
      </c>
      <c r="D113" s="345">
        <v>3.5231168389553864</v>
      </c>
      <c r="E113" s="347">
        <v>397008</v>
      </c>
      <c r="F113" s="347">
        <v>1398705.57</v>
      </c>
      <c r="G113" s="347">
        <v>0</v>
      </c>
      <c r="H113" s="685">
        <v>1398705.57</v>
      </c>
      <c r="I113" s="347">
        <v>241416.34999999998</v>
      </c>
      <c r="J113" s="347">
        <v>9263.11</v>
      </c>
      <c r="K113" s="347">
        <v>891383.35</v>
      </c>
      <c r="L113" s="347">
        <v>12293.650443228005</v>
      </c>
      <c r="M113" s="347">
        <v>1154356.460443228</v>
      </c>
      <c r="N113" s="346">
        <v>0.82530339851526291</v>
      </c>
      <c r="O113" s="347">
        <v>72140.72</v>
      </c>
      <c r="P113" s="347">
        <v>33649.25</v>
      </c>
      <c r="Q113" s="347">
        <v>105789.97</v>
      </c>
      <c r="R113" s="346">
        <v>7.563419512228009E-2</v>
      </c>
      <c r="S113" s="347">
        <v>0</v>
      </c>
      <c r="T113" s="347">
        <v>193650.43</v>
      </c>
      <c r="U113" s="347">
        <v>45821.520000000004</v>
      </c>
      <c r="V113" s="347">
        <v>367095.71</v>
      </c>
      <c r="W113" s="347">
        <v>0.06</v>
      </c>
      <c r="X113" s="347">
        <v>606567.72000000009</v>
      </c>
      <c r="Y113" s="347">
        <v>1866714.150443228</v>
      </c>
      <c r="Z113" s="347">
        <v>0</v>
      </c>
      <c r="AA113" s="347">
        <v>1866714.150443228</v>
      </c>
    </row>
    <row r="114" spans="1:27" customFormat="1" ht="12" customHeight="1">
      <c r="A114" s="342">
        <v>2014</v>
      </c>
      <c r="B114" s="343">
        <v>41790</v>
      </c>
      <c r="C114" s="347" t="s">
        <v>1541</v>
      </c>
      <c r="D114" s="345">
        <v>3.2951126499368688</v>
      </c>
      <c r="E114" s="347">
        <v>456192</v>
      </c>
      <c r="F114" s="347">
        <v>1503204.03</v>
      </c>
      <c r="G114" s="347">
        <v>0</v>
      </c>
      <c r="H114" s="685">
        <v>1503204.03</v>
      </c>
      <c r="I114" s="347">
        <v>275794.73</v>
      </c>
      <c r="J114" s="347">
        <v>9706.83</v>
      </c>
      <c r="K114" s="347">
        <v>986002.80999999994</v>
      </c>
      <c r="L114" s="347">
        <v>11329.327821500257</v>
      </c>
      <c r="M114" s="347">
        <v>1282833.6978215002</v>
      </c>
      <c r="N114" s="346">
        <v>0.8533995866293016</v>
      </c>
      <c r="O114" s="347">
        <v>85340.459999999992</v>
      </c>
      <c r="P114" s="347">
        <v>36060.79</v>
      </c>
      <c r="Q114" s="347">
        <v>121401.25</v>
      </c>
      <c r="R114" s="346">
        <v>8.0761658149625895E-2</v>
      </c>
      <c r="S114" s="347">
        <v>0</v>
      </c>
      <c r="T114" s="347">
        <v>214112.90999999997</v>
      </c>
      <c r="U114" s="347">
        <v>54117.579999999994</v>
      </c>
      <c r="V114" s="347">
        <v>433571.22</v>
      </c>
      <c r="W114" s="347">
        <v>0.05</v>
      </c>
      <c r="X114" s="347">
        <v>701801.76</v>
      </c>
      <c r="Y114" s="347">
        <v>2106036.7078215005</v>
      </c>
      <c r="Z114" s="347">
        <v>0</v>
      </c>
      <c r="AA114" s="347">
        <v>2106036.7078215005</v>
      </c>
    </row>
    <row r="115" spans="1:27" customFormat="1" ht="12" customHeight="1">
      <c r="A115" s="342">
        <v>2014</v>
      </c>
      <c r="B115" s="343">
        <v>41820</v>
      </c>
      <c r="C115" s="347" t="s">
        <v>1541</v>
      </c>
      <c r="D115" s="345">
        <v>3.2966715238919972</v>
      </c>
      <c r="E115" s="347">
        <v>360288</v>
      </c>
      <c r="F115" s="347">
        <v>1187751.19</v>
      </c>
      <c r="G115" s="347">
        <v>0</v>
      </c>
      <c r="H115" s="685">
        <v>1187751.19</v>
      </c>
      <c r="I115" s="347">
        <v>216690.76</v>
      </c>
      <c r="J115" s="347">
        <v>7877.19</v>
      </c>
      <c r="K115" s="347">
        <v>754213.60000000009</v>
      </c>
      <c r="L115" s="347">
        <v>25257.147734040645</v>
      </c>
      <c r="M115" s="347">
        <v>1004038.6977340407</v>
      </c>
      <c r="N115" s="346">
        <v>0.84532746099293798</v>
      </c>
      <c r="O115" s="347">
        <v>67890.94</v>
      </c>
      <c r="P115" s="347">
        <v>28500.870000000003</v>
      </c>
      <c r="Q115" s="347">
        <v>96391.81</v>
      </c>
      <c r="R115" s="346">
        <v>8.1154883961850638E-2</v>
      </c>
      <c r="S115" s="347">
        <v>0</v>
      </c>
      <c r="T115" s="347">
        <v>156776.26</v>
      </c>
      <c r="U115" s="347">
        <v>44153.649999999994</v>
      </c>
      <c r="V115" s="347">
        <v>337342.5</v>
      </c>
      <c r="W115" s="347">
        <v>0.11000000000000001</v>
      </c>
      <c r="X115" s="347">
        <v>538272.52</v>
      </c>
      <c r="Y115" s="347">
        <v>1638703.0277340407</v>
      </c>
      <c r="Z115" s="347">
        <v>0</v>
      </c>
      <c r="AA115" s="347">
        <v>1638703.0277340407</v>
      </c>
    </row>
    <row r="116" spans="1:27" customFormat="1" ht="12" customHeight="1">
      <c r="A116" s="342">
        <v>2014</v>
      </c>
      <c r="B116" s="343">
        <v>41851</v>
      </c>
      <c r="C116" s="347" t="s">
        <v>1541</v>
      </c>
      <c r="D116" s="345">
        <v>3.4600947184429329</v>
      </c>
      <c r="E116" s="347">
        <v>508032</v>
      </c>
      <c r="F116" s="347">
        <v>1757838.84</v>
      </c>
      <c r="G116" s="347">
        <v>0</v>
      </c>
      <c r="H116" s="685">
        <v>1757838.84</v>
      </c>
      <c r="I116" s="347">
        <v>306422.67</v>
      </c>
      <c r="J116" s="347">
        <v>11130.96</v>
      </c>
      <c r="K116" s="347">
        <v>1055679.05</v>
      </c>
      <c r="L116" s="347">
        <v>15204.900135940077</v>
      </c>
      <c r="M116" s="347">
        <v>1388437.5801359403</v>
      </c>
      <c r="N116" s="346">
        <v>0.78985487664838505</v>
      </c>
      <c r="O116" s="347">
        <v>97374.919999999984</v>
      </c>
      <c r="P116" s="347">
        <v>41903.79</v>
      </c>
      <c r="Q116" s="347">
        <v>139278.71</v>
      </c>
      <c r="R116" s="346">
        <v>7.9232923309397338E-2</v>
      </c>
      <c r="S116" s="347">
        <v>0</v>
      </c>
      <c r="T116" s="347">
        <v>303243.24</v>
      </c>
      <c r="U116" s="347">
        <v>76876.800000000003</v>
      </c>
      <c r="V116" s="347">
        <v>516413.75000000006</v>
      </c>
      <c r="W116" s="347">
        <v>0.21</v>
      </c>
      <c r="X116" s="347">
        <v>896534</v>
      </c>
      <c r="Y116" s="347">
        <v>2424250.2901359405</v>
      </c>
      <c r="Z116" s="347">
        <v>0</v>
      </c>
      <c r="AA116" s="347">
        <v>2424250.2901359405</v>
      </c>
    </row>
    <row r="117" spans="1:27" customFormat="1" ht="12" customHeight="1">
      <c r="A117" s="342">
        <v>2014</v>
      </c>
      <c r="B117" s="343">
        <v>41882</v>
      </c>
      <c r="C117" s="347" t="s">
        <v>1541</v>
      </c>
      <c r="D117" s="345">
        <v>3.2676196274283198</v>
      </c>
      <c r="E117" s="347">
        <v>290736</v>
      </c>
      <c r="F117" s="347">
        <v>950014.66</v>
      </c>
      <c r="G117" s="347">
        <v>0</v>
      </c>
      <c r="H117" s="685">
        <v>950014.66</v>
      </c>
      <c r="I117" s="347">
        <v>176303.59</v>
      </c>
      <c r="J117" s="347">
        <v>6366.47</v>
      </c>
      <c r="K117" s="347">
        <v>598331.83000000007</v>
      </c>
      <c r="L117" s="347">
        <v>23544.560000000001</v>
      </c>
      <c r="M117" s="347">
        <v>804546.45000000019</v>
      </c>
      <c r="N117" s="346">
        <v>0.84687793133634393</v>
      </c>
      <c r="O117" s="347">
        <v>54253.72</v>
      </c>
      <c r="P117" s="347">
        <v>24538.58</v>
      </c>
      <c r="Q117" s="347">
        <v>78792.3</v>
      </c>
      <c r="R117" s="346">
        <v>8.2937983293857806E-2</v>
      </c>
      <c r="S117" s="347">
        <v>0</v>
      </c>
      <c r="T117" s="347">
        <v>189311.22</v>
      </c>
      <c r="U117" s="347">
        <v>55603.960000000006</v>
      </c>
      <c r="V117" s="347">
        <v>375192.4</v>
      </c>
      <c r="W117" s="347">
        <v>0.01</v>
      </c>
      <c r="X117" s="347">
        <v>620107.59000000008</v>
      </c>
      <c r="Y117" s="347">
        <v>1503446.3400000003</v>
      </c>
      <c r="Z117" s="347">
        <v>0</v>
      </c>
      <c r="AA117" s="347">
        <v>1503446.3400000003</v>
      </c>
    </row>
    <row r="118" spans="1:27" customFormat="1" ht="12" customHeight="1">
      <c r="A118" s="342">
        <v>2014</v>
      </c>
      <c r="B118" s="343">
        <v>41912</v>
      </c>
      <c r="C118" s="347" t="s">
        <v>1541</v>
      </c>
      <c r="D118" s="345">
        <v>3.2732962355513902</v>
      </c>
      <c r="E118" s="347">
        <v>307296</v>
      </c>
      <c r="F118" s="347">
        <v>1005870.84</v>
      </c>
      <c r="G118" s="347">
        <v>0</v>
      </c>
      <c r="H118" s="685">
        <v>1005870.84</v>
      </c>
      <c r="I118" s="347">
        <v>188489.82</v>
      </c>
      <c r="J118" s="347">
        <v>6813.53</v>
      </c>
      <c r="K118" s="347">
        <v>624537.01</v>
      </c>
      <c r="L118" s="347">
        <v>-7669.4917576235121</v>
      </c>
      <c r="M118" s="347">
        <v>812170.86824237648</v>
      </c>
      <c r="N118" s="346">
        <v>0.80743057253988648</v>
      </c>
      <c r="O118" s="347">
        <v>55534.47</v>
      </c>
      <c r="P118" s="347">
        <v>24130.880000000001</v>
      </c>
      <c r="Q118" s="347">
        <v>79665.350000000006</v>
      </c>
      <c r="R118" s="346">
        <v>7.9200377257183444E-2</v>
      </c>
      <c r="S118" s="347">
        <v>0</v>
      </c>
      <c r="T118" s="347">
        <v>221678.55000000002</v>
      </c>
      <c r="U118" s="347">
        <v>63935.360000000001</v>
      </c>
      <c r="V118" s="347">
        <v>252097.46000000002</v>
      </c>
      <c r="W118" s="347">
        <v>0.12</v>
      </c>
      <c r="X118" s="347">
        <v>537711.49000000011</v>
      </c>
      <c r="Y118" s="347">
        <v>1429547.7082423766</v>
      </c>
      <c r="Z118" s="347">
        <v>0</v>
      </c>
      <c r="AA118" s="347">
        <v>1429547.7082423766</v>
      </c>
    </row>
    <row r="119" spans="1:27" customFormat="1" ht="12" customHeight="1">
      <c r="A119" s="342">
        <v>2014</v>
      </c>
      <c r="B119" s="343">
        <v>41943</v>
      </c>
      <c r="C119" s="347" t="s">
        <v>1541</v>
      </c>
      <c r="D119" s="345">
        <v>3.499528829872006</v>
      </c>
      <c r="E119" s="347">
        <v>321264</v>
      </c>
      <c r="F119" s="347">
        <v>1124272.6300000001</v>
      </c>
      <c r="G119" s="347">
        <v>0</v>
      </c>
      <c r="H119" s="685">
        <v>1124272.6300000001</v>
      </c>
      <c r="I119" s="347">
        <v>199894.18</v>
      </c>
      <c r="J119" s="347">
        <v>7312.49</v>
      </c>
      <c r="K119" s="347">
        <v>658376.58000000007</v>
      </c>
      <c r="L119" s="347">
        <v>-61240.146014436148</v>
      </c>
      <c r="M119" s="347">
        <v>804343.10398556385</v>
      </c>
      <c r="N119" s="346">
        <v>0.71543421277236263</v>
      </c>
      <c r="O119" s="347">
        <v>63000.24</v>
      </c>
      <c r="P119" s="347">
        <v>26369.620000000003</v>
      </c>
      <c r="Q119" s="347">
        <v>89369.86</v>
      </c>
      <c r="R119" s="346">
        <v>7.9491270724966409E-2</v>
      </c>
      <c r="S119" s="347">
        <v>0</v>
      </c>
      <c r="T119" s="347">
        <v>165538</v>
      </c>
      <c r="U119" s="347">
        <v>55417.720000000008</v>
      </c>
      <c r="V119" s="347">
        <v>123731.98999999999</v>
      </c>
      <c r="W119" s="347">
        <v>0.01</v>
      </c>
      <c r="X119" s="347">
        <v>344687.72</v>
      </c>
      <c r="Y119" s="347">
        <v>1238400.6839855639</v>
      </c>
      <c r="Z119" s="347">
        <v>0</v>
      </c>
      <c r="AA119" s="347">
        <v>1238400.6839855639</v>
      </c>
    </row>
    <row r="120" spans="1:27" customFormat="1" ht="12" customHeight="1">
      <c r="A120" s="342">
        <v>2014</v>
      </c>
      <c r="B120" s="343">
        <v>41973</v>
      </c>
      <c r="C120" s="347" t="s">
        <v>1541</v>
      </c>
      <c r="D120" s="345">
        <v>3.3100364619437124</v>
      </c>
      <c r="E120" s="347">
        <v>360650</v>
      </c>
      <c r="F120" s="347">
        <v>1193764.6499999999</v>
      </c>
      <c r="G120" s="347">
        <v>0</v>
      </c>
      <c r="H120" s="685">
        <v>1193764.6499999999</v>
      </c>
      <c r="I120" s="347">
        <v>221525.4</v>
      </c>
      <c r="J120" s="347">
        <v>8502.02</v>
      </c>
      <c r="K120" s="347">
        <v>739593.46</v>
      </c>
      <c r="L120" s="347">
        <v>19961.154430575858</v>
      </c>
      <c r="M120" s="347">
        <v>989582.03443057579</v>
      </c>
      <c r="N120" s="346">
        <v>0.82895907030801752</v>
      </c>
      <c r="O120" s="347">
        <v>76128.06</v>
      </c>
      <c r="P120" s="347">
        <v>29841.7</v>
      </c>
      <c r="Q120" s="347">
        <v>105969.76</v>
      </c>
      <c r="R120" s="346">
        <v>8.8769390180887003E-2</v>
      </c>
      <c r="S120" s="347">
        <v>0</v>
      </c>
      <c r="T120" s="347">
        <v>166380.07999999999</v>
      </c>
      <c r="U120" s="347">
        <v>53464.65</v>
      </c>
      <c r="V120" s="347">
        <v>92408.89</v>
      </c>
      <c r="W120" s="347">
        <v>0</v>
      </c>
      <c r="X120" s="347">
        <v>312253.62</v>
      </c>
      <c r="Y120" s="347">
        <v>1407805.4144305759</v>
      </c>
      <c r="Z120" s="347">
        <v>0</v>
      </c>
      <c r="AA120" s="347">
        <v>1407805.4144305759</v>
      </c>
    </row>
    <row r="121" spans="1:27" customFormat="1" ht="12" customHeight="1">
      <c r="A121" s="342">
        <v>2014</v>
      </c>
      <c r="B121" s="343">
        <v>42004</v>
      </c>
      <c r="C121" s="347" t="s">
        <v>1541</v>
      </c>
      <c r="D121" s="345">
        <v>3.2867099784055487</v>
      </c>
      <c r="E121" s="347">
        <v>271366</v>
      </c>
      <c r="F121" s="347">
        <v>891901.34000000008</v>
      </c>
      <c r="G121" s="347">
        <v>0</v>
      </c>
      <c r="H121" s="685">
        <v>891901.34000000008</v>
      </c>
      <c r="I121" s="347">
        <v>162908.90000000002</v>
      </c>
      <c r="J121" s="347">
        <v>6205.19</v>
      </c>
      <c r="K121" s="347">
        <v>550933.16999999993</v>
      </c>
      <c r="L121" s="347">
        <v>39044.498282406224</v>
      </c>
      <c r="M121" s="347">
        <v>759091.75828240626</v>
      </c>
      <c r="N121" s="346">
        <v>0.85109386457744995</v>
      </c>
      <c r="O121" s="347">
        <v>61809.259999999995</v>
      </c>
      <c r="P121" s="347">
        <v>28291.119999999999</v>
      </c>
      <c r="Q121" s="347">
        <v>90100.37999999999</v>
      </c>
      <c r="R121" s="346">
        <v>0.10102056803726742</v>
      </c>
      <c r="S121" s="347">
        <v>0</v>
      </c>
      <c r="T121" s="347">
        <v>131206.26999999999</v>
      </c>
      <c r="U121" s="347">
        <v>41084.35</v>
      </c>
      <c r="V121" s="347">
        <v>58679.49</v>
      </c>
      <c r="W121" s="347">
        <v>0.02</v>
      </c>
      <c r="X121" s="347">
        <v>230970.12999999998</v>
      </c>
      <c r="Y121" s="347">
        <v>1080162.2682824063</v>
      </c>
      <c r="Z121" s="347">
        <v>0</v>
      </c>
      <c r="AA121" s="347">
        <v>1080162.2682824063</v>
      </c>
    </row>
    <row r="122" spans="1:27" customFormat="1" ht="12" customHeight="1">
      <c r="A122" s="342">
        <v>2015</v>
      </c>
      <c r="B122" s="343">
        <v>42035</v>
      </c>
      <c r="C122" s="347" t="s">
        <v>1541</v>
      </c>
      <c r="D122" s="345">
        <v>3.4066081893376197</v>
      </c>
      <c r="E122" s="347">
        <v>477792</v>
      </c>
      <c r="F122" s="347">
        <v>1627650.14</v>
      </c>
      <c r="G122" s="347">
        <v>0</v>
      </c>
      <c r="H122" s="685">
        <v>1627650.14</v>
      </c>
      <c r="I122" s="347">
        <v>290515.76</v>
      </c>
      <c r="J122" s="347">
        <v>11088.800000000001</v>
      </c>
      <c r="K122" s="347">
        <v>971803.45</v>
      </c>
      <c r="L122" s="347">
        <v>10055.244457174058</v>
      </c>
      <c r="M122" s="347">
        <v>1283463.2544571741</v>
      </c>
      <c r="N122" s="346">
        <v>0.78853755049421992</v>
      </c>
      <c r="O122" s="347">
        <v>109398.08</v>
      </c>
      <c r="P122" s="347">
        <v>44207.360000000001</v>
      </c>
      <c r="Q122" s="347">
        <v>153605.44</v>
      </c>
      <c r="R122" s="346">
        <v>9.4372516688383673E-2</v>
      </c>
      <c r="S122" s="347">
        <v>0</v>
      </c>
      <c r="T122" s="347">
        <v>217610.62000000002</v>
      </c>
      <c r="U122" s="347">
        <v>70916.27</v>
      </c>
      <c r="V122" s="347">
        <v>104043.90000000001</v>
      </c>
      <c r="W122" s="347">
        <v>0</v>
      </c>
      <c r="X122" s="347">
        <v>392570.79000000004</v>
      </c>
      <c r="Y122" s="347">
        <v>1829639.4844571741</v>
      </c>
      <c r="Z122" s="347">
        <v>0</v>
      </c>
      <c r="AA122" s="347">
        <v>1829639.4844571741</v>
      </c>
    </row>
    <row r="123" spans="1:27" customFormat="1" ht="12" customHeight="1">
      <c r="A123" s="342">
        <v>2015</v>
      </c>
      <c r="B123" s="343">
        <v>42063</v>
      </c>
      <c r="C123" s="347" t="s">
        <v>1541</v>
      </c>
      <c r="D123" s="345">
        <v>3.2887496186466536</v>
      </c>
      <c r="E123" s="347">
        <v>262224</v>
      </c>
      <c r="F123" s="347">
        <v>862389.08000000007</v>
      </c>
      <c r="G123" s="347">
        <v>0</v>
      </c>
      <c r="H123" s="685">
        <v>862389.08000000007</v>
      </c>
      <c r="I123" s="347">
        <v>158352.12000000002</v>
      </c>
      <c r="J123" s="347">
        <v>6115.48</v>
      </c>
      <c r="K123" s="347">
        <v>539085.17999999993</v>
      </c>
      <c r="L123" s="347">
        <v>13504.112493234476</v>
      </c>
      <c r="M123" s="347">
        <v>717056.89249323448</v>
      </c>
      <c r="N123" s="346">
        <v>0.83147724052029326</v>
      </c>
      <c r="O123" s="347">
        <v>63413.36</v>
      </c>
      <c r="P123" s="347">
        <v>25883.759999999998</v>
      </c>
      <c r="Q123" s="347">
        <v>89297.12</v>
      </c>
      <c r="R123" s="346">
        <v>0.10354620909624689</v>
      </c>
      <c r="S123" s="347">
        <v>0</v>
      </c>
      <c r="T123" s="347">
        <v>141100.82</v>
      </c>
      <c r="U123" s="347">
        <v>46299.25</v>
      </c>
      <c r="V123" s="347">
        <v>53786.130000000005</v>
      </c>
      <c r="W123" s="347">
        <v>0.02</v>
      </c>
      <c r="X123" s="347">
        <v>241186.22</v>
      </c>
      <c r="Y123" s="347">
        <v>1047540.2324932344</v>
      </c>
      <c r="Z123" s="347">
        <v>0</v>
      </c>
      <c r="AA123" s="347">
        <v>1047540.2324932344</v>
      </c>
    </row>
    <row r="124" spans="1:27" customFormat="1" ht="12" customHeight="1">
      <c r="A124" s="342">
        <v>2015</v>
      </c>
      <c r="B124" s="343">
        <v>42094</v>
      </c>
      <c r="C124" s="347" t="s">
        <v>1541</v>
      </c>
      <c r="D124" s="345">
        <v>3.3381846744826364</v>
      </c>
      <c r="E124" s="347">
        <v>180144</v>
      </c>
      <c r="F124" s="347">
        <v>601353.94000000006</v>
      </c>
      <c r="G124" s="347">
        <v>0</v>
      </c>
      <c r="H124" s="685">
        <v>601353.94000000006</v>
      </c>
      <c r="I124" s="347">
        <v>108240.18</v>
      </c>
      <c r="J124" s="347">
        <v>4325.0599999999995</v>
      </c>
      <c r="K124" s="347">
        <v>372119.06</v>
      </c>
      <c r="L124" s="347">
        <v>16262.049533491807</v>
      </c>
      <c r="M124" s="347">
        <v>500946.34953349177</v>
      </c>
      <c r="N124" s="346">
        <v>0.83303079303594774</v>
      </c>
      <c r="O124" s="347">
        <v>42025.35</v>
      </c>
      <c r="P124" s="347">
        <v>15974.460000000001</v>
      </c>
      <c r="Q124" s="347">
        <v>57999.81</v>
      </c>
      <c r="R124" s="346">
        <v>9.644870706259942E-2</v>
      </c>
      <c r="S124" s="347">
        <v>0</v>
      </c>
      <c r="T124" s="347">
        <v>78689.850000000006</v>
      </c>
      <c r="U124" s="347">
        <v>30183.22</v>
      </c>
      <c r="V124" s="347">
        <v>40803.24</v>
      </c>
      <c r="W124" s="347">
        <v>0</v>
      </c>
      <c r="X124" s="347">
        <v>149676.31</v>
      </c>
      <c r="Y124" s="347">
        <v>708622.46953349176</v>
      </c>
      <c r="Z124" s="347">
        <v>0</v>
      </c>
      <c r="AA124" s="347">
        <v>708622.46953349176</v>
      </c>
    </row>
    <row r="125" spans="1:27" customFormat="1" ht="12" customHeight="1">
      <c r="A125" s="342">
        <v>2015</v>
      </c>
      <c r="B125" s="343">
        <v>42124</v>
      </c>
      <c r="C125" s="347" t="s">
        <v>1541</v>
      </c>
      <c r="D125" s="345">
        <v>3.3018505393279876</v>
      </c>
      <c r="E125" s="347">
        <v>167616</v>
      </c>
      <c r="F125" s="347">
        <v>553442.98</v>
      </c>
      <c r="G125" s="347">
        <v>0</v>
      </c>
      <c r="H125" s="685">
        <v>553442.98</v>
      </c>
      <c r="I125" s="347">
        <v>97683.15</v>
      </c>
      <c r="J125" s="347">
        <v>3972.77</v>
      </c>
      <c r="K125" s="347">
        <v>347105.8</v>
      </c>
      <c r="L125" s="347">
        <v>63241.879437715317</v>
      </c>
      <c r="M125" s="347">
        <v>512003.59943771531</v>
      </c>
      <c r="N125" s="346">
        <v>0.92512439029891635</v>
      </c>
      <c r="O125" s="347">
        <v>37308.019999999997</v>
      </c>
      <c r="P125" s="347">
        <v>14772.14</v>
      </c>
      <c r="Q125" s="347">
        <v>52080.159999999996</v>
      </c>
      <c r="R125" s="346">
        <v>9.4102124124873704E-2</v>
      </c>
      <c r="S125" s="347">
        <v>0</v>
      </c>
      <c r="T125" s="347">
        <v>64925.200000000012</v>
      </c>
      <c r="U125" s="347">
        <v>25185.510000000002</v>
      </c>
      <c r="V125" s="347">
        <v>35098.86</v>
      </c>
      <c r="W125" s="347">
        <v>0.04</v>
      </c>
      <c r="X125" s="347">
        <v>125209.61000000002</v>
      </c>
      <c r="Y125" s="347">
        <v>689293.36943771527</v>
      </c>
      <c r="Z125" s="347">
        <v>0</v>
      </c>
      <c r="AA125" s="347">
        <v>689293.36943771527</v>
      </c>
    </row>
    <row r="126" spans="1:27" customFormat="1" ht="12" customHeight="1">
      <c r="A126" s="342">
        <v>2015</v>
      </c>
      <c r="B126" s="343">
        <v>42155</v>
      </c>
      <c r="C126" s="347" t="s">
        <v>1541</v>
      </c>
      <c r="D126" s="345">
        <v>3.3802226828231294</v>
      </c>
      <c r="E126" s="347">
        <v>338688</v>
      </c>
      <c r="F126" s="347">
        <v>1144840.8600000001</v>
      </c>
      <c r="G126" s="347">
        <v>0</v>
      </c>
      <c r="H126" s="685">
        <v>1144840.8600000001</v>
      </c>
      <c r="I126" s="347">
        <v>192592.12</v>
      </c>
      <c r="J126" s="347">
        <v>8543.36</v>
      </c>
      <c r="K126" s="347">
        <v>701288.92999999993</v>
      </c>
      <c r="L126" s="347">
        <v>35208.18619576894</v>
      </c>
      <c r="M126" s="347">
        <v>937632.5961957688</v>
      </c>
      <c r="N126" s="346">
        <v>0.81900692834790045</v>
      </c>
      <c r="O126" s="347">
        <v>75077.739999999991</v>
      </c>
      <c r="P126" s="347">
        <v>31632.53</v>
      </c>
      <c r="Q126" s="347">
        <v>106710.26999999999</v>
      </c>
      <c r="R126" s="346">
        <v>9.3209697284913448E-2</v>
      </c>
      <c r="S126" s="347">
        <v>0</v>
      </c>
      <c r="T126" s="347">
        <v>154998.92000000001</v>
      </c>
      <c r="U126" s="347">
        <v>52739.46</v>
      </c>
      <c r="V126" s="347">
        <v>69223.45</v>
      </c>
      <c r="W126" s="347">
        <v>0</v>
      </c>
      <c r="X126" s="347">
        <v>276961.83</v>
      </c>
      <c r="Y126" s="347">
        <v>1321304.6961957687</v>
      </c>
      <c r="Z126" s="347">
        <v>0</v>
      </c>
      <c r="AA126" s="347">
        <v>1321304.6961957687</v>
      </c>
    </row>
    <row r="127" spans="1:27" customFormat="1" ht="12" customHeight="1">
      <c r="A127" s="342">
        <v>2015</v>
      </c>
      <c r="B127" s="343">
        <v>42185</v>
      </c>
      <c r="C127" s="347" t="s">
        <v>1541</v>
      </c>
      <c r="D127" s="345">
        <v>3.281302072475853</v>
      </c>
      <c r="E127" s="347">
        <v>230256</v>
      </c>
      <c r="F127" s="347">
        <v>755539.49</v>
      </c>
      <c r="G127" s="347">
        <v>0</v>
      </c>
      <c r="H127" s="685">
        <v>755539.49</v>
      </c>
      <c r="I127" s="347">
        <v>128639.09</v>
      </c>
      <c r="J127" s="347">
        <v>5918</v>
      </c>
      <c r="K127" s="347">
        <v>466122.82999999996</v>
      </c>
      <c r="L127" s="347">
        <v>33111.573401034322</v>
      </c>
      <c r="M127" s="347">
        <v>633791.49340103427</v>
      </c>
      <c r="N127" s="346">
        <v>0.83885951930988312</v>
      </c>
      <c r="O127" s="347">
        <v>46296.079999999994</v>
      </c>
      <c r="P127" s="347">
        <v>20174.120000000003</v>
      </c>
      <c r="Q127" s="347">
        <v>66470.2</v>
      </c>
      <c r="R127" s="346">
        <v>8.7977135384412528E-2</v>
      </c>
      <c r="S127" s="347">
        <v>0</v>
      </c>
      <c r="T127" s="347">
        <v>78102.31</v>
      </c>
      <c r="U127" s="347">
        <v>32862.58</v>
      </c>
      <c r="V127" s="347">
        <v>42820.92</v>
      </c>
      <c r="W127" s="347">
        <v>0.02</v>
      </c>
      <c r="X127" s="347">
        <v>153785.82999999999</v>
      </c>
      <c r="Y127" s="347">
        <v>854047.5234010343</v>
      </c>
      <c r="Z127" s="347">
        <v>0</v>
      </c>
      <c r="AA127" s="347">
        <v>854047.5234010343</v>
      </c>
    </row>
    <row r="128" spans="1:27" ht="12" customHeight="1">
      <c r="A128" s="342">
        <v>2012</v>
      </c>
      <c r="B128" s="343">
        <v>40939</v>
      </c>
      <c r="C128" s="344" t="s">
        <v>1464</v>
      </c>
      <c r="D128" s="345">
        <v>9.7957985922194748</v>
      </c>
      <c r="E128" s="344">
        <v>527497</v>
      </c>
      <c r="F128" s="344">
        <v>5167254.3699999964</v>
      </c>
      <c r="G128" s="344">
        <v>0</v>
      </c>
      <c r="H128" s="685">
        <v>5167254.3699999964</v>
      </c>
      <c r="I128" s="344">
        <v>215350.85000000006</v>
      </c>
      <c r="J128" s="344">
        <v>31144.479999999992</v>
      </c>
      <c r="K128" s="344">
        <v>2513873.1600000011</v>
      </c>
      <c r="L128" s="344">
        <v>30596.599547634502</v>
      </c>
      <c r="M128" s="344">
        <v>2790965.0895476355</v>
      </c>
      <c r="N128" s="346">
        <v>0.5401253527891714</v>
      </c>
      <c r="O128" s="344">
        <v>344108.78999999992</v>
      </c>
      <c r="P128" s="344">
        <v>405862.88000000024</v>
      </c>
      <c r="Q128" s="344">
        <v>749971.67000000016</v>
      </c>
      <c r="R128" s="346">
        <v>0.14513929764212491</v>
      </c>
      <c r="S128" s="344">
        <v>142427.44999999995</v>
      </c>
      <c r="T128" s="344">
        <v>576967.78999999992</v>
      </c>
      <c r="U128" s="344">
        <v>206930.47999999981</v>
      </c>
      <c r="V128" s="344">
        <v>41333.900000000023</v>
      </c>
      <c r="W128" s="344">
        <v>3077.340000000002</v>
      </c>
      <c r="X128" s="344">
        <v>970736.95999999973</v>
      </c>
      <c r="Y128" s="344">
        <v>4511673.7195476349</v>
      </c>
      <c r="Z128" s="344">
        <v>0</v>
      </c>
      <c r="AA128" s="344">
        <v>4511673.7195476349</v>
      </c>
    </row>
    <row r="129" spans="1:27" ht="12" customHeight="1">
      <c r="A129" s="342">
        <v>2012</v>
      </c>
      <c r="B129" s="343">
        <v>40968</v>
      </c>
      <c r="C129" s="344" t="s">
        <v>1464</v>
      </c>
      <c r="D129" s="345">
        <v>8.6535768778075326</v>
      </c>
      <c r="E129" s="344">
        <v>740864</v>
      </c>
      <c r="F129" s="344">
        <v>6411123.5800000001</v>
      </c>
      <c r="G129" s="344">
        <v>0</v>
      </c>
      <c r="H129" s="685">
        <v>6411123.5800000001</v>
      </c>
      <c r="I129" s="344">
        <v>393458.429999999</v>
      </c>
      <c r="J129" s="344">
        <v>36951.94</v>
      </c>
      <c r="K129" s="344">
        <v>2954096.2</v>
      </c>
      <c r="L129" s="344">
        <v>63521.742941265562</v>
      </c>
      <c r="M129" s="344">
        <v>3448028.3129412648</v>
      </c>
      <c r="N129" s="346">
        <v>0.53781966139253001</v>
      </c>
      <c r="O129" s="344">
        <v>376751.83</v>
      </c>
      <c r="P129" s="344">
        <v>534632.22999999905</v>
      </c>
      <c r="Q129" s="344">
        <v>911384.05999999912</v>
      </c>
      <c r="R129" s="346">
        <v>0.14215668262005318</v>
      </c>
      <c r="S129" s="344">
        <v>190729.91</v>
      </c>
      <c r="T129" s="344">
        <v>696960.32999999903</v>
      </c>
      <c r="U129" s="344">
        <v>242341.25</v>
      </c>
      <c r="V129" s="344">
        <v>73751.100000000006</v>
      </c>
      <c r="W129" s="344">
        <v>3132.11</v>
      </c>
      <c r="X129" s="344">
        <v>1206914.6999999993</v>
      </c>
      <c r="Y129" s="344">
        <v>5566327.0729412632</v>
      </c>
      <c r="Z129" s="344">
        <v>0</v>
      </c>
      <c r="AA129" s="344">
        <v>5566327.0729412632</v>
      </c>
    </row>
    <row r="130" spans="1:27" ht="12" customHeight="1">
      <c r="A130" s="342">
        <v>2012</v>
      </c>
      <c r="B130" s="343">
        <v>40999</v>
      </c>
      <c r="C130" s="347" t="s">
        <v>1464</v>
      </c>
      <c r="D130" s="345">
        <v>10.058994496928586</v>
      </c>
      <c r="E130" s="347">
        <v>719053</v>
      </c>
      <c r="F130" s="347">
        <v>7232950.1699999897</v>
      </c>
      <c r="G130" s="347">
        <v>0</v>
      </c>
      <c r="H130" s="685">
        <v>7232950.1699999897</v>
      </c>
      <c r="I130" s="347">
        <v>320454.21000000002</v>
      </c>
      <c r="J130" s="347">
        <v>48723.919999999896</v>
      </c>
      <c r="K130" s="347">
        <v>3495339.83</v>
      </c>
      <c r="L130" s="347">
        <v>11747.3378727579</v>
      </c>
      <c r="M130" s="347">
        <v>3876265.297872758</v>
      </c>
      <c r="N130" s="346">
        <v>0.53591760025532753</v>
      </c>
      <c r="O130" s="347">
        <v>454916.06</v>
      </c>
      <c r="P130" s="347">
        <v>699845</v>
      </c>
      <c r="Q130" s="347">
        <v>1154761.06</v>
      </c>
      <c r="R130" s="346">
        <v>0.15965284328787263</v>
      </c>
      <c r="S130" s="347">
        <v>199786.09</v>
      </c>
      <c r="T130" s="347">
        <v>864437.10999999905</v>
      </c>
      <c r="U130" s="347">
        <v>279166.56</v>
      </c>
      <c r="V130" s="347">
        <v>65627.47</v>
      </c>
      <c r="W130" s="347">
        <v>28176.79</v>
      </c>
      <c r="X130" s="347">
        <v>1437194.0199999991</v>
      </c>
      <c r="Y130" s="347">
        <v>6468220.3778727576</v>
      </c>
      <c r="Z130" s="347">
        <v>0</v>
      </c>
      <c r="AA130" s="347">
        <v>6468220.3778727576</v>
      </c>
    </row>
    <row r="131" spans="1:27" ht="12" customHeight="1">
      <c r="A131" s="342">
        <v>2012</v>
      </c>
      <c r="B131" s="343">
        <v>41029</v>
      </c>
      <c r="C131" s="348" t="s">
        <v>1464</v>
      </c>
      <c r="D131" s="349">
        <v>10.167288627056486</v>
      </c>
      <c r="E131" s="348">
        <v>532826</v>
      </c>
      <c r="F131" s="348">
        <v>5417395.7299999995</v>
      </c>
      <c r="G131" s="348">
        <v>0</v>
      </c>
      <c r="H131" s="686">
        <v>5417395.7299999995</v>
      </c>
      <c r="I131" s="348">
        <v>217868.01</v>
      </c>
      <c r="J131" s="348">
        <v>43060.010000000024</v>
      </c>
      <c r="K131" s="348">
        <v>2596590.4199999985</v>
      </c>
      <c r="L131" s="348">
        <v>30672.59</v>
      </c>
      <c r="M131" s="348">
        <v>2888191.0299999984</v>
      </c>
      <c r="N131" s="350">
        <v>0.53313274014781986</v>
      </c>
      <c r="O131" s="348">
        <v>395629.39000000007</v>
      </c>
      <c r="P131" s="348">
        <v>553191.05000000005</v>
      </c>
      <c r="Q131" s="348">
        <v>948820.44000000018</v>
      </c>
      <c r="R131" s="350">
        <v>0.17514327682316097</v>
      </c>
      <c r="S131" s="348">
        <v>133471.35999999999</v>
      </c>
      <c r="T131" s="348">
        <v>619591.32999999961</v>
      </c>
      <c r="U131" s="348">
        <v>242900.43999999992</v>
      </c>
      <c r="V131" s="348">
        <v>43679.400000000016</v>
      </c>
      <c r="W131" s="348">
        <v>38837.839999999989</v>
      </c>
      <c r="X131" s="348">
        <v>1078480.3699999996</v>
      </c>
      <c r="Y131" s="348">
        <v>4915491.839999998</v>
      </c>
      <c r="Z131" s="348">
        <v>0</v>
      </c>
      <c r="AA131" s="348">
        <v>4915491.839999998</v>
      </c>
    </row>
    <row r="132" spans="1:27" ht="12" customHeight="1">
      <c r="A132" s="342">
        <v>2012</v>
      </c>
      <c r="B132" s="343">
        <v>41060</v>
      </c>
      <c r="C132" s="347" t="s">
        <v>1464</v>
      </c>
      <c r="D132" s="345">
        <v>9.4875652018219316</v>
      </c>
      <c r="E132" s="347">
        <v>597606</v>
      </c>
      <c r="F132" s="347">
        <v>5669825.8899999978</v>
      </c>
      <c r="G132" s="347">
        <v>0</v>
      </c>
      <c r="H132" s="685">
        <v>5669825.8899999978</v>
      </c>
      <c r="I132" s="347">
        <v>241659.1399999999</v>
      </c>
      <c r="J132" s="347">
        <v>50326.190000000031</v>
      </c>
      <c r="K132" s="347">
        <v>2667536.0600000005</v>
      </c>
      <c r="L132" s="347">
        <v>118003.73307639375</v>
      </c>
      <c r="M132" s="347">
        <v>3077525.1230763942</v>
      </c>
      <c r="N132" s="346">
        <v>0.54279005789301149</v>
      </c>
      <c r="O132" s="347">
        <v>436438.49000000017</v>
      </c>
      <c r="P132" s="347">
        <v>608360.47000000067</v>
      </c>
      <c r="Q132" s="347">
        <v>1044798.9600000009</v>
      </c>
      <c r="R132" s="346">
        <v>0.18427355271045215</v>
      </c>
      <c r="S132" s="347">
        <v>143211.07999999999</v>
      </c>
      <c r="T132" s="347">
        <v>681214.65999999992</v>
      </c>
      <c r="U132" s="347">
        <v>206477.77999999994</v>
      </c>
      <c r="V132" s="347">
        <v>47003.75</v>
      </c>
      <c r="W132" s="347">
        <v>31819.369999999988</v>
      </c>
      <c r="X132" s="347">
        <v>1109726.6399999997</v>
      </c>
      <c r="Y132" s="347">
        <v>5232050.7230763948</v>
      </c>
      <c r="Z132" s="347">
        <v>0</v>
      </c>
      <c r="AA132" s="347">
        <v>5232050.7230763948</v>
      </c>
    </row>
    <row r="133" spans="1:27" ht="12" customHeight="1">
      <c r="A133" s="342">
        <v>2012</v>
      </c>
      <c r="B133" s="343">
        <v>41090</v>
      </c>
      <c r="C133" s="347" t="s">
        <v>1464</v>
      </c>
      <c r="D133" s="345">
        <v>10.823381039230409</v>
      </c>
      <c r="E133" s="347">
        <v>559260</v>
      </c>
      <c r="F133" s="347">
        <v>6053084.0799999982</v>
      </c>
      <c r="G133" s="347">
        <v>0</v>
      </c>
      <c r="H133" s="685">
        <v>6053084.0799999982</v>
      </c>
      <c r="I133" s="347">
        <v>249031.7999999999</v>
      </c>
      <c r="J133" s="347">
        <v>50412.35000000002</v>
      </c>
      <c r="K133" s="347">
        <v>2968771.07</v>
      </c>
      <c r="L133" s="347">
        <v>118003.73307639375</v>
      </c>
      <c r="M133" s="347">
        <v>3386218.9530763933</v>
      </c>
      <c r="N133" s="346">
        <v>0.55942043895686222</v>
      </c>
      <c r="O133" s="347">
        <v>453685.43999999994</v>
      </c>
      <c r="P133" s="347">
        <v>637814.48000000033</v>
      </c>
      <c r="Q133" s="347">
        <v>1091499.9200000004</v>
      </c>
      <c r="R133" s="346">
        <v>0.18032128838362357</v>
      </c>
      <c r="S133" s="347">
        <v>128748.55000000002</v>
      </c>
      <c r="T133" s="347">
        <v>680747.14999999967</v>
      </c>
      <c r="U133" s="347">
        <v>217805.7</v>
      </c>
      <c r="V133" s="347">
        <v>51984.62999999999</v>
      </c>
      <c r="W133" s="347">
        <v>29617.860000000004</v>
      </c>
      <c r="X133" s="347">
        <v>1108903.8899999997</v>
      </c>
      <c r="Y133" s="347">
        <v>5586622.7630763929</v>
      </c>
      <c r="Z133" s="347">
        <v>0</v>
      </c>
      <c r="AA133" s="347">
        <v>5586622.7630763929</v>
      </c>
    </row>
    <row r="134" spans="1:27" ht="12" customHeight="1">
      <c r="A134" s="342">
        <v>2012</v>
      </c>
      <c r="B134" s="343">
        <v>41121</v>
      </c>
      <c r="C134" s="347" t="s">
        <v>1464</v>
      </c>
      <c r="D134" s="345">
        <v>11.343695125634838</v>
      </c>
      <c r="E134" s="347">
        <v>533013</v>
      </c>
      <c r="F134" s="347">
        <v>6046336.9700000016</v>
      </c>
      <c r="G134" s="347">
        <v>0</v>
      </c>
      <c r="H134" s="685">
        <v>6046336.9700000016</v>
      </c>
      <c r="I134" s="347">
        <v>234114.09999999986</v>
      </c>
      <c r="J134" s="347">
        <v>40687.070000000022</v>
      </c>
      <c r="K134" s="347">
        <v>2905325.6700000004</v>
      </c>
      <c r="L134" s="347">
        <v>309407.22263246047</v>
      </c>
      <c r="M134" s="347">
        <v>3489534.0626324606</v>
      </c>
      <c r="N134" s="346">
        <v>0.57713191969723443</v>
      </c>
      <c r="O134" s="347">
        <v>393281.53000000009</v>
      </c>
      <c r="P134" s="347">
        <v>527144.06999999995</v>
      </c>
      <c r="Q134" s="347">
        <v>920425.60000000009</v>
      </c>
      <c r="R134" s="346">
        <v>0.15222863108140661</v>
      </c>
      <c r="S134" s="347">
        <v>64097.160000000011</v>
      </c>
      <c r="T134" s="347">
        <v>157205.70000000001</v>
      </c>
      <c r="U134" s="347">
        <v>559030.34</v>
      </c>
      <c r="V134" s="347">
        <v>39856.62000000001</v>
      </c>
      <c r="W134" s="347">
        <v>17319.329999999998</v>
      </c>
      <c r="X134" s="347">
        <v>837509.14999999991</v>
      </c>
      <c r="Y134" s="347">
        <v>5247468.8126324601</v>
      </c>
      <c r="Z134" s="347">
        <v>0</v>
      </c>
      <c r="AA134" s="347">
        <v>5247468.8126324601</v>
      </c>
    </row>
    <row r="135" spans="1:27" ht="12" customHeight="1">
      <c r="A135" s="342">
        <v>2012</v>
      </c>
      <c r="B135" s="343">
        <v>41152</v>
      </c>
      <c r="C135" s="347" t="s">
        <v>1464</v>
      </c>
      <c r="D135" s="345">
        <v>9.6398044233172797</v>
      </c>
      <c r="E135" s="347">
        <v>642459</v>
      </c>
      <c r="F135" s="347">
        <v>6193179.1099999966</v>
      </c>
      <c r="G135" s="347">
        <v>0</v>
      </c>
      <c r="H135" s="685">
        <v>6193179.1099999966</v>
      </c>
      <c r="I135" s="347">
        <v>202446.39999999988</v>
      </c>
      <c r="J135" s="347">
        <v>51845.70999999997</v>
      </c>
      <c r="K135" s="347">
        <v>2958477.3900000011</v>
      </c>
      <c r="L135" s="347">
        <v>104393.04000000007</v>
      </c>
      <c r="M135" s="347">
        <v>3317162.540000001</v>
      </c>
      <c r="N135" s="346">
        <v>0.53561547003280563</v>
      </c>
      <c r="O135" s="347">
        <v>490951.46000000014</v>
      </c>
      <c r="P135" s="347">
        <v>674944.10999999987</v>
      </c>
      <c r="Q135" s="347">
        <v>1165895.57</v>
      </c>
      <c r="R135" s="346">
        <v>0.18825477986216366</v>
      </c>
      <c r="S135" s="347">
        <v>44810.149999999994</v>
      </c>
      <c r="T135" s="347">
        <v>214644.26000000018</v>
      </c>
      <c r="U135" s="347">
        <v>642742.01000000024</v>
      </c>
      <c r="V135" s="347">
        <v>43729.499999999956</v>
      </c>
      <c r="W135" s="347">
        <v>22019.289999999997</v>
      </c>
      <c r="X135" s="347">
        <v>967945.21000000043</v>
      </c>
      <c r="Y135" s="347">
        <v>5451003.3200000012</v>
      </c>
      <c r="Z135" s="347">
        <v>0</v>
      </c>
      <c r="AA135" s="347">
        <v>5451003.3200000012</v>
      </c>
    </row>
    <row r="136" spans="1:27" ht="12" customHeight="1">
      <c r="A136" s="342">
        <v>2012</v>
      </c>
      <c r="B136" s="343">
        <v>41182</v>
      </c>
      <c r="C136" s="347" t="s">
        <v>1464</v>
      </c>
      <c r="D136" s="345">
        <v>4.083938473970087</v>
      </c>
      <c r="E136" s="347">
        <v>1405844</v>
      </c>
      <c r="F136" s="347">
        <v>5741380.4000000032</v>
      </c>
      <c r="G136" s="347">
        <v>0</v>
      </c>
      <c r="H136" s="685">
        <v>5741380.4000000032</v>
      </c>
      <c r="I136" s="347">
        <v>237020.69999999998</v>
      </c>
      <c r="J136" s="347">
        <v>48912.280000000021</v>
      </c>
      <c r="K136" s="347">
        <v>2790922.7499999986</v>
      </c>
      <c r="L136" s="347">
        <v>156258.76363809968</v>
      </c>
      <c r="M136" s="347">
        <v>3233114.4936380982</v>
      </c>
      <c r="N136" s="346">
        <v>0.56312494006460478</v>
      </c>
      <c r="O136" s="347">
        <v>458650.08000000013</v>
      </c>
      <c r="P136" s="347">
        <v>594305.9500000003</v>
      </c>
      <c r="Q136" s="347">
        <v>1052956.0300000005</v>
      </c>
      <c r="R136" s="346">
        <v>0.18339771215995371</v>
      </c>
      <c r="S136" s="347">
        <v>29481.969999999998</v>
      </c>
      <c r="T136" s="347">
        <v>207182.59999999992</v>
      </c>
      <c r="U136" s="347">
        <v>591306.29</v>
      </c>
      <c r="V136" s="347">
        <v>46050.160000000033</v>
      </c>
      <c r="W136" s="347">
        <v>12624.289999999994</v>
      </c>
      <c r="X136" s="347">
        <v>886645.31</v>
      </c>
      <c r="Y136" s="347">
        <v>5172715.833638099</v>
      </c>
      <c r="Z136" s="347">
        <v>0</v>
      </c>
      <c r="AA136" s="347">
        <v>5172715.833638099</v>
      </c>
    </row>
    <row r="137" spans="1:27" ht="12" customHeight="1">
      <c r="A137" s="342">
        <v>2012</v>
      </c>
      <c r="B137" s="343">
        <v>41213</v>
      </c>
      <c r="C137" s="347" t="s">
        <v>1464</v>
      </c>
      <c r="D137" s="345">
        <v>8.5156692378853229</v>
      </c>
      <c r="E137" s="347">
        <v>584807</v>
      </c>
      <c r="F137" s="347">
        <v>4980022.9800000023</v>
      </c>
      <c r="G137" s="347">
        <v>0</v>
      </c>
      <c r="H137" s="685">
        <v>4980022.9800000023</v>
      </c>
      <c r="I137" s="347">
        <v>159768.24000000022</v>
      </c>
      <c r="J137" s="347">
        <v>44560.26</v>
      </c>
      <c r="K137" s="347">
        <v>2505585.4799999991</v>
      </c>
      <c r="L137" s="347">
        <v>167918.6752622546</v>
      </c>
      <c r="M137" s="347">
        <v>2877832.6552622542</v>
      </c>
      <c r="N137" s="346">
        <v>0.57787537664379474</v>
      </c>
      <c r="O137" s="347">
        <v>390588.34999999974</v>
      </c>
      <c r="P137" s="347">
        <v>514764.44000000029</v>
      </c>
      <c r="Q137" s="347">
        <v>905352.79</v>
      </c>
      <c r="R137" s="346">
        <v>0.18179691010180832</v>
      </c>
      <c r="S137" s="347">
        <v>30590.549999999992</v>
      </c>
      <c r="T137" s="347">
        <v>184690.52</v>
      </c>
      <c r="U137" s="347">
        <v>490066.09</v>
      </c>
      <c r="V137" s="347">
        <v>35005.12000000001</v>
      </c>
      <c r="W137" s="347">
        <v>16050.97000000001</v>
      </c>
      <c r="X137" s="347">
        <v>756403.25</v>
      </c>
      <c r="Y137" s="347">
        <v>4539588.6952622542</v>
      </c>
      <c r="Z137" s="347">
        <v>0</v>
      </c>
      <c r="AA137" s="347">
        <v>4539588.6952622542</v>
      </c>
    </row>
    <row r="138" spans="1:27" ht="12" customHeight="1">
      <c r="A138" s="342">
        <v>2012</v>
      </c>
      <c r="B138" s="343">
        <v>41243</v>
      </c>
      <c r="C138" s="347" t="s">
        <v>1464</v>
      </c>
      <c r="D138" s="345">
        <v>9.9543195054319167</v>
      </c>
      <c r="E138" s="347">
        <v>636515</v>
      </c>
      <c r="F138" s="347">
        <v>6336073.679999996</v>
      </c>
      <c r="G138" s="347">
        <v>0</v>
      </c>
      <c r="H138" s="685">
        <v>6336073.679999996</v>
      </c>
      <c r="I138" s="347">
        <v>194934.3599999999</v>
      </c>
      <c r="J138" s="347">
        <v>50938.599999999977</v>
      </c>
      <c r="K138" s="347">
        <v>2771971.470000003</v>
      </c>
      <c r="L138" s="347">
        <v>459536.64000000001</v>
      </c>
      <c r="M138" s="347">
        <v>3477381.0700000031</v>
      </c>
      <c r="N138" s="346">
        <v>0.54882270087490603</v>
      </c>
      <c r="O138" s="347">
        <v>402750.35999999981</v>
      </c>
      <c r="P138" s="347">
        <v>473682.39000000007</v>
      </c>
      <c r="Q138" s="347">
        <v>876432.74999999988</v>
      </c>
      <c r="R138" s="346">
        <v>0.13832426740340564</v>
      </c>
      <c r="S138" s="347">
        <v>25973.430000000011</v>
      </c>
      <c r="T138" s="347">
        <v>181466.75999999992</v>
      </c>
      <c r="U138" s="347">
        <v>542632.16999999969</v>
      </c>
      <c r="V138" s="347">
        <v>28524.040000000005</v>
      </c>
      <c r="W138" s="347">
        <v>11029.300000000001</v>
      </c>
      <c r="X138" s="347">
        <v>789625.69999999972</v>
      </c>
      <c r="Y138" s="347">
        <v>5143439.5200000033</v>
      </c>
      <c r="Z138" s="347">
        <v>0</v>
      </c>
      <c r="AA138" s="347">
        <v>5143439.5200000033</v>
      </c>
    </row>
    <row r="139" spans="1:27" ht="12" customHeight="1">
      <c r="A139" s="342">
        <v>2012</v>
      </c>
      <c r="B139" s="343">
        <v>41274</v>
      </c>
      <c r="C139" s="347" t="s">
        <v>1464</v>
      </c>
      <c r="D139" s="345">
        <v>0.24067399348411253</v>
      </c>
      <c r="E139" s="347">
        <v>25291781.600000001</v>
      </c>
      <c r="F139" s="347">
        <v>6087074.0799999973</v>
      </c>
      <c r="G139" s="347">
        <v>0</v>
      </c>
      <c r="H139" s="685">
        <v>6087074.0799999973</v>
      </c>
      <c r="I139" s="347">
        <v>309122.84999999986</v>
      </c>
      <c r="J139" s="347">
        <v>59072.539999999986</v>
      </c>
      <c r="K139" s="347">
        <v>3123315.9200000009</v>
      </c>
      <c r="L139" s="347">
        <v>-282932.26797903172</v>
      </c>
      <c r="M139" s="347">
        <v>3208579.0420209686</v>
      </c>
      <c r="N139" s="346">
        <v>0.52711351954188312</v>
      </c>
      <c r="O139" s="347">
        <v>475552.19000000018</v>
      </c>
      <c r="P139" s="347">
        <v>582789.14999999991</v>
      </c>
      <c r="Q139" s="347">
        <v>1058341.3400000001</v>
      </c>
      <c r="R139" s="346">
        <v>0.17386700508169281</v>
      </c>
      <c r="S139" s="347">
        <v>33042.380000000005</v>
      </c>
      <c r="T139" s="347">
        <v>489849.26</v>
      </c>
      <c r="U139" s="347">
        <v>222515.31999999995</v>
      </c>
      <c r="V139" s="347">
        <v>35014.250000000007</v>
      </c>
      <c r="W139" s="347">
        <v>41318.430000000029</v>
      </c>
      <c r="X139" s="347">
        <v>821739.64</v>
      </c>
      <c r="Y139" s="347">
        <v>5088660.0220209686</v>
      </c>
      <c r="Z139" s="347">
        <v>0</v>
      </c>
      <c r="AA139" s="347">
        <v>5088660.0220209686</v>
      </c>
    </row>
    <row r="140" spans="1:27" customFormat="1" ht="12" customHeight="1">
      <c r="A140" s="342">
        <v>2013</v>
      </c>
      <c r="B140" s="343">
        <v>41305</v>
      </c>
      <c r="C140" s="347" t="s">
        <v>1464</v>
      </c>
      <c r="D140" s="345">
        <v>8.9542489113980821</v>
      </c>
      <c r="E140" s="347">
        <v>749126</v>
      </c>
      <c r="F140" s="347">
        <v>6707860.6699999999</v>
      </c>
      <c r="G140" s="347">
        <v>0</v>
      </c>
      <c r="H140" s="685">
        <v>6707860.6699999999</v>
      </c>
      <c r="I140" s="347">
        <v>588971.57999999984</v>
      </c>
      <c r="J140" s="347">
        <v>65404.089999999989</v>
      </c>
      <c r="K140" s="347">
        <v>3420402.8000000021</v>
      </c>
      <c r="L140" s="347">
        <v>114184.03938898825</v>
      </c>
      <c r="M140" s="347">
        <v>4188962.5093889902</v>
      </c>
      <c r="N140" s="346">
        <v>0.62448561701997762</v>
      </c>
      <c r="O140" s="347">
        <v>539754.51000000024</v>
      </c>
      <c r="P140" s="347">
        <v>644382.3000000004</v>
      </c>
      <c r="Q140" s="347">
        <v>1184136.8100000005</v>
      </c>
      <c r="R140" s="346">
        <v>0.17652972657823565</v>
      </c>
      <c r="S140" s="347">
        <v>27751.660000000003</v>
      </c>
      <c r="T140" s="347">
        <v>641294.08999999973</v>
      </c>
      <c r="U140" s="347">
        <v>238419.54000000004</v>
      </c>
      <c r="V140" s="347">
        <v>33788.020000000004</v>
      </c>
      <c r="W140" s="347">
        <v>26160.960000000017</v>
      </c>
      <c r="X140" s="347">
        <v>967414.26999999979</v>
      </c>
      <c r="Y140" s="347">
        <v>6340513.5893889908</v>
      </c>
      <c r="Z140" s="347">
        <v>0</v>
      </c>
      <c r="AA140" s="347">
        <v>6340513.5893889908</v>
      </c>
    </row>
    <row r="141" spans="1:27" customFormat="1" ht="12" customHeight="1">
      <c r="A141" s="342">
        <v>2013</v>
      </c>
      <c r="B141" s="343">
        <v>41333</v>
      </c>
      <c r="C141" s="347" t="s">
        <v>1464</v>
      </c>
      <c r="D141" s="345">
        <v>10.135180857312871</v>
      </c>
      <c r="E141" s="347">
        <v>524336</v>
      </c>
      <c r="F141" s="347">
        <v>5314240.1900000013</v>
      </c>
      <c r="G141" s="347">
        <v>0</v>
      </c>
      <c r="H141" s="685">
        <v>5314240.1900000013</v>
      </c>
      <c r="I141" s="347">
        <v>389222.01999999984</v>
      </c>
      <c r="J141" s="347">
        <v>45380.579999999987</v>
      </c>
      <c r="K141" s="347">
        <v>2664430.41</v>
      </c>
      <c r="L141" s="347">
        <v>277693.34000000008</v>
      </c>
      <c r="M141" s="347">
        <v>3376726.3499999996</v>
      </c>
      <c r="N141" s="346">
        <v>0.63541093915064439</v>
      </c>
      <c r="O141" s="347">
        <v>494524.87999999989</v>
      </c>
      <c r="P141" s="347">
        <v>581819.22000000032</v>
      </c>
      <c r="Q141" s="347">
        <v>1076344.1000000001</v>
      </c>
      <c r="R141" s="346">
        <v>0.20253960331439214</v>
      </c>
      <c r="S141" s="347">
        <v>20217.740000000002</v>
      </c>
      <c r="T141" s="347">
        <v>545479.42000000004</v>
      </c>
      <c r="U141" s="347">
        <v>218280.59000000008</v>
      </c>
      <c r="V141" s="347">
        <v>25566.280000000002</v>
      </c>
      <c r="W141" s="347">
        <v>41299.279999999977</v>
      </c>
      <c r="X141" s="347">
        <v>850843.31000000017</v>
      </c>
      <c r="Y141" s="347">
        <v>5303913.76</v>
      </c>
      <c r="Z141" s="347">
        <v>0</v>
      </c>
      <c r="AA141" s="347">
        <v>5303913.76</v>
      </c>
    </row>
    <row r="142" spans="1:27" customFormat="1" ht="12" customHeight="1">
      <c r="A142" s="342">
        <v>2013</v>
      </c>
      <c r="B142" s="343">
        <v>41364</v>
      </c>
      <c r="C142" s="347" t="s">
        <v>1464</v>
      </c>
      <c r="D142" s="345">
        <v>8.7024611742080662</v>
      </c>
      <c r="E142" s="347">
        <v>771652</v>
      </c>
      <c r="F142" s="347">
        <v>6715271.5700000022</v>
      </c>
      <c r="G142" s="347">
        <v>0</v>
      </c>
      <c r="H142" s="685">
        <v>6715271.5700000022</v>
      </c>
      <c r="I142" s="347">
        <v>373104.37000000023</v>
      </c>
      <c r="J142" s="347">
        <v>64816.160000000011</v>
      </c>
      <c r="K142" s="347">
        <v>3429566.8300000005</v>
      </c>
      <c r="L142" s="347">
        <v>-310990.47000000003</v>
      </c>
      <c r="M142" s="347">
        <v>3556496.8900000006</v>
      </c>
      <c r="N142" s="346">
        <v>0.52961326328013258</v>
      </c>
      <c r="O142" s="347">
        <v>653373.05000000005</v>
      </c>
      <c r="P142" s="347">
        <v>782190.74000000022</v>
      </c>
      <c r="Q142" s="347">
        <v>1435563.7900000003</v>
      </c>
      <c r="R142" s="346">
        <v>0.21377598434191095</v>
      </c>
      <c r="S142" s="347">
        <v>22038.060000000005</v>
      </c>
      <c r="T142" s="347">
        <v>654946.65000000014</v>
      </c>
      <c r="U142" s="347">
        <v>250526.6400000001</v>
      </c>
      <c r="V142" s="347">
        <v>37079.97</v>
      </c>
      <c r="W142" s="347">
        <v>28214.999999999989</v>
      </c>
      <c r="X142" s="347">
        <v>992806.3200000003</v>
      </c>
      <c r="Y142" s="347">
        <v>5984867.0000000009</v>
      </c>
      <c r="Z142" s="347">
        <v>0</v>
      </c>
      <c r="AA142" s="347">
        <v>5984867.0000000009</v>
      </c>
    </row>
    <row r="143" spans="1:27" customFormat="1" ht="12" customHeight="1">
      <c r="A143" s="342">
        <v>2013</v>
      </c>
      <c r="B143" s="343">
        <v>41394</v>
      </c>
      <c r="C143" s="347" t="s">
        <v>1464</v>
      </c>
      <c r="D143" s="345">
        <v>9.306008005612183</v>
      </c>
      <c r="E143" s="347">
        <v>726990</v>
      </c>
      <c r="F143" s="347">
        <v>6765374.7600000007</v>
      </c>
      <c r="G143" s="347">
        <v>0</v>
      </c>
      <c r="H143" s="685">
        <v>6765374.7600000007</v>
      </c>
      <c r="I143" s="347">
        <v>334344.73000000004</v>
      </c>
      <c r="J143" s="347">
        <v>61626.669999999991</v>
      </c>
      <c r="K143" s="347">
        <v>3560862.2400000012</v>
      </c>
      <c r="L143" s="347">
        <v>93643.810000000056</v>
      </c>
      <c r="M143" s="347">
        <v>4050477.4500000011</v>
      </c>
      <c r="N143" s="346">
        <v>0.5987070330454245</v>
      </c>
      <c r="O143" s="347">
        <v>700094.66999999981</v>
      </c>
      <c r="P143" s="347">
        <v>597185.32000000018</v>
      </c>
      <c r="Q143" s="347">
        <v>1297279.99</v>
      </c>
      <c r="R143" s="346">
        <v>0.19175286455232524</v>
      </c>
      <c r="S143" s="347">
        <v>29196.209999999995</v>
      </c>
      <c r="T143" s="347">
        <v>991750.00000000047</v>
      </c>
      <c r="U143" s="347">
        <v>245855.08999999982</v>
      </c>
      <c r="V143" s="347">
        <v>77739.320000000007</v>
      </c>
      <c r="W143" s="347">
        <v>14268.030000000006</v>
      </c>
      <c r="X143" s="347">
        <v>1358808.6500000004</v>
      </c>
      <c r="Y143" s="347">
        <v>6706566.0900000017</v>
      </c>
      <c r="Z143" s="347">
        <v>0</v>
      </c>
      <c r="AA143" s="347">
        <v>6706566.0900000017</v>
      </c>
    </row>
    <row r="144" spans="1:27" customFormat="1" ht="12" customHeight="1">
      <c r="A144" s="342">
        <v>2013</v>
      </c>
      <c r="B144" s="343">
        <v>41425</v>
      </c>
      <c r="C144" s="347" t="s">
        <v>1464</v>
      </c>
      <c r="D144" s="345">
        <v>1.0789320568272895</v>
      </c>
      <c r="E144" s="347">
        <v>4435545</v>
      </c>
      <c r="F144" s="347">
        <v>4785651.6900000004</v>
      </c>
      <c r="G144" s="347">
        <v>0</v>
      </c>
      <c r="H144" s="685">
        <v>4785651.6900000004</v>
      </c>
      <c r="I144" s="347">
        <v>459586.1399999999</v>
      </c>
      <c r="J144" s="347">
        <v>37547.710000000006</v>
      </c>
      <c r="K144" s="347">
        <v>2224431.1900000004</v>
      </c>
      <c r="L144" s="347">
        <v>131571.38999999998</v>
      </c>
      <c r="M144" s="347">
        <v>2853136.4300000006</v>
      </c>
      <c r="N144" s="346">
        <v>0.59618555942168883</v>
      </c>
      <c r="O144" s="347">
        <v>424888.30000000005</v>
      </c>
      <c r="P144" s="347">
        <v>309925.61999999988</v>
      </c>
      <c r="Q144" s="347">
        <v>734813.91999999993</v>
      </c>
      <c r="R144" s="346">
        <v>0.1535452154897633</v>
      </c>
      <c r="S144" s="347">
        <v>19688.760000000009</v>
      </c>
      <c r="T144" s="347">
        <v>624663.43999999983</v>
      </c>
      <c r="U144" s="347">
        <v>137411.09999999998</v>
      </c>
      <c r="V144" s="347">
        <v>72822.070000000036</v>
      </c>
      <c r="W144" s="347">
        <v>4080.84</v>
      </c>
      <c r="X144" s="347">
        <v>858666.20999999985</v>
      </c>
      <c r="Y144" s="347">
        <v>4446616.5600000005</v>
      </c>
      <c r="Z144" s="347">
        <v>0</v>
      </c>
      <c r="AA144" s="347">
        <v>4446616.5600000005</v>
      </c>
    </row>
    <row r="145" spans="1:27" customFormat="1" ht="12" customHeight="1">
      <c r="A145" s="342">
        <v>2013</v>
      </c>
      <c r="B145" s="343">
        <v>41455</v>
      </c>
      <c r="C145" s="347" t="s">
        <v>1464</v>
      </c>
      <c r="D145" s="345">
        <v>9.3187917881306799</v>
      </c>
      <c r="E145" s="347">
        <v>646625</v>
      </c>
      <c r="F145" s="347">
        <v>6025763.7400000012</v>
      </c>
      <c r="G145" s="347">
        <v>0</v>
      </c>
      <c r="H145" s="685">
        <v>6025763.7400000012</v>
      </c>
      <c r="I145" s="347">
        <v>241347.43000000011</v>
      </c>
      <c r="J145" s="347">
        <v>49701.479999999989</v>
      </c>
      <c r="K145" s="347">
        <v>3138104.1599999983</v>
      </c>
      <c r="L145" s="347">
        <v>275763.78000000009</v>
      </c>
      <c r="M145" s="347">
        <v>3704916.8499999987</v>
      </c>
      <c r="N145" s="346">
        <v>0.61484601950225115</v>
      </c>
      <c r="O145" s="347">
        <v>620557.58000000031</v>
      </c>
      <c r="P145" s="347">
        <v>386758.88999999961</v>
      </c>
      <c r="Q145" s="347">
        <v>1007316.47</v>
      </c>
      <c r="R145" s="346">
        <v>0.16716826504717885</v>
      </c>
      <c r="S145" s="347">
        <v>25201.349999999995</v>
      </c>
      <c r="T145" s="347">
        <v>1015563.1600000003</v>
      </c>
      <c r="U145" s="347">
        <v>202726.36999999997</v>
      </c>
      <c r="V145" s="347">
        <v>91650.499999999956</v>
      </c>
      <c r="W145" s="347">
        <v>8830.2000000000007</v>
      </c>
      <c r="X145" s="347">
        <v>1343971.58</v>
      </c>
      <c r="Y145" s="347">
        <v>6056204.8999999985</v>
      </c>
      <c r="Z145" s="347">
        <v>0</v>
      </c>
      <c r="AA145" s="347">
        <v>6056204.8999999985</v>
      </c>
    </row>
    <row r="146" spans="1:27" customFormat="1" ht="12" customHeight="1">
      <c r="A146" s="342">
        <v>2013</v>
      </c>
      <c r="B146" s="343">
        <v>41486</v>
      </c>
      <c r="C146" s="347" t="s">
        <v>1464</v>
      </c>
      <c r="D146" s="345">
        <v>11.930183369163826</v>
      </c>
      <c r="E146" s="347">
        <v>449803</v>
      </c>
      <c r="F146" s="347">
        <v>5366232.2699999968</v>
      </c>
      <c r="G146" s="347">
        <v>0</v>
      </c>
      <c r="H146" s="685">
        <v>5366232.2699999968</v>
      </c>
      <c r="I146" s="347">
        <v>255841.48000000004</v>
      </c>
      <c r="J146" s="347">
        <v>46331.62999999999</v>
      </c>
      <c r="K146" s="347">
        <v>2642951.9699999997</v>
      </c>
      <c r="L146" s="347">
        <v>409344.66000000015</v>
      </c>
      <c r="M146" s="347">
        <v>3354469.7399999998</v>
      </c>
      <c r="N146" s="346">
        <v>0.62510707163258916</v>
      </c>
      <c r="O146" s="347">
        <v>464362.80999999994</v>
      </c>
      <c r="P146" s="347">
        <v>274018.26999999984</v>
      </c>
      <c r="Q146" s="347">
        <v>738381.07999999984</v>
      </c>
      <c r="R146" s="346">
        <v>0.13759767428031963</v>
      </c>
      <c r="S146" s="347">
        <v>196297.86</v>
      </c>
      <c r="T146" s="347">
        <v>741697.85000000009</v>
      </c>
      <c r="U146" s="347">
        <v>145757.45999999996</v>
      </c>
      <c r="V146" s="347">
        <v>105292.03000000004</v>
      </c>
      <c r="W146" s="347">
        <v>4287.22</v>
      </c>
      <c r="X146" s="347">
        <v>1193332.42</v>
      </c>
      <c r="Y146" s="347">
        <v>5286183.2399999993</v>
      </c>
      <c r="Z146" s="347">
        <v>0</v>
      </c>
      <c r="AA146" s="347">
        <v>5286183.2399999993</v>
      </c>
    </row>
    <row r="147" spans="1:27" customFormat="1" ht="12" customHeight="1">
      <c r="A147" s="342">
        <v>2013</v>
      </c>
      <c r="B147" s="343">
        <v>41517</v>
      </c>
      <c r="C147" s="347" t="s">
        <v>1464</v>
      </c>
      <c r="D147" s="345">
        <v>11.810028679470419</v>
      </c>
      <c r="E147" s="347">
        <v>643666</v>
      </c>
      <c r="F147" s="347">
        <v>7601713.9200000064</v>
      </c>
      <c r="G147" s="347">
        <v>0</v>
      </c>
      <c r="H147" s="685">
        <v>7601713.9200000064</v>
      </c>
      <c r="I147" s="347">
        <v>221982.26999999996</v>
      </c>
      <c r="J147" s="347">
        <v>64014.51999999999</v>
      </c>
      <c r="K147" s="347">
        <v>3780450.28</v>
      </c>
      <c r="L147" s="347">
        <v>195737.71999999997</v>
      </c>
      <c r="M147" s="347">
        <v>4262184.79</v>
      </c>
      <c r="N147" s="346">
        <v>0.56068734430879452</v>
      </c>
      <c r="O147" s="347">
        <v>608885.24000000022</v>
      </c>
      <c r="P147" s="347">
        <v>364144.87000000029</v>
      </c>
      <c r="Q147" s="347">
        <v>973030.11000000057</v>
      </c>
      <c r="R147" s="346">
        <v>0.12800141129225759</v>
      </c>
      <c r="S147" s="347">
        <v>287877.18000000005</v>
      </c>
      <c r="T147" s="347">
        <v>962070.64999999979</v>
      </c>
      <c r="U147" s="347">
        <v>191130.76999999993</v>
      </c>
      <c r="V147" s="347">
        <v>81256.609999999957</v>
      </c>
      <c r="W147" s="347">
        <v>2898.7000000000012</v>
      </c>
      <c r="X147" s="347">
        <v>1525233.9099999997</v>
      </c>
      <c r="Y147" s="347">
        <v>6760448.8100000005</v>
      </c>
      <c r="Z147" s="347">
        <v>0</v>
      </c>
      <c r="AA147" s="347">
        <v>6760448.8100000005</v>
      </c>
    </row>
    <row r="148" spans="1:27" customFormat="1" ht="12" customHeight="1">
      <c r="A148" s="342">
        <v>2013</v>
      </c>
      <c r="B148" s="343">
        <v>41547</v>
      </c>
      <c r="C148" s="347" t="s">
        <v>1464</v>
      </c>
      <c r="D148" s="345">
        <v>15.500241561022232</v>
      </c>
      <c r="E148" s="347">
        <v>795120</v>
      </c>
      <c r="F148" s="347">
        <v>12324552.069999997</v>
      </c>
      <c r="G148" s="347">
        <v>0</v>
      </c>
      <c r="H148" s="685">
        <v>12324552.069999997</v>
      </c>
      <c r="I148" s="347">
        <v>282558.33000000007</v>
      </c>
      <c r="J148" s="347">
        <v>149120.45000000001</v>
      </c>
      <c r="K148" s="347">
        <v>6228192.2900000066</v>
      </c>
      <c r="L148" s="347">
        <v>473606.09000000026</v>
      </c>
      <c r="M148" s="347">
        <v>7133477.1600000067</v>
      </c>
      <c r="N148" s="346">
        <v>0.57880214384132245</v>
      </c>
      <c r="O148" s="347">
        <v>898287.12000000046</v>
      </c>
      <c r="P148" s="347">
        <v>522579.59999999963</v>
      </c>
      <c r="Q148" s="347">
        <v>1420866.7200000002</v>
      </c>
      <c r="R148" s="346">
        <v>0.11528749377096027</v>
      </c>
      <c r="S148" s="347">
        <v>602088.25999999989</v>
      </c>
      <c r="T148" s="347">
        <v>1474440.4099999995</v>
      </c>
      <c r="U148" s="347">
        <v>241989.05999999997</v>
      </c>
      <c r="V148" s="347">
        <v>134611.32999999999</v>
      </c>
      <c r="W148" s="347">
        <v>2169.7700000000004</v>
      </c>
      <c r="X148" s="347">
        <v>2455298.8299999996</v>
      </c>
      <c r="Y148" s="347">
        <v>11009642.710000006</v>
      </c>
      <c r="Z148" s="347">
        <v>0</v>
      </c>
      <c r="AA148" s="347">
        <v>11009642.710000006</v>
      </c>
    </row>
    <row r="149" spans="1:27" customFormat="1" ht="12" customHeight="1">
      <c r="A149" s="342">
        <v>2013</v>
      </c>
      <c r="B149" s="343">
        <v>41578</v>
      </c>
      <c r="C149" s="347" t="s">
        <v>1464</v>
      </c>
      <c r="D149" s="345">
        <v>14.66153083330196</v>
      </c>
      <c r="E149" s="347">
        <v>770417</v>
      </c>
      <c r="F149" s="347">
        <v>11295492.599999996</v>
      </c>
      <c r="G149" s="347">
        <v>0</v>
      </c>
      <c r="H149" s="685">
        <v>11295492.599999996</v>
      </c>
      <c r="I149" s="347">
        <v>241706.56</v>
      </c>
      <c r="J149" s="347">
        <v>108277.53999999998</v>
      </c>
      <c r="K149" s="347">
        <v>5268710.9399999995</v>
      </c>
      <c r="L149" s="347">
        <v>223070.23999999996</v>
      </c>
      <c r="M149" s="347">
        <v>5841765.2799999993</v>
      </c>
      <c r="N149" s="346">
        <v>0.51717667275529011</v>
      </c>
      <c r="O149" s="347">
        <v>882175.98999999987</v>
      </c>
      <c r="P149" s="347">
        <v>492039.29000000015</v>
      </c>
      <c r="Q149" s="347">
        <v>1374215.28</v>
      </c>
      <c r="R149" s="346">
        <v>0.12166050022466489</v>
      </c>
      <c r="S149" s="347">
        <v>1009581.54</v>
      </c>
      <c r="T149" s="347">
        <v>1379984.3700000003</v>
      </c>
      <c r="U149" s="347">
        <v>242924.57000000007</v>
      </c>
      <c r="V149" s="347">
        <v>110297.66</v>
      </c>
      <c r="W149" s="347">
        <v>1243.94</v>
      </c>
      <c r="X149" s="347">
        <v>2744032.0800000005</v>
      </c>
      <c r="Y149" s="347">
        <v>9960012.6400000006</v>
      </c>
      <c r="Z149" s="347">
        <v>0</v>
      </c>
      <c r="AA149" s="347">
        <v>9960012.6400000006</v>
      </c>
    </row>
    <row r="150" spans="1:27" customFormat="1" ht="12" customHeight="1">
      <c r="A150" s="342">
        <v>2013</v>
      </c>
      <c r="B150" s="343">
        <v>41608</v>
      </c>
      <c r="C150" s="347" t="s">
        <v>1464</v>
      </c>
      <c r="D150" s="345">
        <v>13.595134943045677</v>
      </c>
      <c r="E150" s="347">
        <v>678175</v>
      </c>
      <c r="F150" s="347">
        <v>9219880.6400000025</v>
      </c>
      <c r="G150" s="347">
        <v>0</v>
      </c>
      <c r="H150" s="685">
        <v>9219880.6400000025</v>
      </c>
      <c r="I150" s="347">
        <v>256700.39</v>
      </c>
      <c r="J150" s="347">
        <v>97000.300000000017</v>
      </c>
      <c r="K150" s="347">
        <v>4370897.42</v>
      </c>
      <c r="L150" s="347">
        <v>786098.08000000019</v>
      </c>
      <c r="M150" s="347">
        <v>5510696.1900000004</v>
      </c>
      <c r="N150" s="346">
        <v>0.59769712918973306</v>
      </c>
      <c r="O150" s="347">
        <v>741869.08999999985</v>
      </c>
      <c r="P150" s="347">
        <v>373856.01999999979</v>
      </c>
      <c r="Q150" s="347">
        <v>1115725.1099999996</v>
      </c>
      <c r="R150" s="346">
        <v>0.12101296682296304</v>
      </c>
      <c r="S150" s="347">
        <v>666629.96</v>
      </c>
      <c r="T150" s="347">
        <v>1117021.8399999994</v>
      </c>
      <c r="U150" s="347">
        <v>202980.75000000003</v>
      </c>
      <c r="V150" s="347">
        <v>113306.09000000005</v>
      </c>
      <c r="W150" s="347">
        <v>1200.4799999999998</v>
      </c>
      <c r="X150" s="347">
        <v>2101139.1199999992</v>
      </c>
      <c r="Y150" s="347">
        <v>8727560.4199999981</v>
      </c>
      <c r="Z150" s="347">
        <v>0</v>
      </c>
      <c r="AA150" s="347">
        <v>8727560.4199999981</v>
      </c>
    </row>
    <row r="151" spans="1:27" customFormat="1" ht="12" customHeight="1">
      <c r="A151" s="342">
        <v>2013</v>
      </c>
      <c r="B151" s="343">
        <v>41639</v>
      </c>
      <c r="C151" s="347" t="s">
        <v>1464</v>
      </c>
      <c r="D151" s="345">
        <v>13.005683447018059</v>
      </c>
      <c r="E151" s="347">
        <v>717188</v>
      </c>
      <c r="F151" s="347">
        <v>9327520.0999999885</v>
      </c>
      <c r="G151" s="347">
        <v>0</v>
      </c>
      <c r="H151" s="685">
        <v>9327520.0999999885</v>
      </c>
      <c r="I151" s="347">
        <v>277115.76000000013</v>
      </c>
      <c r="J151" s="347">
        <v>85941.969999999972</v>
      </c>
      <c r="K151" s="347">
        <v>4695774.280000004</v>
      </c>
      <c r="L151" s="347">
        <v>475202.80288322945</v>
      </c>
      <c r="M151" s="347">
        <v>5534034.8128832337</v>
      </c>
      <c r="N151" s="346">
        <v>0.59330183731078112</v>
      </c>
      <c r="O151" s="347">
        <v>780138.4099999998</v>
      </c>
      <c r="P151" s="347">
        <v>367848.51999999996</v>
      </c>
      <c r="Q151" s="347">
        <v>1147986.9299999997</v>
      </c>
      <c r="R151" s="346">
        <v>0.12307525662689284</v>
      </c>
      <c r="S151" s="347">
        <v>351399.47</v>
      </c>
      <c r="T151" s="347">
        <v>1108568.2400000002</v>
      </c>
      <c r="U151" s="347">
        <v>223222.85999999996</v>
      </c>
      <c r="V151" s="347">
        <v>95851.870000000039</v>
      </c>
      <c r="W151" s="347">
        <v>912.89999999999986</v>
      </c>
      <c r="X151" s="347">
        <v>1779955.34</v>
      </c>
      <c r="Y151" s="347">
        <v>8461977.0828832332</v>
      </c>
      <c r="Z151" s="347">
        <v>0</v>
      </c>
      <c r="AA151" s="347">
        <v>8461977.0828832332</v>
      </c>
    </row>
    <row r="152" spans="1:27" customFormat="1" ht="12" customHeight="1">
      <c r="A152" s="342">
        <v>2014</v>
      </c>
      <c r="B152" s="343">
        <v>41670</v>
      </c>
      <c r="C152" s="347" t="s">
        <v>1464</v>
      </c>
      <c r="D152" s="345">
        <v>16.479878907708621</v>
      </c>
      <c r="E152" s="347">
        <v>698971</v>
      </c>
      <c r="F152" s="347">
        <v>11518957.440000001</v>
      </c>
      <c r="G152" s="347">
        <v>0</v>
      </c>
      <c r="H152" s="685">
        <v>11518957.440000001</v>
      </c>
      <c r="I152" s="347">
        <v>297366.76999999996</v>
      </c>
      <c r="J152" s="347">
        <v>113837.37000000002</v>
      </c>
      <c r="K152" s="347">
        <v>5797180.0399999991</v>
      </c>
      <c r="L152" s="347">
        <v>138657.43</v>
      </c>
      <c r="M152" s="347">
        <v>6347041.6099999985</v>
      </c>
      <c r="N152" s="346">
        <v>0.55100833934498827</v>
      </c>
      <c r="O152" s="347">
        <v>902827.04999999946</v>
      </c>
      <c r="P152" s="347">
        <v>421780.16000000027</v>
      </c>
      <c r="Q152" s="347">
        <v>1324607.2099999997</v>
      </c>
      <c r="R152" s="346">
        <v>0.11499367168423183</v>
      </c>
      <c r="S152" s="347">
        <v>533605.57000000018</v>
      </c>
      <c r="T152" s="347">
        <v>1285674.3900000006</v>
      </c>
      <c r="U152" s="347">
        <v>223200.00999999998</v>
      </c>
      <c r="V152" s="347">
        <v>69832.229999999938</v>
      </c>
      <c r="W152" s="347">
        <v>946.68999999999937</v>
      </c>
      <c r="X152" s="347">
        <v>2113258.8900000006</v>
      </c>
      <c r="Y152" s="347">
        <v>9784907.709999999</v>
      </c>
      <c r="Z152" s="347">
        <v>0</v>
      </c>
      <c r="AA152" s="347">
        <v>9784907.709999999</v>
      </c>
    </row>
    <row r="153" spans="1:27" customFormat="1" ht="12" customHeight="1">
      <c r="A153" s="342">
        <v>2014</v>
      </c>
      <c r="B153" s="343">
        <v>41698</v>
      </c>
      <c r="C153" s="347" t="s">
        <v>1464</v>
      </c>
      <c r="D153" s="345">
        <v>15.460015052302214</v>
      </c>
      <c r="E153" s="347">
        <v>827116</v>
      </c>
      <c r="F153" s="347">
        <v>12787225.809999999</v>
      </c>
      <c r="G153" s="347">
        <v>0</v>
      </c>
      <c r="H153" s="685">
        <v>12787225.809999999</v>
      </c>
      <c r="I153" s="347">
        <v>333872.82999999996</v>
      </c>
      <c r="J153" s="347">
        <v>132237.68000000002</v>
      </c>
      <c r="K153" s="347">
        <v>6606854.1599999992</v>
      </c>
      <c r="L153" s="347">
        <v>314624.75999999995</v>
      </c>
      <c r="M153" s="347">
        <v>7387589.4299999988</v>
      </c>
      <c r="N153" s="346">
        <v>0.57773199126761954</v>
      </c>
      <c r="O153" s="347">
        <v>1051539.7899999998</v>
      </c>
      <c r="P153" s="347">
        <v>537077.82000000041</v>
      </c>
      <c r="Q153" s="347">
        <v>1588617.6100000003</v>
      </c>
      <c r="R153" s="346">
        <v>0.12423473500856247</v>
      </c>
      <c r="S153" s="347">
        <v>501163.79</v>
      </c>
      <c r="T153" s="347">
        <v>1591198.2499999995</v>
      </c>
      <c r="U153" s="347">
        <v>299532.81999999989</v>
      </c>
      <c r="V153" s="347">
        <v>63619.519999999997</v>
      </c>
      <c r="W153" s="347">
        <v>325.88000000000005</v>
      </c>
      <c r="X153" s="347">
        <v>2455840.2599999993</v>
      </c>
      <c r="Y153" s="347">
        <v>11432047.299999999</v>
      </c>
      <c r="Z153" s="347">
        <v>0</v>
      </c>
      <c r="AA153" s="347">
        <v>11432047.299999999</v>
      </c>
    </row>
    <row r="154" spans="1:27" customFormat="1" ht="12" customHeight="1">
      <c r="A154" s="342">
        <v>2014</v>
      </c>
      <c r="B154" s="343">
        <v>41729</v>
      </c>
      <c r="C154" s="347" t="s">
        <v>1464</v>
      </c>
      <c r="D154" s="345">
        <v>13.480773091415381</v>
      </c>
      <c r="E154" s="347">
        <v>904990</v>
      </c>
      <c r="F154" s="347">
        <v>12199964.840000005</v>
      </c>
      <c r="G154" s="347">
        <v>0</v>
      </c>
      <c r="H154" s="685">
        <v>12199964.840000005</v>
      </c>
      <c r="I154" s="347">
        <v>406867.49000000005</v>
      </c>
      <c r="J154" s="347">
        <v>125085.09000000001</v>
      </c>
      <c r="K154" s="347">
        <v>6952630.6399999969</v>
      </c>
      <c r="L154" s="347">
        <v>84974.684805870143</v>
      </c>
      <c r="M154" s="347">
        <v>7569557.904805867</v>
      </c>
      <c r="N154" s="346">
        <v>0.62045735410544545</v>
      </c>
      <c r="O154" s="347">
        <v>1080306.4200000002</v>
      </c>
      <c r="P154" s="347">
        <v>522199.43999999983</v>
      </c>
      <c r="Q154" s="347">
        <v>1602505.8599999999</v>
      </c>
      <c r="R154" s="346">
        <v>0.13135331790021776</v>
      </c>
      <c r="S154" s="347">
        <v>367175.74000000011</v>
      </c>
      <c r="T154" s="347">
        <v>1501328.6000000003</v>
      </c>
      <c r="U154" s="347">
        <v>300318.63</v>
      </c>
      <c r="V154" s="347">
        <v>72267.289999999994</v>
      </c>
      <c r="W154" s="347">
        <v>540.26</v>
      </c>
      <c r="X154" s="347">
        <v>2241630.52</v>
      </c>
      <c r="Y154" s="347">
        <v>11413694.284805868</v>
      </c>
      <c r="Z154" s="347">
        <v>0</v>
      </c>
      <c r="AA154" s="347">
        <v>11413694.284805868</v>
      </c>
    </row>
    <row r="155" spans="1:27" customFormat="1" ht="12" customHeight="1">
      <c r="A155" s="342">
        <v>2014</v>
      </c>
      <c r="B155" s="343">
        <v>41759</v>
      </c>
      <c r="C155" s="347" t="s">
        <v>1464</v>
      </c>
      <c r="D155" s="345">
        <v>18.236122809273692</v>
      </c>
      <c r="E155" s="347">
        <v>800933</v>
      </c>
      <c r="F155" s="347">
        <v>14605912.550000004</v>
      </c>
      <c r="G155" s="347">
        <v>0</v>
      </c>
      <c r="H155" s="685">
        <v>14605912.550000004</v>
      </c>
      <c r="I155" s="347">
        <v>389179.89000000019</v>
      </c>
      <c r="J155" s="347">
        <v>149266.85999999996</v>
      </c>
      <c r="K155" s="347">
        <v>7225787.2599999998</v>
      </c>
      <c r="L155" s="347">
        <v>475255.82659631537</v>
      </c>
      <c r="M155" s="347">
        <v>8239489.8365963148</v>
      </c>
      <c r="N155" s="346">
        <v>0.56412016766431428</v>
      </c>
      <c r="O155" s="347">
        <v>1023545.3899999998</v>
      </c>
      <c r="P155" s="347">
        <v>481420.60000000015</v>
      </c>
      <c r="Q155" s="347">
        <v>1504965.99</v>
      </c>
      <c r="R155" s="346">
        <v>0.10303813505990077</v>
      </c>
      <c r="S155" s="347">
        <v>690996.9700000002</v>
      </c>
      <c r="T155" s="347">
        <v>1476706.9800000009</v>
      </c>
      <c r="U155" s="347">
        <v>305453.36999999988</v>
      </c>
      <c r="V155" s="347">
        <v>62034.049999999988</v>
      </c>
      <c r="W155" s="347">
        <v>295.3900000000001</v>
      </c>
      <c r="X155" s="347">
        <v>2535486.7600000012</v>
      </c>
      <c r="Y155" s="347">
        <v>12279942.586596316</v>
      </c>
      <c r="Z155" s="347">
        <v>0</v>
      </c>
      <c r="AA155" s="347">
        <v>12279942.586596316</v>
      </c>
    </row>
    <row r="156" spans="1:27" customFormat="1" ht="12" customHeight="1">
      <c r="A156" s="342">
        <v>2014</v>
      </c>
      <c r="B156" s="343">
        <v>41790</v>
      </c>
      <c r="C156" s="347" t="s">
        <v>1464</v>
      </c>
      <c r="D156" s="345">
        <v>18.378932778134452</v>
      </c>
      <c r="E156" s="347">
        <v>772576</v>
      </c>
      <c r="F156" s="347">
        <v>14199122.370000003</v>
      </c>
      <c r="G156" s="347">
        <v>0</v>
      </c>
      <c r="H156" s="685">
        <v>14199122.370000003</v>
      </c>
      <c r="I156" s="347">
        <v>318700.99000000017</v>
      </c>
      <c r="J156" s="347">
        <v>142507.23000000004</v>
      </c>
      <c r="K156" s="347">
        <v>7268619.4300000044</v>
      </c>
      <c r="L156" s="347">
        <v>171984.85192547218</v>
      </c>
      <c r="M156" s="347">
        <v>7901812.5019254759</v>
      </c>
      <c r="N156" s="346">
        <v>0.55650006359692172</v>
      </c>
      <c r="O156" s="347">
        <v>956171.3899999999</v>
      </c>
      <c r="P156" s="347">
        <v>448806.62999999983</v>
      </c>
      <c r="Q156" s="347">
        <v>1404978.0199999998</v>
      </c>
      <c r="R156" s="346">
        <v>9.8948229572867571E-2</v>
      </c>
      <c r="S156" s="347">
        <v>680147.2300000001</v>
      </c>
      <c r="T156" s="347">
        <v>1600897.860000001</v>
      </c>
      <c r="U156" s="347">
        <v>266574.08999999997</v>
      </c>
      <c r="V156" s="347">
        <v>44307.030000000006</v>
      </c>
      <c r="W156" s="347">
        <v>54.519999999999989</v>
      </c>
      <c r="X156" s="347">
        <v>2591980.7300000009</v>
      </c>
      <c r="Y156" s="347">
        <v>11898771.251925476</v>
      </c>
      <c r="Z156" s="347">
        <v>0</v>
      </c>
      <c r="AA156" s="347">
        <v>11898771.251925476</v>
      </c>
    </row>
    <row r="157" spans="1:27" customFormat="1" ht="12" customHeight="1">
      <c r="A157" s="342">
        <v>2014</v>
      </c>
      <c r="B157" s="343">
        <v>41820</v>
      </c>
      <c r="C157" s="347" t="s">
        <v>1464</v>
      </c>
      <c r="D157" s="345">
        <v>17.696131023641236</v>
      </c>
      <c r="E157" s="347">
        <v>853678</v>
      </c>
      <c r="F157" s="347">
        <v>15106797.740000002</v>
      </c>
      <c r="G157" s="347">
        <v>0</v>
      </c>
      <c r="H157" s="685">
        <v>15106797.740000002</v>
      </c>
      <c r="I157" s="347">
        <v>346934.97999999992</v>
      </c>
      <c r="J157" s="347">
        <v>147109.15000000002</v>
      </c>
      <c r="K157" s="347">
        <v>7638588.5099999979</v>
      </c>
      <c r="L157" s="347">
        <v>240568.43648050976</v>
      </c>
      <c r="M157" s="347">
        <v>8373201.0764805079</v>
      </c>
      <c r="N157" s="346">
        <v>0.55426710680780633</v>
      </c>
      <c r="O157" s="347">
        <v>1019680.2600000004</v>
      </c>
      <c r="P157" s="347">
        <v>495081.01000000007</v>
      </c>
      <c r="Q157" s="347">
        <v>1514761.2700000005</v>
      </c>
      <c r="R157" s="346">
        <v>0.10027017612006503</v>
      </c>
      <c r="S157" s="347">
        <v>742880.73999999976</v>
      </c>
      <c r="T157" s="347">
        <v>1707128.7399999986</v>
      </c>
      <c r="U157" s="347">
        <v>288491.65000000008</v>
      </c>
      <c r="V157" s="347">
        <v>57635.88</v>
      </c>
      <c r="W157" s="347">
        <v>117.63000000000005</v>
      </c>
      <c r="X157" s="347">
        <v>2796254.6399999983</v>
      </c>
      <c r="Y157" s="347">
        <v>12684216.986480506</v>
      </c>
      <c r="Z157" s="347">
        <v>0</v>
      </c>
      <c r="AA157" s="347">
        <v>12684216.986480506</v>
      </c>
    </row>
    <row r="158" spans="1:27" customFormat="1" ht="12" customHeight="1">
      <c r="A158" s="342">
        <v>2014</v>
      </c>
      <c r="B158" s="343">
        <v>41851</v>
      </c>
      <c r="C158" s="347" t="s">
        <v>1464</v>
      </c>
      <c r="D158" s="345">
        <v>19.757431734634036</v>
      </c>
      <c r="E158" s="347">
        <v>769021</v>
      </c>
      <c r="F158" s="347">
        <v>15193879.91</v>
      </c>
      <c r="G158" s="347">
        <v>0</v>
      </c>
      <c r="H158" s="685">
        <v>15193879.91</v>
      </c>
      <c r="I158" s="347">
        <v>343982.34</v>
      </c>
      <c r="J158" s="347">
        <v>149606.28999999995</v>
      </c>
      <c r="K158" s="347">
        <v>7792876.79</v>
      </c>
      <c r="L158" s="347">
        <v>205132.35941473098</v>
      </c>
      <c r="M158" s="347">
        <v>8491597.7794147301</v>
      </c>
      <c r="N158" s="346">
        <v>0.55888277580935086</v>
      </c>
      <c r="O158" s="347">
        <v>1040144.8100000002</v>
      </c>
      <c r="P158" s="347">
        <v>538205.03000000014</v>
      </c>
      <c r="Q158" s="347">
        <v>1578349.8400000003</v>
      </c>
      <c r="R158" s="346">
        <v>0.10388063150092387</v>
      </c>
      <c r="S158" s="347">
        <v>751178.63</v>
      </c>
      <c r="T158" s="347">
        <v>1648180.33</v>
      </c>
      <c r="U158" s="347">
        <v>308703.54999999987</v>
      </c>
      <c r="V158" s="347">
        <v>57802.030000000013</v>
      </c>
      <c r="W158" s="347">
        <v>163.43999999999997</v>
      </c>
      <c r="X158" s="347">
        <v>2766027.9799999995</v>
      </c>
      <c r="Y158" s="347">
        <v>12835975.59941473</v>
      </c>
      <c r="Z158" s="347">
        <v>0</v>
      </c>
      <c r="AA158" s="347">
        <v>12835975.59941473</v>
      </c>
    </row>
    <row r="159" spans="1:27" customFormat="1" ht="12" customHeight="1">
      <c r="A159" s="342">
        <v>2014</v>
      </c>
      <c r="B159" s="343">
        <v>41882</v>
      </c>
      <c r="C159" s="347" t="s">
        <v>1464</v>
      </c>
      <c r="D159" s="345">
        <v>19.636830608324662</v>
      </c>
      <c r="E159" s="347">
        <v>763178</v>
      </c>
      <c r="F159" s="347">
        <v>14986397.109999998</v>
      </c>
      <c r="G159" s="347">
        <v>0</v>
      </c>
      <c r="H159" s="685">
        <v>14986397.109999998</v>
      </c>
      <c r="I159" s="347">
        <v>288847.44000000006</v>
      </c>
      <c r="J159" s="347">
        <v>144577.74999999994</v>
      </c>
      <c r="K159" s="347">
        <v>7776298.0600000024</v>
      </c>
      <c r="L159" s="347">
        <v>180891.59999999998</v>
      </c>
      <c r="M159" s="347">
        <v>8390614.8500000034</v>
      </c>
      <c r="N159" s="346">
        <v>0.5598820576028366</v>
      </c>
      <c r="O159" s="347">
        <v>924468.03000000049</v>
      </c>
      <c r="P159" s="347">
        <v>476382.31999999977</v>
      </c>
      <c r="Q159" s="347">
        <v>1400850.3500000003</v>
      </c>
      <c r="R159" s="346">
        <v>9.347479182072739E-2</v>
      </c>
      <c r="S159" s="347">
        <v>761277.50999999989</v>
      </c>
      <c r="T159" s="347">
        <v>1822099.7699999998</v>
      </c>
      <c r="U159" s="347">
        <v>297274.01999999996</v>
      </c>
      <c r="V159" s="347">
        <v>47951.150000000009</v>
      </c>
      <c r="W159" s="347">
        <v>139.63999999999999</v>
      </c>
      <c r="X159" s="347">
        <v>2928742.09</v>
      </c>
      <c r="Y159" s="347">
        <v>12720207.290000003</v>
      </c>
      <c r="Z159" s="347">
        <v>0</v>
      </c>
      <c r="AA159" s="347">
        <v>12720207.290000003</v>
      </c>
    </row>
    <row r="160" spans="1:27" customFormat="1" ht="12" customHeight="1">
      <c r="A160" s="342">
        <v>2014</v>
      </c>
      <c r="B160" s="343">
        <v>41912</v>
      </c>
      <c r="C160" s="347" t="s">
        <v>1464</v>
      </c>
      <c r="D160" s="345">
        <v>20.898664779284378</v>
      </c>
      <c r="E160" s="347">
        <v>684546</v>
      </c>
      <c r="F160" s="347">
        <v>14306097.380000003</v>
      </c>
      <c r="G160" s="347">
        <v>0</v>
      </c>
      <c r="H160" s="685">
        <v>14306097.380000003</v>
      </c>
      <c r="I160" s="347">
        <v>255283.69999999987</v>
      </c>
      <c r="J160" s="347">
        <v>132684.94000000003</v>
      </c>
      <c r="K160" s="347">
        <v>7386564.7599999961</v>
      </c>
      <c r="L160" s="347">
        <v>454184.02385454258</v>
      </c>
      <c r="M160" s="347">
        <v>8228717.4238545382</v>
      </c>
      <c r="N160" s="346">
        <v>0.57518952970069448</v>
      </c>
      <c r="O160" s="347">
        <v>808420.56000000017</v>
      </c>
      <c r="P160" s="347">
        <v>459761.80000000005</v>
      </c>
      <c r="Q160" s="347">
        <v>1268182.3600000003</v>
      </c>
      <c r="R160" s="346">
        <v>8.8646283211585422E-2</v>
      </c>
      <c r="S160" s="347">
        <v>662469.3400000002</v>
      </c>
      <c r="T160" s="347">
        <v>1813476.5400000005</v>
      </c>
      <c r="U160" s="347">
        <v>289235.83000000007</v>
      </c>
      <c r="V160" s="347">
        <v>91544.249999999913</v>
      </c>
      <c r="W160" s="347">
        <v>89.719999999999985</v>
      </c>
      <c r="X160" s="347">
        <v>2856815.6800000011</v>
      </c>
      <c r="Y160" s="347">
        <v>12353715.46385454</v>
      </c>
      <c r="Z160" s="347">
        <v>0</v>
      </c>
      <c r="AA160" s="347">
        <v>12353715.46385454</v>
      </c>
    </row>
    <row r="161" spans="1:27" customFormat="1" ht="12" customHeight="1">
      <c r="A161" s="342">
        <v>2014</v>
      </c>
      <c r="B161" s="343">
        <v>41943</v>
      </c>
      <c r="C161" s="347" t="s">
        <v>1464</v>
      </c>
      <c r="D161" s="345">
        <v>19.911456768627041</v>
      </c>
      <c r="E161" s="347">
        <v>769580</v>
      </c>
      <c r="F161" s="347">
        <v>15323458.899999999</v>
      </c>
      <c r="G161" s="347">
        <v>0</v>
      </c>
      <c r="H161" s="685">
        <v>15323458.899999999</v>
      </c>
      <c r="I161" s="347">
        <v>261597.89000000007</v>
      </c>
      <c r="J161" s="347">
        <v>145623.29999999999</v>
      </c>
      <c r="K161" s="347">
        <v>7971696.9500000011</v>
      </c>
      <c r="L161" s="347">
        <v>287077.87434173538</v>
      </c>
      <c r="M161" s="347">
        <v>8665996.0143417362</v>
      </c>
      <c r="N161" s="346">
        <v>0.56553785087919917</v>
      </c>
      <c r="O161" s="347">
        <v>875136.26</v>
      </c>
      <c r="P161" s="347">
        <v>520676.36</v>
      </c>
      <c r="Q161" s="347">
        <v>1395812.62</v>
      </c>
      <c r="R161" s="346">
        <v>9.1089918347351737E-2</v>
      </c>
      <c r="S161" s="347">
        <v>735384.0299999998</v>
      </c>
      <c r="T161" s="347">
        <v>1669563.9000000001</v>
      </c>
      <c r="U161" s="347">
        <v>335881.73</v>
      </c>
      <c r="V161" s="347">
        <v>96981.21</v>
      </c>
      <c r="W161" s="347">
        <v>146.21</v>
      </c>
      <c r="X161" s="347">
        <v>2837957.0799999996</v>
      </c>
      <c r="Y161" s="347">
        <v>12899765.714341735</v>
      </c>
      <c r="Z161" s="347">
        <v>0</v>
      </c>
      <c r="AA161" s="347">
        <v>12899765.714341735</v>
      </c>
    </row>
    <row r="162" spans="1:27" customFormat="1" ht="12" customHeight="1">
      <c r="A162" s="342">
        <v>2014</v>
      </c>
      <c r="B162" s="343">
        <v>41973</v>
      </c>
      <c r="C162" s="347" t="s">
        <v>1464</v>
      </c>
      <c r="D162" s="345">
        <v>19.025595212710275</v>
      </c>
      <c r="E162" s="347">
        <v>773799</v>
      </c>
      <c r="F162" s="347">
        <v>14721986.549999999</v>
      </c>
      <c r="G162" s="347">
        <v>0</v>
      </c>
      <c r="H162" s="685">
        <v>14721986.549999999</v>
      </c>
      <c r="I162" s="347">
        <v>218729.32</v>
      </c>
      <c r="J162" s="347">
        <v>142870.99000000008</v>
      </c>
      <c r="K162" s="347">
        <v>7917513.7800000058</v>
      </c>
      <c r="L162" s="347">
        <v>258144.09769434918</v>
      </c>
      <c r="M162" s="347">
        <v>8537258.187694354</v>
      </c>
      <c r="N162" s="346">
        <v>0.57989851836227591</v>
      </c>
      <c r="O162" s="347">
        <v>848334.75000000012</v>
      </c>
      <c r="P162" s="347">
        <v>493319.70000000007</v>
      </c>
      <c r="Q162" s="347">
        <v>1341654.4500000002</v>
      </c>
      <c r="R162" s="346">
        <v>9.1132704505833162E-2</v>
      </c>
      <c r="S162" s="347">
        <v>745684.03999999992</v>
      </c>
      <c r="T162" s="347">
        <v>1435410.0399999993</v>
      </c>
      <c r="U162" s="347">
        <v>308601.12000000017</v>
      </c>
      <c r="V162" s="347">
        <v>71969.01999999999</v>
      </c>
      <c r="W162" s="347">
        <v>68.54000000000002</v>
      </c>
      <c r="X162" s="347">
        <v>2561732.7599999993</v>
      </c>
      <c r="Y162" s="347">
        <v>12440645.397694353</v>
      </c>
      <c r="Z162" s="347">
        <v>0</v>
      </c>
      <c r="AA162" s="347">
        <v>12440645.397694353</v>
      </c>
    </row>
    <row r="163" spans="1:27" customFormat="1" ht="12" customHeight="1">
      <c r="A163" s="342">
        <v>2014</v>
      </c>
      <c r="B163" s="343">
        <v>42004</v>
      </c>
      <c r="C163" s="347" t="s">
        <v>1464</v>
      </c>
      <c r="D163" s="345">
        <v>18.239414064473113</v>
      </c>
      <c r="E163" s="347">
        <v>890883</v>
      </c>
      <c r="F163" s="347">
        <v>16249183.92</v>
      </c>
      <c r="G163" s="347">
        <v>0</v>
      </c>
      <c r="H163" s="685">
        <v>16249183.92</v>
      </c>
      <c r="I163" s="347">
        <v>303316.97000000003</v>
      </c>
      <c r="J163" s="347">
        <v>159035.25000000006</v>
      </c>
      <c r="K163" s="347">
        <v>8834924.8699999992</v>
      </c>
      <c r="L163" s="347">
        <v>437982.77461795293</v>
      </c>
      <c r="M163" s="347">
        <v>9735259.8646179531</v>
      </c>
      <c r="N163" s="346">
        <v>0.59912300288727072</v>
      </c>
      <c r="O163" s="347">
        <v>1079759.7600000002</v>
      </c>
      <c r="P163" s="347">
        <v>660037.66999999958</v>
      </c>
      <c r="Q163" s="347">
        <v>1739797.4299999997</v>
      </c>
      <c r="R163" s="346">
        <v>0.10706983431079287</v>
      </c>
      <c r="S163" s="347">
        <v>755301.77000000025</v>
      </c>
      <c r="T163" s="347">
        <v>2000261.080000001</v>
      </c>
      <c r="U163" s="347">
        <v>400035.25999999978</v>
      </c>
      <c r="V163" s="347">
        <v>197246.66999999995</v>
      </c>
      <c r="W163" s="347">
        <v>54.949999999999989</v>
      </c>
      <c r="X163" s="347">
        <v>3352899.7300000014</v>
      </c>
      <c r="Y163" s="347">
        <v>14827957.024617955</v>
      </c>
      <c r="Z163" s="347">
        <v>0</v>
      </c>
      <c r="AA163" s="347">
        <v>14827957.024617955</v>
      </c>
    </row>
    <row r="164" spans="1:27" customFormat="1" ht="12" customHeight="1">
      <c r="A164" s="342">
        <v>2015</v>
      </c>
      <c r="B164" s="343">
        <v>42035</v>
      </c>
      <c r="C164" s="347" t="s">
        <v>1464</v>
      </c>
      <c r="D164" s="345">
        <v>18.603311938838665</v>
      </c>
      <c r="E164" s="347">
        <v>1013189</v>
      </c>
      <c r="F164" s="347">
        <v>18848671.020000007</v>
      </c>
      <c r="G164" s="347">
        <v>0</v>
      </c>
      <c r="H164" s="685">
        <v>18848671.020000007</v>
      </c>
      <c r="I164" s="347">
        <v>384376.53999999992</v>
      </c>
      <c r="J164" s="347">
        <v>160582.21999999991</v>
      </c>
      <c r="K164" s="347">
        <v>9942026.6800000034</v>
      </c>
      <c r="L164" s="347">
        <v>237516.46615789764</v>
      </c>
      <c r="M164" s="347">
        <v>10724501.906157902</v>
      </c>
      <c r="N164" s="346">
        <v>0.56897920785918077</v>
      </c>
      <c r="O164" s="347">
        <v>1186700.43</v>
      </c>
      <c r="P164" s="347">
        <v>634809.94000000006</v>
      </c>
      <c r="Q164" s="347">
        <v>1821510.37</v>
      </c>
      <c r="R164" s="346">
        <v>9.6638663175097395E-2</v>
      </c>
      <c r="S164" s="347">
        <v>945557.63999999955</v>
      </c>
      <c r="T164" s="347">
        <v>1681515.9599999995</v>
      </c>
      <c r="U164" s="347">
        <v>390347.29000000015</v>
      </c>
      <c r="V164" s="347">
        <v>195961.21999999997</v>
      </c>
      <c r="W164" s="347">
        <v>54.530000000000044</v>
      </c>
      <c r="X164" s="347">
        <v>3213436.6399999992</v>
      </c>
      <c r="Y164" s="347">
        <v>15759448.916157901</v>
      </c>
      <c r="Z164" s="347">
        <v>0</v>
      </c>
      <c r="AA164" s="347">
        <v>15759448.916157901</v>
      </c>
    </row>
    <row r="165" spans="1:27" customFormat="1" ht="12" customHeight="1">
      <c r="A165" s="342">
        <v>2015</v>
      </c>
      <c r="B165" s="343">
        <v>42063</v>
      </c>
      <c r="C165" s="347" t="s">
        <v>1464</v>
      </c>
      <c r="D165" s="345">
        <v>21.867373751397171</v>
      </c>
      <c r="E165" s="347">
        <v>705889</v>
      </c>
      <c r="F165" s="347">
        <v>15435938.589999998</v>
      </c>
      <c r="G165" s="347">
        <v>0</v>
      </c>
      <c r="H165" s="685">
        <v>15435938.589999998</v>
      </c>
      <c r="I165" s="347">
        <v>245092.72000000009</v>
      </c>
      <c r="J165" s="347">
        <v>129169.25999999994</v>
      </c>
      <c r="K165" s="347">
        <v>8739680.679999996</v>
      </c>
      <c r="L165" s="347">
        <v>379646.91150284512</v>
      </c>
      <c r="M165" s="347">
        <v>9493589.571502842</v>
      </c>
      <c r="N165" s="346">
        <v>0.61503157168901668</v>
      </c>
      <c r="O165" s="347">
        <v>1096212.8900000001</v>
      </c>
      <c r="P165" s="347">
        <v>587745.73999999964</v>
      </c>
      <c r="Q165" s="347">
        <v>1683958.63</v>
      </c>
      <c r="R165" s="346">
        <v>0.10909337454159955</v>
      </c>
      <c r="S165" s="347">
        <v>759544.2</v>
      </c>
      <c r="T165" s="347">
        <v>1536667.6300000011</v>
      </c>
      <c r="U165" s="347">
        <v>312938.00999999995</v>
      </c>
      <c r="V165" s="347">
        <v>127516.43000000002</v>
      </c>
      <c r="W165" s="347">
        <v>32.860000000000007</v>
      </c>
      <c r="X165" s="347">
        <v>2736699.1300000008</v>
      </c>
      <c r="Y165" s="347">
        <v>13914247.331502844</v>
      </c>
      <c r="Z165" s="347">
        <v>0</v>
      </c>
      <c r="AA165" s="347">
        <v>13914247.331502844</v>
      </c>
    </row>
    <row r="166" spans="1:27" customFormat="1" ht="12" customHeight="1">
      <c r="A166" s="342">
        <v>2015</v>
      </c>
      <c r="B166" s="343">
        <v>42094</v>
      </c>
      <c r="C166" s="347" t="s">
        <v>1464</v>
      </c>
      <c r="D166" s="345">
        <v>20.65538518812129</v>
      </c>
      <c r="E166" s="347">
        <v>830023</v>
      </c>
      <c r="F166" s="347">
        <v>17144444.779999997</v>
      </c>
      <c r="G166" s="347">
        <v>0</v>
      </c>
      <c r="H166" s="685">
        <v>17144444.779999997</v>
      </c>
      <c r="I166" s="347">
        <v>298743.97999999992</v>
      </c>
      <c r="J166" s="347">
        <v>152022.25999999998</v>
      </c>
      <c r="K166" s="347">
        <v>9684534.9199999981</v>
      </c>
      <c r="L166" s="347">
        <v>557905.47762731905</v>
      </c>
      <c r="M166" s="347">
        <v>10693206.637627317</v>
      </c>
      <c r="N166" s="346">
        <v>0.62371262381745785</v>
      </c>
      <c r="O166" s="347">
        <v>1119757.2399999995</v>
      </c>
      <c r="P166" s="347">
        <v>584640.36999999988</v>
      </c>
      <c r="Q166" s="347">
        <v>1704397.6099999994</v>
      </c>
      <c r="R166" s="346">
        <v>9.9413986971936208E-2</v>
      </c>
      <c r="S166" s="347">
        <v>806217.94000000018</v>
      </c>
      <c r="T166" s="347">
        <v>1574703.3200000003</v>
      </c>
      <c r="U166" s="347">
        <v>349663.73999999993</v>
      </c>
      <c r="V166" s="347">
        <v>213822.72000000003</v>
      </c>
      <c r="W166" s="347">
        <v>31.05</v>
      </c>
      <c r="X166" s="347">
        <v>2944438.7700000005</v>
      </c>
      <c r="Y166" s="347">
        <v>15342043.017627317</v>
      </c>
      <c r="Z166" s="347">
        <v>0</v>
      </c>
      <c r="AA166" s="347">
        <v>15342043.017627317</v>
      </c>
    </row>
    <row r="167" spans="1:27" customFormat="1" ht="12" customHeight="1">
      <c r="A167" s="342">
        <v>2015</v>
      </c>
      <c r="B167" s="343">
        <v>42124</v>
      </c>
      <c r="C167" s="347" t="s">
        <v>1464</v>
      </c>
      <c r="D167" s="345">
        <v>20.058922159149052</v>
      </c>
      <c r="E167" s="347">
        <v>830605</v>
      </c>
      <c r="F167" s="347">
        <v>16661041.039999999</v>
      </c>
      <c r="G167" s="347">
        <v>0</v>
      </c>
      <c r="H167" s="685">
        <v>16661041.039999999</v>
      </c>
      <c r="I167" s="347">
        <v>272602.61</v>
      </c>
      <c r="J167" s="347">
        <v>141769.91</v>
      </c>
      <c r="K167" s="347">
        <v>9111448.4699999988</v>
      </c>
      <c r="L167" s="347">
        <v>657166.21678084845</v>
      </c>
      <c r="M167" s="347">
        <v>10182987.206780847</v>
      </c>
      <c r="N167" s="346">
        <v>0.61118553050397195</v>
      </c>
      <c r="O167" s="347">
        <v>1110082.9300000009</v>
      </c>
      <c r="P167" s="347">
        <v>580625.99000000046</v>
      </c>
      <c r="Q167" s="347">
        <v>1690708.9200000013</v>
      </c>
      <c r="R167" s="346">
        <v>0.10147678743128535</v>
      </c>
      <c r="S167" s="347">
        <v>723303.13000000024</v>
      </c>
      <c r="T167" s="347">
        <v>1752652.340000001</v>
      </c>
      <c r="U167" s="347">
        <v>374920.63999999972</v>
      </c>
      <c r="V167" s="347">
        <v>135178.38000000006</v>
      </c>
      <c r="W167" s="347">
        <v>26.61</v>
      </c>
      <c r="X167" s="347">
        <v>2986081.1000000006</v>
      </c>
      <c r="Y167" s="347">
        <v>14859777.226780849</v>
      </c>
      <c r="Z167" s="347">
        <v>0</v>
      </c>
      <c r="AA167" s="347">
        <v>14859777.226780849</v>
      </c>
    </row>
    <row r="168" spans="1:27" customFormat="1" ht="12" customHeight="1">
      <c r="A168" s="342">
        <v>2015</v>
      </c>
      <c r="B168" s="343">
        <v>42155</v>
      </c>
      <c r="C168" s="347" t="s">
        <v>1464</v>
      </c>
      <c r="D168" s="345">
        <v>22.371397275081694</v>
      </c>
      <c r="E168" s="347">
        <v>586513</v>
      </c>
      <c r="F168" s="347">
        <v>13121115.329999989</v>
      </c>
      <c r="G168" s="347">
        <v>0</v>
      </c>
      <c r="H168" s="685">
        <v>13121115.329999989</v>
      </c>
      <c r="I168" s="347">
        <v>197946.76000000004</v>
      </c>
      <c r="J168" s="347">
        <v>108685.48000000003</v>
      </c>
      <c r="K168" s="347">
        <v>6694816.3999999976</v>
      </c>
      <c r="L168" s="347">
        <v>134842.83867082029</v>
      </c>
      <c r="M168" s="347">
        <v>7136291.4786708178</v>
      </c>
      <c r="N168" s="346">
        <v>0.54387842033172829</v>
      </c>
      <c r="O168" s="347">
        <v>864216.82999999961</v>
      </c>
      <c r="P168" s="347">
        <v>468113.68000000023</v>
      </c>
      <c r="Q168" s="347">
        <v>1332330.5099999998</v>
      </c>
      <c r="R168" s="346">
        <v>0.10154094956804262</v>
      </c>
      <c r="S168" s="347">
        <v>498776.7100000002</v>
      </c>
      <c r="T168" s="347">
        <v>1538583.169999999</v>
      </c>
      <c r="U168" s="347">
        <v>318520.51999999996</v>
      </c>
      <c r="V168" s="347">
        <v>109991.74000000002</v>
      </c>
      <c r="W168" s="347">
        <v>81.44</v>
      </c>
      <c r="X168" s="347">
        <v>2465953.5799999991</v>
      </c>
      <c r="Y168" s="347">
        <v>10934575.568670817</v>
      </c>
      <c r="Z168" s="347">
        <v>0</v>
      </c>
      <c r="AA168" s="347">
        <v>10934575.568670817</v>
      </c>
    </row>
    <row r="169" spans="1:27" customFormat="1" ht="12" customHeight="1">
      <c r="A169" s="342">
        <v>2015</v>
      </c>
      <c r="B169" s="343">
        <v>42185</v>
      </c>
      <c r="C169" s="347" t="s">
        <v>1464</v>
      </c>
      <c r="D169" s="345">
        <v>21.678800251052532</v>
      </c>
      <c r="E169" s="347">
        <v>616604</v>
      </c>
      <c r="F169" s="347">
        <v>13367234.949999996</v>
      </c>
      <c r="G169" s="347">
        <v>0</v>
      </c>
      <c r="H169" s="685">
        <v>13367234.949999996</v>
      </c>
      <c r="I169" s="347">
        <v>241439.57000000004</v>
      </c>
      <c r="J169" s="347">
        <v>111996.14000000009</v>
      </c>
      <c r="K169" s="347">
        <v>6942224.8999999994</v>
      </c>
      <c r="L169" s="347">
        <v>310555.41468988761</v>
      </c>
      <c r="M169" s="347">
        <v>7606216.0246898867</v>
      </c>
      <c r="N169" s="346">
        <v>0.569019401031018</v>
      </c>
      <c r="O169" s="347">
        <v>898498.47</v>
      </c>
      <c r="P169" s="347">
        <v>477894.33999999979</v>
      </c>
      <c r="Q169" s="347">
        <v>1376392.8099999998</v>
      </c>
      <c r="R169" s="346">
        <v>0.10296765300740078</v>
      </c>
      <c r="S169" s="347">
        <v>408184.87000000011</v>
      </c>
      <c r="T169" s="347">
        <v>1660110.9200000011</v>
      </c>
      <c r="U169" s="347">
        <v>398331.81000000035</v>
      </c>
      <c r="V169" s="347">
        <v>158666.05000000008</v>
      </c>
      <c r="W169" s="347">
        <v>13.899999999999997</v>
      </c>
      <c r="X169" s="347">
        <v>2625307.5500000017</v>
      </c>
      <c r="Y169" s="347">
        <v>11607916.384689888</v>
      </c>
      <c r="Z169" s="347">
        <v>0</v>
      </c>
      <c r="AA169" s="347">
        <v>11607916.384689888</v>
      </c>
    </row>
    <row r="170" spans="1:27" ht="12" customHeight="1">
      <c r="A170" s="342">
        <v>2012</v>
      </c>
      <c r="B170" s="343">
        <v>40939</v>
      </c>
      <c r="C170" s="344" t="s">
        <v>1465</v>
      </c>
      <c r="D170" s="345">
        <v>30.805149359807221</v>
      </c>
      <c r="E170" s="344">
        <v>360204</v>
      </c>
      <c r="F170" s="344">
        <v>11096138.02</v>
      </c>
      <c r="G170" s="344">
        <v>0</v>
      </c>
      <c r="H170" s="685">
        <v>11096138.02</v>
      </c>
      <c r="I170" s="344">
        <v>451390.23000000004</v>
      </c>
      <c r="J170" s="344">
        <v>80257.00999999998</v>
      </c>
      <c r="K170" s="344">
        <v>5047641.5699999994</v>
      </c>
      <c r="L170" s="344">
        <v>82209.946437019767</v>
      </c>
      <c r="M170" s="344">
        <v>5661498.7564370194</v>
      </c>
      <c r="N170" s="346">
        <v>0.5102224527337863</v>
      </c>
      <c r="O170" s="344">
        <v>476440.67999999993</v>
      </c>
      <c r="P170" s="344">
        <v>736081.34999999986</v>
      </c>
      <c r="Q170" s="344">
        <v>1212522.0299999998</v>
      </c>
      <c r="R170" s="346">
        <v>0.10927423828132951</v>
      </c>
      <c r="S170" s="344">
        <v>362066.18</v>
      </c>
      <c r="T170" s="344">
        <v>771224.70999999985</v>
      </c>
      <c r="U170" s="344">
        <v>285374.65000000002</v>
      </c>
      <c r="V170" s="344">
        <v>128238.63</v>
      </c>
      <c r="W170" s="344">
        <v>4892.22</v>
      </c>
      <c r="X170" s="344">
        <v>1551796.39</v>
      </c>
      <c r="Y170" s="344">
        <v>8425817.1764370203</v>
      </c>
      <c r="Z170" s="344">
        <v>0</v>
      </c>
      <c r="AA170" s="344">
        <v>8425817.1764370203</v>
      </c>
    </row>
    <row r="171" spans="1:27" ht="12" customHeight="1">
      <c r="A171" s="342">
        <v>2012</v>
      </c>
      <c r="B171" s="343">
        <v>40968</v>
      </c>
      <c r="C171" s="344" t="s">
        <v>1465</v>
      </c>
      <c r="D171" s="345">
        <v>24.223034531369724</v>
      </c>
      <c r="E171" s="344">
        <v>292256</v>
      </c>
      <c r="F171" s="344">
        <v>7079327.1799999904</v>
      </c>
      <c r="G171" s="344">
        <v>0</v>
      </c>
      <c r="H171" s="685">
        <v>7079327.1799999904</v>
      </c>
      <c r="I171" s="344">
        <v>284111.40999999898</v>
      </c>
      <c r="J171" s="344">
        <v>76152.789999999906</v>
      </c>
      <c r="K171" s="344">
        <v>3540541.93</v>
      </c>
      <c r="L171" s="344">
        <v>83633.378054262314</v>
      </c>
      <c r="M171" s="344">
        <v>3984439.5080542611</v>
      </c>
      <c r="N171" s="346">
        <v>0.56282742791021367</v>
      </c>
      <c r="O171" s="344">
        <v>294759.64</v>
      </c>
      <c r="P171" s="344">
        <v>538984.56000000006</v>
      </c>
      <c r="Q171" s="344">
        <v>833744.20000000007</v>
      </c>
      <c r="R171" s="346">
        <v>0.11777167219441907</v>
      </c>
      <c r="S171" s="344">
        <v>276040.25</v>
      </c>
      <c r="T171" s="344">
        <v>472923.63</v>
      </c>
      <c r="U171" s="344">
        <v>193894.06</v>
      </c>
      <c r="V171" s="344">
        <v>108956.6</v>
      </c>
      <c r="W171" s="344">
        <v>1528.3499999999899</v>
      </c>
      <c r="X171" s="344">
        <v>1053342.8900000001</v>
      </c>
      <c r="Y171" s="344">
        <v>5871526.5980542619</v>
      </c>
      <c r="Z171" s="344">
        <v>0</v>
      </c>
      <c r="AA171" s="344">
        <v>5871526.5980542619</v>
      </c>
    </row>
    <row r="172" spans="1:27" ht="12" customHeight="1">
      <c r="A172" s="342">
        <v>2012</v>
      </c>
      <c r="B172" s="343">
        <v>40999</v>
      </c>
      <c r="C172" s="347" t="s">
        <v>1465</v>
      </c>
      <c r="D172" s="345">
        <v>25.395741259389748</v>
      </c>
      <c r="E172" s="347">
        <v>323490</v>
      </c>
      <c r="F172" s="347">
        <v>8215268.3399999896</v>
      </c>
      <c r="G172" s="347">
        <v>0</v>
      </c>
      <c r="H172" s="685">
        <v>8215268.3399999896</v>
      </c>
      <c r="I172" s="347">
        <v>347138.71999999898</v>
      </c>
      <c r="J172" s="347">
        <v>60937.65</v>
      </c>
      <c r="K172" s="347">
        <v>3884627.50999999</v>
      </c>
      <c r="L172" s="347">
        <v>-12981.492765466854</v>
      </c>
      <c r="M172" s="347">
        <v>4279722.387234522</v>
      </c>
      <c r="N172" s="346">
        <v>0.52094736411671827</v>
      </c>
      <c r="O172" s="347">
        <v>301747.91999999899</v>
      </c>
      <c r="P172" s="347">
        <v>590217.79</v>
      </c>
      <c r="Q172" s="347">
        <v>891965.70999999903</v>
      </c>
      <c r="R172" s="346">
        <v>0.10857414183990004</v>
      </c>
      <c r="S172" s="347">
        <v>316252.65999999898</v>
      </c>
      <c r="T172" s="347">
        <v>477350.38</v>
      </c>
      <c r="U172" s="347">
        <v>201752.47</v>
      </c>
      <c r="V172" s="347">
        <v>118568.91</v>
      </c>
      <c r="W172" s="347">
        <v>24926.47</v>
      </c>
      <c r="X172" s="347">
        <v>1138850.889999999</v>
      </c>
      <c r="Y172" s="347">
        <v>6310538.9872345198</v>
      </c>
      <c r="Z172" s="347">
        <v>0</v>
      </c>
      <c r="AA172" s="347">
        <v>6310538.9872345198</v>
      </c>
    </row>
    <row r="173" spans="1:27" ht="12" customHeight="1">
      <c r="A173" s="342">
        <v>2012</v>
      </c>
      <c r="B173" s="343">
        <v>41029</v>
      </c>
      <c r="C173" s="348" t="s">
        <v>1465</v>
      </c>
      <c r="D173" s="349">
        <v>27.348513247433999</v>
      </c>
      <c r="E173" s="348">
        <v>300662</v>
      </c>
      <c r="F173" s="348">
        <v>8222658.6900000013</v>
      </c>
      <c r="G173" s="348">
        <v>0</v>
      </c>
      <c r="H173" s="686">
        <v>8222658.6900000013</v>
      </c>
      <c r="I173" s="348">
        <v>359746.96</v>
      </c>
      <c r="J173" s="348">
        <v>69888.540000000008</v>
      </c>
      <c r="K173" s="348">
        <v>3752160.36</v>
      </c>
      <c r="L173" s="348">
        <v>98294.279999999897</v>
      </c>
      <c r="M173" s="348">
        <v>4280090.1399999997</v>
      </c>
      <c r="N173" s="350">
        <v>0.5205238720664932</v>
      </c>
      <c r="O173" s="348">
        <v>282680.59000000008</v>
      </c>
      <c r="P173" s="348">
        <v>564835.22999999986</v>
      </c>
      <c r="Q173" s="348">
        <v>847515.82</v>
      </c>
      <c r="R173" s="350">
        <v>0.10307077697761037</v>
      </c>
      <c r="S173" s="348">
        <v>327689.01000000007</v>
      </c>
      <c r="T173" s="348">
        <v>481254.91000000009</v>
      </c>
      <c r="U173" s="348">
        <v>193126.62000000002</v>
      </c>
      <c r="V173" s="348">
        <v>111322.56999999999</v>
      </c>
      <c r="W173" s="348">
        <v>54471.21</v>
      </c>
      <c r="X173" s="348">
        <v>1167864.3200000001</v>
      </c>
      <c r="Y173" s="348">
        <v>6295470.2799999993</v>
      </c>
      <c r="Z173" s="348">
        <v>0</v>
      </c>
      <c r="AA173" s="348">
        <v>6295470.2799999993</v>
      </c>
    </row>
    <row r="174" spans="1:27" ht="12" customHeight="1">
      <c r="A174" s="342">
        <v>2012</v>
      </c>
      <c r="B174" s="343">
        <v>41060</v>
      </c>
      <c r="C174" s="347" t="s">
        <v>1465</v>
      </c>
      <c r="D174" s="345">
        <v>27.322916922238125</v>
      </c>
      <c r="E174" s="347">
        <v>278787</v>
      </c>
      <c r="F174" s="347">
        <v>7617274.04</v>
      </c>
      <c r="G174" s="347">
        <v>0</v>
      </c>
      <c r="H174" s="685">
        <v>7617274.04</v>
      </c>
      <c r="I174" s="347">
        <v>319447.18000000005</v>
      </c>
      <c r="J174" s="347">
        <v>65121.33</v>
      </c>
      <c r="K174" s="347">
        <v>3530328.3</v>
      </c>
      <c r="L174" s="347">
        <v>89300.252540819492</v>
      </c>
      <c r="M174" s="347">
        <v>4004197.0625408194</v>
      </c>
      <c r="N174" s="346">
        <v>0.52567323185615877</v>
      </c>
      <c r="O174" s="347">
        <v>278492.33</v>
      </c>
      <c r="P174" s="347">
        <v>548182.73000000021</v>
      </c>
      <c r="Q174" s="347">
        <v>826675.06000000029</v>
      </c>
      <c r="R174" s="346">
        <v>0.10852636463634441</v>
      </c>
      <c r="S174" s="347">
        <v>295046.56999999995</v>
      </c>
      <c r="T174" s="347">
        <v>466146.76</v>
      </c>
      <c r="U174" s="347">
        <v>135057.00000000003</v>
      </c>
      <c r="V174" s="347">
        <v>93325.1</v>
      </c>
      <c r="W174" s="347">
        <v>38104.009999999995</v>
      </c>
      <c r="X174" s="347">
        <v>1027679.44</v>
      </c>
      <c r="Y174" s="347">
        <v>5858551.5625408199</v>
      </c>
      <c r="Z174" s="347">
        <v>0</v>
      </c>
      <c r="AA174" s="347">
        <v>5858551.5625408199</v>
      </c>
    </row>
    <row r="175" spans="1:27" ht="12" customHeight="1">
      <c r="A175" s="342">
        <v>2012</v>
      </c>
      <c r="B175" s="343">
        <v>41090</v>
      </c>
      <c r="C175" s="347" t="s">
        <v>1465</v>
      </c>
      <c r="D175" s="345">
        <v>28.122287709740831</v>
      </c>
      <c r="E175" s="347">
        <v>298106</v>
      </c>
      <c r="F175" s="347">
        <v>8383422.7000000002</v>
      </c>
      <c r="G175" s="347">
        <v>0</v>
      </c>
      <c r="H175" s="685">
        <v>8383422.7000000002</v>
      </c>
      <c r="I175" s="347">
        <v>331506.28999999998</v>
      </c>
      <c r="J175" s="347">
        <v>70217.849999999991</v>
      </c>
      <c r="K175" s="347">
        <v>3956795.3699999992</v>
      </c>
      <c r="L175" s="347">
        <v>89300.252540819492</v>
      </c>
      <c r="M175" s="347">
        <v>4447819.7625408182</v>
      </c>
      <c r="N175" s="346">
        <v>0.53054938557980835</v>
      </c>
      <c r="O175" s="347">
        <v>322880.17</v>
      </c>
      <c r="P175" s="347">
        <v>654063.38</v>
      </c>
      <c r="Q175" s="347">
        <v>976943.55</v>
      </c>
      <c r="R175" s="346">
        <v>0.11653277962472297</v>
      </c>
      <c r="S175" s="347">
        <v>247098.45999999996</v>
      </c>
      <c r="T175" s="347">
        <v>547169.43999999983</v>
      </c>
      <c r="U175" s="347">
        <v>158679.27000000002</v>
      </c>
      <c r="V175" s="347">
        <v>117218.14000000003</v>
      </c>
      <c r="W175" s="347">
        <v>41933.100000000006</v>
      </c>
      <c r="X175" s="347">
        <v>1112098.4099999999</v>
      </c>
      <c r="Y175" s="347">
        <v>6536861.7225408182</v>
      </c>
      <c r="Z175" s="347">
        <v>0</v>
      </c>
      <c r="AA175" s="347">
        <v>6536861.7225408182</v>
      </c>
    </row>
    <row r="176" spans="1:27" ht="12" customHeight="1">
      <c r="A176" s="342">
        <v>2012</v>
      </c>
      <c r="B176" s="343">
        <v>41121</v>
      </c>
      <c r="C176" s="347" t="s">
        <v>1465</v>
      </c>
      <c r="D176" s="345">
        <v>28.145878740328918</v>
      </c>
      <c r="E176" s="347">
        <v>266387</v>
      </c>
      <c r="F176" s="347">
        <v>7497696.1999999993</v>
      </c>
      <c r="G176" s="347">
        <v>0</v>
      </c>
      <c r="H176" s="685">
        <v>7497696.1999999993</v>
      </c>
      <c r="I176" s="347">
        <v>287039.64000000007</v>
      </c>
      <c r="J176" s="347">
        <v>64522.759999999995</v>
      </c>
      <c r="K176" s="347">
        <v>3519217.8500000006</v>
      </c>
      <c r="L176" s="347">
        <v>71090.586948913726</v>
      </c>
      <c r="M176" s="347">
        <v>3941870.836948914</v>
      </c>
      <c r="N176" s="346">
        <v>0.52574427288063685</v>
      </c>
      <c r="O176" s="347">
        <v>285666.94</v>
      </c>
      <c r="P176" s="347">
        <v>548737.32999999996</v>
      </c>
      <c r="Q176" s="347">
        <v>834404.27</v>
      </c>
      <c r="R176" s="346">
        <v>0.11128808739943345</v>
      </c>
      <c r="S176" s="347">
        <v>160700.56</v>
      </c>
      <c r="T176" s="347">
        <v>136913.01999999999</v>
      </c>
      <c r="U176" s="347">
        <v>487334.52</v>
      </c>
      <c r="V176" s="347">
        <v>124452.96999999999</v>
      </c>
      <c r="W176" s="347">
        <v>25390.23</v>
      </c>
      <c r="X176" s="347">
        <v>934791.29999999993</v>
      </c>
      <c r="Y176" s="347">
        <v>5711066.4069489138</v>
      </c>
      <c r="Z176" s="347">
        <v>0</v>
      </c>
      <c r="AA176" s="347">
        <v>5711066.4069489138</v>
      </c>
    </row>
    <row r="177" spans="1:27" ht="12" customHeight="1">
      <c r="A177" s="342">
        <v>2012</v>
      </c>
      <c r="B177" s="343">
        <v>41152</v>
      </c>
      <c r="C177" s="347" t="s">
        <v>1465</v>
      </c>
      <c r="D177" s="345">
        <v>26.949112280241895</v>
      </c>
      <c r="E177" s="347">
        <v>267055</v>
      </c>
      <c r="F177" s="347">
        <v>7196895.1799999997</v>
      </c>
      <c r="G177" s="347">
        <v>0</v>
      </c>
      <c r="H177" s="685">
        <v>7196895.1799999997</v>
      </c>
      <c r="I177" s="347">
        <v>281406.98</v>
      </c>
      <c r="J177" s="347">
        <v>60508.779999999992</v>
      </c>
      <c r="K177" s="347">
        <v>3414415.5699999994</v>
      </c>
      <c r="L177" s="347">
        <v>186726.27000000002</v>
      </c>
      <c r="M177" s="347">
        <v>3943057.5999999992</v>
      </c>
      <c r="N177" s="346">
        <v>0.5478831498001614</v>
      </c>
      <c r="O177" s="347">
        <v>286637.7</v>
      </c>
      <c r="P177" s="347">
        <v>562163.62</v>
      </c>
      <c r="Q177" s="347">
        <v>848801.32000000007</v>
      </c>
      <c r="R177" s="346">
        <v>0.11793993086891118</v>
      </c>
      <c r="S177" s="347">
        <v>139911.34999999998</v>
      </c>
      <c r="T177" s="347">
        <v>144560.81000000003</v>
      </c>
      <c r="U177" s="347">
        <v>484724.71000000008</v>
      </c>
      <c r="V177" s="347">
        <v>142310.30000000002</v>
      </c>
      <c r="W177" s="347">
        <v>26177.620000000003</v>
      </c>
      <c r="X177" s="347">
        <v>937684.79000000015</v>
      </c>
      <c r="Y177" s="347">
        <v>5729543.709999999</v>
      </c>
      <c r="Z177" s="347">
        <v>0</v>
      </c>
      <c r="AA177" s="347">
        <v>5729543.709999999</v>
      </c>
    </row>
    <row r="178" spans="1:27" ht="12" customHeight="1">
      <c r="A178" s="342">
        <v>2012</v>
      </c>
      <c r="B178" s="343">
        <v>41182</v>
      </c>
      <c r="C178" s="347" t="s">
        <v>1465</v>
      </c>
      <c r="D178" s="345">
        <v>13.968763207729086</v>
      </c>
      <c r="E178" s="347">
        <v>606747</v>
      </c>
      <c r="F178" s="347">
        <v>8475505.1699999999</v>
      </c>
      <c r="G178" s="347">
        <v>0</v>
      </c>
      <c r="H178" s="685">
        <v>8475505.1699999999</v>
      </c>
      <c r="I178" s="347">
        <v>335987.39999999997</v>
      </c>
      <c r="J178" s="347">
        <v>64950.970000000016</v>
      </c>
      <c r="K178" s="347">
        <v>4038761.2700000005</v>
      </c>
      <c r="L178" s="347">
        <v>96613.999315151232</v>
      </c>
      <c r="M178" s="347">
        <v>4536313.6393151516</v>
      </c>
      <c r="N178" s="346">
        <v>0.535226343247591</v>
      </c>
      <c r="O178" s="347">
        <v>333548.01</v>
      </c>
      <c r="P178" s="347">
        <v>652674.84</v>
      </c>
      <c r="Q178" s="347">
        <v>986222.85</v>
      </c>
      <c r="R178" s="346">
        <v>0.11636154190441016</v>
      </c>
      <c r="S178" s="347">
        <v>139039.81999999998</v>
      </c>
      <c r="T178" s="347">
        <v>176957.35</v>
      </c>
      <c r="U178" s="347">
        <v>559373.54999999993</v>
      </c>
      <c r="V178" s="347">
        <v>164814.78</v>
      </c>
      <c r="W178" s="347">
        <v>20842.830000000002</v>
      </c>
      <c r="X178" s="347">
        <v>1061028.33</v>
      </c>
      <c r="Y178" s="347">
        <v>6583564.8193151522</v>
      </c>
      <c r="Z178" s="347">
        <v>0</v>
      </c>
      <c r="AA178" s="347">
        <v>6583564.8193151522</v>
      </c>
    </row>
    <row r="179" spans="1:27" ht="12" customHeight="1">
      <c r="A179" s="342">
        <v>2012</v>
      </c>
      <c r="B179" s="343">
        <v>41213</v>
      </c>
      <c r="C179" s="347" t="s">
        <v>1465</v>
      </c>
      <c r="D179" s="345">
        <v>26.58894484544247</v>
      </c>
      <c r="E179" s="347">
        <v>309367</v>
      </c>
      <c r="F179" s="347">
        <v>8225742.1000000006</v>
      </c>
      <c r="G179" s="347">
        <v>0</v>
      </c>
      <c r="H179" s="685">
        <v>8225742.1000000006</v>
      </c>
      <c r="I179" s="347">
        <v>375712.93999999994</v>
      </c>
      <c r="J179" s="347">
        <v>73900.479999999981</v>
      </c>
      <c r="K179" s="347">
        <v>3974780.48</v>
      </c>
      <c r="L179" s="347">
        <v>277628.44726993039</v>
      </c>
      <c r="M179" s="347">
        <v>4702022.3472699309</v>
      </c>
      <c r="N179" s="346">
        <v>0.57162287488565078</v>
      </c>
      <c r="O179" s="347">
        <v>320808.00999999995</v>
      </c>
      <c r="P179" s="347">
        <v>613137.09</v>
      </c>
      <c r="Q179" s="347">
        <v>933945.09999999986</v>
      </c>
      <c r="R179" s="346">
        <v>0.11353931215519142</v>
      </c>
      <c r="S179" s="347">
        <v>130554.40999999999</v>
      </c>
      <c r="T179" s="347">
        <v>172651.29999999996</v>
      </c>
      <c r="U179" s="347">
        <v>545079.85</v>
      </c>
      <c r="V179" s="347">
        <v>351568.79000000004</v>
      </c>
      <c r="W179" s="347">
        <v>27354.089999999997</v>
      </c>
      <c r="X179" s="347">
        <v>1227208.4400000002</v>
      </c>
      <c r="Y179" s="347">
        <v>6863175.8872699309</v>
      </c>
      <c r="Z179" s="347">
        <v>0</v>
      </c>
      <c r="AA179" s="347">
        <v>6863175.8872699309</v>
      </c>
    </row>
    <row r="180" spans="1:27" ht="12" customHeight="1">
      <c r="A180" s="342">
        <v>2012</v>
      </c>
      <c r="B180" s="343">
        <v>41243</v>
      </c>
      <c r="C180" s="347" t="s">
        <v>1465</v>
      </c>
      <c r="D180" s="345">
        <v>24.710617030293282</v>
      </c>
      <c r="E180" s="347">
        <v>342155</v>
      </c>
      <c r="F180" s="347">
        <v>8454861.1699999981</v>
      </c>
      <c r="G180" s="347">
        <v>0</v>
      </c>
      <c r="H180" s="685">
        <v>8454861.1699999981</v>
      </c>
      <c r="I180" s="347">
        <v>298245.62999999995</v>
      </c>
      <c r="J180" s="347">
        <v>86964.52</v>
      </c>
      <c r="K180" s="347">
        <v>3809894.75</v>
      </c>
      <c r="L180" s="347">
        <v>908411.97999999975</v>
      </c>
      <c r="M180" s="347">
        <v>5103516.88</v>
      </c>
      <c r="N180" s="346">
        <v>0.60361924074029483</v>
      </c>
      <c r="O180" s="347">
        <v>317722.59000000003</v>
      </c>
      <c r="P180" s="347">
        <v>528916.0199999999</v>
      </c>
      <c r="Q180" s="347">
        <v>846638.60999999987</v>
      </c>
      <c r="R180" s="346">
        <v>0.10013631128611424</v>
      </c>
      <c r="S180" s="347">
        <v>95972.669999999969</v>
      </c>
      <c r="T180" s="347">
        <v>158180.78999999992</v>
      </c>
      <c r="U180" s="347">
        <v>591373.55999999982</v>
      </c>
      <c r="V180" s="347">
        <v>163269.3599999999</v>
      </c>
      <c r="W180" s="347">
        <v>17665.160000000003</v>
      </c>
      <c r="X180" s="347">
        <v>1026461.5399999997</v>
      </c>
      <c r="Y180" s="347">
        <v>6976617.0299999993</v>
      </c>
      <c r="Z180" s="347">
        <v>0</v>
      </c>
      <c r="AA180" s="347">
        <v>6976617.0299999993</v>
      </c>
    </row>
    <row r="181" spans="1:27" ht="12" customHeight="1">
      <c r="A181" s="342">
        <v>2012</v>
      </c>
      <c r="B181" s="343">
        <v>41274</v>
      </c>
      <c r="C181" s="347" t="s">
        <v>1465</v>
      </c>
      <c r="D181" s="345">
        <v>4.5777030529763767</v>
      </c>
      <c r="E181" s="347">
        <v>2045119</v>
      </c>
      <c r="F181" s="347">
        <v>9361947.4899999946</v>
      </c>
      <c r="G181" s="347">
        <v>0</v>
      </c>
      <c r="H181" s="685">
        <v>9361947.4899999946</v>
      </c>
      <c r="I181" s="347">
        <v>352137.22999999992</v>
      </c>
      <c r="J181" s="347">
        <v>84396.9</v>
      </c>
      <c r="K181" s="347">
        <v>4877372.99</v>
      </c>
      <c r="L181" s="347">
        <v>-17904.271838241391</v>
      </c>
      <c r="M181" s="347">
        <v>5296002.8481617589</v>
      </c>
      <c r="N181" s="346">
        <v>0.5656945687656022</v>
      </c>
      <c r="O181" s="347">
        <v>333229.46999999991</v>
      </c>
      <c r="P181" s="347">
        <v>605722.0199999999</v>
      </c>
      <c r="Q181" s="347">
        <v>938951.48999999976</v>
      </c>
      <c r="R181" s="346">
        <v>0.10029446234375325</v>
      </c>
      <c r="S181" s="347">
        <v>89396.749999999985</v>
      </c>
      <c r="T181" s="347">
        <v>651797.74</v>
      </c>
      <c r="U181" s="347">
        <v>181176.58000000005</v>
      </c>
      <c r="V181" s="347">
        <v>153181.32</v>
      </c>
      <c r="W181" s="347">
        <v>60549.32</v>
      </c>
      <c r="X181" s="347">
        <v>1136101.7100000002</v>
      </c>
      <c r="Y181" s="347">
        <v>7371056.048161759</v>
      </c>
      <c r="Z181" s="347">
        <v>0</v>
      </c>
      <c r="AA181" s="347">
        <v>7371056.048161759</v>
      </c>
    </row>
    <row r="182" spans="1:27" customFormat="1" ht="12" customHeight="1">
      <c r="A182" s="342">
        <v>2013</v>
      </c>
      <c r="B182" s="343">
        <v>41305</v>
      </c>
      <c r="C182" s="347" t="s">
        <v>1465</v>
      </c>
      <c r="D182" s="345">
        <v>24.128786428402741</v>
      </c>
      <c r="E182" s="347">
        <v>317575</v>
      </c>
      <c r="F182" s="347">
        <v>7662699.3500000006</v>
      </c>
      <c r="G182" s="347">
        <v>0</v>
      </c>
      <c r="H182" s="685">
        <v>7662699.3500000006</v>
      </c>
      <c r="I182" s="347">
        <v>303434.09000000003</v>
      </c>
      <c r="J182" s="347">
        <v>71258.789999999979</v>
      </c>
      <c r="K182" s="347">
        <v>4069678.6399999992</v>
      </c>
      <c r="L182" s="347">
        <v>28034.142956094154</v>
      </c>
      <c r="M182" s="347">
        <v>4472405.6629560934</v>
      </c>
      <c r="N182" s="346">
        <v>0.58365929011113993</v>
      </c>
      <c r="O182" s="347">
        <v>273715.37</v>
      </c>
      <c r="P182" s="347">
        <v>474674.57</v>
      </c>
      <c r="Q182" s="347">
        <v>748389.94</v>
      </c>
      <c r="R182" s="346">
        <v>9.7666619270401087E-2</v>
      </c>
      <c r="S182" s="347">
        <v>76022.099999999991</v>
      </c>
      <c r="T182" s="347">
        <v>517521.91999999993</v>
      </c>
      <c r="U182" s="347">
        <v>143815.65000000002</v>
      </c>
      <c r="V182" s="347">
        <v>122232.69999999994</v>
      </c>
      <c r="W182" s="347">
        <v>32650.289999999994</v>
      </c>
      <c r="X182" s="347">
        <v>892242.65999999992</v>
      </c>
      <c r="Y182" s="347">
        <v>6113038.2629560931</v>
      </c>
      <c r="Z182" s="347">
        <v>0</v>
      </c>
      <c r="AA182" s="347">
        <v>6113038.2629560931</v>
      </c>
    </row>
    <row r="183" spans="1:27" customFormat="1" ht="12" customHeight="1">
      <c r="A183" s="342">
        <v>2013</v>
      </c>
      <c r="B183" s="343">
        <v>41333</v>
      </c>
      <c r="C183" s="347" t="s">
        <v>1465</v>
      </c>
      <c r="D183" s="345">
        <v>26.396820999543806</v>
      </c>
      <c r="E183" s="347">
        <v>394580</v>
      </c>
      <c r="F183" s="347">
        <v>10415657.629999995</v>
      </c>
      <c r="G183" s="347">
        <v>0</v>
      </c>
      <c r="H183" s="685">
        <v>10415657.629999995</v>
      </c>
      <c r="I183" s="347">
        <v>395720.13</v>
      </c>
      <c r="J183" s="347">
        <v>69092.140000000014</v>
      </c>
      <c r="K183" s="347">
        <v>5271989.1500000013</v>
      </c>
      <c r="L183" s="347">
        <v>-631020.27999999968</v>
      </c>
      <c r="M183" s="347">
        <v>5105781.1400000025</v>
      </c>
      <c r="N183" s="346">
        <v>0.49020247413796808</v>
      </c>
      <c r="O183" s="347">
        <v>413005.8</v>
      </c>
      <c r="P183" s="347">
        <v>836157.12000000023</v>
      </c>
      <c r="Q183" s="347">
        <v>1249162.9200000002</v>
      </c>
      <c r="R183" s="346">
        <v>0.1199312577635101</v>
      </c>
      <c r="S183" s="347">
        <v>78697.239999999991</v>
      </c>
      <c r="T183" s="347">
        <v>795865.28999999992</v>
      </c>
      <c r="U183" s="347">
        <v>230673.99</v>
      </c>
      <c r="V183" s="347">
        <v>175318.59999999998</v>
      </c>
      <c r="W183" s="347">
        <v>100256.16</v>
      </c>
      <c r="X183" s="347">
        <v>1380811.28</v>
      </c>
      <c r="Y183" s="347">
        <v>7735755.3400000026</v>
      </c>
      <c r="Z183" s="347">
        <v>0</v>
      </c>
      <c r="AA183" s="347">
        <v>7735755.3400000026</v>
      </c>
    </row>
    <row r="184" spans="1:27" customFormat="1" ht="12" customHeight="1">
      <c r="A184" s="342">
        <v>2013</v>
      </c>
      <c r="B184" s="343">
        <v>41364</v>
      </c>
      <c r="C184" s="347" t="s">
        <v>1465</v>
      </c>
      <c r="D184" s="345">
        <v>26.70268811324177</v>
      </c>
      <c r="E184" s="347">
        <v>413275</v>
      </c>
      <c r="F184" s="347">
        <v>11035553.429999992</v>
      </c>
      <c r="G184" s="347">
        <v>0</v>
      </c>
      <c r="H184" s="685">
        <v>11035553.429999992</v>
      </c>
      <c r="I184" s="347">
        <v>468327.13000000012</v>
      </c>
      <c r="J184" s="347">
        <v>99954.64999999998</v>
      </c>
      <c r="K184" s="347">
        <v>5742024.9200000037</v>
      </c>
      <c r="L184" s="347">
        <v>664424.06999999983</v>
      </c>
      <c r="M184" s="347">
        <v>6974730.7700000033</v>
      </c>
      <c r="N184" s="346">
        <v>0.63202365103315061</v>
      </c>
      <c r="O184" s="347">
        <v>524221.77999999997</v>
      </c>
      <c r="P184" s="347">
        <v>823063.5900000002</v>
      </c>
      <c r="Q184" s="347">
        <v>1347285.37</v>
      </c>
      <c r="R184" s="346">
        <v>0.12208589071187172</v>
      </c>
      <c r="S184" s="347">
        <v>104763.99000000002</v>
      </c>
      <c r="T184" s="347">
        <v>822202.62000000046</v>
      </c>
      <c r="U184" s="347">
        <v>267679.40999999997</v>
      </c>
      <c r="V184" s="347">
        <v>240471.43999999992</v>
      </c>
      <c r="W184" s="347">
        <v>68118.880000000005</v>
      </c>
      <c r="X184" s="347">
        <v>1503236.3400000003</v>
      </c>
      <c r="Y184" s="347">
        <v>9825252.4800000042</v>
      </c>
      <c r="Z184" s="347">
        <v>0</v>
      </c>
      <c r="AA184" s="347">
        <v>9825252.4800000042</v>
      </c>
    </row>
    <row r="185" spans="1:27" customFormat="1" ht="12" customHeight="1">
      <c r="A185" s="342">
        <v>2013</v>
      </c>
      <c r="B185" s="343">
        <v>41394</v>
      </c>
      <c r="C185" s="347" t="s">
        <v>1465</v>
      </c>
      <c r="D185" s="345">
        <v>26.55062179123566</v>
      </c>
      <c r="E185" s="347">
        <v>276781</v>
      </c>
      <c r="F185" s="347">
        <v>7348707.6499999976</v>
      </c>
      <c r="G185" s="347">
        <v>0</v>
      </c>
      <c r="H185" s="685">
        <v>7348707.6499999976</v>
      </c>
      <c r="I185" s="347">
        <v>304760.23000000004</v>
      </c>
      <c r="J185" s="347">
        <v>53771.92</v>
      </c>
      <c r="K185" s="347">
        <v>3911598.5500000007</v>
      </c>
      <c r="L185" s="347">
        <v>-476157.55</v>
      </c>
      <c r="M185" s="347">
        <v>3793973.1500000013</v>
      </c>
      <c r="N185" s="346">
        <v>0.51627760018457158</v>
      </c>
      <c r="O185" s="347">
        <v>367548.13000000006</v>
      </c>
      <c r="P185" s="347">
        <v>412438.52999999997</v>
      </c>
      <c r="Q185" s="347">
        <v>779986.66</v>
      </c>
      <c r="R185" s="346">
        <v>0.10613929647888501</v>
      </c>
      <c r="S185" s="347">
        <v>70526.260000000009</v>
      </c>
      <c r="T185" s="347">
        <v>660223.74000000022</v>
      </c>
      <c r="U185" s="347">
        <v>145605.41000000009</v>
      </c>
      <c r="V185" s="347">
        <v>112644.13999999998</v>
      </c>
      <c r="W185" s="347">
        <v>26239.56</v>
      </c>
      <c r="X185" s="347">
        <v>1015239.1100000005</v>
      </c>
      <c r="Y185" s="347">
        <v>5589198.9200000018</v>
      </c>
      <c r="Z185" s="347">
        <v>0</v>
      </c>
      <c r="AA185" s="347">
        <v>5589198.9200000018</v>
      </c>
    </row>
    <row r="186" spans="1:27" customFormat="1" ht="12" customHeight="1">
      <c r="A186" s="342">
        <v>2013</v>
      </c>
      <c r="B186" s="343">
        <v>41425</v>
      </c>
      <c r="C186" s="347" t="s">
        <v>1465</v>
      </c>
      <c r="D186" s="345">
        <v>28.349735146627516</v>
      </c>
      <c r="E186" s="347">
        <v>247873</v>
      </c>
      <c r="F186" s="347">
        <v>7027133.9000000022</v>
      </c>
      <c r="G186" s="347">
        <v>0</v>
      </c>
      <c r="H186" s="685">
        <v>7027133.9000000022</v>
      </c>
      <c r="I186" s="347">
        <v>324183.93000000028</v>
      </c>
      <c r="J186" s="347">
        <v>46083.110000000008</v>
      </c>
      <c r="K186" s="347">
        <v>3363197.8100000005</v>
      </c>
      <c r="L186" s="347">
        <v>246152.80000000005</v>
      </c>
      <c r="M186" s="347">
        <v>3979617.6500000004</v>
      </c>
      <c r="N186" s="346">
        <v>0.56632159094051115</v>
      </c>
      <c r="O186" s="347">
        <v>308163.59999999998</v>
      </c>
      <c r="P186" s="347">
        <v>291078.16999999993</v>
      </c>
      <c r="Q186" s="347">
        <v>599241.7699999999</v>
      </c>
      <c r="R186" s="346">
        <v>8.5275416482386901E-2</v>
      </c>
      <c r="S186" s="347">
        <v>75843.579999999973</v>
      </c>
      <c r="T186" s="347">
        <v>685268.20999999973</v>
      </c>
      <c r="U186" s="347">
        <v>110150.91000000002</v>
      </c>
      <c r="V186" s="347">
        <v>99790.099999999991</v>
      </c>
      <c r="W186" s="347">
        <v>13629.59</v>
      </c>
      <c r="X186" s="347">
        <v>984682.38999999966</v>
      </c>
      <c r="Y186" s="347">
        <v>5563541.8100000005</v>
      </c>
      <c r="Z186" s="347">
        <v>0</v>
      </c>
      <c r="AA186" s="347">
        <v>5563541.8100000005</v>
      </c>
    </row>
    <row r="187" spans="1:27" customFormat="1" ht="12" customHeight="1">
      <c r="A187" s="342">
        <v>2013</v>
      </c>
      <c r="B187" s="343">
        <v>41455</v>
      </c>
      <c r="C187" s="347" t="s">
        <v>1465</v>
      </c>
      <c r="D187" s="345">
        <v>26.101010046336153</v>
      </c>
      <c r="E187" s="347">
        <v>243870</v>
      </c>
      <c r="F187" s="347">
        <v>6365253.3199999975</v>
      </c>
      <c r="G187" s="347">
        <v>0</v>
      </c>
      <c r="H187" s="685">
        <v>6365253.3199999975</v>
      </c>
      <c r="I187" s="347">
        <v>297412.71000000002</v>
      </c>
      <c r="J187" s="347">
        <v>36975.880000000019</v>
      </c>
      <c r="K187" s="347">
        <v>3068249.3399999989</v>
      </c>
      <c r="L187" s="347">
        <v>449137.93000000023</v>
      </c>
      <c r="M187" s="347">
        <v>3851775.8599999989</v>
      </c>
      <c r="N187" s="346">
        <v>0.6051253055235829</v>
      </c>
      <c r="O187" s="347">
        <v>295969.96999999991</v>
      </c>
      <c r="P187" s="347">
        <v>224097.56</v>
      </c>
      <c r="Q187" s="347">
        <v>520067.52999999991</v>
      </c>
      <c r="R187" s="346">
        <v>8.170413711044576E-2</v>
      </c>
      <c r="S187" s="347">
        <v>65773.149999999994</v>
      </c>
      <c r="T187" s="347">
        <v>754845.75999999989</v>
      </c>
      <c r="U187" s="347">
        <v>94071.340000000055</v>
      </c>
      <c r="V187" s="347">
        <v>67108.510000000038</v>
      </c>
      <c r="W187" s="347">
        <v>8213.6799999999948</v>
      </c>
      <c r="X187" s="347">
        <v>990012.44000000006</v>
      </c>
      <c r="Y187" s="347">
        <v>5361855.8299999991</v>
      </c>
      <c r="Z187" s="347">
        <v>0</v>
      </c>
      <c r="AA187" s="347">
        <v>5361855.8299999991</v>
      </c>
    </row>
    <row r="188" spans="1:27" customFormat="1" ht="12" customHeight="1">
      <c r="A188" s="342">
        <v>2013</v>
      </c>
      <c r="B188" s="343">
        <v>41486</v>
      </c>
      <c r="C188" s="347" t="s">
        <v>1465</v>
      </c>
      <c r="D188" s="345">
        <v>25.340359151438481</v>
      </c>
      <c r="E188" s="347">
        <v>233996</v>
      </c>
      <c r="F188" s="347">
        <v>5929542.6799999988</v>
      </c>
      <c r="G188" s="347">
        <v>0</v>
      </c>
      <c r="H188" s="685">
        <v>5929542.6799999988</v>
      </c>
      <c r="I188" s="347">
        <v>285137.10000000009</v>
      </c>
      <c r="J188" s="347">
        <v>39028.000000000015</v>
      </c>
      <c r="K188" s="347">
        <v>2991425.38</v>
      </c>
      <c r="L188" s="347">
        <v>-83736.88999999997</v>
      </c>
      <c r="M188" s="347">
        <v>3231853.59</v>
      </c>
      <c r="N188" s="346">
        <v>0.54504263893754457</v>
      </c>
      <c r="O188" s="347">
        <v>342907.05000000005</v>
      </c>
      <c r="P188" s="347">
        <v>245813.54000000018</v>
      </c>
      <c r="Q188" s="347">
        <v>588720.5900000002</v>
      </c>
      <c r="R188" s="346">
        <v>9.928600260956387E-2</v>
      </c>
      <c r="S188" s="347">
        <v>69385.180000000008</v>
      </c>
      <c r="T188" s="347">
        <v>845315.78000000038</v>
      </c>
      <c r="U188" s="347">
        <v>125239.2</v>
      </c>
      <c r="V188" s="347">
        <v>62402.039999999979</v>
      </c>
      <c r="W188" s="347">
        <v>7723.4800000000041</v>
      </c>
      <c r="X188" s="347">
        <v>1110065.6800000004</v>
      </c>
      <c r="Y188" s="347">
        <v>4930639.8600000003</v>
      </c>
      <c r="Z188" s="347">
        <v>0</v>
      </c>
      <c r="AA188" s="347">
        <v>4930639.8600000003</v>
      </c>
    </row>
    <row r="189" spans="1:27" customFormat="1" ht="12" customHeight="1">
      <c r="A189" s="342">
        <v>2013</v>
      </c>
      <c r="B189" s="343">
        <v>41517</v>
      </c>
      <c r="C189" s="347" t="s">
        <v>1465</v>
      </c>
      <c r="D189" s="345">
        <v>26.17630126198889</v>
      </c>
      <c r="E189" s="347">
        <v>247625</v>
      </c>
      <c r="F189" s="347">
        <v>6481906.5999999987</v>
      </c>
      <c r="G189" s="347">
        <v>0</v>
      </c>
      <c r="H189" s="685">
        <v>6481906.5999999987</v>
      </c>
      <c r="I189" s="347">
        <v>269512.24000000011</v>
      </c>
      <c r="J189" s="347">
        <v>34306.840000000011</v>
      </c>
      <c r="K189" s="347">
        <v>3099798.0399999996</v>
      </c>
      <c r="L189" s="347">
        <v>229371.67000000004</v>
      </c>
      <c r="M189" s="347">
        <v>3632988.7899999996</v>
      </c>
      <c r="N189" s="346">
        <v>0.56048150863512913</v>
      </c>
      <c r="O189" s="347">
        <v>387397.78999999992</v>
      </c>
      <c r="P189" s="347">
        <v>273107.7099999999</v>
      </c>
      <c r="Q189" s="347">
        <v>660505.49999999977</v>
      </c>
      <c r="R189" s="346">
        <v>0.10189987927317556</v>
      </c>
      <c r="S189" s="347">
        <v>66516.52</v>
      </c>
      <c r="T189" s="347">
        <v>922713.61999999988</v>
      </c>
      <c r="U189" s="347">
        <v>134371.44</v>
      </c>
      <c r="V189" s="347">
        <v>49245.799999999996</v>
      </c>
      <c r="W189" s="347">
        <v>6332.8200000000043</v>
      </c>
      <c r="X189" s="347">
        <v>1179180.2</v>
      </c>
      <c r="Y189" s="347">
        <v>5472674.4899999993</v>
      </c>
      <c r="Z189" s="347">
        <v>0</v>
      </c>
      <c r="AA189" s="347">
        <v>5472674.4899999993</v>
      </c>
    </row>
    <row r="190" spans="1:27" customFormat="1" ht="12" customHeight="1">
      <c r="A190" s="342">
        <v>2013</v>
      </c>
      <c r="B190" s="343">
        <v>41547</v>
      </c>
      <c r="C190" s="347" t="s">
        <v>1465</v>
      </c>
      <c r="D190" s="345">
        <v>26.854989868593492</v>
      </c>
      <c r="E190" s="347">
        <v>231952</v>
      </c>
      <c r="F190" s="347">
        <v>6229068.6099999975</v>
      </c>
      <c r="G190" s="347">
        <v>0</v>
      </c>
      <c r="H190" s="685">
        <v>6229068.6099999975</v>
      </c>
      <c r="I190" s="347">
        <v>294525.83</v>
      </c>
      <c r="J190" s="347">
        <v>31677.909999999993</v>
      </c>
      <c r="K190" s="347">
        <v>3113813.2900000005</v>
      </c>
      <c r="L190" s="347">
        <v>8155.1400000000031</v>
      </c>
      <c r="M190" s="347">
        <v>3448172.1700000004</v>
      </c>
      <c r="N190" s="346">
        <v>0.55356143685179315</v>
      </c>
      <c r="O190" s="347">
        <v>319538.20999999985</v>
      </c>
      <c r="P190" s="347">
        <v>221104.48999999993</v>
      </c>
      <c r="Q190" s="347">
        <v>540642.69999999972</v>
      </c>
      <c r="R190" s="346">
        <v>8.6793505393738146E-2</v>
      </c>
      <c r="S190" s="347">
        <v>78916.080000000031</v>
      </c>
      <c r="T190" s="347">
        <v>643320.25000000012</v>
      </c>
      <c r="U190" s="347">
        <v>126811.61000000003</v>
      </c>
      <c r="V190" s="347">
        <v>130140.19999999995</v>
      </c>
      <c r="W190" s="347">
        <v>4690.0199999999995</v>
      </c>
      <c r="X190" s="347">
        <v>983878.16000000015</v>
      </c>
      <c r="Y190" s="347">
        <v>4972693.03</v>
      </c>
      <c r="Z190" s="347">
        <v>0</v>
      </c>
      <c r="AA190" s="347">
        <v>4972693.03</v>
      </c>
    </row>
    <row r="191" spans="1:27" customFormat="1" ht="12" customHeight="1">
      <c r="A191" s="342">
        <v>2013</v>
      </c>
      <c r="B191" s="343">
        <v>41578</v>
      </c>
      <c r="C191" s="347" t="s">
        <v>1465</v>
      </c>
      <c r="D191" s="345">
        <v>25.11094963739221</v>
      </c>
      <c r="E191" s="347">
        <v>268334</v>
      </c>
      <c r="F191" s="347">
        <v>6738121.5600000015</v>
      </c>
      <c r="G191" s="347">
        <v>0</v>
      </c>
      <c r="H191" s="685">
        <v>6738121.5600000015</v>
      </c>
      <c r="I191" s="347">
        <v>285058.6700000001</v>
      </c>
      <c r="J191" s="347">
        <v>40685.449999999997</v>
      </c>
      <c r="K191" s="347">
        <v>3396448.8200000008</v>
      </c>
      <c r="L191" s="347">
        <v>151744.82999999999</v>
      </c>
      <c r="M191" s="347">
        <v>3873937.7700000009</v>
      </c>
      <c r="N191" s="346">
        <v>0.57492844786255237</v>
      </c>
      <c r="O191" s="347">
        <v>428764.50000000012</v>
      </c>
      <c r="P191" s="347">
        <v>296665.24</v>
      </c>
      <c r="Q191" s="347">
        <v>725429.74000000011</v>
      </c>
      <c r="R191" s="346">
        <v>0.10766053024427774</v>
      </c>
      <c r="S191" s="347">
        <v>86754.23</v>
      </c>
      <c r="T191" s="347">
        <v>771509.44999999984</v>
      </c>
      <c r="U191" s="347">
        <v>159428.84</v>
      </c>
      <c r="V191" s="347">
        <v>124766.06999999995</v>
      </c>
      <c r="W191" s="347">
        <v>6928.6900000000014</v>
      </c>
      <c r="X191" s="347">
        <v>1149387.2799999998</v>
      </c>
      <c r="Y191" s="347">
        <v>5748754.790000001</v>
      </c>
      <c r="Z191" s="347">
        <v>0</v>
      </c>
      <c r="AA191" s="347">
        <v>5748754.790000001</v>
      </c>
    </row>
    <row r="192" spans="1:27" customFormat="1" ht="12" customHeight="1">
      <c r="A192" s="342">
        <v>2013</v>
      </c>
      <c r="B192" s="343">
        <v>41608</v>
      </c>
      <c r="C192" s="347" t="s">
        <v>1465</v>
      </c>
      <c r="D192" s="345">
        <v>22.110466556653883</v>
      </c>
      <c r="E192" s="347">
        <v>370866</v>
      </c>
      <c r="F192" s="347">
        <v>8200020.2899999991</v>
      </c>
      <c r="G192" s="347">
        <v>0</v>
      </c>
      <c r="H192" s="685">
        <v>8200020.2899999991</v>
      </c>
      <c r="I192" s="347">
        <v>374991.84999999992</v>
      </c>
      <c r="J192" s="347">
        <v>53301.010000000009</v>
      </c>
      <c r="K192" s="347">
        <v>4056699.3200000003</v>
      </c>
      <c r="L192" s="347">
        <v>-267003.84000000003</v>
      </c>
      <c r="M192" s="347">
        <v>4217988.3400000008</v>
      </c>
      <c r="N192" s="346">
        <v>0.51438754915568641</v>
      </c>
      <c r="O192" s="347">
        <v>473180.68999999994</v>
      </c>
      <c r="P192" s="347">
        <v>286234.93000000011</v>
      </c>
      <c r="Q192" s="347">
        <v>759415.62000000011</v>
      </c>
      <c r="R192" s="346">
        <v>9.2611431818786408E-2</v>
      </c>
      <c r="S192" s="347">
        <v>149981.22999999998</v>
      </c>
      <c r="T192" s="347">
        <v>793499.70000000007</v>
      </c>
      <c r="U192" s="347">
        <v>179056</v>
      </c>
      <c r="V192" s="347">
        <v>189533.71000000002</v>
      </c>
      <c r="W192" s="347">
        <v>4415.8700000000017</v>
      </c>
      <c r="X192" s="347">
        <v>1316486.5100000002</v>
      </c>
      <c r="Y192" s="347">
        <v>6293890.4700000007</v>
      </c>
      <c r="Z192" s="347">
        <v>0</v>
      </c>
      <c r="AA192" s="347">
        <v>6293890.4700000007</v>
      </c>
    </row>
    <row r="193" spans="1:27" customFormat="1" ht="12" customHeight="1">
      <c r="A193" s="342">
        <v>2013</v>
      </c>
      <c r="B193" s="343">
        <v>41639</v>
      </c>
      <c r="C193" s="347" t="s">
        <v>1465</v>
      </c>
      <c r="D193" s="345">
        <v>24.306931919738826</v>
      </c>
      <c r="E193" s="347">
        <v>383797</v>
      </c>
      <c r="F193" s="347">
        <v>9328927.5500000026</v>
      </c>
      <c r="G193" s="347">
        <v>0</v>
      </c>
      <c r="H193" s="685">
        <v>9328927.5500000026</v>
      </c>
      <c r="I193" s="347">
        <v>474853.22</v>
      </c>
      <c r="J193" s="347">
        <v>60065.220000000008</v>
      </c>
      <c r="K193" s="347">
        <v>4387408.2200000007</v>
      </c>
      <c r="L193" s="347">
        <v>283155.93103544717</v>
      </c>
      <c r="M193" s="347">
        <v>5205482.5910354471</v>
      </c>
      <c r="N193" s="346">
        <v>0.5579936775300014</v>
      </c>
      <c r="O193" s="347">
        <v>553475.21999999986</v>
      </c>
      <c r="P193" s="347">
        <v>307609.69000000006</v>
      </c>
      <c r="Q193" s="347">
        <v>861084.90999999992</v>
      </c>
      <c r="R193" s="346">
        <v>9.2302668809985527E-2</v>
      </c>
      <c r="S193" s="347">
        <v>217730.68000000002</v>
      </c>
      <c r="T193" s="347">
        <v>911069.75000000023</v>
      </c>
      <c r="U193" s="347">
        <v>219736.98999999996</v>
      </c>
      <c r="V193" s="347">
        <v>225722.04</v>
      </c>
      <c r="W193" s="347">
        <v>4035.91</v>
      </c>
      <c r="X193" s="347">
        <v>1578295.37</v>
      </c>
      <c r="Y193" s="347">
        <v>7644862.8710354473</v>
      </c>
      <c r="Z193" s="347">
        <v>0</v>
      </c>
      <c r="AA193" s="347">
        <v>7644862.8710354473</v>
      </c>
    </row>
    <row r="194" spans="1:27" customFormat="1" ht="12" customHeight="1">
      <c r="A194" s="342">
        <v>2014</v>
      </c>
      <c r="B194" s="343">
        <v>41670</v>
      </c>
      <c r="C194" s="347" t="s">
        <v>1465</v>
      </c>
      <c r="D194" s="345">
        <v>26.670090127521846</v>
      </c>
      <c r="E194" s="347">
        <v>320102</v>
      </c>
      <c r="F194" s="347">
        <v>8537149.1899999976</v>
      </c>
      <c r="G194" s="347">
        <v>0</v>
      </c>
      <c r="H194" s="685">
        <v>8537149.1899999976</v>
      </c>
      <c r="I194" s="347">
        <v>437383.33000000007</v>
      </c>
      <c r="J194" s="347">
        <v>54782.970000000008</v>
      </c>
      <c r="K194" s="347">
        <v>4168461.5499999984</v>
      </c>
      <c r="L194" s="347">
        <v>245471.10000000006</v>
      </c>
      <c r="M194" s="347">
        <v>4906098.9499999983</v>
      </c>
      <c r="N194" s="346">
        <v>0.5746764922120331</v>
      </c>
      <c r="O194" s="347">
        <v>549760.95000000007</v>
      </c>
      <c r="P194" s="347">
        <v>287221.60999999975</v>
      </c>
      <c r="Q194" s="347">
        <v>836982.55999999982</v>
      </c>
      <c r="R194" s="346">
        <v>9.8040053110516168E-2</v>
      </c>
      <c r="S194" s="347">
        <v>202999.05000000002</v>
      </c>
      <c r="T194" s="347">
        <v>802936.65000000037</v>
      </c>
      <c r="U194" s="347">
        <v>203216.78999999995</v>
      </c>
      <c r="V194" s="347">
        <v>146268.15000000005</v>
      </c>
      <c r="W194" s="347">
        <v>1447.59</v>
      </c>
      <c r="X194" s="347">
        <v>1356868.2300000007</v>
      </c>
      <c r="Y194" s="347">
        <v>7099949.7399999984</v>
      </c>
      <c r="Z194" s="347">
        <v>0</v>
      </c>
      <c r="AA194" s="347">
        <v>7099949.7399999984</v>
      </c>
    </row>
    <row r="195" spans="1:27" customFormat="1" ht="12" customHeight="1">
      <c r="A195" s="342">
        <v>2014</v>
      </c>
      <c r="B195" s="343">
        <v>41698</v>
      </c>
      <c r="C195" s="347" t="s">
        <v>1465</v>
      </c>
      <c r="D195" s="345">
        <v>17.6829374517879</v>
      </c>
      <c r="E195" s="347">
        <v>397981</v>
      </c>
      <c r="F195" s="347">
        <v>7037473.1299999999</v>
      </c>
      <c r="G195" s="347">
        <v>0</v>
      </c>
      <c r="H195" s="685">
        <v>7037473.1299999999</v>
      </c>
      <c r="I195" s="347">
        <v>329373.05</v>
      </c>
      <c r="J195" s="347">
        <v>45889.909999999996</v>
      </c>
      <c r="K195" s="347">
        <v>3373882.8000000026</v>
      </c>
      <c r="L195" s="347">
        <v>70227.590000000026</v>
      </c>
      <c r="M195" s="347">
        <v>3819373.3500000024</v>
      </c>
      <c r="N195" s="346">
        <v>0.5427194220775664</v>
      </c>
      <c r="O195" s="347">
        <v>469310.85000000003</v>
      </c>
      <c r="P195" s="347">
        <v>259579.32999999996</v>
      </c>
      <c r="Q195" s="347">
        <v>728890.17999999993</v>
      </c>
      <c r="R195" s="346">
        <v>0.10357271232664728</v>
      </c>
      <c r="S195" s="347">
        <v>173997.80999999997</v>
      </c>
      <c r="T195" s="347">
        <v>698006.68999999983</v>
      </c>
      <c r="U195" s="347">
        <v>169278.27000000005</v>
      </c>
      <c r="V195" s="347">
        <v>79182.009999999995</v>
      </c>
      <c r="W195" s="347">
        <v>298.15999999999985</v>
      </c>
      <c r="X195" s="347">
        <v>1120762.9399999997</v>
      </c>
      <c r="Y195" s="347">
        <v>5669026.4700000025</v>
      </c>
      <c r="Z195" s="347">
        <v>0</v>
      </c>
      <c r="AA195" s="347">
        <v>5669026.4700000025</v>
      </c>
    </row>
    <row r="196" spans="1:27" customFormat="1" ht="12" customHeight="1">
      <c r="A196" s="342">
        <v>2014</v>
      </c>
      <c r="B196" s="343">
        <v>41729</v>
      </c>
      <c r="C196" s="347" t="s">
        <v>1465</v>
      </c>
      <c r="D196" s="345">
        <v>26.136779328546638</v>
      </c>
      <c r="E196" s="347">
        <v>349719</v>
      </c>
      <c r="F196" s="347">
        <v>9140528.3300000019</v>
      </c>
      <c r="G196" s="347">
        <v>0</v>
      </c>
      <c r="H196" s="685">
        <v>9140528.3300000019</v>
      </c>
      <c r="I196" s="347">
        <v>347313.66999999993</v>
      </c>
      <c r="J196" s="347">
        <v>63947.869999999981</v>
      </c>
      <c r="K196" s="347">
        <v>4484104.0200000014</v>
      </c>
      <c r="L196" s="347">
        <v>263989.27649173053</v>
      </c>
      <c r="M196" s="347">
        <v>5159354.8364917319</v>
      </c>
      <c r="N196" s="346">
        <v>0.56444820804923113</v>
      </c>
      <c r="O196" s="347">
        <v>554914.86000000022</v>
      </c>
      <c r="P196" s="347">
        <v>294605.76000000007</v>
      </c>
      <c r="Q196" s="347">
        <v>849520.62000000034</v>
      </c>
      <c r="R196" s="346">
        <v>9.2939990920634249E-2</v>
      </c>
      <c r="S196" s="347">
        <v>200863.71</v>
      </c>
      <c r="T196" s="347">
        <v>918242.7799999998</v>
      </c>
      <c r="U196" s="347">
        <v>190482.79000000007</v>
      </c>
      <c r="V196" s="347">
        <v>70356.410000000018</v>
      </c>
      <c r="W196" s="347">
        <v>362.21000000000004</v>
      </c>
      <c r="X196" s="347">
        <v>1380307.8999999997</v>
      </c>
      <c r="Y196" s="347">
        <v>7389183.3564917315</v>
      </c>
      <c r="Z196" s="347">
        <v>0</v>
      </c>
      <c r="AA196" s="347">
        <v>7389183.3564917315</v>
      </c>
    </row>
    <row r="197" spans="1:27" customFormat="1" ht="12" customHeight="1">
      <c r="A197" s="342">
        <v>2014</v>
      </c>
      <c r="B197" s="343">
        <v>41759</v>
      </c>
      <c r="C197" s="347" t="s">
        <v>1465</v>
      </c>
      <c r="D197" s="345">
        <v>24.902606800075283</v>
      </c>
      <c r="E197" s="347">
        <v>318820</v>
      </c>
      <c r="F197" s="347">
        <v>7939449.1000000015</v>
      </c>
      <c r="G197" s="347">
        <v>0</v>
      </c>
      <c r="H197" s="685">
        <v>7939449.1000000015</v>
      </c>
      <c r="I197" s="347">
        <v>329158.47999999986</v>
      </c>
      <c r="J197" s="347">
        <v>72788.860000000015</v>
      </c>
      <c r="K197" s="347">
        <v>4046261.7799999984</v>
      </c>
      <c r="L197" s="347">
        <v>133005.04170375614</v>
      </c>
      <c r="M197" s="347">
        <v>4581214.1617037542</v>
      </c>
      <c r="N197" s="346">
        <v>0.57701914881018046</v>
      </c>
      <c r="O197" s="347">
        <v>536250.5199999999</v>
      </c>
      <c r="P197" s="347">
        <v>269555.19999999995</v>
      </c>
      <c r="Q197" s="347">
        <v>805805.71999999986</v>
      </c>
      <c r="R197" s="346">
        <v>0.10149390843755138</v>
      </c>
      <c r="S197" s="347">
        <v>173740.78000000003</v>
      </c>
      <c r="T197" s="347">
        <v>874059.12000000011</v>
      </c>
      <c r="U197" s="347">
        <v>199874.50999999995</v>
      </c>
      <c r="V197" s="347">
        <v>59621.229999999996</v>
      </c>
      <c r="W197" s="347">
        <v>265.52999999999997</v>
      </c>
      <c r="X197" s="347">
        <v>1307561.1700000002</v>
      </c>
      <c r="Y197" s="347">
        <v>6694581.0517037548</v>
      </c>
      <c r="Z197" s="347">
        <v>0</v>
      </c>
      <c r="AA197" s="347">
        <v>6694581.0517037548</v>
      </c>
    </row>
    <row r="198" spans="1:27" customFormat="1" ht="12" customHeight="1">
      <c r="A198" s="342">
        <v>2014</v>
      </c>
      <c r="B198" s="343">
        <v>41790</v>
      </c>
      <c r="C198" s="347" t="s">
        <v>1465</v>
      </c>
      <c r="D198" s="345">
        <v>15.973290194087093</v>
      </c>
      <c r="E198" s="347">
        <v>506113</v>
      </c>
      <c r="F198" s="347">
        <v>8084289.8200000012</v>
      </c>
      <c r="G198" s="347">
        <v>0</v>
      </c>
      <c r="H198" s="685">
        <v>8084289.8200000012</v>
      </c>
      <c r="I198" s="347">
        <v>321037.91999999981</v>
      </c>
      <c r="J198" s="347">
        <v>68122.579999999944</v>
      </c>
      <c r="K198" s="347">
        <v>4025016.0200000033</v>
      </c>
      <c r="L198" s="347">
        <v>187468.91325307588</v>
      </c>
      <c r="M198" s="347">
        <v>4601645.4332530787</v>
      </c>
      <c r="N198" s="346">
        <v>0.56920837027253901</v>
      </c>
      <c r="O198" s="347">
        <v>480839.98000000016</v>
      </c>
      <c r="P198" s="347">
        <v>239901.85999999996</v>
      </c>
      <c r="Q198" s="347">
        <v>720741.84000000008</v>
      </c>
      <c r="R198" s="346">
        <v>8.9153389604728447E-2</v>
      </c>
      <c r="S198" s="347">
        <v>221259.32000000012</v>
      </c>
      <c r="T198" s="347">
        <v>857114.54</v>
      </c>
      <c r="U198" s="347">
        <v>181466.6700000001</v>
      </c>
      <c r="V198" s="347">
        <v>60652.970000000008</v>
      </c>
      <c r="W198" s="347">
        <v>112.59</v>
      </c>
      <c r="X198" s="347">
        <v>1320606.0900000003</v>
      </c>
      <c r="Y198" s="347">
        <v>6642993.3632530794</v>
      </c>
      <c r="Z198" s="347">
        <v>0</v>
      </c>
      <c r="AA198" s="347">
        <v>6642993.3632530794</v>
      </c>
    </row>
    <row r="199" spans="1:27" customFormat="1" ht="12" customHeight="1">
      <c r="A199" s="342">
        <v>2014</v>
      </c>
      <c r="B199" s="343">
        <v>41820</v>
      </c>
      <c r="C199" s="347" t="s">
        <v>1465</v>
      </c>
      <c r="D199" s="345">
        <v>13.754853825819819</v>
      </c>
      <c r="E199" s="347">
        <v>559880</v>
      </c>
      <c r="F199" s="347">
        <v>7701067.5599999996</v>
      </c>
      <c r="G199" s="347">
        <v>0</v>
      </c>
      <c r="H199" s="685">
        <v>7701067.5599999996</v>
      </c>
      <c r="I199" s="347">
        <v>291433.34999999992</v>
      </c>
      <c r="J199" s="347">
        <v>65907.27999999997</v>
      </c>
      <c r="K199" s="347">
        <v>3682151.0999999992</v>
      </c>
      <c r="L199" s="347">
        <v>317512.2089405217</v>
      </c>
      <c r="M199" s="347">
        <v>4357003.9389405204</v>
      </c>
      <c r="N199" s="346">
        <v>0.56576622721389558</v>
      </c>
      <c r="O199" s="347">
        <v>422917.11999999994</v>
      </c>
      <c r="P199" s="347">
        <v>216134.34</v>
      </c>
      <c r="Q199" s="347">
        <v>639051.46</v>
      </c>
      <c r="R199" s="346">
        <v>8.2982191108059822E-2</v>
      </c>
      <c r="S199" s="347">
        <v>202787.01000000004</v>
      </c>
      <c r="T199" s="347">
        <v>748508.13000000012</v>
      </c>
      <c r="U199" s="347">
        <v>172923.63000000003</v>
      </c>
      <c r="V199" s="347">
        <v>56806.409999999996</v>
      </c>
      <c r="W199" s="347">
        <v>152.58000000000004</v>
      </c>
      <c r="X199" s="347">
        <v>1181177.7600000002</v>
      </c>
      <c r="Y199" s="347">
        <v>6177233.1589405201</v>
      </c>
      <c r="Z199" s="347">
        <v>0</v>
      </c>
      <c r="AA199" s="347">
        <v>6177233.1589405201</v>
      </c>
    </row>
    <row r="200" spans="1:27" customFormat="1" ht="12" customHeight="1">
      <c r="A200" s="342">
        <v>2014</v>
      </c>
      <c r="B200" s="343">
        <v>41851</v>
      </c>
      <c r="C200" s="347" t="s">
        <v>1465</v>
      </c>
      <c r="D200" s="345">
        <v>26.375968704356801</v>
      </c>
      <c r="E200" s="347">
        <v>224568</v>
      </c>
      <c r="F200" s="347">
        <v>5923198.5399999982</v>
      </c>
      <c r="G200" s="347">
        <v>0</v>
      </c>
      <c r="H200" s="685">
        <v>5923198.5399999982</v>
      </c>
      <c r="I200" s="347">
        <v>265350.72000000015</v>
      </c>
      <c r="J200" s="347">
        <v>52140.469999999994</v>
      </c>
      <c r="K200" s="347">
        <v>2803604.149999998</v>
      </c>
      <c r="L200" s="347">
        <v>49840.014823776517</v>
      </c>
      <c r="M200" s="347">
        <v>3170935.3548237747</v>
      </c>
      <c r="N200" s="346">
        <v>0.53534173021723086</v>
      </c>
      <c r="O200" s="347">
        <v>337697.22999999992</v>
      </c>
      <c r="P200" s="347">
        <v>181204.41000000006</v>
      </c>
      <c r="Q200" s="347">
        <v>518901.64</v>
      </c>
      <c r="R200" s="346">
        <v>8.7604971620620392E-2</v>
      </c>
      <c r="S200" s="347">
        <v>133365.02999999997</v>
      </c>
      <c r="T200" s="347">
        <v>600801.0499999997</v>
      </c>
      <c r="U200" s="347">
        <v>151131.50999999998</v>
      </c>
      <c r="V200" s="347">
        <v>60635.129999999976</v>
      </c>
      <c r="W200" s="347">
        <v>69.320000000000007</v>
      </c>
      <c r="X200" s="347">
        <v>946002.03999999957</v>
      </c>
      <c r="Y200" s="347">
        <v>4635839.0348237744</v>
      </c>
      <c r="Z200" s="347">
        <v>0</v>
      </c>
      <c r="AA200" s="347">
        <v>4635839.0348237744</v>
      </c>
    </row>
    <row r="201" spans="1:27" customFormat="1" ht="12" customHeight="1">
      <c r="A201" s="342">
        <v>2014</v>
      </c>
      <c r="B201" s="343">
        <v>41882</v>
      </c>
      <c r="C201" s="347" t="s">
        <v>1465</v>
      </c>
      <c r="D201" s="345">
        <v>17.055593523494558</v>
      </c>
      <c r="E201" s="347">
        <v>362850</v>
      </c>
      <c r="F201" s="347">
        <v>6188622.1100000003</v>
      </c>
      <c r="G201" s="347">
        <v>0</v>
      </c>
      <c r="H201" s="685">
        <v>6188622.1100000003</v>
      </c>
      <c r="I201" s="347">
        <v>248822.53000000006</v>
      </c>
      <c r="J201" s="347">
        <v>49748.809999999954</v>
      </c>
      <c r="K201" s="347">
        <v>3108609.0900000008</v>
      </c>
      <c r="L201" s="347">
        <v>376804.91000000003</v>
      </c>
      <c r="M201" s="347">
        <v>3783985.3400000008</v>
      </c>
      <c r="N201" s="346">
        <v>0.6114423005220464</v>
      </c>
      <c r="O201" s="347">
        <v>347043.43999999989</v>
      </c>
      <c r="P201" s="347">
        <v>187888.68000000002</v>
      </c>
      <c r="Q201" s="347">
        <v>534932.11999999988</v>
      </c>
      <c r="R201" s="346">
        <v>8.6438000332193468E-2</v>
      </c>
      <c r="S201" s="347">
        <v>156475.30000000002</v>
      </c>
      <c r="T201" s="347">
        <v>636692.49000000022</v>
      </c>
      <c r="U201" s="347">
        <v>158517.75000000003</v>
      </c>
      <c r="V201" s="347">
        <v>67263.959999999992</v>
      </c>
      <c r="W201" s="347">
        <v>89.499999999999986</v>
      </c>
      <c r="X201" s="347">
        <v>1019039.0000000002</v>
      </c>
      <c r="Y201" s="347">
        <v>5337956.4600000009</v>
      </c>
      <c r="Z201" s="347">
        <v>0</v>
      </c>
      <c r="AA201" s="347">
        <v>5337956.4600000009</v>
      </c>
    </row>
    <row r="202" spans="1:27" customFormat="1" ht="12" customHeight="1">
      <c r="A202" s="342">
        <v>2014</v>
      </c>
      <c r="B202" s="343">
        <v>41912</v>
      </c>
      <c r="C202" s="347" t="s">
        <v>1465</v>
      </c>
      <c r="D202" s="345">
        <v>16.129957593324939</v>
      </c>
      <c r="E202" s="347">
        <v>363622</v>
      </c>
      <c r="F202" s="347">
        <v>5865207.4400000013</v>
      </c>
      <c r="G202" s="347">
        <v>0</v>
      </c>
      <c r="H202" s="685">
        <v>5865207.4400000013</v>
      </c>
      <c r="I202" s="347">
        <v>203667.47000000003</v>
      </c>
      <c r="J202" s="347">
        <v>47722.040000000008</v>
      </c>
      <c r="K202" s="347">
        <v>2850361.88</v>
      </c>
      <c r="L202" s="347">
        <v>187096.7350745078</v>
      </c>
      <c r="M202" s="347">
        <v>3288848.1250745081</v>
      </c>
      <c r="N202" s="346">
        <v>0.5607385857565691</v>
      </c>
      <c r="O202" s="347">
        <v>299468.20999999985</v>
      </c>
      <c r="P202" s="347">
        <v>173718.4199999999</v>
      </c>
      <c r="Q202" s="347">
        <v>473186.62999999977</v>
      </c>
      <c r="R202" s="346">
        <v>8.0676878838576882E-2</v>
      </c>
      <c r="S202" s="347">
        <v>138678.21</v>
      </c>
      <c r="T202" s="347">
        <v>573178.78000000026</v>
      </c>
      <c r="U202" s="347">
        <v>139714.30999999997</v>
      </c>
      <c r="V202" s="347">
        <v>109083.18</v>
      </c>
      <c r="W202" s="347">
        <v>34.72</v>
      </c>
      <c r="X202" s="347">
        <v>960689.20000000019</v>
      </c>
      <c r="Y202" s="347">
        <v>4722723.9550745077</v>
      </c>
      <c r="Z202" s="347">
        <v>0</v>
      </c>
      <c r="AA202" s="347">
        <v>4722723.9550745077</v>
      </c>
    </row>
    <row r="203" spans="1:27" customFormat="1" ht="12" customHeight="1">
      <c r="A203" s="342">
        <v>2014</v>
      </c>
      <c r="B203" s="343">
        <v>41943</v>
      </c>
      <c r="C203" s="347" t="s">
        <v>1465</v>
      </c>
      <c r="D203" s="345">
        <v>24.335681508909794</v>
      </c>
      <c r="E203" s="347">
        <v>247649</v>
      </c>
      <c r="F203" s="347">
        <v>6026707.1900000013</v>
      </c>
      <c r="G203" s="347">
        <v>0</v>
      </c>
      <c r="H203" s="685">
        <v>6026707.1900000013</v>
      </c>
      <c r="I203" s="347">
        <v>187217.10999999996</v>
      </c>
      <c r="J203" s="347">
        <v>49100.560000000005</v>
      </c>
      <c r="K203" s="347">
        <v>3012274.97</v>
      </c>
      <c r="L203" s="347">
        <v>226353.21357781554</v>
      </c>
      <c r="M203" s="347">
        <v>3474945.8535778155</v>
      </c>
      <c r="N203" s="346">
        <v>0.57659112082692954</v>
      </c>
      <c r="O203" s="347">
        <v>301289.77000000019</v>
      </c>
      <c r="P203" s="347">
        <v>180969.14000000004</v>
      </c>
      <c r="Q203" s="347">
        <v>482258.91000000027</v>
      </c>
      <c r="R203" s="346">
        <v>8.0020298779440141E-2</v>
      </c>
      <c r="S203" s="347">
        <v>145737.93000000005</v>
      </c>
      <c r="T203" s="347">
        <v>580003.20000000042</v>
      </c>
      <c r="U203" s="347">
        <v>139370.06</v>
      </c>
      <c r="V203" s="347">
        <v>120803.71999999997</v>
      </c>
      <c r="W203" s="347">
        <v>43.19</v>
      </c>
      <c r="X203" s="347">
        <v>985958.10000000033</v>
      </c>
      <c r="Y203" s="347">
        <v>4943162.8635778166</v>
      </c>
      <c r="Z203" s="347">
        <v>0</v>
      </c>
      <c r="AA203" s="347">
        <v>4943162.8635778166</v>
      </c>
    </row>
    <row r="204" spans="1:27" customFormat="1" ht="12" customHeight="1">
      <c r="A204" s="342">
        <v>2014</v>
      </c>
      <c r="B204" s="343">
        <v>41973</v>
      </c>
      <c r="C204" s="347" t="s">
        <v>1465</v>
      </c>
      <c r="D204" s="345">
        <v>16.559423248242471</v>
      </c>
      <c r="E204" s="347">
        <v>402981</v>
      </c>
      <c r="F204" s="347">
        <v>6673132.9399999995</v>
      </c>
      <c r="G204" s="347">
        <v>0</v>
      </c>
      <c r="H204" s="685">
        <v>6673132.9399999995</v>
      </c>
      <c r="I204" s="347">
        <v>173313.87</v>
      </c>
      <c r="J204" s="347">
        <v>53924.65</v>
      </c>
      <c r="K204" s="347">
        <v>3407474.8600000008</v>
      </c>
      <c r="L204" s="347">
        <v>63202.281862438846</v>
      </c>
      <c r="M204" s="347">
        <v>3697915.6618624395</v>
      </c>
      <c r="N204" s="346">
        <v>0.55414985661329264</v>
      </c>
      <c r="O204" s="347">
        <v>333204.27999999991</v>
      </c>
      <c r="P204" s="347">
        <v>196298.1700000001</v>
      </c>
      <c r="Q204" s="347">
        <v>529502.44999999995</v>
      </c>
      <c r="R204" s="346">
        <v>7.9348404229453273E-2</v>
      </c>
      <c r="S204" s="347">
        <v>179251.93</v>
      </c>
      <c r="T204" s="347">
        <v>670591.77999999968</v>
      </c>
      <c r="U204" s="347">
        <v>143850.29999999987</v>
      </c>
      <c r="V204" s="347">
        <v>140332.68</v>
      </c>
      <c r="W204" s="347">
        <v>40.549999999999997</v>
      </c>
      <c r="X204" s="347">
        <v>1134067.2399999995</v>
      </c>
      <c r="Y204" s="347">
        <v>5361485.351862439</v>
      </c>
      <c r="Z204" s="347">
        <v>0</v>
      </c>
      <c r="AA204" s="347">
        <v>5361485.351862439</v>
      </c>
    </row>
    <row r="205" spans="1:27" customFormat="1" ht="12" customHeight="1">
      <c r="A205" s="342">
        <v>2014</v>
      </c>
      <c r="B205" s="343">
        <v>42004</v>
      </c>
      <c r="C205" s="347" t="s">
        <v>1465</v>
      </c>
      <c r="D205" s="345">
        <v>23.078976973450676</v>
      </c>
      <c r="E205" s="347">
        <v>295789</v>
      </c>
      <c r="F205" s="347">
        <v>6826507.5200000014</v>
      </c>
      <c r="G205" s="347">
        <v>0</v>
      </c>
      <c r="H205" s="685">
        <v>6826507.5200000014</v>
      </c>
      <c r="I205" s="347">
        <v>197274.40000000002</v>
      </c>
      <c r="J205" s="347">
        <v>59492.540000000015</v>
      </c>
      <c r="K205" s="347">
        <v>3437749.8600000003</v>
      </c>
      <c r="L205" s="347">
        <v>221976.09993891892</v>
      </c>
      <c r="M205" s="347">
        <v>3916492.8999389191</v>
      </c>
      <c r="N205" s="346">
        <v>0.57371838944944398</v>
      </c>
      <c r="O205" s="347">
        <v>369111.48</v>
      </c>
      <c r="P205" s="347">
        <v>227646.76000000004</v>
      </c>
      <c r="Q205" s="347">
        <v>596758.24</v>
      </c>
      <c r="R205" s="346">
        <v>8.7417795739863163E-2</v>
      </c>
      <c r="S205" s="347">
        <v>165784.68</v>
      </c>
      <c r="T205" s="347">
        <v>758018.28</v>
      </c>
      <c r="U205" s="347">
        <v>157066.63999999998</v>
      </c>
      <c r="V205" s="347">
        <v>176546.45</v>
      </c>
      <c r="W205" s="347">
        <v>14.529999999999994</v>
      </c>
      <c r="X205" s="347">
        <v>1257430.5799999998</v>
      </c>
      <c r="Y205" s="347">
        <v>5770681.7199389189</v>
      </c>
      <c r="Z205" s="347">
        <v>0</v>
      </c>
      <c r="AA205" s="347">
        <v>5770681.7199389189</v>
      </c>
    </row>
    <row r="206" spans="1:27" customFormat="1" ht="12" customHeight="1">
      <c r="A206" s="342">
        <v>2015</v>
      </c>
      <c r="B206" s="343">
        <v>42035</v>
      </c>
      <c r="C206" s="347" t="s">
        <v>1465</v>
      </c>
      <c r="D206" s="345">
        <v>24.659151099123896</v>
      </c>
      <c r="E206" s="347">
        <v>382259</v>
      </c>
      <c r="F206" s="347">
        <v>9426182.4400000013</v>
      </c>
      <c r="G206" s="347">
        <v>0</v>
      </c>
      <c r="H206" s="685">
        <v>9426182.4400000013</v>
      </c>
      <c r="I206" s="347">
        <v>211272.47000000006</v>
      </c>
      <c r="J206" s="347">
        <v>70123.019999999975</v>
      </c>
      <c r="K206" s="347">
        <v>4803015.1100000013</v>
      </c>
      <c r="L206" s="347">
        <v>140699.27347947759</v>
      </c>
      <c r="M206" s="347">
        <v>5225109.873479479</v>
      </c>
      <c r="N206" s="346">
        <v>0.55431877186110123</v>
      </c>
      <c r="O206" s="347">
        <v>434110.74</v>
      </c>
      <c r="P206" s="347">
        <v>249347.13000000006</v>
      </c>
      <c r="Q206" s="347">
        <v>683457.87000000011</v>
      </c>
      <c r="R206" s="346">
        <v>7.2506327386551203E-2</v>
      </c>
      <c r="S206" s="347">
        <v>282208.69</v>
      </c>
      <c r="T206" s="347">
        <v>860939.65000000026</v>
      </c>
      <c r="U206" s="347">
        <v>163231.87999999992</v>
      </c>
      <c r="V206" s="347">
        <v>201745.54999999996</v>
      </c>
      <c r="W206" s="347">
        <v>194.46999999999994</v>
      </c>
      <c r="X206" s="347">
        <v>1508320.2400000002</v>
      </c>
      <c r="Y206" s="347">
        <v>7416887.9834794793</v>
      </c>
      <c r="Z206" s="347">
        <v>0</v>
      </c>
      <c r="AA206" s="347">
        <v>7416887.9834794793</v>
      </c>
    </row>
    <row r="207" spans="1:27" customFormat="1" ht="12" customHeight="1">
      <c r="A207" s="342">
        <v>2015</v>
      </c>
      <c r="B207" s="343">
        <v>42063</v>
      </c>
      <c r="C207" s="347" t="s">
        <v>1465</v>
      </c>
      <c r="D207" s="345">
        <v>17.008152484527415</v>
      </c>
      <c r="E207" s="347">
        <v>392630</v>
      </c>
      <c r="F207" s="347">
        <v>6677910.9099999992</v>
      </c>
      <c r="G207" s="347">
        <v>0</v>
      </c>
      <c r="H207" s="685">
        <v>6677910.9099999992</v>
      </c>
      <c r="I207" s="347">
        <v>141405.37</v>
      </c>
      <c r="J207" s="347">
        <v>48263.619999999981</v>
      </c>
      <c r="K207" s="347">
        <v>3575813.7200000021</v>
      </c>
      <c r="L207" s="347">
        <v>103298.30441784995</v>
      </c>
      <c r="M207" s="347">
        <v>3868781.0144178518</v>
      </c>
      <c r="N207" s="346">
        <v>0.57934001614553621</v>
      </c>
      <c r="O207" s="347">
        <v>332043.83000000025</v>
      </c>
      <c r="P207" s="347">
        <v>182904.06000000006</v>
      </c>
      <c r="Q207" s="347">
        <v>514947.89000000031</v>
      </c>
      <c r="R207" s="346">
        <v>7.7112123378118014E-2</v>
      </c>
      <c r="S207" s="347">
        <v>206869.26</v>
      </c>
      <c r="T207" s="347">
        <v>657416.15</v>
      </c>
      <c r="U207" s="347">
        <v>116200.20999999996</v>
      </c>
      <c r="V207" s="347">
        <v>155093.5199999999</v>
      </c>
      <c r="W207" s="347">
        <v>4.8799999999999981</v>
      </c>
      <c r="X207" s="347">
        <v>1135584.0199999998</v>
      </c>
      <c r="Y207" s="347">
        <v>5519312.9244178515</v>
      </c>
      <c r="Z207" s="347">
        <v>0</v>
      </c>
      <c r="AA207" s="347">
        <v>5519312.9244178515</v>
      </c>
    </row>
    <row r="208" spans="1:27" customFormat="1" ht="12" customHeight="1">
      <c r="A208" s="342">
        <v>2015</v>
      </c>
      <c r="B208" s="343">
        <v>42094</v>
      </c>
      <c r="C208" s="347" t="s">
        <v>1465</v>
      </c>
      <c r="D208" s="345">
        <v>25.004962066923408</v>
      </c>
      <c r="E208" s="347">
        <v>285371</v>
      </c>
      <c r="F208" s="347">
        <v>7135691.0300000003</v>
      </c>
      <c r="G208" s="347">
        <v>0</v>
      </c>
      <c r="H208" s="685">
        <v>7135691.0300000003</v>
      </c>
      <c r="I208" s="347">
        <v>121843.24999999999</v>
      </c>
      <c r="J208" s="347">
        <v>48572.459999999977</v>
      </c>
      <c r="K208" s="347">
        <v>3876324.4199999985</v>
      </c>
      <c r="L208" s="347">
        <v>95202.187114157496</v>
      </c>
      <c r="M208" s="347">
        <v>4141942.3171141562</v>
      </c>
      <c r="N208" s="346">
        <v>0.58045426850749671</v>
      </c>
      <c r="O208" s="347">
        <v>296270.03999999992</v>
      </c>
      <c r="P208" s="347">
        <v>158701.68000000005</v>
      </c>
      <c r="Q208" s="347">
        <v>454971.72</v>
      </c>
      <c r="R208" s="346">
        <v>6.3760008398233564E-2</v>
      </c>
      <c r="S208" s="347">
        <v>238985.54000000004</v>
      </c>
      <c r="T208" s="347">
        <v>606349.30000000005</v>
      </c>
      <c r="U208" s="347">
        <v>110346.73999999998</v>
      </c>
      <c r="V208" s="347">
        <v>157258.90999999997</v>
      </c>
      <c r="W208" s="347">
        <v>9.69</v>
      </c>
      <c r="X208" s="347">
        <v>1112950.18</v>
      </c>
      <c r="Y208" s="347">
        <v>5709864.2171141561</v>
      </c>
      <c r="Z208" s="347">
        <v>0</v>
      </c>
      <c r="AA208" s="347">
        <v>5709864.2171141561</v>
      </c>
    </row>
    <row r="209" spans="1:27" customFormat="1" ht="12" customHeight="1">
      <c r="A209" s="342">
        <v>2015</v>
      </c>
      <c r="B209" s="343">
        <v>42124</v>
      </c>
      <c r="C209" s="347" t="s">
        <v>1465</v>
      </c>
      <c r="D209" s="345">
        <v>26.289038841226422</v>
      </c>
      <c r="E209" s="347">
        <v>225894</v>
      </c>
      <c r="F209" s="347">
        <v>5938536.1400000015</v>
      </c>
      <c r="G209" s="347">
        <v>0</v>
      </c>
      <c r="H209" s="685">
        <v>5938536.1400000015</v>
      </c>
      <c r="I209" s="347">
        <v>48347.489999999976</v>
      </c>
      <c r="J209" s="347">
        <v>28824.880000000001</v>
      </c>
      <c r="K209" s="347">
        <v>3389583.5699999994</v>
      </c>
      <c r="L209" s="347">
        <v>207279.19031890295</v>
      </c>
      <c r="M209" s="347">
        <v>3674035.1303189024</v>
      </c>
      <c r="N209" s="346">
        <v>0.61867690011547216</v>
      </c>
      <c r="O209" s="347">
        <v>235428.72</v>
      </c>
      <c r="P209" s="347">
        <v>121058.51999999999</v>
      </c>
      <c r="Q209" s="347">
        <v>356487.24</v>
      </c>
      <c r="R209" s="346">
        <v>6.0029480598563792E-2</v>
      </c>
      <c r="S209" s="347">
        <v>198027.44000000003</v>
      </c>
      <c r="T209" s="347">
        <v>555600.32999999996</v>
      </c>
      <c r="U209" s="347">
        <v>73799.12</v>
      </c>
      <c r="V209" s="347">
        <v>33581.69999999999</v>
      </c>
      <c r="W209" s="347">
        <v>17.41</v>
      </c>
      <c r="X209" s="347">
        <v>861026</v>
      </c>
      <c r="Y209" s="347">
        <v>4891548.3703189027</v>
      </c>
      <c r="Z209" s="347">
        <v>0</v>
      </c>
      <c r="AA209" s="347">
        <v>4891548.3703189027</v>
      </c>
    </row>
    <row r="210" spans="1:27" customFormat="1" ht="12" customHeight="1">
      <c r="A210" s="342">
        <v>2015</v>
      </c>
      <c r="B210" s="343">
        <v>42155</v>
      </c>
      <c r="C210" s="347" t="s">
        <v>1465</v>
      </c>
      <c r="D210" s="345">
        <v>12.576420914386098</v>
      </c>
      <c r="E210" s="347">
        <v>469036</v>
      </c>
      <c r="F210" s="347">
        <v>5898794.1599999983</v>
      </c>
      <c r="G210" s="347">
        <v>0</v>
      </c>
      <c r="H210" s="685">
        <v>5898794.1599999983</v>
      </c>
      <c r="I210" s="347">
        <v>70550.180000000022</v>
      </c>
      <c r="J210" s="347">
        <v>30693.220000000008</v>
      </c>
      <c r="K210" s="347">
        <v>3259861.1000000006</v>
      </c>
      <c r="L210" s="347">
        <v>189571.31079161799</v>
      </c>
      <c r="M210" s="347">
        <v>3550675.8107916187</v>
      </c>
      <c r="N210" s="346">
        <v>0.60193248221287654</v>
      </c>
      <c r="O210" s="347">
        <v>237663.04000000004</v>
      </c>
      <c r="P210" s="347">
        <v>127673.65999999997</v>
      </c>
      <c r="Q210" s="347">
        <v>365336.7</v>
      </c>
      <c r="R210" s="346">
        <v>6.1934132653308271E-2</v>
      </c>
      <c r="S210" s="347">
        <v>202774.16999999995</v>
      </c>
      <c r="T210" s="347">
        <v>556964.64000000013</v>
      </c>
      <c r="U210" s="347">
        <v>87871.220000000074</v>
      </c>
      <c r="V210" s="347">
        <v>87559.08</v>
      </c>
      <c r="W210" s="347">
        <v>7.3599999999999977</v>
      </c>
      <c r="X210" s="347">
        <v>935176.47000000009</v>
      </c>
      <c r="Y210" s="347">
        <v>4851188.980791619</v>
      </c>
      <c r="Z210" s="347">
        <v>0</v>
      </c>
      <c r="AA210" s="347">
        <v>4851188.980791619</v>
      </c>
    </row>
    <row r="211" spans="1:27" customFormat="1" ht="12" customHeight="1">
      <c r="A211" s="342">
        <v>2015</v>
      </c>
      <c r="B211" s="343">
        <v>42185</v>
      </c>
      <c r="C211" s="347" t="s">
        <v>1465</v>
      </c>
      <c r="D211" s="345">
        <v>14.504507949240034</v>
      </c>
      <c r="E211" s="347">
        <v>486210</v>
      </c>
      <c r="F211" s="347">
        <v>7052236.8099999968</v>
      </c>
      <c r="G211" s="347">
        <v>0</v>
      </c>
      <c r="H211" s="685">
        <v>7052236.8099999968</v>
      </c>
      <c r="I211" s="347">
        <v>159537.29999999996</v>
      </c>
      <c r="J211" s="347">
        <v>53884.990000000005</v>
      </c>
      <c r="K211" s="347">
        <v>4194110.4399999981</v>
      </c>
      <c r="L211" s="347">
        <v>134328.15084276936</v>
      </c>
      <c r="M211" s="347">
        <v>4541860.8808427667</v>
      </c>
      <c r="N211" s="346">
        <v>0.64403124897939568</v>
      </c>
      <c r="O211" s="347">
        <v>378188.23000000004</v>
      </c>
      <c r="P211" s="347">
        <v>201529.45000000004</v>
      </c>
      <c r="Q211" s="347">
        <v>579717.68000000005</v>
      </c>
      <c r="R211" s="346">
        <v>8.2203376831867944E-2</v>
      </c>
      <c r="S211" s="347">
        <v>226091.33000000002</v>
      </c>
      <c r="T211" s="347">
        <v>744058.09999999963</v>
      </c>
      <c r="U211" s="347">
        <v>165452.60999999996</v>
      </c>
      <c r="V211" s="347">
        <v>180217.88</v>
      </c>
      <c r="W211" s="347">
        <v>29.63000000000001</v>
      </c>
      <c r="X211" s="347">
        <v>1315849.5499999993</v>
      </c>
      <c r="Y211" s="347">
        <v>6437428.1108427662</v>
      </c>
      <c r="Z211" s="347">
        <v>0</v>
      </c>
      <c r="AA211" s="347">
        <v>6437428.1108427662</v>
      </c>
    </row>
    <row r="212" spans="1:27" ht="12" customHeight="1">
      <c r="A212" s="342">
        <v>2012</v>
      </c>
      <c r="B212" s="343">
        <v>40939</v>
      </c>
      <c r="C212" s="345" t="s">
        <v>1470</v>
      </c>
      <c r="D212" s="345">
        <v>45.269999999999996</v>
      </c>
      <c r="E212" s="344">
        <v>8652</v>
      </c>
      <c r="F212" s="344">
        <v>391676.04</v>
      </c>
      <c r="G212" s="344">
        <v>0</v>
      </c>
      <c r="H212" s="685">
        <v>391676.04</v>
      </c>
      <c r="I212" s="344">
        <v>1146.71</v>
      </c>
      <c r="J212" s="344">
        <v>4575.6000000000004</v>
      </c>
      <c r="K212" s="344">
        <v>252143.4</v>
      </c>
      <c r="L212" s="344">
        <v>2194.7153406019283</v>
      </c>
      <c r="M212" s="344">
        <v>260060.42534060191</v>
      </c>
      <c r="N212" s="346">
        <v>0.66396817466956093</v>
      </c>
      <c r="O212" s="344">
        <v>28124.46</v>
      </c>
      <c r="P212" s="344">
        <v>28477.73</v>
      </c>
      <c r="Q212" s="344">
        <v>56602.19</v>
      </c>
      <c r="R212" s="346">
        <v>0.14451277131988979</v>
      </c>
      <c r="S212" s="344">
        <v>0</v>
      </c>
      <c r="T212" s="344">
        <v>22009.86</v>
      </c>
      <c r="U212" s="344">
        <v>21657</v>
      </c>
      <c r="V212" s="344">
        <v>1996.17</v>
      </c>
      <c r="W212" s="344">
        <v>121.09</v>
      </c>
      <c r="X212" s="344">
        <v>45784.119999999995</v>
      </c>
      <c r="Y212" s="344">
        <v>362446.73534060188</v>
      </c>
      <c r="Z212" s="344">
        <v>0</v>
      </c>
      <c r="AA212" s="344">
        <v>362446.73534060188</v>
      </c>
    </row>
    <row r="213" spans="1:27" ht="12" customHeight="1">
      <c r="A213" s="342">
        <v>2012</v>
      </c>
      <c r="B213" s="343">
        <v>40968</v>
      </c>
      <c r="C213" s="345" t="s">
        <v>1470</v>
      </c>
      <c r="D213" s="345">
        <v>45.684456404736281</v>
      </c>
      <c r="E213" s="344">
        <v>13006</v>
      </c>
      <c r="F213" s="344">
        <v>594172.04</v>
      </c>
      <c r="G213" s="344">
        <v>0</v>
      </c>
      <c r="H213" s="685">
        <v>594172.04</v>
      </c>
      <c r="I213" s="344">
        <v>3690.98</v>
      </c>
      <c r="J213" s="344">
        <v>6788.13</v>
      </c>
      <c r="K213" s="344">
        <v>380186.39</v>
      </c>
      <c r="L213" s="344">
        <v>22211.56872567891</v>
      </c>
      <c r="M213" s="344">
        <v>412877.0687256789</v>
      </c>
      <c r="N213" s="346">
        <v>0.69487798302605908</v>
      </c>
      <c r="O213" s="344">
        <v>37137.410000000003</v>
      </c>
      <c r="P213" s="344">
        <v>58223.629999999903</v>
      </c>
      <c r="Q213" s="344">
        <v>95361.039999999906</v>
      </c>
      <c r="R213" s="346">
        <v>0.1604939875662946</v>
      </c>
      <c r="S213" s="344">
        <v>0</v>
      </c>
      <c r="T213" s="344">
        <v>39077.410000000003</v>
      </c>
      <c r="U213" s="344">
        <v>28600.959999999901</v>
      </c>
      <c r="V213" s="344">
        <v>3556.9</v>
      </c>
      <c r="W213" s="344">
        <v>44.52</v>
      </c>
      <c r="X213" s="344">
        <v>71279.789999999906</v>
      </c>
      <c r="Y213" s="344">
        <v>579517.89872567868</v>
      </c>
      <c r="Z213" s="344">
        <v>0</v>
      </c>
      <c r="AA213" s="344">
        <v>579517.89872567868</v>
      </c>
    </row>
    <row r="214" spans="1:27" ht="12" customHeight="1">
      <c r="A214" s="342">
        <v>2012</v>
      </c>
      <c r="B214" s="343">
        <v>40999</v>
      </c>
      <c r="C214" s="345" t="s">
        <v>1470</v>
      </c>
      <c r="D214" s="345">
        <v>45.269999999999882</v>
      </c>
      <c r="E214" s="347">
        <v>8368</v>
      </c>
      <c r="F214" s="347">
        <v>378819.359999999</v>
      </c>
      <c r="G214" s="347">
        <v>0</v>
      </c>
      <c r="H214" s="685">
        <v>378819.359999999</v>
      </c>
      <c r="I214" s="347">
        <v>1108.3499999999899</v>
      </c>
      <c r="J214" s="347">
        <v>4902.34</v>
      </c>
      <c r="K214" s="347">
        <v>254414.64</v>
      </c>
      <c r="L214" s="347">
        <v>2232.2468887355199</v>
      </c>
      <c r="M214" s="347">
        <v>262657.57688873552</v>
      </c>
      <c r="N214" s="346">
        <v>0.6933583776941501</v>
      </c>
      <c r="O214" s="347">
        <v>26032.119999999901</v>
      </c>
      <c r="P214" s="347">
        <v>46905.86</v>
      </c>
      <c r="Q214" s="347">
        <v>72937.979999999894</v>
      </c>
      <c r="R214" s="346">
        <v>0.19254026510155153</v>
      </c>
      <c r="S214" s="347">
        <v>0</v>
      </c>
      <c r="T214" s="347">
        <v>28379.33</v>
      </c>
      <c r="U214" s="347">
        <v>26827.040000000001</v>
      </c>
      <c r="V214" s="347">
        <v>2194.77</v>
      </c>
      <c r="W214" s="347">
        <v>1913.22</v>
      </c>
      <c r="X214" s="347">
        <v>59314.36</v>
      </c>
      <c r="Y214" s="347">
        <v>394909.91688873543</v>
      </c>
      <c r="Z214" s="347">
        <v>0</v>
      </c>
      <c r="AA214" s="347">
        <v>394909.91688873543</v>
      </c>
    </row>
    <row r="215" spans="1:27" ht="12" customHeight="1">
      <c r="A215" s="342">
        <v>2012</v>
      </c>
      <c r="B215" s="343">
        <v>41029</v>
      </c>
      <c r="C215" s="349" t="s">
        <v>1470</v>
      </c>
      <c r="D215" s="349">
        <v>44.465111374407527</v>
      </c>
      <c r="E215" s="348">
        <v>16880</v>
      </c>
      <c r="F215" s="348">
        <v>750571.07999999903</v>
      </c>
      <c r="G215" s="348">
        <v>0</v>
      </c>
      <c r="H215" s="686">
        <v>750571.07999999903</v>
      </c>
      <c r="I215" s="348">
        <v>29822.560000000001</v>
      </c>
      <c r="J215" s="348">
        <v>8768.09</v>
      </c>
      <c r="K215" s="348">
        <v>387463.34999999899</v>
      </c>
      <c r="L215" s="348">
        <v>3452.26</v>
      </c>
      <c r="M215" s="348">
        <v>429506.25999999902</v>
      </c>
      <c r="N215" s="350">
        <v>0.57223928745029662</v>
      </c>
      <c r="O215" s="348">
        <v>53419.629999999903</v>
      </c>
      <c r="P215" s="348">
        <v>82548.559999999896</v>
      </c>
      <c r="Q215" s="348">
        <v>135968.1899999998</v>
      </c>
      <c r="R215" s="350">
        <v>0.18115298287272136</v>
      </c>
      <c r="S215" s="348">
        <v>0</v>
      </c>
      <c r="T215" s="348">
        <v>74808.979999999894</v>
      </c>
      <c r="U215" s="348">
        <v>43050.879999999903</v>
      </c>
      <c r="V215" s="348">
        <v>2664.04</v>
      </c>
      <c r="W215" s="348">
        <v>6760</v>
      </c>
      <c r="X215" s="348">
        <v>127283.89999999979</v>
      </c>
      <c r="Y215" s="348">
        <v>692758.3499999987</v>
      </c>
      <c r="Z215" s="348">
        <v>0</v>
      </c>
      <c r="AA215" s="348">
        <v>692758.3499999987</v>
      </c>
    </row>
    <row r="216" spans="1:27" ht="12" customHeight="1">
      <c r="A216" s="342">
        <v>2012</v>
      </c>
      <c r="B216" s="343">
        <v>41060</v>
      </c>
      <c r="C216" s="345" t="s">
        <v>1470</v>
      </c>
      <c r="D216" s="345">
        <v>45.166241427525136</v>
      </c>
      <c r="E216" s="347">
        <v>15019</v>
      </c>
      <c r="F216" s="347">
        <v>678351.78</v>
      </c>
      <c r="G216" s="347">
        <v>0</v>
      </c>
      <c r="H216" s="685">
        <v>678351.78</v>
      </c>
      <c r="I216" s="347">
        <v>23642.37</v>
      </c>
      <c r="J216" s="347">
        <v>7790.08</v>
      </c>
      <c r="K216" s="347">
        <v>344375.32</v>
      </c>
      <c r="L216" s="347">
        <v>4959.373665782261</v>
      </c>
      <c r="M216" s="347">
        <v>380767.14366578229</v>
      </c>
      <c r="N216" s="346">
        <v>0.56131222013714221</v>
      </c>
      <c r="O216" s="347">
        <v>52924.119999999995</v>
      </c>
      <c r="P216" s="347">
        <v>79219.98000000001</v>
      </c>
      <c r="Q216" s="347">
        <v>132144.1</v>
      </c>
      <c r="R216" s="346">
        <v>0.19480172956869074</v>
      </c>
      <c r="S216" s="347">
        <v>0</v>
      </c>
      <c r="T216" s="347">
        <v>75436.989999999991</v>
      </c>
      <c r="U216" s="347">
        <v>-11477.720000000001</v>
      </c>
      <c r="V216" s="347">
        <v>2490.31</v>
      </c>
      <c r="W216" s="347">
        <v>3143.08</v>
      </c>
      <c r="X216" s="347">
        <v>69592.659999999989</v>
      </c>
      <c r="Y216" s="347">
        <v>582503.9036657823</v>
      </c>
      <c r="Z216" s="347">
        <v>0</v>
      </c>
      <c r="AA216" s="347">
        <v>582503.9036657823</v>
      </c>
    </row>
    <row r="217" spans="1:27" ht="12" customHeight="1">
      <c r="A217" s="342">
        <v>2012</v>
      </c>
      <c r="B217" s="343">
        <v>41090</v>
      </c>
      <c r="C217" s="345" t="s">
        <v>1470</v>
      </c>
      <c r="D217" s="345">
        <v>51.615589353612165</v>
      </c>
      <c r="E217" s="347">
        <v>15780</v>
      </c>
      <c r="F217" s="347">
        <v>814494</v>
      </c>
      <c r="G217" s="347">
        <v>0</v>
      </c>
      <c r="H217" s="685">
        <v>814494</v>
      </c>
      <c r="I217" s="347">
        <v>17446.439999999999</v>
      </c>
      <c r="J217" s="347">
        <v>9192.3700000000008</v>
      </c>
      <c r="K217" s="347">
        <v>413232</v>
      </c>
      <c r="L217" s="347">
        <v>4959.373665782261</v>
      </c>
      <c r="M217" s="347">
        <v>444830.18366578227</v>
      </c>
      <c r="N217" s="346">
        <v>0.54614298406836914</v>
      </c>
      <c r="O217" s="347">
        <v>63724.31</v>
      </c>
      <c r="P217" s="347">
        <v>100046.26000000001</v>
      </c>
      <c r="Q217" s="347">
        <v>163770.57</v>
      </c>
      <c r="R217" s="346">
        <v>0.20107032096000707</v>
      </c>
      <c r="S217" s="347">
        <v>0</v>
      </c>
      <c r="T217" s="347">
        <v>104204.52</v>
      </c>
      <c r="U217" s="347">
        <v>16464.22</v>
      </c>
      <c r="V217" s="347">
        <v>3460.3900000000003</v>
      </c>
      <c r="W217" s="347">
        <v>3977.4900000000002</v>
      </c>
      <c r="X217" s="347">
        <v>128106.62000000001</v>
      </c>
      <c r="Y217" s="347">
        <v>736707.37366578227</v>
      </c>
      <c r="Z217" s="347">
        <v>0</v>
      </c>
      <c r="AA217" s="347">
        <v>736707.37366578227</v>
      </c>
    </row>
    <row r="218" spans="1:27" ht="12" customHeight="1">
      <c r="A218" s="342">
        <v>2012</v>
      </c>
      <c r="B218" s="343">
        <v>41121</v>
      </c>
      <c r="C218" s="345" t="s">
        <v>1470</v>
      </c>
      <c r="D218" s="345">
        <v>51.301375095492745</v>
      </c>
      <c r="E218" s="347">
        <v>11781</v>
      </c>
      <c r="F218" s="347">
        <v>604381.5</v>
      </c>
      <c r="G218" s="347">
        <v>0</v>
      </c>
      <c r="H218" s="685">
        <v>604381.5</v>
      </c>
      <c r="I218" s="347">
        <v>14591.89</v>
      </c>
      <c r="J218" s="347">
        <v>7072.9</v>
      </c>
      <c r="K218" s="347">
        <v>303750.93</v>
      </c>
      <c r="L218" s="347">
        <v>3011.0973183431884</v>
      </c>
      <c r="M218" s="347">
        <v>328426.81731834315</v>
      </c>
      <c r="N218" s="346">
        <v>0.54340977895310028</v>
      </c>
      <c r="O218" s="347">
        <v>39976.14</v>
      </c>
      <c r="P218" s="347">
        <v>51398.350000000006</v>
      </c>
      <c r="Q218" s="347">
        <v>91374.49</v>
      </c>
      <c r="R218" s="346">
        <v>0.15118677524047311</v>
      </c>
      <c r="S218" s="347">
        <v>0</v>
      </c>
      <c r="T218" s="347">
        <v>15573.6</v>
      </c>
      <c r="U218" s="347">
        <v>45442.95</v>
      </c>
      <c r="V218" s="347">
        <v>1616.48</v>
      </c>
      <c r="W218" s="347">
        <v>754.26</v>
      </c>
      <c r="X218" s="347">
        <v>63387.29</v>
      </c>
      <c r="Y218" s="347">
        <v>483188.59731834312</v>
      </c>
      <c r="Z218" s="347">
        <v>0</v>
      </c>
      <c r="AA218" s="347">
        <v>483188.59731834312</v>
      </c>
    </row>
    <row r="219" spans="1:27" ht="12" customHeight="1">
      <c r="A219" s="342">
        <v>2012</v>
      </c>
      <c r="B219" s="343">
        <v>41152</v>
      </c>
      <c r="C219" s="345" t="s">
        <v>1470</v>
      </c>
      <c r="D219" s="345">
        <v>53.053889943074005</v>
      </c>
      <c r="E219" s="347">
        <v>10540</v>
      </c>
      <c r="F219" s="347">
        <v>559188</v>
      </c>
      <c r="G219" s="347">
        <v>0</v>
      </c>
      <c r="H219" s="685">
        <v>559188</v>
      </c>
      <c r="I219" s="347">
        <v>12705.890000000001</v>
      </c>
      <c r="J219" s="347">
        <v>6218.4800000000005</v>
      </c>
      <c r="K219" s="347">
        <v>280319.22000000003</v>
      </c>
      <c r="L219" s="347">
        <v>3399.69</v>
      </c>
      <c r="M219" s="347">
        <v>302643.28000000003</v>
      </c>
      <c r="N219" s="346">
        <v>0.54121919640621763</v>
      </c>
      <c r="O219" s="347">
        <v>38283.810000000005</v>
      </c>
      <c r="P219" s="347">
        <v>57238.37</v>
      </c>
      <c r="Q219" s="347">
        <v>95522.180000000008</v>
      </c>
      <c r="R219" s="346">
        <v>0.17082301480003148</v>
      </c>
      <c r="S219" s="347">
        <v>0</v>
      </c>
      <c r="T219" s="347">
        <v>21589</v>
      </c>
      <c r="U219" s="347">
        <v>60852.000000000007</v>
      </c>
      <c r="V219" s="347">
        <v>1032.5</v>
      </c>
      <c r="W219" s="347">
        <v>1320.7600000000002</v>
      </c>
      <c r="X219" s="347">
        <v>84794.26</v>
      </c>
      <c r="Y219" s="347">
        <v>482959.72000000003</v>
      </c>
      <c r="Z219" s="347">
        <v>0</v>
      </c>
      <c r="AA219" s="347">
        <v>482959.72000000003</v>
      </c>
    </row>
    <row r="220" spans="1:27" ht="12" customHeight="1">
      <c r="A220" s="342">
        <v>2012</v>
      </c>
      <c r="B220" s="343">
        <v>41182</v>
      </c>
      <c r="C220" s="345" t="s">
        <v>1470</v>
      </c>
      <c r="D220" s="345">
        <v>50.593538692712244</v>
      </c>
      <c r="E220" s="347">
        <v>10648</v>
      </c>
      <c r="F220" s="347">
        <v>538720</v>
      </c>
      <c r="G220" s="347">
        <v>0</v>
      </c>
      <c r="H220" s="685">
        <v>538720</v>
      </c>
      <c r="I220" s="347">
        <v>19183.330000000002</v>
      </c>
      <c r="J220" s="347">
        <v>6218.5700000000006</v>
      </c>
      <c r="K220" s="347">
        <v>251121.41</v>
      </c>
      <c r="L220" s="347">
        <v>2188.751064681579</v>
      </c>
      <c r="M220" s="347">
        <v>278712.06106468156</v>
      </c>
      <c r="N220" s="346">
        <v>0.5173597807110959</v>
      </c>
      <c r="O220" s="347">
        <v>39427.47</v>
      </c>
      <c r="P220" s="347">
        <v>55029.54</v>
      </c>
      <c r="Q220" s="347">
        <v>94457.010000000009</v>
      </c>
      <c r="R220" s="346">
        <v>0.17533600014850018</v>
      </c>
      <c r="S220" s="347">
        <v>0</v>
      </c>
      <c r="T220" s="347">
        <v>20369.55</v>
      </c>
      <c r="U220" s="347">
        <v>52170.92</v>
      </c>
      <c r="V220" s="347">
        <v>1779.38</v>
      </c>
      <c r="W220" s="347">
        <v>831.74</v>
      </c>
      <c r="X220" s="347">
        <v>75151.590000000011</v>
      </c>
      <c r="Y220" s="347">
        <v>448320.6610646816</v>
      </c>
      <c r="Z220" s="347">
        <v>0</v>
      </c>
      <c r="AA220" s="347">
        <v>448320.6610646816</v>
      </c>
    </row>
    <row r="221" spans="1:27" ht="12" customHeight="1">
      <c r="A221" s="342">
        <v>2012</v>
      </c>
      <c r="B221" s="343">
        <v>41213</v>
      </c>
      <c r="C221" s="345" t="s">
        <v>1470</v>
      </c>
      <c r="D221" s="345">
        <v>50.886161927187104</v>
      </c>
      <c r="E221" s="347">
        <v>11042</v>
      </c>
      <c r="F221" s="347">
        <v>561885</v>
      </c>
      <c r="G221" s="347">
        <v>0</v>
      </c>
      <c r="H221" s="685">
        <v>561885</v>
      </c>
      <c r="I221" s="347">
        <v>15282.72</v>
      </c>
      <c r="J221" s="347">
        <v>7653.17</v>
      </c>
      <c r="K221" s="347">
        <v>279143.07</v>
      </c>
      <c r="L221" s="347">
        <v>6145.7370077466685</v>
      </c>
      <c r="M221" s="347">
        <v>308224.69700774667</v>
      </c>
      <c r="N221" s="346">
        <v>0.5485547701179897</v>
      </c>
      <c r="O221" s="347">
        <v>42110.11</v>
      </c>
      <c r="P221" s="347">
        <v>52934.94</v>
      </c>
      <c r="Q221" s="347">
        <v>95045.05</v>
      </c>
      <c r="R221" s="346">
        <v>0.16915391939631777</v>
      </c>
      <c r="S221" s="347">
        <v>0</v>
      </c>
      <c r="T221" s="347">
        <v>19274.14</v>
      </c>
      <c r="U221" s="347">
        <v>48962.119999999995</v>
      </c>
      <c r="V221" s="347">
        <v>1252.3899999999999</v>
      </c>
      <c r="W221" s="347">
        <v>1237.9000000000001</v>
      </c>
      <c r="X221" s="347">
        <v>70726.549999999988</v>
      </c>
      <c r="Y221" s="347">
        <v>473996.29700774665</v>
      </c>
      <c r="Z221" s="347">
        <v>0</v>
      </c>
      <c r="AA221" s="347">
        <v>473996.29700774665</v>
      </c>
    </row>
    <row r="222" spans="1:27" ht="12" customHeight="1">
      <c r="A222" s="342">
        <v>2012</v>
      </c>
      <c r="B222" s="343">
        <v>41243</v>
      </c>
      <c r="C222" s="345" t="s">
        <v>1470</v>
      </c>
      <c r="D222" s="345">
        <v>77.845109065691602</v>
      </c>
      <c r="E222" s="347">
        <v>31724</v>
      </c>
      <c r="F222" s="347">
        <v>2469558.2400000002</v>
      </c>
      <c r="G222" s="347">
        <v>0</v>
      </c>
      <c r="H222" s="685">
        <v>2469558.2400000002</v>
      </c>
      <c r="I222" s="347">
        <v>52529.47</v>
      </c>
      <c r="J222" s="347">
        <v>19608.14</v>
      </c>
      <c r="K222" s="347">
        <v>617774.52</v>
      </c>
      <c r="L222" s="347">
        <v>17014.809999999998</v>
      </c>
      <c r="M222" s="347">
        <v>706926.94</v>
      </c>
      <c r="N222" s="346">
        <v>0.28625643588790189</v>
      </c>
      <c r="O222" s="347">
        <v>118714.62</v>
      </c>
      <c r="P222" s="347">
        <v>195134.5</v>
      </c>
      <c r="Q222" s="347">
        <v>313849.12</v>
      </c>
      <c r="R222" s="346">
        <v>0.12708715061524525</v>
      </c>
      <c r="S222" s="347">
        <v>0</v>
      </c>
      <c r="T222" s="347">
        <v>82869.649999999994</v>
      </c>
      <c r="U222" s="347">
        <v>243327.16</v>
      </c>
      <c r="V222" s="347">
        <v>7138.4699999999993</v>
      </c>
      <c r="W222" s="347">
        <v>3791.3199999999997</v>
      </c>
      <c r="X222" s="347">
        <v>337126.6</v>
      </c>
      <c r="Y222" s="347">
        <v>1357902.66</v>
      </c>
      <c r="Z222" s="347">
        <v>0</v>
      </c>
      <c r="AA222" s="347">
        <v>1357902.66</v>
      </c>
    </row>
    <row r="223" spans="1:27" ht="12" customHeight="1">
      <c r="A223" s="342">
        <v>2012</v>
      </c>
      <c r="B223" s="343">
        <v>41274</v>
      </c>
      <c r="C223" s="345" t="s">
        <v>1470</v>
      </c>
      <c r="D223" s="345">
        <v>80.455781894668704</v>
      </c>
      <c r="E223" s="347">
        <v>24722</v>
      </c>
      <c r="F223" s="347">
        <v>1989027.8399999999</v>
      </c>
      <c r="G223" s="347">
        <v>0</v>
      </c>
      <c r="H223" s="685">
        <v>1989027.8399999999</v>
      </c>
      <c r="I223" s="347">
        <v>29601.47</v>
      </c>
      <c r="J223" s="347">
        <v>16655.73</v>
      </c>
      <c r="K223" s="347">
        <v>557557.19000000006</v>
      </c>
      <c r="L223" s="347">
        <v>4285.5456121262405</v>
      </c>
      <c r="M223" s="347">
        <v>608099.93561212625</v>
      </c>
      <c r="N223" s="346">
        <v>0.30572721174788903</v>
      </c>
      <c r="O223" s="347">
        <v>87456.29</v>
      </c>
      <c r="P223" s="347">
        <v>173795.08000000002</v>
      </c>
      <c r="Q223" s="347">
        <v>261251.37</v>
      </c>
      <c r="R223" s="346">
        <v>0.13134626109607395</v>
      </c>
      <c r="S223" s="347">
        <v>0</v>
      </c>
      <c r="T223" s="347">
        <v>204655.12</v>
      </c>
      <c r="U223" s="347">
        <v>48338.479999999996</v>
      </c>
      <c r="V223" s="347">
        <v>3439.2200000000003</v>
      </c>
      <c r="W223" s="347">
        <v>20300.45</v>
      </c>
      <c r="X223" s="347">
        <v>276733.26999999996</v>
      </c>
      <c r="Y223" s="347">
        <v>1146084.5756121262</v>
      </c>
      <c r="Z223" s="347">
        <v>0</v>
      </c>
      <c r="AA223" s="347">
        <v>1146084.5756121262</v>
      </c>
    </row>
    <row r="224" spans="1:27" customFormat="1" ht="12" customHeight="1">
      <c r="A224" s="342">
        <v>2013</v>
      </c>
      <c r="B224" s="343">
        <v>41305</v>
      </c>
      <c r="C224" s="345" t="s">
        <v>1470</v>
      </c>
      <c r="D224" s="345">
        <v>60.322535211267606</v>
      </c>
      <c r="E224" s="347">
        <v>17892</v>
      </c>
      <c r="F224" s="347">
        <v>1079290.8</v>
      </c>
      <c r="G224" s="347">
        <v>0</v>
      </c>
      <c r="H224" s="685">
        <v>1079290.8</v>
      </c>
      <c r="I224" s="347">
        <v>27005.63</v>
      </c>
      <c r="J224" s="347">
        <v>12965.750000000002</v>
      </c>
      <c r="K224" s="347">
        <v>431408.02000000008</v>
      </c>
      <c r="L224" s="347">
        <v>18480.169511798696</v>
      </c>
      <c r="M224" s="347">
        <v>489859.56951179879</v>
      </c>
      <c r="N224" s="346">
        <v>0.45387171790197672</v>
      </c>
      <c r="O224" s="347">
        <v>67856.69</v>
      </c>
      <c r="P224" s="347">
        <v>104512.29</v>
      </c>
      <c r="Q224" s="347">
        <v>172368.97999999998</v>
      </c>
      <c r="R224" s="346">
        <v>0.15970578087017881</v>
      </c>
      <c r="S224" s="347">
        <v>0</v>
      </c>
      <c r="T224" s="347">
        <v>131797.12</v>
      </c>
      <c r="U224" s="347">
        <v>29533.56</v>
      </c>
      <c r="V224" s="347">
        <v>2304.5099999999998</v>
      </c>
      <c r="W224" s="347">
        <v>4036.6899999999996</v>
      </c>
      <c r="X224" s="347">
        <v>167671.88</v>
      </c>
      <c r="Y224" s="347">
        <v>829900.42951179878</v>
      </c>
      <c r="Z224" s="347">
        <v>0</v>
      </c>
      <c r="AA224" s="347">
        <v>829900.42951179878</v>
      </c>
    </row>
    <row r="225" spans="1:27" customFormat="1" ht="12" customHeight="1">
      <c r="A225" s="342">
        <v>2013</v>
      </c>
      <c r="B225" s="343">
        <v>41333</v>
      </c>
      <c r="C225" s="345" t="s">
        <v>1470</v>
      </c>
      <c r="D225" s="345">
        <v>64.198039983511947</v>
      </c>
      <c r="E225" s="347">
        <v>9704</v>
      </c>
      <c r="F225" s="347">
        <v>622977.77999999991</v>
      </c>
      <c r="G225" s="347">
        <v>0</v>
      </c>
      <c r="H225" s="685">
        <v>622977.77999999991</v>
      </c>
      <c r="I225" s="347">
        <v>7829.1400000000012</v>
      </c>
      <c r="J225" s="347">
        <v>4943.1499999999996</v>
      </c>
      <c r="K225" s="347">
        <v>393499.72</v>
      </c>
      <c r="L225" s="347">
        <v>33528.89</v>
      </c>
      <c r="M225" s="347">
        <v>439800.89999999997</v>
      </c>
      <c r="N225" s="346">
        <v>0.70596562850122846</v>
      </c>
      <c r="O225" s="347">
        <v>32236.78</v>
      </c>
      <c r="P225" s="347">
        <v>46958.039999999994</v>
      </c>
      <c r="Q225" s="347">
        <v>79194.819999999992</v>
      </c>
      <c r="R225" s="346">
        <v>0.12712302515829699</v>
      </c>
      <c r="S225" s="347">
        <v>0</v>
      </c>
      <c r="T225" s="347">
        <v>48148.119999999995</v>
      </c>
      <c r="U225" s="347">
        <v>15957.76</v>
      </c>
      <c r="V225" s="347">
        <v>716.88</v>
      </c>
      <c r="W225" s="347">
        <v>4088.2000000000003</v>
      </c>
      <c r="X225" s="347">
        <v>68910.959999999992</v>
      </c>
      <c r="Y225" s="347">
        <v>587906.67999999993</v>
      </c>
      <c r="Z225" s="347">
        <v>0</v>
      </c>
      <c r="AA225" s="347">
        <v>587906.67999999993</v>
      </c>
    </row>
    <row r="226" spans="1:27" customFormat="1" ht="12" customHeight="1">
      <c r="A226" s="342">
        <v>2013</v>
      </c>
      <c r="B226" s="343">
        <v>41364</v>
      </c>
      <c r="C226" s="345" t="s">
        <v>1470</v>
      </c>
      <c r="D226" s="345">
        <v>58.539271838576262</v>
      </c>
      <c r="E226" s="347">
        <v>15958</v>
      </c>
      <c r="F226" s="347">
        <v>934169.7</v>
      </c>
      <c r="G226" s="347">
        <v>0</v>
      </c>
      <c r="H226" s="685">
        <v>934169.7</v>
      </c>
      <c r="I226" s="347">
        <v>16064.880000000001</v>
      </c>
      <c r="J226" s="347">
        <v>11501.4</v>
      </c>
      <c r="K226" s="347">
        <v>388172.4200000001</v>
      </c>
      <c r="L226" s="347">
        <v>-41360.759999999995</v>
      </c>
      <c r="M226" s="347">
        <v>374377.94000000006</v>
      </c>
      <c r="N226" s="346">
        <v>0.40076009744268098</v>
      </c>
      <c r="O226" s="347">
        <v>67521.09</v>
      </c>
      <c r="P226" s="347">
        <v>100621.28000000001</v>
      </c>
      <c r="Q226" s="347">
        <v>168142.37</v>
      </c>
      <c r="R226" s="346">
        <v>0.17999124784287052</v>
      </c>
      <c r="S226" s="347">
        <v>0</v>
      </c>
      <c r="T226" s="347">
        <v>106915.81999999999</v>
      </c>
      <c r="U226" s="347">
        <v>33396.600000000006</v>
      </c>
      <c r="V226" s="347">
        <v>1421.36</v>
      </c>
      <c r="W226" s="347">
        <v>3698.3300000000004</v>
      </c>
      <c r="X226" s="347">
        <v>145432.10999999996</v>
      </c>
      <c r="Y226" s="347">
        <v>687952.42</v>
      </c>
      <c r="Z226" s="347">
        <v>0</v>
      </c>
      <c r="AA226" s="347">
        <v>687952.42</v>
      </c>
    </row>
    <row r="227" spans="1:27" customFormat="1" ht="12" customHeight="1">
      <c r="A227" s="342">
        <v>2013</v>
      </c>
      <c r="B227" s="343">
        <v>41394</v>
      </c>
      <c r="C227" s="345" t="s">
        <v>1470</v>
      </c>
      <c r="D227" s="345">
        <v>61.265044109366201</v>
      </c>
      <c r="E227" s="347">
        <v>15983</v>
      </c>
      <c r="F227" s="347">
        <v>979199.2</v>
      </c>
      <c r="G227" s="347">
        <v>0</v>
      </c>
      <c r="H227" s="685">
        <v>979199.2</v>
      </c>
      <c r="I227" s="347">
        <v>1890.69</v>
      </c>
      <c r="J227" s="347">
        <v>12816.02</v>
      </c>
      <c r="K227" s="347">
        <v>452707.47</v>
      </c>
      <c r="L227" s="347">
        <v>-9337.880000000001</v>
      </c>
      <c r="M227" s="347">
        <v>458076.3</v>
      </c>
      <c r="N227" s="346">
        <v>0.46780706111688003</v>
      </c>
      <c r="O227" s="347">
        <v>59310.17</v>
      </c>
      <c r="P227" s="347">
        <v>50715.53</v>
      </c>
      <c r="Q227" s="347">
        <v>110025.7</v>
      </c>
      <c r="R227" s="346">
        <v>0.112362939022009</v>
      </c>
      <c r="S227" s="347">
        <v>0</v>
      </c>
      <c r="T227" s="347">
        <v>144660.59</v>
      </c>
      <c r="U227" s="347">
        <v>25388.98</v>
      </c>
      <c r="V227" s="347">
        <v>935.60000000000014</v>
      </c>
      <c r="W227" s="347">
        <v>516.20000000000005</v>
      </c>
      <c r="X227" s="347">
        <v>171501.37000000002</v>
      </c>
      <c r="Y227" s="347">
        <v>739603.37</v>
      </c>
      <c r="Z227" s="347">
        <v>0</v>
      </c>
      <c r="AA227" s="347">
        <v>739603.37</v>
      </c>
    </row>
    <row r="228" spans="1:27" customFormat="1" ht="12" customHeight="1">
      <c r="A228" s="342">
        <v>2013</v>
      </c>
      <c r="B228" s="343">
        <v>41425</v>
      </c>
      <c r="C228" s="345" t="s">
        <v>1470</v>
      </c>
      <c r="D228" s="345">
        <v>61.873783834942266</v>
      </c>
      <c r="E228" s="347">
        <v>15849</v>
      </c>
      <c r="F228" s="347">
        <v>980637.6</v>
      </c>
      <c r="G228" s="347">
        <v>0</v>
      </c>
      <c r="H228" s="685">
        <v>980637.6</v>
      </c>
      <c r="I228" s="347">
        <v>1885</v>
      </c>
      <c r="J228" s="347">
        <v>12872.29</v>
      </c>
      <c r="K228" s="347">
        <v>453923.18</v>
      </c>
      <c r="L228" s="347">
        <v>18442.95</v>
      </c>
      <c r="M228" s="347">
        <v>487123.42</v>
      </c>
      <c r="N228" s="346">
        <v>0.49674152816494083</v>
      </c>
      <c r="O228" s="347">
        <v>56951.68</v>
      </c>
      <c r="P228" s="347">
        <v>43574.759999999995</v>
      </c>
      <c r="Q228" s="347">
        <v>100526.44</v>
      </c>
      <c r="R228" s="346">
        <v>0.10251130488979823</v>
      </c>
      <c r="S228" s="347">
        <v>0</v>
      </c>
      <c r="T228" s="347">
        <v>131841.88</v>
      </c>
      <c r="U228" s="347">
        <v>24875.98</v>
      </c>
      <c r="V228" s="347">
        <v>852.15</v>
      </c>
      <c r="W228" s="347">
        <v>97.22</v>
      </c>
      <c r="X228" s="347">
        <v>157667.23000000001</v>
      </c>
      <c r="Y228" s="347">
        <v>745317.09</v>
      </c>
      <c r="Z228" s="347">
        <v>0</v>
      </c>
      <c r="AA228" s="347">
        <v>745317.09</v>
      </c>
    </row>
    <row r="229" spans="1:27" customFormat="1" ht="12" customHeight="1">
      <c r="A229" s="342">
        <v>2013</v>
      </c>
      <c r="B229" s="343">
        <v>41455</v>
      </c>
      <c r="C229" s="345" t="s">
        <v>1470</v>
      </c>
      <c r="D229" s="345">
        <v>64.634792440639643</v>
      </c>
      <c r="E229" s="347">
        <v>24764</v>
      </c>
      <c r="F229" s="347">
        <v>1600616</v>
      </c>
      <c r="G229" s="347">
        <v>0</v>
      </c>
      <c r="H229" s="685">
        <v>1600616</v>
      </c>
      <c r="I229" s="347">
        <v>37795.96</v>
      </c>
      <c r="J229" s="347">
        <v>19618.68</v>
      </c>
      <c r="K229" s="347">
        <v>552951.54</v>
      </c>
      <c r="L229" s="347">
        <v>17931.23</v>
      </c>
      <c r="M229" s="347">
        <v>628297.41</v>
      </c>
      <c r="N229" s="346">
        <v>0.39253475536918286</v>
      </c>
      <c r="O229" s="347">
        <v>110253.08000000002</v>
      </c>
      <c r="P229" s="347">
        <v>72216.679999999993</v>
      </c>
      <c r="Q229" s="347">
        <v>182469.76000000001</v>
      </c>
      <c r="R229" s="346">
        <v>0.11399971011160703</v>
      </c>
      <c r="S229" s="347">
        <v>0</v>
      </c>
      <c r="T229" s="347">
        <v>250097.34999999998</v>
      </c>
      <c r="U229" s="347">
        <v>40296.800000000003</v>
      </c>
      <c r="V229" s="347">
        <v>12242.650000000001</v>
      </c>
      <c r="W229" s="347">
        <v>859.68000000000006</v>
      </c>
      <c r="X229" s="347">
        <v>303496.48</v>
      </c>
      <c r="Y229" s="347">
        <v>1114263.6499999999</v>
      </c>
      <c r="Z229" s="347">
        <v>0</v>
      </c>
      <c r="AA229" s="347">
        <v>1114263.6499999999</v>
      </c>
    </row>
    <row r="230" spans="1:27" customFormat="1" ht="12" customHeight="1">
      <c r="A230" s="342">
        <v>2013</v>
      </c>
      <c r="B230" s="343">
        <v>41486</v>
      </c>
      <c r="C230" s="345" t="s">
        <v>1470</v>
      </c>
      <c r="D230" s="345">
        <v>70.071264474293656</v>
      </c>
      <c r="E230" s="347">
        <v>17272</v>
      </c>
      <c r="F230" s="347">
        <v>1210270.8800000001</v>
      </c>
      <c r="G230" s="347">
        <v>0</v>
      </c>
      <c r="H230" s="685">
        <v>1210270.8800000001</v>
      </c>
      <c r="I230" s="347">
        <v>8568.17</v>
      </c>
      <c r="J230" s="347">
        <v>14967.570000000002</v>
      </c>
      <c r="K230" s="347">
        <v>445795.99999999994</v>
      </c>
      <c r="L230" s="347">
        <v>-6809.5300000000007</v>
      </c>
      <c r="M230" s="347">
        <v>462522.2099999999</v>
      </c>
      <c r="N230" s="346">
        <v>0.38216420608252583</v>
      </c>
      <c r="O230" s="347">
        <v>102430.31</v>
      </c>
      <c r="P230" s="347">
        <v>59328.29</v>
      </c>
      <c r="Q230" s="347">
        <v>161758.6</v>
      </c>
      <c r="R230" s="346">
        <v>0.13365487237039034</v>
      </c>
      <c r="S230" s="347">
        <v>0</v>
      </c>
      <c r="T230" s="347">
        <v>174295.28</v>
      </c>
      <c r="U230" s="347">
        <v>29527.7</v>
      </c>
      <c r="V230" s="347">
        <v>4660.8999999999996</v>
      </c>
      <c r="W230" s="347">
        <v>183.8</v>
      </c>
      <c r="X230" s="347">
        <v>208667.68</v>
      </c>
      <c r="Y230" s="347">
        <v>832948.49</v>
      </c>
      <c r="Z230" s="347">
        <v>0</v>
      </c>
      <c r="AA230" s="347">
        <v>832948.49</v>
      </c>
    </row>
    <row r="231" spans="1:27" customFormat="1" ht="12" customHeight="1">
      <c r="A231" s="342">
        <v>2013</v>
      </c>
      <c r="B231" s="343">
        <v>41517</v>
      </c>
      <c r="C231" s="345" t="s">
        <v>1470</v>
      </c>
      <c r="D231" s="345">
        <v>71.888289938505821</v>
      </c>
      <c r="E231" s="347">
        <v>15286</v>
      </c>
      <c r="F231" s="347">
        <v>1098884.3999999999</v>
      </c>
      <c r="G231" s="347">
        <v>0</v>
      </c>
      <c r="H231" s="685">
        <v>1098884.3999999999</v>
      </c>
      <c r="I231" s="347">
        <v>1721.75</v>
      </c>
      <c r="J231" s="347">
        <v>12321.97</v>
      </c>
      <c r="K231" s="347">
        <v>424633.23</v>
      </c>
      <c r="L231" s="347">
        <v>6319.46</v>
      </c>
      <c r="M231" s="347">
        <v>444996.41</v>
      </c>
      <c r="N231" s="346">
        <v>0.40495288676406727</v>
      </c>
      <c r="O231" s="347">
        <v>57467.850000000006</v>
      </c>
      <c r="P231" s="347">
        <v>38664.49</v>
      </c>
      <c r="Q231" s="347">
        <v>96132.34</v>
      </c>
      <c r="R231" s="346">
        <v>8.7481758772806312E-2</v>
      </c>
      <c r="S231" s="347">
        <v>0</v>
      </c>
      <c r="T231" s="347">
        <v>103801.26000000001</v>
      </c>
      <c r="U231" s="347">
        <v>19452.150000000001</v>
      </c>
      <c r="V231" s="347">
        <v>2766.13</v>
      </c>
      <c r="W231" s="347">
        <v>1.38</v>
      </c>
      <c r="X231" s="347">
        <v>126020.92000000001</v>
      </c>
      <c r="Y231" s="347">
        <v>667149.66999999993</v>
      </c>
      <c r="Z231" s="347">
        <v>0</v>
      </c>
      <c r="AA231" s="347">
        <v>667149.66999999993</v>
      </c>
    </row>
    <row r="232" spans="1:27" customFormat="1" ht="12" customHeight="1">
      <c r="A232" s="342">
        <v>2013</v>
      </c>
      <c r="B232" s="343">
        <v>41547</v>
      </c>
      <c r="C232" s="345" t="s">
        <v>1470</v>
      </c>
      <c r="D232" s="345">
        <v>47.268747077214087</v>
      </c>
      <c r="E232" s="347">
        <v>38063</v>
      </c>
      <c r="F232" s="347">
        <v>1799190.3199999998</v>
      </c>
      <c r="G232" s="347">
        <v>0</v>
      </c>
      <c r="H232" s="685">
        <v>1799190.3199999998</v>
      </c>
      <c r="I232" s="347">
        <v>71030.709999999992</v>
      </c>
      <c r="J232" s="347">
        <v>25543.45</v>
      </c>
      <c r="K232" s="347">
        <v>735641.57000000007</v>
      </c>
      <c r="L232" s="347">
        <v>9002.7199999999993</v>
      </c>
      <c r="M232" s="347">
        <v>841218.45000000007</v>
      </c>
      <c r="N232" s="346">
        <v>0.4675538994674005</v>
      </c>
      <c r="O232" s="347">
        <v>150030.86000000002</v>
      </c>
      <c r="P232" s="347">
        <v>114279.5</v>
      </c>
      <c r="Q232" s="347">
        <v>264310.36</v>
      </c>
      <c r="R232" s="346">
        <v>0.14690517009895873</v>
      </c>
      <c r="S232" s="347">
        <v>0</v>
      </c>
      <c r="T232" s="347">
        <v>296881.87</v>
      </c>
      <c r="U232" s="347">
        <v>58304.79</v>
      </c>
      <c r="V232" s="347">
        <v>22202.83</v>
      </c>
      <c r="W232" s="347">
        <v>524.5</v>
      </c>
      <c r="X232" s="347">
        <v>377913.99</v>
      </c>
      <c r="Y232" s="347">
        <v>1483442.8</v>
      </c>
      <c r="Z232" s="347">
        <v>0</v>
      </c>
      <c r="AA232" s="347">
        <v>1483442.8</v>
      </c>
    </row>
    <row r="233" spans="1:27" customFormat="1" ht="12" customHeight="1">
      <c r="A233" s="342">
        <v>2013</v>
      </c>
      <c r="B233" s="343">
        <v>41578</v>
      </c>
      <c r="C233" s="345" t="s">
        <v>1470</v>
      </c>
      <c r="D233" s="345">
        <v>53.869427981220667</v>
      </c>
      <c r="E233" s="347">
        <v>26625</v>
      </c>
      <c r="F233" s="347">
        <v>1434273.5200000003</v>
      </c>
      <c r="G233" s="347">
        <v>0</v>
      </c>
      <c r="H233" s="685">
        <v>1434273.5200000003</v>
      </c>
      <c r="I233" s="347">
        <v>30212.139999999996</v>
      </c>
      <c r="J233" s="347">
        <v>19953.690000000002</v>
      </c>
      <c r="K233" s="347">
        <v>574597.64</v>
      </c>
      <c r="L233" s="347">
        <v>18347.52</v>
      </c>
      <c r="M233" s="347">
        <v>643110.99</v>
      </c>
      <c r="N233" s="346">
        <v>0.44838796856543783</v>
      </c>
      <c r="O233" s="347">
        <v>96113.39</v>
      </c>
      <c r="P233" s="347">
        <v>74213.279999999999</v>
      </c>
      <c r="Q233" s="347">
        <v>170326.66999999998</v>
      </c>
      <c r="R233" s="346">
        <v>0.11875466403367745</v>
      </c>
      <c r="S233" s="347">
        <v>0</v>
      </c>
      <c r="T233" s="347">
        <v>220954.85999999996</v>
      </c>
      <c r="U233" s="347">
        <v>40027.54</v>
      </c>
      <c r="V233" s="347">
        <v>18913.95</v>
      </c>
      <c r="W233" s="347">
        <v>-0.48</v>
      </c>
      <c r="X233" s="347">
        <v>279895.87</v>
      </c>
      <c r="Y233" s="347">
        <v>1093333.53</v>
      </c>
      <c r="Z233" s="347">
        <v>0</v>
      </c>
      <c r="AA233" s="347">
        <v>1093333.53</v>
      </c>
    </row>
    <row r="234" spans="1:27" customFormat="1" ht="12" customHeight="1">
      <c r="A234" s="342">
        <v>2013</v>
      </c>
      <c r="B234" s="343">
        <v>41608</v>
      </c>
      <c r="C234" s="345" t="s">
        <v>1470</v>
      </c>
      <c r="D234" s="345">
        <v>55.141822860238349</v>
      </c>
      <c r="E234" s="347">
        <v>22152</v>
      </c>
      <c r="F234" s="347">
        <v>1221501.6599999999</v>
      </c>
      <c r="G234" s="347">
        <v>0</v>
      </c>
      <c r="H234" s="685">
        <v>1221501.6599999999</v>
      </c>
      <c r="I234" s="347">
        <v>29725.32</v>
      </c>
      <c r="J234" s="347">
        <v>17081.509999999998</v>
      </c>
      <c r="K234" s="347">
        <v>463318.31999999995</v>
      </c>
      <c r="L234" s="347">
        <v>-360.36</v>
      </c>
      <c r="M234" s="347">
        <v>509764.79</v>
      </c>
      <c r="N234" s="346">
        <v>0.41732631783734131</v>
      </c>
      <c r="O234" s="347">
        <v>75670.45</v>
      </c>
      <c r="P234" s="347">
        <v>50282.520000000004</v>
      </c>
      <c r="Q234" s="347">
        <v>125952.97</v>
      </c>
      <c r="R234" s="346">
        <v>0.10311322049288088</v>
      </c>
      <c r="S234" s="347">
        <v>0</v>
      </c>
      <c r="T234" s="347">
        <v>157552.16</v>
      </c>
      <c r="U234" s="347">
        <v>33574.339999999997</v>
      </c>
      <c r="V234" s="347">
        <v>17557.329999999998</v>
      </c>
      <c r="W234" s="347">
        <v>17.579999999999998</v>
      </c>
      <c r="X234" s="347">
        <v>208701.40999999997</v>
      </c>
      <c r="Y234" s="347">
        <v>844419.16999999993</v>
      </c>
      <c r="Z234" s="347">
        <v>0</v>
      </c>
      <c r="AA234" s="347">
        <v>844419.16999999993</v>
      </c>
    </row>
    <row r="235" spans="1:27" customFormat="1" ht="12" customHeight="1">
      <c r="A235" s="342">
        <v>2013</v>
      </c>
      <c r="B235" s="343">
        <v>41639</v>
      </c>
      <c r="C235" s="345" t="s">
        <v>1470</v>
      </c>
      <c r="D235" s="345">
        <v>60.689388262989745</v>
      </c>
      <c r="E235" s="347">
        <v>29735</v>
      </c>
      <c r="F235" s="347">
        <v>1804598.96</v>
      </c>
      <c r="G235" s="347">
        <v>0</v>
      </c>
      <c r="H235" s="685">
        <v>1804598.96</v>
      </c>
      <c r="I235" s="347">
        <v>29080.3</v>
      </c>
      <c r="J235" s="347">
        <v>25641.69</v>
      </c>
      <c r="K235" s="347">
        <v>715314.36</v>
      </c>
      <c r="L235" s="347">
        <v>27119.860666293967</v>
      </c>
      <c r="M235" s="347">
        <v>797156.21066629398</v>
      </c>
      <c r="N235" s="346">
        <v>0.44173593598119659</v>
      </c>
      <c r="O235" s="347">
        <v>102755.36</v>
      </c>
      <c r="P235" s="347">
        <v>60913.970000000008</v>
      </c>
      <c r="Q235" s="347">
        <v>163669.33000000002</v>
      </c>
      <c r="R235" s="346">
        <v>9.0695680108338325E-2</v>
      </c>
      <c r="S235" s="347">
        <v>0</v>
      </c>
      <c r="T235" s="347">
        <v>222708.58</v>
      </c>
      <c r="U235" s="347">
        <v>38137.89</v>
      </c>
      <c r="V235" s="347">
        <v>15054.99</v>
      </c>
      <c r="W235" s="347">
        <v>17.150000000000002</v>
      </c>
      <c r="X235" s="347">
        <v>275918.61</v>
      </c>
      <c r="Y235" s="347">
        <v>1236744.1506662939</v>
      </c>
      <c r="Z235" s="347">
        <v>0</v>
      </c>
      <c r="AA235" s="347">
        <v>1236744.1506662939</v>
      </c>
    </row>
    <row r="236" spans="1:27" customFormat="1" ht="12" customHeight="1">
      <c r="A236" s="342">
        <v>2014</v>
      </c>
      <c r="B236" s="343">
        <v>41670</v>
      </c>
      <c r="C236" s="345" t="s">
        <v>1470</v>
      </c>
      <c r="D236" s="345">
        <v>57.759641999717559</v>
      </c>
      <c r="E236" s="347">
        <v>28324</v>
      </c>
      <c r="F236" s="347">
        <v>1635984.1</v>
      </c>
      <c r="G236" s="347">
        <v>0</v>
      </c>
      <c r="H236" s="685">
        <v>1635984.1</v>
      </c>
      <c r="I236" s="347">
        <v>28643.120000000003</v>
      </c>
      <c r="J236" s="347">
        <v>23717.25</v>
      </c>
      <c r="K236" s="347">
        <v>642261.78999999992</v>
      </c>
      <c r="L236" s="347">
        <v>9673.31</v>
      </c>
      <c r="M236" s="347">
        <v>704295.47</v>
      </c>
      <c r="N236" s="346">
        <v>0.43050263752563361</v>
      </c>
      <c r="O236" s="347">
        <v>104585.97</v>
      </c>
      <c r="P236" s="347">
        <v>66758.83</v>
      </c>
      <c r="Q236" s="347">
        <v>171344.8</v>
      </c>
      <c r="R236" s="346">
        <v>0.10473500323138836</v>
      </c>
      <c r="S236" s="347">
        <v>0</v>
      </c>
      <c r="T236" s="347">
        <v>264753.03000000003</v>
      </c>
      <c r="U236" s="347">
        <v>43142.92</v>
      </c>
      <c r="V236" s="347">
        <v>12283.44</v>
      </c>
      <c r="W236" s="347">
        <v>29.06</v>
      </c>
      <c r="X236" s="347">
        <v>320208.45</v>
      </c>
      <c r="Y236" s="347">
        <v>1195848.72</v>
      </c>
      <c r="Z236" s="347">
        <v>0</v>
      </c>
      <c r="AA236" s="347">
        <v>1195848.72</v>
      </c>
    </row>
    <row r="237" spans="1:27" customFormat="1" ht="12" customHeight="1">
      <c r="A237" s="342">
        <v>2014</v>
      </c>
      <c r="B237" s="343">
        <v>41698</v>
      </c>
      <c r="C237" s="345" t="s">
        <v>1470</v>
      </c>
      <c r="D237" s="345">
        <v>52.562518742900409</v>
      </c>
      <c r="E237" s="347">
        <v>13205</v>
      </c>
      <c r="F237" s="347">
        <v>694088.05999999994</v>
      </c>
      <c r="G237" s="347">
        <v>0</v>
      </c>
      <c r="H237" s="685">
        <v>694088.05999999994</v>
      </c>
      <c r="I237" s="347">
        <v>15111.77</v>
      </c>
      <c r="J237" s="347">
        <v>11432.5</v>
      </c>
      <c r="K237" s="347">
        <v>277482.64</v>
      </c>
      <c r="L237" s="347">
        <v>3665.0699999999997</v>
      </c>
      <c r="M237" s="347">
        <v>307691.98000000004</v>
      </c>
      <c r="N237" s="346">
        <v>0.44330395195099603</v>
      </c>
      <c r="O237" s="347">
        <v>50860.590000000004</v>
      </c>
      <c r="P237" s="347">
        <v>37418.199999999997</v>
      </c>
      <c r="Q237" s="347">
        <v>88278.790000000008</v>
      </c>
      <c r="R237" s="346">
        <v>0.12718672901533562</v>
      </c>
      <c r="S237" s="347">
        <v>0</v>
      </c>
      <c r="T237" s="347">
        <v>122599.94</v>
      </c>
      <c r="U237" s="347">
        <v>25395.599999999999</v>
      </c>
      <c r="V237" s="347">
        <v>7562.9600000000009</v>
      </c>
      <c r="W237" s="347">
        <v>0.28000000000000003</v>
      </c>
      <c r="X237" s="347">
        <v>155558.78</v>
      </c>
      <c r="Y237" s="347">
        <v>551529.55000000005</v>
      </c>
      <c r="Z237" s="347">
        <v>0</v>
      </c>
      <c r="AA237" s="347">
        <v>551529.55000000005</v>
      </c>
    </row>
    <row r="238" spans="1:27" customFormat="1" ht="12" customHeight="1">
      <c r="A238" s="342">
        <v>2014</v>
      </c>
      <c r="B238" s="343">
        <v>41729</v>
      </c>
      <c r="C238" s="345" t="s">
        <v>1470</v>
      </c>
      <c r="D238" s="345">
        <v>65.075709954936499</v>
      </c>
      <c r="E238" s="347">
        <v>24410</v>
      </c>
      <c r="F238" s="347">
        <v>1588498.08</v>
      </c>
      <c r="G238" s="347">
        <v>0</v>
      </c>
      <c r="H238" s="685">
        <v>1588498.08</v>
      </c>
      <c r="I238" s="347">
        <v>16479.78</v>
      </c>
      <c r="J238" s="347">
        <v>22138.65</v>
      </c>
      <c r="K238" s="347">
        <v>687928.84000000008</v>
      </c>
      <c r="L238" s="347">
        <v>34956.864344823523</v>
      </c>
      <c r="M238" s="347">
        <v>761504.13434482366</v>
      </c>
      <c r="N238" s="346">
        <v>0.47938624788569062</v>
      </c>
      <c r="O238" s="347">
        <v>72605.34</v>
      </c>
      <c r="P238" s="347">
        <v>47646.1</v>
      </c>
      <c r="Q238" s="347">
        <v>120251.44</v>
      </c>
      <c r="R238" s="346">
        <v>7.5701344253434666E-2</v>
      </c>
      <c r="S238" s="347">
        <v>0</v>
      </c>
      <c r="T238" s="347">
        <v>216244.13</v>
      </c>
      <c r="U238" s="347">
        <v>42248.55</v>
      </c>
      <c r="V238" s="347">
        <v>6091.2100000000009</v>
      </c>
      <c r="W238" s="347">
        <v>1.05</v>
      </c>
      <c r="X238" s="347">
        <v>264584.94</v>
      </c>
      <c r="Y238" s="347">
        <v>1146340.5143448235</v>
      </c>
      <c r="Z238" s="347">
        <v>0</v>
      </c>
      <c r="AA238" s="347">
        <v>1146340.5143448235</v>
      </c>
    </row>
    <row r="239" spans="1:27" customFormat="1" ht="12" customHeight="1">
      <c r="A239" s="342">
        <v>2014</v>
      </c>
      <c r="B239" s="343">
        <v>41759</v>
      </c>
      <c r="C239" s="345" t="s">
        <v>1470</v>
      </c>
      <c r="D239" s="345">
        <v>49.154188150394809</v>
      </c>
      <c r="E239" s="347">
        <v>19123</v>
      </c>
      <c r="F239" s="347">
        <v>939975.53999999992</v>
      </c>
      <c r="G239" s="347">
        <v>0</v>
      </c>
      <c r="H239" s="685">
        <v>939975.53999999992</v>
      </c>
      <c r="I239" s="347">
        <v>10292.24</v>
      </c>
      <c r="J239" s="347">
        <v>12982.64</v>
      </c>
      <c r="K239" s="347">
        <v>362498.15</v>
      </c>
      <c r="L239" s="347">
        <v>5386.713759673381</v>
      </c>
      <c r="M239" s="347">
        <v>391159.74375967344</v>
      </c>
      <c r="N239" s="346">
        <v>0.41613821542598167</v>
      </c>
      <c r="O239" s="347">
        <v>43619.94</v>
      </c>
      <c r="P239" s="347">
        <v>21223.329999999998</v>
      </c>
      <c r="Q239" s="347">
        <v>64843.270000000004</v>
      </c>
      <c r="R239" s="346">
        <v>6.8983997179330875E-2</v>
      </c>
      <c r="S239" s="347">
        <v>0</v>
      </c>
      <c r="T239" s="347">
        <v>153776.37</v>
      </c>
      <c r="U239" s="347">
        <v>28147.370000000006</v>
      </c>
      <c r="V239" s="347">
        <v>4511.63</v>
      </c>
      <c r="W239" s="347">
        <v>0.09</v>
      </c>
      <c r="X239" s="347">
        <v>186435.46</v>
      </c>
      <c r="Y239" s="347">
        <v>642438.47375967342</v>
      </c>
      <c r="Z239" s="347">
        <v>0</v>
      </c>
      <c r="AA239" s="347">
        <v>642438.47375967342</v>
      </c>
    </row>
    <row r="240" spans="1:27" customFormat="1" ht="12" customHeight="1">
      <c r="A240" s="342">
        <v>2014</v>
      </c>
      <c r="B240" s="343">
        <v>41790</v>
      </c>
      <c r="C240" s="345" t="s">
        <v>1470</v>
      </c>
      <c r="D240" s="345">
        <v>60.094546740668193</v>
      </c>
      <c r="E240" s="347">
        <v>9189</v>
      </c>
      <c r="F240" s="347">
        <v>552208.79</v>
      </c>
      <c r="G240" s="347">
        <v>0</v>
      </c>
      <c r="H240" s="685">
        <v>552208.79</v>
      </c>
      <c r="I240" s="347">
        <v>10950.279999999999</v>
      </c>
      <c r="J240" s="347">
        <v>8197.0999999999985</v>
      </c>
      <c r="K240" s="347">
        <v>204453.61000000002</v>
      </c>
      <c r="L240" s="347">
        <v>6439.1671945969483</v>
      </c>
      <c r="M240" s="347">
        <v>230040.15719459698</v>
      </c>
      <c r="N240" s="346">
        <v>0.41658184614300864</v>
      </c>
      <c r="O240" s="347">
        <v>31015.31</v>
      </c>
      <c r="P240" s="347">
        <v>14312.62</v>
      </c>
      <c r="Q240" s="347">
        <v>45327.93</v>
      </c>
      <c r="R240" s="346">
        <v>8.2084767248996521E-2</v>
      </c>
      <c r="S240" s="347">
        <v>0</v>
      </c>
      <c r="T240" s="347">
        <v>141538.47</v>
      </c>
      <c r="U240" s="347">
        <v>27673.829999999998</v>
      </c>
      <c r="V240" s="347">
        <v>4033.1400000000003</v>
      </c>
      <c r="W240" s="347">
        <v>0.02</v>
      </c>
      <c r="X240" s="347">
        <v>173245.46</v>
      </c>
      <c r="Y240" s="347">
        <v>448613.54719459696</v>
      </c>
      <c r="Z240" s="347">
        <v>0</v>
      </c>
      <c r="AA240" s="347">
        <v>448613.54719459696</v>
      </c>
    </row>
    <row r="241" spans="1:27" customFormat="1" ht="12" customHeight="1">
      <c r="A241" s="342">
        <v>2014</v>
      </c>
      <c r="B241" s="343">
        <v>41820</v>
      </c>
      <c r="C241" s="345" t="s">
        <v>1470</v>
      </c>
      <c r="D241" s="345">
        <v>53.008967042689669</v>
      </c>
      <c r="E241" s="347">
        <v>9042</v>
      </c>
      <c r="F241" s="347">
        <v>479307.08</v>
      </c>
      <c r="G241" s="347">
        <v>0</v>
      </c>
      <c r="H241" s="685">
        <v>479307.08</v>
      </c>
      <c r="I241" s="347">
        <v>15025.429999999998</v>
      </c>
      <c r="J241" s="347">
        <v>7443.72</v>
      </c>
      <c r="K241" s="347">
        <v>184548.83000000002</v>
      </c>
      <c r="L241" s="347">
        <v>7174.253200781679</v>
      </c>
      <c r="M241" s="347">
        <v>214192.23320078169</v>
      </c>
      <c r="N241" s="346">
        <v>0.446878926138086</v>
      </c>
      <c r="O241" s="347">
        <v>30611.579999999998</v>
      </c>
      <c r="P241" s="347">
        <v>14865.029999999999</v>
      </c>
      <c r="Q241" s="347">
        <v>45476.61</v>
      </c>
      <c r="R241" s="346">
        <v>9.4879904548875016E-2</v>
      </c>
      <c r="S241" s="347">
        <v>0</v>
      </c>
      <c r="T241" s="347">
        <v>150196.64000000001</v>
      </c>
      <c r="U241" s="347">
        <v>32518.560000000001</v>
      </c>
      <c r="V241" s="347">
        <v>4875.57</v>
      </c>
      <c r="W241" s="347">
        <v>0.01</v>
      </c>
      <c r="X241" s="347">
        <v>187590.78000000003</v>
      </c>
      <c r="Y241" s="347">
        <v>447259.6232007817</v>
      </c>
      <c r="Z241" s="347">
        <v>0</v>
      </c>
      <c r="AA241" s="347">
        <v>447259.6232007817</v>
      </c>
    </row>
    <row r="242" spans="1:27" customFormat="1" ht="12" customHeight="1">
      <c r="A242" s="342">
        <v>2014</v>
      </c>
      <c r="B242" s="343">
        <v>41851</v>
      </c>
      <c r="C242" s="345" t="s">
        <v>1470</v>
      </c>
      <c r="D242" s="345">
        <v>63.316164154103852</v>
      </c>
      <c r="E242" s="347">
        <v>4776</v>
      </c>
      <c r="F242" s="347">
        <v>302398</v>
      </c>
      <c r="G242" s="347">
        <v>0</v>
      </c>
      <c r="H242" s="685">
        <v>302398</v>
      </c>
      <c r="I242" s="347">
        <v>633.37</v>
      </c>
      <c r="J242" s="347">
        <v>4550.5200000000004</v>
      </c>
      <c r="K242" s="347">
        <v>119607.31</v>
      </c>
      <c r="L242" s="347">
        <v>2586.276987653177</v>
      </c>
      <c r="M242" s="347">
        <v>127377.47698765318</v>
      </c>
      <c r="N242" s="346">
        <v>0.42122460131235384</v>
      </c>
      <c r="O242" s="347">
        <v>16046.98</v>
      </c>
      <c r="P242" s="347">
        <v>8053.37</v>
      </c>
      <c r="Q242" s="347">
        <v>24100.35</v>
      </c>
      <c r="R242" s="346">
        <v>7.9697451702722896E-2</v>
      </c>
      <c r="S242" s="347">
        <v>0</v>
      </c>
      <c r="T242" s="347">
        <v>60627.259999999995</v>
      </c>
      <c r="U242" s="347">
        <v>13039.380000000001</v>
      </c>
      <c r="V242" s="347">
        <v>716.96</v>
      </c>
      <c r="W242" s="347">
        <v>0</v>
      </c>
      <c r="X242" s="347">
        <v>74383.600000000006</v>
      </c>
      <c r="Y242" s="347">
        <v>225861.42698765319</v>
      </c>
      <c r="Z242" s="347">
        <v>0</v>
      </c>
      <c r="AA242" s="347">
        <v>225861.42698765319</v>
      </c>
    </row>
    <row r="243" spans="1:27" customFormat="1" ht="12" customHeight="1">
      <c r="A243" s="342">
        <v>2014</v>
      </c>
      <c r="B243" s="343">
        <v>41882</v>
      </c>
      <c r="C243" s="345" t="s">
        <v>1470</v>
      </c>
      <c r="D243" s="345">
        <v>60.634133806900543</v>
      </c>
      <c r="E243" s="347">
        <v>13796</v>
      </c>
      <c r="F243" s="347">
        <v>836508.50999999989</v>
      </c>
      <c r="G243" s="347">
        <v>0</v>
      </c>
      <c r="H243" s="685">
        <v>836508.50999999989</v>
      </c>
      <c r="I243" s="347">
        <v>18990.449999999997</v>
      </c>
      <c r="J243" s="347">
        <v>10532.8</v>
      </c>
      <c r="K243" s="347">
        <v>255315.73000000004</v>
      </c>
      <c r="L243" s="347">
        <v>-48967.119999999995</v>
      </c>
      <c r="M243" s="347">
        <v>235871.86000000004</v>
      </c>
      <c r="N243" s="346">
        <v>0.28197185943750896</v>
      </c>
      <c r="O243" s="347">
        <v>39279.429999999993</v>
      </c>
      <c r="P243" s="347">
        <v>19964.059999999998</v>
      </c>
      <c r="Q243" s="347">
        <v>59243.489999999991</v>
      </c>
      <c r="R243" s="346">
        <v>7.0822339870756368E-2</v>
      </c>
      <c r="S243" s="347">
        <v>0</v>
      </c>
      <c r="T243" s="347">
        <v>143750.63</v>
      </c>
      <c r="U243" s="347">
        <v>34801.08</v>
      </c>
      <c r="V243" s="347">
        <v>7754.2499999999982</v>
      </c>
      <c r="W243" s="347">
        <v>0.01</v>
      </c>
      <c r="X243" s="347">
        <v>186305.97000000003</v>
      </c>
      <c r="Y243" s="347">
        <v>481421.32000000007</v>
      </c>
      <c r="Z243" s="347">
        <v>0</v>
      </c>
      <c r="AA243" s="347">
        <v>481421.32000000007</v>
      </c>
    </row>
    <row r="244" spans="1:27" customFormat="1" ht="12" customHeight="1">
      <c r="A244" s="342">
        <v>2014</v>
      </c>
      <c r="B244" s="343">
        <v>41912</v>
      </c>
      <c r="C244" s="345" t="s">
        <v>1470</v>
      </c>
      <c r="D244" s="345">
        <v>45.075308813892526</v>
      </c>
      <c r="E244" s="347">
        <v>24416</v>
      </c>
      <c r="F244" s="347">
        <v>1100558.74</v>
      </c>
      <c r="G244" s="347">
        <v>0</v>
      </c>
      <c r="H244" s="685">
        <v>1100558.74</v>
      </c>
      <c r="I244" s="347">
        <v>22880.589999999997</v>
      </c>
      <c r="J244" s="347">
        <v>19794.62</v>
      </c>
      <c r="K244" s="347">
        <v>486118.99000000005</v>
      </c>
      <c r="L244" s="347">
        <v>32054.418322333</v>
      </c>
      <c r="M244" s="347">
        <v>560848.61832233309</v>
      </c>
      <c r="N244" s="346">
        <v>0.50960352949660193</v>
      </c>
      <c r="O244" s="347">
        <v>68714.58</v>
      </c>
      <c r="P244" s="347">
        <v>34832.22</v>
      </c>
      <c r="Q244" s="347">
        <v>103546.8</v>
      </c>
      <c r="R244" s="346">
        <v>9.4085664160006577E-2</v>
      </c>
      <c r="S244" s="347">
        <v>0</v>
      </c>
      <c r="T244" s="347">
        <v>184151.91999999998</v>
      </c>
      <c r="U244" s="347">
        <v>46904.46</v>
      </c>
      <c r="V244" s="347">
        <v>21219.03</v>
      </c>
      <c r="W244" s="347">
        <v>0.2</v>
      </c>
      <c r="X244" s="347">
        <v>252275.61</v>
      </c>
      <c r="Y244" s="347">
        <v>916671.028322333</v>
      </c>
      <c r="Z244" s="347">
        <v>0</v>
      </c>
      <c r="AA244" s="347">
        <v>916671.028322333</v>
      </c>
    </row>
    <row r="245" spans="1:27" customFormat="1" ht="12" customHeight="1">
      <c r="A245" s="342">
        <v>2014</v>
      </c>
      <c r="B245" s="343">
        <v>41943</v>
      </c>
      <c r="C245" s="345" t="s">
        <v>1470</v>
      </c>
      <c r="D245" s="345">
        <v>25.653881319738936</v>
      </c>
      <c r="E245" s="347">
        <v>33249</v>
      </c>
      <c r="F245" s="347">
        <v>852965.89999999991</v>
      </c>
      <c r="G245" s="347">
        <v>0</v>
      </c>
      <c r="H245" s="685">
        <v>852965.89999999991</v>
      </c>
      <c r="I245" s="347">
        <v>19885.75</v>
      </c>
      <c r="J245" s="347">
        <v>14914.270000000002</v>
      </c>
      <c r="K245" s="347">
        <v>373999.51999999996</v>
      </c>
      <c r="L245" s="347">
        <v>-19994.385242292603</v>
      </c>
      <c r="M245" s="347">
        <v>388805.15475770738</v>
      </c>
      <c r="N245" s="346">
        <v>0.45582731356283696</v>
      </c>
      <c r="O245" s="347">
        <v>52334.34</v>
      </c>
      <c r="P245" s="347">
        <v>29424.97</v>
      </c>
      <c r="Q245" s="347">
        <v>81759.31</v>
      </c>
      <c r="R245" s="346">
        <v>9.5852964344764549E-2</v>
      </c>
      <c r="S245" s="347">
        <v>0</v>
      </c>
      <c r="T245" s="347">
        <v>116430.21999999999</v>
      </c>
      <c r="U245" s="347">
        <v>34252.700000000004</v>
      </c>
      <c r="V245" s="347">
        <v>22608.42</v>
      </c>
      <c r="W245" s="347">
        <v>0.11</v>
      </c>
      <c r="X245" s="347">
        <v>173291.44999999995</v>
      </c>
      <c r="Y245" s="347">
        <v>643855.91475770739</v>
      </c>
      <c r="Z245" s="347">
        <v>0</v>
      </c>
      <c r="AA245" s="347">
        <v>643855.91475770739</v>
      </c>
    </row>
    <row r="246" spans="1:27" customFormat="1" ht="12" customHeight="1">
      <c r="A246" s="342">
        <v>2014</v>
      </c>
      <c r="B246" s="343">
        <v>41973</v>
      </c>
      <c r="C246" s="345" t="s">
        <v>1470</v>
      </c>
      <c r="D246" s="345">
        <v>34.494384330675409</v>
      </c>
      <c r="E246" s="347">
        <v>40257</v>
      </c>
      <c r="F246" s="347">
        <v>1388640.43</v>
      </c>
      <c r="G246" s="347">
        <v>0</v>
      </c>
      <c r="H246" s="685">
        <v>1388640.43</v>
      </c>
      <c r="I246" s="347">
        <v>12488.12</v>
      </c>
      <c r="J246" s="347">
        <v>22360.39</v>
      </c>
      <c r="K246" s="347">
        <v>560781.18000000005</v>
      </c>
      <c r="L246" s="347">
        <v>15372.33845448713</v>
      </c>
      <c r="M246" s="347">
        <v>611002.02845448721</v>
      </c>
      <c r="N246" s="346">
        <v>0.44000017229405258</v>
      </c>
      <c r="O246" s="347">
        <v>76033.84</v>
      </c>
      <c r="P246" s="347">
        <v>41929.72</v>
      </c>
      <c r="Q246" s="347">
        <v>117963.56</v>
      </c>
      <c r="R246" s="346">
        <v>8.4948959753389869E-2</v>
      </c>
      <c r="S246" s="347">
        <v>0</v>
      </c>
      <c r="T246" s="347">
        <v>221257.77000000002</v>
      </c>
      <c r="U246" s="347">
        <v>47740.749999999993</v>
      </c>
      <c r="V246" s="347">
        <v>19012.439999999999</v>
      </c>
      <c r="W246" s="347">
        <v>0.11</v>
      </c>
      <c r="X246" s="347">
        <v>288011.07</v>
      </c>
      <c r="Y246" s="347">
        <v>1016976.6584544872</v>
      </c>
      <c r="Z246" s="347">
        <v>0</v>
      </c>
      <c r="AA246" s="347">
        <v>1016976.6584544872</v>
      </c>
    </row>
    <row r="247" spans="1:27" customFormat="1" ht="12" customHeight="1">
      <c r="A247" s="342">
        <v>2014</v>
      </c>
      <c r="B247" s="343">
        <v>42004</v>
      </c>
      <c r="C247" s="345" t="s">
        <v>1470</v>
      </c>
      <c r="D247" s="345">
        <v>44.789420120471092</v>
      </c>
      <c r="E247" s="347">
        <v>22246</v>
      </c>
      <c r="F247" s="347">
        <v>996385.44</v>
      </c>
      <c r="G247" s="347">
        <v>0</v>
      </c>
      <c r="H247" s="685">
        <v>996385.44</v>
      </c>
      <c r="I247" s="347">
        <v>11928.96</v>
      </c>
      <c r="J247" s="347">
        <v>22882.52</v>
      </c>
      <c r="K247" s="347">
        <v>540182.39</v>
      </c>
      <c r="L247" s="347">
        <v>17011.288834845644</v>
      </c>
      <c r="M247" s="347">
        <v>592005.15883484564</v>
      </c>
      <c r="N247" s="346">
        <v>0.59415275963370728</v>
      </c>
      <c r="O247" s="347">
        <v>86839.57</v>
      </c>
      <c r="P247" s="347">
        <v>51998.91</v>
      </c>
      <c r="Q247" s="347">
        <v>138838.48000000001</v>
      </c>
      <c r="R247" s="346">
        <v>0.13934214052746496</v>
      </c>
      <c r="S247" s="347">
        <v>0</v>
      </c>
      <c r="T247" s="347">
        <v>232632.05000000002</v>
      </c>
      <c r="U247" s="347">
        <v>44984.68</v>
      </c>
      <c r="V247" s="347">
        <v>17339.510000000002</v>
      </c>
      <c r="W247" s="347">
        <v>36.81</v>
      </c>
      <c r="X247" s="347">
        <v>294993.05000000005</v>
      </c>
      <c r="Y247" s="347">
        <v>1025836.6888348457</v>
      </c>
      <c r="Z247" s="347">
        <v>0</v>
      </c>
      <c r="AA247" s="347">
        <v>1025836.6888348457</v>
      </c>
    </row>
    <row r="248" spans="1:27" customFormat="1" ht="12" customHeight="1">
      <c r="A248" s="342">
        <v>2015</v>
      </c>
      <c r="B248" s="343">
        <v>42035</v>
      </c>
      <c r="C248" s="345" t="s">
        <v>1470</v>
      </c>
      <c r="D248" s="345">
        <v>44.121987846134573</v>
      </c>
      <c r="E248" s="347">
        <v>31924</v>
      </c>
      <c r="F248" s="347">
        <v>1408550.34</v>
      </c>
      <c r="G248" s="347">
        <v>0</v>
      </c>
      <c r="H248" s="685">
        <v>1408550.34</v>
      </c>
      <c r="I248" s="347">
        <v>19346.829999999998</v>
      </c>
      <c r="J248" s="347">
        <v>29629.43</v>
      </c>
      <c r="K248" s="347">
        <v>718672.79</v>
      </c>
      <c r="L248" s="347">
        <v>8254.5398837252305</v>
      </c>
      <c r="M248" s="347">
        <v>775903.58988372528</v>
      </c>
      <c r="N248" s="346">
        <v>0.55085258073469012</v>
      </c>
      <c r="O248" s="347">
        <v>105091.06000000001</v>
      </c>
      <c r="P248" s="347">
        <v>53582.070000000007</v>
      </c>
      <c r="Q248" s="347">
        <v>158673.13</v>
      </c>
      <c r="R248" s="346">
        <v>0.11264995328459471</v>
      </c>
      <c r="S248" s="347">
        <v>0</v>
      </c>
      <c r="T248" s="347">
        <v>185733.27000000002</v>
      </c>
      <c r="U248" s="347">
        <v>44264.560000000005</v>
      </c>
      <c r="V248" s="347">
        <v>30850.39</v>
      </c>
      <c r="W248" s="347">
        <v>19.440000000000001</v>
      </c>
      <c r="X248" s="347">
        <v>260867.66000000003</v>
      </c>
      <c r="Y248" s="347">
        <v>1195444.3798837252</v>
      </c>
      <c r="Z248" s="347">
        <v>0</v>
      </c>
      <c r="AA248" s="347">
        <v>1195444.3798837252</v>
      </c>
    </row>
    <row r="249" spans="1:27" customFormat="1" ht="12" customHeight="1">
      <c r="A249" s="342">
        <v>2015</v>
      </c>
      <c r="B249" s="343">
        <v>42063</v>
      </c>
      <c r="C249" s="345" t="s">
        <v>1470</v>
      </c>
      <c r="D249" s="345">
        <v>36.02200373086324</v>
      </c>
      <c r="E249" s="347">
        <v>15546</v>
      </c>
      <c r="F249" s="347">
        <v>559998.06999999995</v>
      </c>
      <c r="G249" s="347">
        <v>0</v>
      </c>
      <c r="H249" s="685">
        <v>559998.06999999995</v>
      </c>
      <c r="I249" s="347">
        <v>2082.79</v>
      </c>
      <c r="J249" s="347">
        <v>12045.310000000001</v>
      </c>
      <c r="K249" s="347">
        <v>301944.64999999997</v>
      </c>
      <c r="L249" s="347">
        <v>9086.4202781206313</v>
      </c>
      <c r="M249" s="347">
        <v>325159.17027812055</v>
      </c>
      <c r="N249" s="346">
        <v>0.58064337664256693</v>
      </c>
      <c r="O249" s="347">
        <v>46425.34</v>
      </c>
      <c r="P249" s="347">
        <v>23071.879999999997</v>
      </c>
      <c r="Q249" s="347">
        <v>69497.22</v>
      </c>
      <c r="R249" s="346">
        <v>0.12410260628219666</v>
      </c>
      <c r="S249" s="347">
        <v>0</v>
      </c>
      <c r="T249" s="347">
        <v>80683.490000000005</v>
      </c>
      <c r="U249" s="347">
        <v>19953.68</v>
      </c>
      <c r="V249" s="347">
        <v>8409.2799999999988</v>
      </c>
      <c r="W249" s="347">
        <v>0</v>
      </c>
      <c r="X249" s="347">
        <v>109046.45000000001</v>
      </c>
      <c r="Y249" s="347">
        <v>503702.8402781206</v>
      </c>
      <c r="Z249" s="347">
        <v>0</v>
      </c>
      <c r="AA249" s="347">
        <v>503702.8402781206</v>
      </c>
    </row>
    <row r="250" spans="1:27" customFormat="1" ht="12" customHeight="1">
      <c r="A250" s="342">
        <v>2015</v>
      </c>
      <c r="B250" s="343">
        <v>42094</v>
      </c>
      <c r="C250" s="345" t="s">
        <v>1470</v>
      </c>
      <c r="D250" s="345">
        <v>25.40197254861183</v>
      </c>
      <c r="E250" s="347">
        <v>48085</v>
      </c>
      <c r="F250" s="347">
        <v>1221453.8499999999</v>
      </c>
      <c r="G250" s="347">
        <v>0</v>
      </c>
      <c r="H250" s="685">
        <v>1221453.8499999999</v>
      </c>
      <c r="I250" s="347">
        <v>21395.669999999995</v>
      </c>
      <c r="J250" s="347">
        <v>25139.279999999999</v>
      </c>
      <c r="K250" s="347">
        <v>603325.36999999988</v>
      </c>
      <c r="L250" s="347">
        <v>17287.686806398899</v>
      </c>
      <c r="M250" s="347">
        <v>667148.00680639874</v>
      </c>
      <c r="N250" s="346">
        <v>0.54619174257496406</v>
      </c>
      <c r="O250" s="347">
        <v>93842.99</v>
      </c>
      <c r="P250" s="347">
        <v>46227.680000000015</v>
      </c>
      <c r="Q250" s="347">
        <v>140070.67000000001</v>
      </c>
      <c r="R250" s="346">
        <v>0.11467536820977725</v>
      </c>
      <c r="S250" s="347">
        <v>0</v>
      </c>
      <c r="T250" s="347">
        <v>189704.45</v>
      </c>
      <c r="U250" s="347">
        <v>46482.01999999999</v>
      </c>
      <c r="V250" s="347">
        <v>35456.350000000006</v>
      </c>
      <c r="W250" s="347">
        <v>0.03</v>
      </c>
      <c r="X250" s="347">
        <v>271642.85000000003</v>
      </c>
      <c r="Y250" s="347">
        <v>1078861.5268063988</v>
      </c>
      <c r="Z250" s="347">
        <v>0</v>
      </c>
      <c r="AA250" s="347">
        <v>1078861.5268063988</v>
      </c>
    </row>
    <row r="251" spans="1:27" customFormat="1" ht="12" customHeight="1">
      <c r="A251" s="342">
        <v>2015</v>
      </c>
      <c r="B251" s="343">
        <v>42124</v>
      </c>
      <c r="C251" s="345" t="s">
        <v>1470</v>
      </c>
      <c r="D251" s="345">
        <v>23.260550803387606</v>
      </c>
      <c r="E251" s="347">
        <v>47113</v>
      </c>
      <c r="F251" s="347">
        <v>1095874.3300000003</v>
      </c>
      <c r="G251" s="347">
        <v>0</v>
      </c>
      <c r="H251" s="685">
        <v>1095874.3300000003</v>
      </c>
      <c r="I251" s="347">
        <v>38881.599999999999</v>
      </c>
      <c r="J251" s="347">
        <v>22130.49</v>
      </c>
      <c r="K251" s="347">
        <v>485275.89</v>
      </c>
      <c r="L251" s="347">
        <v>-21647.468790947605</v>
      </c>
      <c r="M251" s="347">
        <v>524640.51120905241</v>
      </c>
      <c r="N251" s="346">
        <v>0.47874149147106332</v>
      </c>
      <c r="O251" s="347">
        <v>88811.180000000022</v>
      </c>
      <c r="P251" s="347">
        <v>44856.4</v>
      </c>
      <c r="Q251" s="347">
        <v>133667.58000000002</v>
      </c>
      <c r="R251" s="346">
        <v>0.12197345657325505</v>
      </c>
      <c r="S251" s="347">
        <v>0</v>
      </c>
      <c r="T251" s="347">
        <v>162643.65000000002</v>
      </c>
      <c r="U251" s="347">
        <v>42607.960000000006</v>
      </c>
      <c r="V251" s="347">
        <v>45135.31</v>
      </c>
      <c r="W251" s="347">
        <v>0.02</v>
      </c>
      <c r="X251" s="347">
        <v>250386.94000000003</v>
      </c>
      <c r="Y251" s="347">
        <v>908695.03120905242</v>
      </c>
      <c r="Z251" s="347">
        <v>0</v>
      </c>
      <c r="AA251" s="347">
        <v>908695.03120905242</v>
      </c>
    </row>
    <row r="252" spans="1:27" customFormat="1" ht="12" customHeight="1">
      <c r="A252" s="342">
        <v>2015</v>
      </c>
      <c r="B252" s="343">
        <v>42155</v>
      </c>
      <c r="C252" s="345" t="s">
        <v>1470</v>
      </c>
      <c r="D252" s="345">
        <v>29.931679235507453</v>
      </c>
      <c r="E252" s="347">
        <v>34742</v>
      </c>
      <c r="F252" s="347">
        <v>1039886.3999999999</v>
      </c>
      <c r="G252" s="347">
        <v>0</v>
      </c>
      <c r="H252" s="685">
        <v>1039886.3999999999</v>
      </c>
      <c r="I252" s="347">
        <v>41202.9</v>
      </c>
      <c r="J252" s="347">
        <v>21349.040000000001</v>
      </c>
      <c r="K252" s="347">
        <v>450341.50000000006</v>
      </c>
      <c r="L252" s="347">
        <v>42929.723100486801</v>
      </c>
      <c r="M252" s="347">
        <v>555823.16310048685</v>
      </c>
      <c r="N252" s="346">
        <v>0.53450373338903834</v>
      </c>
      <c r="O252" s="347">
        <v>86721.760000000024</v>
      </c>
      <c r="P252" s="347">
        <v>44848.009999999995</v>
      </c>
      <c r="Q252" s="347">
        <v>131569.77000000002</v>
      </c>
      <c r="R252" s="346">
        <v>0.12652321445881015</v>
      </c>
      <c r="S252" s="347">
        <v>0</v>
      </c>
      <c r="T252" s="347">
        <v>213325.32000000004</v>
      </c>
      <c r="U252" s="347">
        <v>48532.67</v>
      </c>
      <c r="V252" s="347">
        <v>43122.2</v>
      </c>
      <c r="W252" s="347">
        <v>0.02</v>
      </c>
      <c r="X252" s="347">
        <v>304980.21000000008</v>
      </c>
      <c r="Y252" s="347">
        <v>992373.14310048695</v>
      </c>
      <c r="Z252" s="347">
        <v>0</v>
      </c>
      <c r="AA252" s="347">
        <v>992373.14310048695</v>
      </c>
    </row>
    <row r="253" spans="1:27" customFormat="1" ht="12" customHeight="1">
      <c r="A253" s="342">
        <v>2015</v>
      </c>
      <c r="B253" s="343">
        <v>42185</v>
      </c>
      <c r="C253" s="345" t="s">
        <v>1470</v>
      </c>
      <c r="D253" s="345">
        <v>13.842186950115163</v>
      </c>
      <c r="E253" s="347">
        <v>69901</v>
      </c>
      <c r="F253" s="347">
        <v>967582.71000000008</v>
      </c>
      <c r="G253" s="347">
        <v>0</v>
      </c>
      <c r="H253" s="685">
        <v>967582.71000000008</v>
      </c>
      <c r="I253" s="347">
        <v>48283.88</v>
      </c>
      <c r="J253" s="347">
        <v>19590.48</v>
      </c>
      <c r="K253" s="347">
        <v>408278.12</v>
      </c>
      <c r="L253" s="347">
        <v>-18221.894272969628</v>
      </c>
      <c r="M253" s="347">
        <v>457930.58572703035</v>
      </c>
      <c r="N253" s="346">
        <v>0.47327280757944745</v>
      </c>
      <c r="O253" s="347">
        <v>80200.189999999988</v>
      </c>
      <c r="P253" s="347">
        <v>41549.800000000017</v>
      </c>
      <c r="Q253" s="347">
        <v>121749.99</v>
      </c>
      <c r="R253" s="346">
        <v>0.12582902602713933</v>
      </c>
      <c r="S253" s="347">
        <v>0</v>
      </c>
      <c r="T253" s="347">
        <v>163352.54999999999</v>
      </c>
      <c r="U253" s="347">
        <v>49857.42</v>
      </c>
      <c r="V253" s="347">
        <v>48591.740000000013</v>
      </c>
      <c r="W253" s="347">
        <v>0.01</v>
      </c>
      <c r="X253" s="347">
        <v>261801.72</v>
      </c>
      <c r="Y253" s="347">
        <v>841482.29572703037</v>
      </c>
      <c r="Z253" s="347">
        <v>0</v>
      </c>
      <c r="AA253" s="347">
        <v>841482.29572703037</v>
      </c>
    </row>
    <row r="254" spans="1:27" ht="12" customHeight="1">
      <c r="A254" s="342">
        <v>2012</v>
      </c>
      <c r="B254" s="343">
        <v>40939</v>
      </c>
      <c r="C254" s="344" t="s">
        <v>1468</v>
      </c>
      <c r="D254" s="344">
        <v>10.476256070850395</v>
      </c>
      <c r="E254" s="344">
        <v>42004</v>
      </c>
      <c r="F254" s="344">
        <v>436316.33</v>
      </c>
      <c r="G254" s="344">
        <v>0</v>
      </c>
      <c r="H254" s="685">
        <v>440044.66000000003</v>
      </c>
      <c r="I254" s="344">
        <v>0</v>
      </c>
      <c r="J254" s="344">
        <v>3648.66</v>
      </c>
      <c r="K254" s="344">
        <v>309096.81</v>
      </c>
      <c r="L254" s="344">
        <v>11862.169961897422</v>
      </c>
      <c r="M254" s="344">
        <v>324607.6399618974</v>
      </c>
      <c r="N254" s="346">
        <v>0.74397316268657054</v>
      </c>
      <c r="O254" s="344">
        <v>12825.439999999999</v>
      </c>
      <c r="P254" s="344">
        <v>33702.68</v>
      </c>
      <c r="Q254" s="344">
        <v>46528.119999999995</v>
      </c>
      <c r="R254" s="346">
        <v>0.10663850239114359</v>
      </c>
      <c r="S254" s="344">
        <v>0.05</v>
      </c>
      <c r="T254" s="344">
        <v>46083.35</v>
      </c>
      <c r="U254" s="344">
        <v>17954.22</v>
      </c>
      <c r="V254" s="344">
        <v>0</v>
      </c>
      <c r="W254" s="344">
        <v>168.71999999999997</v>
      </c>
      <c r="X254" s="344">
        <v>64206.340000000004</v>
      </c>
      <c r="Y254" s="344">
        <v>435342.09996189736</v>
      </c>
      <c r="Z254" s="344">
        <v>0</v>
      </c>
      <c r="AA254" s="344">
        <v>435342.09996189736</v>
      </c>
    </row>
    <row r="255" spans="1:27" ht="12" customHeight="1">
      <c r="A255" s="342">
        <v>2012</v>
      </c>
      <c r="B255" s="343">
        <v>40968</v>
      </c>
      <c r="C255" s="344" t="s">
        <v>1468</v>
      </c>
      <c r="D255" s="344">
        <v>10.368969565392193</v>
      </c>
      <c r="E255" s="344">
        <v>24873</v>
      </c>
      <c r="F255" s="344">
        <v>257907.38</v>
      </c>
      <c r="G255" s="344">
        <v>0</v>
      </c>
      <c r="H255" s="685">
        <v>257907.38</v>
      </c>
      <c r="I255" s="344">
        <v>0</v>
      </c>
      <c r="J255" s="344">
        <v>2153.6199999999899</v>
      </c>
      <c r="K255" s="344">
        <v>181256.92</v>
      </c>
      <c r="L255" s="344">
        <v>1895.7677423383648</v>
      </c>
      <c r="M255" s="344">
        <v>185306.30774233837</v>
      </c>
      <c r="N255" s="346">
        <v>0.71849943860597698</v>
      </c>
      <c r="O255" s="344">
        <v>5099.3599999999897</v>
      </c>
      <c r="P255" s="344">
        <v>14553.99</v>
      </c>
      <c r="Q255" s="344">
        <v>19653.349999999991</v>
      </c>
      <c r="R255" s="346">
        <v>7.6203131527294757E-2</v>
      </c>
      <c r="S255" s="344">
        <v>0</v>
      </c>
      <c r="T255" s="344">
        <v>2818.4099999999899</v>
      </c>
      <c r="U255" s="344">
        <v>9554.94</v>
      </c>
      <c r="V255" s="344">
        <v>0</v>
      </c>
      <c r="W255" s="344">
        <v>22.649999999999899</v>
      </c>
      <c r="X255" s="344">
        <v>12395.999999999991</v>
      </c>
      <c r="Y255" s="344">
        <v>217355.65774233834</v>
      </c>
      <c r="Z255" s="344">
        <v>0</v>
      </c>
      <c r="AA255" s="344">
        <v>217355.65774233834</v>
      </c>
    </row>
    <row r="256" spans="1:27" ht="12" customHeight="1">
      <c r="A256" s="342">
        <v>2012</v>
      </c>
      <c r="B256" s="343">
        <v>40999</v>
      </c>
      <c r="C256" s="347" t="s">
        <v>1468</v>
      </c>
      <c r="D256" s="347">
        <v>10.09340857135347</v>
      </c>
      <c r="E256" s="347">
        <v>38057</v>
      </c>
      <c r="F256" s="347">
        <v>384124.84999999899</v>
      </c>
      <c r="G256" s="347">
        <v>0</v>
      </c>
      <c r="H256" s="685">
        <v>384124.84999999899</v>
      </c>
      <c r="I256" s="347">
        <v>0</v>
      </c>
      <c r="J256" s="347">
        <v>3297.63</v>
      </c>
      <c r="K256" s="347">
        <v>276295.37</v>
      </c>
      <c r="L256" s="347">
        <v>2783.2866914819092</v>
      </c>
      <c r="M256" s="347">
        <v>282376.28669148189</v>
      </c>
      <c r="N256" s="346">
        <v>0.73511590487176925</v>
      </c>
      <c r="O256" s="347">
        <v>8544.42</v>
      </c>
      <c r="P256" s="347">
        <v>26801.58</v>
      </c>
      <c r="Q256" s="347">
        <v>35346</v>
      </c>
      <c r="R256" s="346">
        <v>9.2016957507435646E-2</v>
      </c>
      <c r="S256" s="347">
        <v>0</v>
      </c>
      <c r="T256" s="347">
        <v>9586.68</v>
      </c>
      <c r="U256" s="347">
        <v>18475.580000000002</v>
      </c>
      <c r="V256" s="347">
        <v>0</v>
      </c>
      <c r="W256" s="347">
        <v>1506.27</v>
      </c>
      <c r="X256" s="347">
        <v>29568.530000000002</v>
      </c>
      <c r="Y256" s="347">
        <v>347290.81669148186</v>
      </c>
      <c r="Z256" s="347">
        <v>0</v>
      </c>
      <c r="AA256" s="347">
        <v>347290.81669148186</v>
      </c>
    </row>
    <row r="257" spans="1:27" ht="12" customHeight="1">
      <c r="A257" s="342">
        <v>2012</v>
      </c>
      <c r="B257" s="343">
        <v>41029</v>
      </c>
      <c r="C257" s="348" t="s">
        <v>1468</v>
      </c>
      <c r="D257" s="348">
        <v>9.8129582147586714</v>
      </c>
      <c r="E257" s="348">
        <v>35491</v>
      </c>
      <c r="F257" s="348">
        <v>348271.7</v>
      </c>
      <c r="G257" s="348">
        <v>0</v>
      </c>
      <c r="H257" s="686">
        <v>348271.7</v>
      </c>
      <c r="I257" s="348">
        <v>0</v>
      </c>
      <c r="J257" s="348">
        <v>3193.72</v>
      </c>
      <c r="K257" s="348">
        <v>259533.33</v>
      </c>
      <c r="L257" s="348">
        <v>3386.5</v>
      </c>
      <c r="M257" s="348">
        <v>266113.55</v>
      </c>
      <c r="N257" s="350">
        <v>0.76409754223498483</v>
      </c>
      <c r="O257" s="348">
        <v>6837.3</v>
      </c>
      <c r="P257" s="348">
        <v>17736.28</v>
      </c>
      <c r="Q257" s="348">
        <v>24573.579999999998</v>
      </c>
      <c r="R257" s="350">
        <v>7.0558647171159755E-2</v>
      </c>
      <c r="S257" s="348">
        <v>0</v>
      </c>
      <c r="T257" s="348">
        <v>22306.28</v>
      </c>
      <c r="U257" s="348">
        <v>13151.58</v>
      </c>
      <c r="V257" s="348">
        <v>0</v>
      </c>
      <c r="W257" s="348">
        <v>2534.3000000000002</v>
      </c>
      <c r="X257" s="348">
        <v>37992.160000000003</v>
      </c>
      <c r="Y257" s="348">
        <v>328679.28999999998</v>
      </c>
      <c r="Z257" s="348">
        <v>0</v>
      </c>
      <c r="AA257" s="348">
        <v>328679.28999999998</v>
      </c>
    </row>
    <row r="258" spans="1:27" ht="12" customHeight="1">
      <c r="A258" s="342">
        <v>2012</v>
      </c>
      <c r="B258" s="343">
        <v>41060</v>
      </c>
      <c r="C258" s="347" t="s">
        <v>1468</v>
      </c>
      <c r="D258" s="347">
        <v>10.170492338831382</v>
      </c>
      <c r="E258" s="347">
        <v>56323</v>
      </c>
      <c r="F258" s="347">
        <v>572832.6399999999</v>
      </c>
      <c r="G258" s="347">
        <v>0</v>
      </c>
      <c r="H258" s="685">
        <v>572832.6399999999</v>
      </c>
      <c r="I258" s="347">
        <v>0</v>
      </c>
      <c r="J258" s="347">
        <v>4880.8300000000008</v>
      </c>
      <c r="K258" s="347">
        <v>408152.09</v>
      </c>
      <c r="L258" s="347">
        <v>-35797.425801869889</v>
      </c>
      <c r="M258" s="347">
        <v>377235.49419813015</v>
      </c>
      <c r="N258" s="346">
        <v>0.65854399323008239</v>
      </c>
      <c r="O258" s="347">
        <v>12986.210000000001</v>
      </c>
      <c r="P258" s="347">
        <v>33802.36</v>
      </c>
      <c r="Q258" s="347">
        <v>46788.57</v>
      </c>
      <c r="R258" s="346">
        <v>8.167930165431915E-2</v>
      </c>
      <c r="S258" s="347">
        <v>0</v>
      </c>
      <c r="T258" s="347">
        <v>35847.89</v>
      </c>
      <c r="U258" s="347">
        <v>14261.93</v>
      </c>
      <c r="V258" s="347">
        <v>0</v>
      </c>
      <c r="W258" s="347">
        <v>2232.4299999999998</v>
      </c>
      <c r="X258" s="347">
        <v>52342.25</v>
      </c>
      <c r="Y258" s="347">
        <v>476366.31419813016</v>
      </c>
      <c r="Z258" s="347">
        <v>0</v>
      </c>
      <c r="AA258" s="347">
        <v>476366.31419813016</v>
      </c>
    </row>
    <row r="259" spans="1:27" ht="12" customHeight="1">
      <c r="A259" s="342">
        <v>2012</v>
      </c>
      <c r="B259" s="343">
        <v>41090</v>
      </c>
      <c r="C259" s="347" t="s">
        <v>1468</v>
      </c>
      <c r="D259" s="347">
        <v>10.557335830479452</v>
      </c>
      <c r="E259" s="347">
        <v>46720</v>
      </c>
      <c r="F259" s="347">
        <v>493238.73</v>
      </c>
      <c r="G259" s="347">
        <v>0</v>
      </c>
      <c r="H259" s="685">
        <v>493238.73</v>
      </c>
      <c r="I259" s="347">
        <v>0</v>
      </c>
      <c r="J259" s="347">
        <v>4404.1499999999996</v>
      </c>
      <c r="K259" s="347">
        <v>344290.51</v>
      </c>
      <c r="L259" s="347">
        <v>-35797.425801869889</v>
      </c>
      <c r="M259" s="347">
        <v>312897.23419813014</v>
      </c>
      <c r="N259" s="346">
        <v>0.63437279995861262</v>
      </c>
      <c r="O259" s="347">
        <v>12014.969999999998</v>
      </c>
      <c r="P259" s="347">
        <v>30346.190000000002</v>
      </c>
      <c r="Q259" s="347">
        <v>42361.16</v>
      </c>
      <c r="R259" s="346">
        <v>8.5883685573515292E-2</v>
      </c>
      <c r="S259" s="347">
        <v>7.0000000000000007E-2</v>
      </c>
      <c r="T259" s="347">
        <v>38537.85</v>
      </c>
      <c r="U259" s="347">
        <v>14670.6</v>
      </c>
      <c r="V259" s="347">
        <v>0</v>
      </c>
      <c r="W259" s="347">
        <v>1914.9599999999998</v>
      </c>
      <c r="X259" s="347">
        <v>55123.479999999996</v>
      </c>
      <c r="Y259" s="347">
        <v>410381.87419813016</v>
      </c>
      <c r="Z259" s="347">
        <v>0</v>
      </c>
      <c r="AA259" s="347">
        <v>410381.87419813016</v>
      </c>
    </row>
    <row r="260" spans="1:27" ht="12" customHeight="1">
      <c r="A260" s="342">
        <v>2012</v>
      </c>
      <c r="B260" s="343">
        <v>41121</v>
      </c>
      <c r="C260" s="347" t="s">
        <v>1468</v>
      </c>
      <c r="D260" s="347">
        <v>13.847724459749463</v>
      </c>
      <c r="E260" s="347">
        <v>40074</v>
      </c>
      <c r="F260" s="347">
        <v>554933.71</v>
      </c>
      <c r="G260" s="347">
        <v>0</v>
      </c>
      <c r="H260" s="685">
        <v>554933.71</v>
      </c>
      <c r="I260" s="347">
        <v>343.85</v>
      </c>
      <c r="J260" s="347">
        <v>9069.77</v>
      </c>
      <c r="K260" s="347">
        <v>393492.49</v>
      </c>
      <c r="L260" s="347">
        <v>7915.4328577051683</v>
      </c>
      <c r="M260" s="347">
        <v>410821.54285770515</v>
      </c>
      <c r="N260" s="346">
        <v>0.74030741952530721</v>
      </c>
      <c r="O260" s="347">
        <v>9117.25</v>
      </c>
      <c r="P260" s="347">
        <v>25905.68</v>
      </c>
      <c r="Q260" s="347">
        <v>35022.93</v>
      </c>
      <c r="R260" s="346">
        <v>6.3111916556664038E-2</v>
      </c>
      <c r="S260" s="347">
        <v>0.04</v>
      </c>
      <c r="T260" s="347">
        <v>12323.550000000001</v>
      </c>
      <c r="U260" s="347">
        <v>34557.53</v>
      </c>
      <c r="V260" s="347">
        <v>2.04</v>
      </c>
      <c r="W260" s="347">
        <v>1117.0300000000002</v>
      </c>
      <c r="X260" s="347">
        <v>48000.19</v>
      </c>
      <c r="Y260" s="347">
        <v>493844.66285770515</v>
      </c>
      <c r="Z260" s="347">
        <v>0</v>
      </c>
      <c r="AA260" s="347">
        <v>493844.66285770515</v>
      </c>
    </row>
    <row r="261" spans="1:27" ht="12" customHeight="1">
      <c r="A261" s="342">
        <v>2012</v>
      </c>
      <c r="B261" s="343">
        <v>41152</v>
      </c>
      <c r="C261" s="347" t="s">
        <v>1468</v>
      </c>
      <c r="D261" s="347">
        <v>10.561839547227731</v>
      </c>
      <c r="E261" s="347">
        <v>31274</v>
      </c>
      <c r="F261" s="347">
        <v>330310.97000000003</v>
      </c>
      <c r="G261" s="347">
        <v>0</v>
      </c>
      <c r="H261" s="685">
        <v>330310.97000000003</v>
      </c>
      <c r="I261" s="347">
        <v>0</v>
      </c>
      <c r="J261" s="347">
        <v>3075.33</v>
      </c>
      <c r="K261" s="347">
        <v>234752.80000000002</v>
      </c>
      <c r="L261" s="347">
        <v>2825.5099999999998</v>
      </c>
      <c r="M261" s="347">
        <v>240653.64</v>
      </c>
      <c r="N261" s="346">
        <v>0.72856690166844895</v>
      </c>
      <c r="O261" s="347">
        <v>7511.7600000000011</v>
      </c>
      <c r="P261" s="347">
        <v>21644.189999999995</v>
      </c>
      <c r="Q261" s="347">
        <v>29155.949999999997</v>
      </c>
      <c r="R261" s="346">
        <v>8.8268185582816072E-2</v>
      </c>
      <c r="S261" s="347">
        <v>0.01</v>
      </c>
      <c r="T261" s="347">
        <v>12234.649999999998</v>
      </c>
      <c r="U261" s="347">
        <v>33644.19</v>
      </c>
      <c r="V261" s="347">
        <v>0</v>
      </c>
      <c r="W261" s="347">
        <v>1002.2</v>
      </c>
      <c r="X261" s="347">
        <v>46881.049999999996</v>
      </c>
      <c r="Y261" s="347">
        <v>316690.64</v>
      </c>
      <c r="Z261" s="347">
        <v>0</v>
      </c>
      <c r="AA261" s="347">
        <v>316690.64</v>
      </c>
    </row>
    <row r="262" spans="1:27" ht="12" customHeight="1">
      <c r="A262" s="342">
        <v>2012</v>
      </c>
      <c r="B262" s="343">
        <v>41182</v>
      </c>
      <c r="C262" s="347" t="s">
        <v>1468</v>
      </c>
      <c r="D262" s="347">
        <v>10.945020752706265</v>
      </c>
      <c r="E262" s="347">
        <v>35658</v>
      </c>
      <c r="F262" s="347">
        <v>390277.55</v>
      </c>
      <c r="G262" s="347">
        <v>0</v>
      </c>
      <c r="H262" s="685">
        <v>390277.55</v>
      </c>
      <c r="I262" s="347">
        <v>0.01</v>
      </c>
      <c r="J262" s="347">
        <v>4587.41</v>
      </c>
      <c r="K262" s="347">
        <v>278604.48</v>
      </c>
      <c r="L262" s="347">
        <v>1285.2591506077911</v>
      </c>
      <c r="M262" s="347">
        <v>284477.15915060777</v>
      </c>
      <c r="N262" s="346">
        <v>0.72890987234753257</v>
      </c>
      <c r="O262" s="347">
        <v>8603.06</v>
      </c>
      <c r="P262" s="347">
        <v>29449.31</v>
      </c>
      <c r="Q262" s="347">
        <v>38052.370000000003</v>
      </c>
      <c r="R262" s="346">
        <v>9.7500791423949448E-2</v>
      </c>
      <c r="S262" s="347">
        <v>278.39999999999998</v>
      </c>
      <c r="T262" s="347">
        <v>18136.57</v>
      </c>
      <c r="U262" s="347">
        <v>41823.53</v>
      </c>
      <c r="V262" s="347">
        <v>0</v>
      </c>
      <c r="W262" s="347">
        <v>1010.4499999999999</v>
      </c>
      <c r="X262" s="347">
        <v>61248.95</v>
      </c>
      <c r="Y262" s="347">
        <v>383778.47915060777</v>
      </c>
      <c r="Z262" s="347">
        <v>0</v>
      </c>
      <c r="AA262" s="347">
        <v>383778.47915060777</v>
      </c>
    </row>
    <row r="263" spans="1:27" ht="12" customHeight="1">
      <c r="A263" s="342">
        <v>2012</v>
      </c>
      <c r="B263" s="343">
        <v>41213</v>
      </c>
      <c r="C263" s="347" t="s">
        <v>1468</v>
      </c>
      <c r="D263" s="347">
        <v>15.485376372455505</v>
      </c>
      <c r="E263" s="347">
        <v>49273</v>
      </c>
      <c r="F263" s="347">
        <v>763010.95000000007</v>
      </c>
      <c r="G263" s="347">
        <v>0</v>
      </c>
      <c r="H263" s="685">
        <v>763010.95000000007</v>
      </c>
      <c r="I263" s="347">
        <v>2636.78</v>
      </c>
      <c r="J263" s="347">
        <v>8028.05</v>
      </c>
      <c r="K263" s="347">
        <v>476704.74</v>
      </c>
      <c r="L263" s="347">
        <v>31786.405398210383</v>
      </c>
      <c r="M263" s="347">
        <v>519155.9753982104</v>
      </c>
      <c r="N263" s="346">
        <v>0.6804043577594926</v>
      </c>
      <c r="O263" s="347">
        <v>11599.170000000002</v>
      </c>
      <c r="P263" s="347">
        <v>37331.869999999988</v>
      </c>
      <c r="Q263" s="347">
        <v>48931.039999999994</v>
      </c>
      <c r="R263" s="346">
        <v>6.4128883078283461E-2</v>
      </c>
      <c r="S263" s="347">
        <v>0.03</v>
      </c>
      <c r="T263" s="347">
        <v>18324.239999999998</v>
      </c>
      <c r="U263" s="347">
        <v>47001.450000000004</v>
      </c>
      <c r="V263" s="347">
        <v>5.62</v>
      </c>
      <c r="W263" s="347">
        <v>2167.31</v>
      </c>
      <c r="X263" s="347">
        <v>67498.650000000009</v>
      </c>
      <c r="Y263" s="347">
        <v>635585.6653982104</v>
      </c>
      <c r="Z263" s="347">
        <v>0</v>
      </c>
      <c r="AA263" s="347">
        <v>635585.6653982104</v>
      </c>
    </row>
    <row r="264" spans="1:27" ht="12" customHeight="1">
      <c r="A264" s="342">
        <v>2012</v>
      </c>
      <c r="B264" s="343">
        <v>41243</v>
      </c>
      <c r="C264" s="347" t="s">
        <v>1468</v>
      </c>
      <c r="D264" s="347">
        <v>14.192721649924286</v>
      </c>
      <c r="E264" s="347">
        <v>46887</v>
      </c>
      <c r="F264" s="347">
        <v>665454.14</v>
      </c>
      <c r="G264" s="347">
        <v>0</v>
      </c>
      <c r="H264" s="685">
        <v>665454.14</v>
      </c>
      <c r="I264" s="347">
        <v>1031.69</v>
      </c>
      <c r="J264" s="347">
        <v>7123.3599999999988</v>
      </c>
      <c r="K264" s="347">
        <v>407563.11</v>
      </c>
      <c r="L264" s="347">
        <v>21810.23</v>
      </c>
      <c r="M264" s="347">
        <v>437528.38999999996</v>
      </c>
      <c r="N264" s="346">
        <v>0.6574884183604297</v>
      </c>
      <c r="O264" s="347">
        <v>12155.14</v>
      </c>
      <c r="P264" s="347">
        <v>34857.78</v>
      </c>
      <c r="Q264" s="347">
        <v>47012.92</v>
      </c>
      <c r="R264" s="346">
        <v>7.0647873646108805E-2</v>
      </c>
      <c r="S264" s="347">
        <v>0</v>
      </c>
      <c r="T264" s="347">
        <v>18712.629999999997</v>
      </c>
      <c r="U264" s="347">
        <v>53913.869999999995</v>
      </c>
      <c r="V264" s="347">
        <v>1.23</v>
      </c>
      <c r="W264" s="347">
        <v>1310.5899999999999</v>
      </c>
      <c r="X264" s="347">
        <v>73938.319999999992</v>
      </c>
      <c r="Y264" s="347">
        <v>558479.62999999989</v>
      </c>
      <c r="Z264" s="347">
        <v>0</v>
      </c>
      <c r="AA264" s="347">
        <v>558479.62999999989</v>
      </c>
    </row>
    <row r="265" spans="1:27" ht="12" customHeight="1">
      <c r="A265" s="342">
        <v>2012</v>
      </c>
      <c r="B265" s="343">
        <v>41274</v>
      </c>
      <c r="C265" s="347" t="s">
        <v>1468</v>
      </c>
      <c r="D265" s="347">
        <v>31.116156273805643</v>
      </c>
      <c r="E265" s="347">
        <v>9189</v>
      </c>
      <c r="F265" s="347">
        <v>285926.36000000004</v>
      </c>
      <c r="G265" s="347">
        <v>0</v>
      </c>
      <c r="H265" s="685">
        <v>285926.36000000004</v>
      </c>
      <c r="I265" s="347">
        <v>1611.01</v>
      </c>
      <c r="J265" s="347">
        <v>2211.65</v>
      </c>
      <c r="K265" s="347">
        <v>113329.64000000001</v>
      </c>
      <c r="L265" s="347">
        <v>4356.6527110872548</v>
      </c>
      <c r="M265" s="347">
        <v>121508.95271108727</v>
      </c>
      <c r="N265" s="346">
        <v>0.42496589930039069</v>
      </c>
      <c r="O265" s="347">
        <v>2020.2899999999997</v>
      </c>
      <c r="P265" s="347">
        <v>5423.0899999999983</v>
      </c>
      <c r="Q265" s="347">
        <v>7443.3799999999983</v>
      </c>
      <c r="R265" s="346">
        <v>2.6032507111271579E-2</v>
      </c>
      <c r="S265" s="347">
        <v>3326.73</v>
      </c>
      <c r="T265" s="347">
        <v>7992.07</v>
      </c>
      <c r="U265" s="347">
        <v>3477.3599999999997</v>
      </c>
      <c r="V265" s="347">
        <v>1.5</v>
      </c>
      <c r="W265" s="347">
        <v>395.05</v>
      </c>
      <c r="X265" s="347">
        <v>15192.71</v>
      </c>
      <c r="Y265" s="347">
        <v>144145.04271108727</v>
      </c>
      <c r="Z265" s="347">
        <v>0</v>
      </c>
      <c r="AA265" s="347">
        <v>144145.04271108727</v>
      </c>
    </row>
    <row r="266" spans="1:27" customFormat="1" ht="12" customHeight="1">
      <c r="A266" s="342">
        <v>2013</v>
      </c>
      <c r="B266" s="343">
        <v>41305</v>
      </c>
      <c r="C266" s="347" t="s">
        <v>1468</v>
      </c>
      <c r="D266" s="347">
        <v>11.293776965623811</v>
      </c>
      <c r="E266" s="347">
        <v>81539</v>
      </c>
      <c r="F266" s="347">
        <v>920883.28</v>
      </c>
      <c r="G266" s="347">
        <v>0</v>
      </c>
      <c r="H266" s="685">
        <v>920883.28</v>
      </c>
      <c r="I266" s="347">
        <v>1144.26</v>
      </c>
      <c r="J266" s="347">
        <v>7826.38</v>
      </c>
      <c r="K266" s="347">
        <v>626691.17000000004</v>
      </c>
      <c r="L266" s="347">
        <v>8636.1076017126652</v>
      </c>
      <c r="M266" s="347">
        <v>644297.91760171275</v>
      </c>
      <c r="N266" s="346">
        <v>0.69965209662804684</v>
      </c>
      <c r="O266" s="347">
        <v>20777.920000000006</v>
      </c>
      <c r="P266" s="347">
        <v>57590.380000000005</v>
      </c>
      <c r="Q266" s="347">
        <v>78368.300000000017</v>
      </c>
      <c r="R266" s="346">
        <v>8.5101230201508296E-2</v>
      </c>
      <c r="S266" s="347">
        <v>3973.48</v>
      </c>
      <c r="T266" s="347">
        <v>86052.969999999987</v>
      </c>
      <c r="U266" s="347">
        <v>28162.63</v>
      </c>
      <c r="V266" s="347">
        <v>0.6</v>
      </c>
      <c r="W266" s="347">
        <v>3019.5000000000005</v>
      </c>
      <c r="X266" s="347">
        <v>121209.18</v>
      </c>
      <c r="Y266" s="347">
        <v>843875.39760171273</v>
      </c>
      <c r="Z266" s="347">
        <v>0</v>
      </c>
      <c r="AA266" s="347">
        <v>843875.39760171273</v>
      </c>
    </row>
    <row r="267" spans="1:27" customFormat="1" ht="12" customHeight="1">
      <c r="A267" s="342">
        <v>2013</v>
      </c>
      <c r="B267" s="343">
        <v>41333</v>
      </c>
      <c r="C267" s="347" t="s">
        <v>1468</v>
      </c>
      <c r="D267" s="347">
        <v>13.943851819300406</v>
      </c>
      <c r="E267" s="347">
        <v>56890</v>
      </c>
      <c r="F267" s="347">
        <v>793265.7300000001</v>
      </c>
      <c r="G267" s="347">
        <v>0</v>
      </c>
      <c r="H267" s="685">
        <v>793265.7300000001</v>
      </c>
      <c r="I267" s="347">
        <v>3165.89</v>
      </c>
      <c r="J267" s="347">
        <v>7499.09</v>
      </c>
      <c r="K267" s="347">
        <v>489589.22000000009</v>
      </c>
      <c r="L267" s="347">
        <v>62551.9</v>
      </c>
      <c r="M267" s="347">
        <v>562806.10000000009</v>
      </c>
      <c r="N267" s="346">
        <v>0.70947991160540869</v>
      </c>
      <c r="O267" s="347">
        <v>18596.949999999997</v>
      </c>
      <c r="P267" s="347">
        <v>47929.42</v>
      </c>
      <c r="Q267" s="347">
        <v>66526.37</v>
      </c>
      <c r="R267" s="346">
        <v>8.3863915311203463E-2</v>
      </c>
      <c r="S267" s="347">
        <v>15729.97</v>
      </c>
      <c r="T267" s="347">
        <v>56017.460000000006</v>
      </c>
      <c r="U267" s="347">
        <v>15213.039999999999</v>
      </c>
      <c r="V267" s="347">
        <v>0</v>
      </c>
      <c r="W267" s="347">
        <v>6036.8600000000006</v>
      </c>
      <c r="X267" s="347">
        <v>92997.33</v>
      </c>
      <c r="Y267" s="347">
        <v>722329.8</v>
      </c>
      <c r="Z267" s="347">
        <v>0</v>
      </c>
      <c r="AA267" s="347">
        <v>722329.8</v>
      </c>
    </row>
    <row r="268" spans="1:27" customFormat="1" ht="12" customHeight="1">
      <c r="A268" s="342">
        <v>2013</v>
      </c>
      <c r="B268" s="343">
        <v>41364</v>
      </c>
      <c r="C268" s="347" t="s">
        <v>1468</v>
      </c>
      <c r="D268" s="347">
        <v>12.647191289037625</v>
      </c>
      <c r="E268" s="347">
        <v>80083</v>
      </c>
      <c r="F268" s="347">
        <v>1012825.0200000001</v>
      </c>
      <c r="G268" s="347">
        <v>0</v>
      </c>
      <c r="H268" s="685">
        <v>1012825.0200000001</v>
      </c>
      <c r="I268" s="347">
        <v>3003.5699999999997</v>
      </c>
      <c r="J268" s="347">
        <v>8245.2199999999993</v>
      </c>
      <c r="K268" s="347">
        <v>647714.8600000001</v>
      </c>
      <c r="L268" s="347">
        <v>-46440.939999999995</v>
      </c>
      <c r="M268" s="347">
        <v>612522.7100000002</v>
      </c>
      <c r="N268" s="346">
        <v>0.6047665666869092</v>
      </c>
      <c r="O268" s="347">
        <v>25337.03</v>
      </c>
      <c r="P268" s="347">
        <v>47500.479999999996</v>
      </c>
      <c r="Q268" s="347">
        <v>72837.509999999995</v>
      </c>
      <c r="R268" s="346">
        <v>7.1915196170805482E-2</v>
      </c>
      <c r="S268" s="347">
        <v>12438.63</v>
      </c>
      <c r="T268" s="347">
        <v>63246.9</v>
      </c>
      <c r="U268" s="347">
        <v>14654.610000000002</v>
      </c>
      <c r="V268" s="347">
        <v>0.04</v>
      </c>
      <c r="W268" s="347">
        <v>3329.2900000000004</v>
      </c>
      <c r="X268" s="347">
        <v>93669.469999999987</v>
      </c>
      <c r="Y268" s="347">
        <v>779029.69000000018</v>
      </c>
      <c r="Z268" s="347">
        <v>0</v>
      </c>
      <c r="AA268" s="347">
        <v>779029.69000000018</v>
      </c>
    </row>
    <row r="269" spans="1:27" customFormat="1" ht="12" customHeight="1">
      <c r="A269" s="342">
        <v>2013</v>
      </c>
      <c r="B269" s="343">
        <v>41394</v>
      </c>
      <c r="C269" s="347" t="s">
        <v>1468</v>
      </c>
      <c r="D269" s="347">
        <v>12.753137197471867</v>
      </c>
      <c r="E269" s="347">
        <v>64870</v>
      </c>
      <c r="F269" s="347">
        <v>827296.01</v>
      </c>
      <c r="G269" s="347">
        <v>0</v>
      </c>
      <c r="H269" s="685">
        <v>827296.01</v>
      </c>
      <c r="I269" s="347">
        <v>4932.7300000000005</v>
      </c>
      <c r="J269" s="347">
        <v>7321.89</v>
      </c>
      <c r="K269" s="347">
        <v>483395.43000000005</v>
      </c>
      <c r="L269" s="347">
        <v>11973.009999999998</v>
      </c>
      <c r="M269" s="347">
        <v>507623.06000000006</v>
      </c>
      <c r="N269" s="346">
        <v>0.61359302337261368</v>
      </c>
      <c r="O269" s="347">
        <v>21115.750000000004</v>
      </c>
      <c r="P269" s="347">
        <v>27224.250000000007</v>
      </c>
      <c r="Q269" s="347">
        <v>48340.000000000015</v>
      </c>
      <c r="R269" s="346">
        <v>5.8431322544393767E-2</v>
      </c>
      <c r="S269" s="347">
        <v>66761.39</v>
      </c>
      <c r="T269" s="347">
        <v>80484.740000000005</v>
      </c>
      <c r="U269" s="347">
        <v>10546.83</v>
      </c>
      <c r="V269" s="347">
        <v>0</v>
      </c>
      <c r="W269" s="347">
        <v>1525.0199999999998</v>
      </c>
      <c r="X269" s="347">
        <v>159317.97999999998</v>
      </c>
      <c r="Y269" s="347">
        <v>715281.04</v>
      </c>
      <c r="Z269" s="347">
        <v>0</v>
      </c>
      <c r="AA269" s="347">
        <v>715281.04</v>
      </c>
    </row>
    <row r="270" spans="1:27" customFormat="1" ht="12" customHeight="1">
      <c r="A270" s="342">
        <v>2013</v>
      </c>
      <c r="B270" s="343">
        <v>41425</v>
      </c>
      <c r="C270" s="347" t="s">
        <v>1468</v>
      </c>
      <c r="D270" s="347">
        <v>13.501960660299792</v>
      </c>
      <c r="E270" s="347">
        <v>63244</v>
      </c>
      <c r="F270" s="347">
        <v>853918</v>
      </c>
      <c r="G270" s="347">
        <v>0</v>
      </c>
      <c r="H270" s="685">
        <v>853918</v>
      </c>
      <c r="I270" s="347">
        <v>5874.99</v>
      </c>
      <c r="J270" s="347">
        <v>6785.09</v>
      </c>
      <c r="K270" s="347">
        <v>507835.02999999997</v>
      </c>
      <c r="L270" s="347">
        <v>16245.18</v>
      </c>
      <c r="M270" s="347">
        <v>536740.29</v>
      </c>
      <c r="N270" s="346">
        <v>0.62856186425394478</v>
      </c>
      <c r="O270" s="347">
        <v>20686.440000000002</v>
      </c>
      <c r="P270" s="347">
        <v>20964.54</v>
      </c>
      <c r="Q270" s="347">
        <v>41650.980000000003</v>
      </c>
      <c r="R270" s="346">
        <v>4.877632278509178E-2</v>
      </c>
      <c r="S270" s="347">
        <v>68516.759999999995</v>
      </c>
      <c r="T270" s="347">
        <v>86179.290000000008</v>
      </c>
      <c r="U270" s="347">
        <v>8750.11</v>
      </c>
      <c r="V270" s="347">
        <v>-0.01</v>
      </c>
      <c r="W270" s="347">
        <v>839.00000000000011</v>
      </c>
      <c r="X270" s="347">
        <v>164285.14999999997</v>
      </c>
      <c r="Y270" s="347">
        <v>742676.42</v>
      </c>
      <c r="Z270" s="347">
        <v>0</v>
      </c>
      <c r="AA270" s="347">
        <v>742676.42</v>
      </c>
    </row>
    <row r="271" spans="1:27" customFormat="1" ht="12" customHeight="1">
      <c r="A271" s="342">
        <v>2013</v>
      </c>
      <c r="B271" s="343">
        <v>41455</v>
      </c>
      <c r="C271" s="347" t="s">
        <v>1468</v>
      </c>
      <c r="D271" s="347">
        <v>13.944322032335972</v>
      </c>
      <c r="E271" s="347">
        <v>54243</v>
      </c>
      <c r="F271" s="347">
        <v>756381.8600000001</v>
      </c>
      <c r="G271" s="347">
        <v>0</v>
      </c>
      <c r="H271" s="685">
        <v>756381.8600000001</v>
      </c>
      <c r="I271" s="347">
        <v>6340.06</v>
      </c>
      <c r="J271" s="347">
        <v>6530.1</v>
      </c>
      <c r="K271" s="347">
        <v>421228.37</v>
      </c>
      <c r="L271" s="347">
        <v>8323.880000000001</v>
      </c>
      <c r="M271" s="347">
        <v>442422.41</v>
      </c>
      <c r="N271" s="346">
        <v>0.58491938185825865</v>
      </c>
      <c r="O271" s="347">
        <v>19313.129999999997</v>
      </c>
      <c r="P271" s="347">
        <v>16451.89</v>
      </c>
      <c r="Q271" s="347">
        <v>35765.019999999997</v>
      </c>
      <c r="R271" s="346">
        <v>4.728434391591569E-2</v>
      </c>
      <c r="S271" s="347">
        <v>98248.63</v>
      </c>
      <c r="T271" s="347">
        <v>87153.66</v>
      </c>
      <c r="U271" s="347">
        <v>8010.4600000000009</v>
      </c>
      <c r="V271" s="347">
        <v>0</v>
      </c>
      <c r="W271" s="347">
        <v>613.3900000000001</v>
      </c>
      <c r="X271" s="347">
        <v>194026.14</v>
      </c>
      <c r="Y271" s="347">
        <v>672213.57</v>
      </c>
      <c r="Z271" s="347">
        <v>0</v>
      </c>
      <c r="AA271" s="347">
        <v>672213.57</v>
      </c>
    </row>
    <row r="272" spans="1:27" customFormat="1" ht="12" customHeight="1">
      <c r="A272" s="342">
        <v>2013</v>
      </c>
      <c r="B272" s="343">
        <v>41486</v>
      </c>
      <c r="C272" s="347" t="s">
        <v>1468</v>
      </c>
      <c r="D272" s="347">
        <v>12.888000096319008</v>
      </c>
      <c r="E272" s="347">
        <v>62293</v>
      </c>
      <c r="F272" s="347">
        <v>802832.19</v>
      </c>
      <c r="G272" s="347">
        <v>0</v>
      </c>
      <c r="H272" s="685">
        <v>802832.19</v>
      </c>
      <c r="I272" s="347">
        <v>2864.92</v>
      </c>
      <c r="J272" s="347">
        <v>7134.16</v>
      </c>
      <c r="K272" s="347">
        <v>494119.99999999994</v>
      </c>
      <c r="L272" s="347">
        <v>-1052.4499999999998</v>
      </c>
      <c r="M272" s="347">
        <v>503066.62999999995</v>
      </c>
      <c r="N272" s="346">
        <v>0.6266149218555872</v>
      </c>
      <c r="O272" s="347">
        <v>23004.799999999999</v>
      </c>
      <c r="P272" s="347">
        <v>16780.32</v>
      </c>
      <c r="Q272" s="347">
        <v>39785.119999999995</v>
      </c>
      <c r="R272" s="346">
        <v>4.9555960131593628E-2</v>
      </c>
      <c r="S272" s="347">
        <v>28878.94</v>
      </c>
      <c r="T272" s="347">
        <v>105422.44</v>
      </c>
      <c r="U272" s="347">
        <v>8657.58</v>
      </c>
      <c r="V272" s="347">
        <v>0.75</v>
      </c>
      <c r="W272" s="347">
        <v>423.77</v>
      </c>
      <c r="X272" s="347">
        <v>143383.47999999998</v>
      </c>
      <c r="Y272" s="347">
        <v>686235.23</v>
      </c>
      <c r="Z272" s="347">
        <v>0</v>
      </c>
      <c r="AA272" s="347">
        <v>686235.23</v>
      </c>
    </row>
    <row r="273" spans="1:27" customFormat="1" ht="12" customHeight="1">
      <c r="A273" s="342">
        <v>2013</v>
      </c>
      <c r="B273" s="343">
        <v>41517</v>
      </c>
      <c r="C273" s="347" t="s">
        <v>1468</v>
      </c>
      <c r="D273" s="347">
        <v>14.966858010748499</v>
      </c>
      <c r="E273" s="347">
        <v>51356</v>
      </c>
      <c r="F273" s="347">
        <v>768637.96</v>
      </c>
      <c r="G273" s="347">
        <v>0</v>
      </c>
      <c r="H273" s="685">
        <v>768637.96</v>
      </c>
      <c r="I273" s="347">
        <v>4297.51</v>
      </c>
      <c r="J273" s="347">
        <v>7283.76</v>
      </c>
      <c r="K273" s="347">
        <v>446969.69</v>
      </c>
      <c r="L273" s="347">
        <v>1554.34</v>
      </c>
      <c r="M273" s="347">
        <v>460105.30000000005</v>
      </c>
      <c r="N273" s="346">
        <v>0.59859820090072058</v>
      </c>
      <c r="O273" s="347">
        <v>17708.280000000002</v>
      </c>
      <c r="P273" s="347">
        <v>13289.36</v>
      </c>
      <c r="Q273" s="347">
        <v>30997.640000000003</v>
      </c>
      <c r="R273" s="346">
        <v>4.0328010862227003E-2</v>
      </c>
      <c r="S273" s="347">
        <v>37169.72</v>
      </c>
      <c r="T273" s="347">
        <v>87107.44</v>
      </c>
      <c r="U273" s="347">
        <v>7151.9400000000005</v>
      </c>
      <c r="V273" s="347">
        <v>78.22</v>
      </c>
      <c r="W273" s="347">
        <v>257.14</v>
      </c>
      <c r="X273" s="347">
        <v>131764.46000000002</v>
      </c>
      <c r="Y273" s="347">
        <v>622867.40000000014</v>
      </c>
      <c r="Z273" s="347">
        <v>0</v>
      </c>
      <c r="AA273" s="347">
        <v>622867.40000000014</v>
      </c>
    </row>
    <row r="274" spans="1:27" customFormat="1" ht="12" customHeight="1">
      <c r="A274" s="342">
        <v>2013</v>
      </c>
      <c r="B274" s="343">
        <v>41547</v>
      </c>
      <c r="C274" s="347" t="s">
        <v>1468</v>
      </c>
      <c r="D274" s="347">
        <v>14.680117895435998</v>
      </c>
      <c r="E274" s="347">
        <v>42156</v>
      </c>
      <c r="F274" s="347">
        <v>618855.04999999993</v>
      </c>
      <c r="G274" s="347">
        <v>0</v>
      </c>
      <c r="H274" s="685">
        <v>618855.04999999993</v>
      </c>
      <c r="I274" s="347">
        <v>4034.9300000000003</v>
      </c>
      <c r="J274" s="347">
        <v>5966.5700000000006</v>
      </c>
      <c r="K274" s="347">
        <v>357198.23000000004</v>
      </c>
      <c r="L274" s="347">
        <v>3550.1899999999996</v>
      </c>
      <c r="M274" s="347">
        <v>370749.92000000004</v>
      </c>
      <c r="N274" s="346">
        <v>0.59909007771690659</v>
      </c>
      <c r="O274" s="347">
        <v>14168.070000000002</v>
      </c>
      <c r="P274" s="347">
        <v>10560.05</v>
      </c>
      <c r="Q274" s="347">
        <v>24728.120000000003</v>
      </c>
      <c r="R274" s="346">
        <v>3.995785442810882E-2</v>
      </c>
      <c r="S274" s="347">
        <v>46438.020000000004</v>
      </c>
      <c r="T274" s="347">
        <v>75349.8</v>
      </c>
      <c r="U274" s="347">
        <v>6250.5800000000017</v>
      </c>
      <c r="V274" s="347">
        <v>29.34</v>
      </c>
      <c r="W274" s="347">
        <v>156.26</v>
      </c>
      <c r="X274" s="347">
        <v>128224</v>
      </c>
      <c r="Y274" s="347">
        <v>523702.04000000004</v>
      </c>
      <c r="Z274" s="347">
        <v>0</v>
      </c>
      <c r="AA274" s="347">
        <v>523702.04000000004</v>
      </c>
    </row>
    <row r="275" spans="1:27" customFormat="1" ht="12" customHeight="1">
      <c r="A275" s="342">
        <v>2013</v>
      </c>
      <c r="B275" s="343">
        <v>41578</v>
      </c>
      <c r="C275" s="347" t="s">
        <v>1468</v>
      </c>
      <c r="D275" s="347">
        <v>12.416251481212491</v>
      </c>
      <c r="E275" s="347">
        <v>52322</v>
      </c>
      <c r="F275" s="347">
        <v>649643.11</v>
      </c>
      <c r="G275" s="347">
        <v>0</v>
      </c>
      <c r="H275" s="685">
        <v>649643.11</v>
      </c>
      <c r="I275" s="347">
        <v>2965.75</v>
      </c>
      <c r="J275" s="347">
        <v>6139.5600000000013</v>
      </c>
      <c r="K275" s="347">
        <v>408621.11000000004</v>
      </c>
      <c r="L275" s="347">
        <v>402.59000000000003</v>
      </c>
      <c r="M275" s="347">
        <v>418129.01000000007</v>
      </c>
      <c r="N275" s="346">
        <v>0.64362879181463195</v>
      </c>
      <c r="O275" s="347">
        <v>16659.77</v>
      </c>
      <c r="P275" s="347">
        <v>11915.41</v>
      </c>
      <c r="Q275" s="347">
        <v>28575.18</v>
      </c>
      <c r="R275" s="346">
        <v>4.3985966386990545E-2</v>
      </c>
      <c r="S275" s="347">
        <v>40103.839999999997</v>
      </c>
      <c r="T275" s="347">
        <v>83318.649999999994</v>
      </c>
      <c r="U275" s="347">
        <v>7218.4299999999994</v>
      </c>
      <c r="V275" s="347">
        <v>0</v>
      </c>
      <c r="W275" s="347">
        <v>104.93000000000002</v>
      </c>
      <c r="X275" s="347">
        <v>130745.84999999998</v>
      </c>
      <c r="Y275" s="347">
        <v>577450.04</v>
      </c>
      <c r="Z275" s="347">
        <v>0</v>
      </c>
      <c r="AA275" s="347">
        <v>577450.04</v>
      </c>
    </row>
    <row r="276" spans="1:27" customFormat="1" ht="12" customHeight="1">
      <c r="A276" s="342">
        <v>2013</v>
      </c>
      <c r="B276" s="343">
        <v>41608</v>
      </c>
      <c r="C276" s="347" t="s">
        <v>1468</v>
      </c>
      <c r="D276" s="347">
        <v>12.299370835632136</v>
      </c>
      <c r="E276" s="347">
        <v>47126</v>
      </c>
      <c r="F276" s="347">
        <v>579620.15</v>
      </c>
      <c r="G276" s="347">
        <v>0</v>
      </c>
      <c r="H276" s="685">
        <v>579620.15</v>
      </c>
      <c r="I276" s="347">
        <v>2099.4299999999998</v>
      </c>
      <c r="J276" s="347">
        <v>5596.07</v>
      </c>
      <c r="K276" s="347">
        <v>366038.99</v>
      </c>
      <c r="L276" s="347">
        <v>95763.73000000001</v>
      </c>
      <c r="M276" s="347">
        <v>469498.22</v>
      </c>
      <c r="N276" s="346">
        <v>0.81001017649231133</v>
      </c>
      <c r="O276" s="347">
        <v>14493.020000000002</v>
      </c>
      <c r="P276" s="347">
        <v>10160.120000000001</v>
      </c>
      <c r="Q276" s="347">
        <v>24653.140000000003</v>
      </c>
      <c r="R276" s="346">
        <v>4.2533269417911024E-2</v>
      </c>
      <c r="S276" s="347">
        <v>28246.16</v>
      </c>
      <c r="T276" s="347">
        <v>78621.449999999983</v>
      </c>
      <c r="U276" s="347">
        <v>6561.45</v>
      </c>
      <c r="V276" s="347">
        <v>0</v>
      </c>
      <c r="W276" s="347">
        <v>75.17</v>
      </c>
      <c r="X276" s="347">
        <v>113504.22999999998</v>
      </c>
      <c r="Y276" s="347">
        <v>607655.59</v>
      </c>
      <c r="Z276" s="347">
        <v>0</v>
      </c>
      <c r="AA276" s="347">
        <v>607655.59</v>
      </c>
    </row>
    <row r="277" spans="1:27" customFormat="1" ht="12" customHeight="1">
      <c r="A277" s="342">
        <v>2013</v>
      </c>
      <c r="B277" s="343">
        <v>41639</v>
      </c>
      <c r="C277" s="347" t="s">
        <v>1468</v>
      </c>
      <c r="D277" s="347">
        <v>12.302205978362245</v>
      </c>
      <c r="E277" s="347">
        <v>42888</v>
      </c>
      <c r="F277" s="347">
        <v>527617.01</v>
      </c>
      <c r="G277" s="347">
        <v>0</v>
      </c>
      <c r="H277" s="685">
        <v>527617.01</v>
      </c>
      <c r="I277" s="347">
        <v>1634.72</v>
      </c>
      <c r="J277" s="347">
        <v>4748.2299999999996</v>
      </c>
      <c r="K277" s="347">
        <v>331517.66000000003</v>
      </c>
      <c r="L277" s="347">
        <v>11819.781923032211</v>
      </c>
      <c r="M277" s="347">
        <v>349720.39192303224</v>
      </c>
      <c r="N277" s="346">
        <v>0.66283001740795322</v>
      </c>
      <c r="O277" s="347">
        <v>12861.709999999997</v>
      </c>
      <c r="P277" s="347">
        <v>8796.11</v>
      </c>
      <c r="Q277" s="347">
        <v>21657.82</v>
      </c>
      <c r="R277" s="346">
        <v>4.1048373326705294E-2</v>
      </c>
      <c r="S277" s="347">
        <v>21967.67</v>
      </c>
      <c r="T277" s="347">
        <v>69307.959999999992</v>
      </c>
      <c r="U277" s="347">
        <v>6134.97</v>
      </c>
      <c r="V277" s="347">
        <v>0</v>
      </c>
      <c r="W277" s="347">
        <v>54.31</v>
      </c>
      <c r="X277" s="347">
        <v>97464.909999999989</v>
      </c>
      <c r="Y277" s="347">
        <v>468843.12192303222</v>
      </c>
      <c r="Z277" s="347">
        <v>0</v>
      </c>
      <c r="AA277" s="347">
        <v>468843.12192303222</v>
      </c>
    </row>
    <row r="278" spans="1:27" customFormat="1" ht="12" customHeight="1">
      <c r="A278" s="342">
        <v>2014</v>
      </c>
      <c r="B278" s="343">
        <v>41670</v>
      </c>
      <c r="C278" s="347" t="s">
        <v>1468</v>
      </c>
      <c r="D278" s="347">
        <v>11.554136897371315</v>
      </c>
      <c r="E278" s="347">
        <v>56378</v>
      </c>
      <c r="F278" s="347">
        <v>651399.13</v>
      </c>
      <c r="G278" s="347">
        <v>0</v>
      </c>
      <c r="H278" s="685">
        <v>651399.13</v>
      </c>
      <c r="I278" s="347">
        <v>1283.6500000000001</v>
      </c>
      <c r="J278" s="347">
        <v>5406.91</v>
      </c>
      <c r="K278" s="347">
        <v>426254.73999999993</v>
      </c>
      <c r="L278" s="347">
        <v>-22406.93</v>
      </c>
      <c r="M278" s="347">
        <v>410538.36999999994</v>
      </c>
      <c r="N278" s="346">
        <v>0.63024089393548921</v>
      </c>
      <c r="O278" s="347">
        <v>16688.72</v>
      </c>
      <c r="P278" s="347">
        <v>11226.220000000001</v>
      </c>
      <c r="Q278" s="347">
        <v>27914.940000000002</v>
      </c>
      <c r="R278" s="346">
        <v>4.2853818364786585E-2</v>
      </c>
      <c r="S278" s="347">
        <v>17265.989999999998</v>
      </c>
      <c r="T278" s="347">
        <v>94711.72</v>
      </c>
      <c r="U278" s="347">
        <v>7921.4499999999989</v>
      </c>
      <c r="V278" s="347">
        <v>0</v>
      </c>
      <c r="W278" s="347">
        <v>47.54999999999999</v>
      </c>
      <c r="X278" s="347">
        <v>119946.70999999999</v>
      </c>
      <c r="Y278" s="347">
        <v>558400.0199999999</v>
      </c>
      <c r="Z278" s="347">
        <v>0</v>
      </c>
      <c r="AA278" s="347">
        <v>558400.0199999999</v>
      </c>
    </row>
    <row r="279" spans="1:27" customFormat="1" ht="12" customHeight="1">
      <c r="A279" s="342">
        <v>2014</v>
      </c>
      <c r="B279" s="343">
        <v>41698</v>
      </c>
      <c r="C279" s="347" t="s">
        <v>1468</v>
      </c>
      <c r="D279" s="347">
        <v>12.217184286844185</v>
      </c>
      <c r="E279" s="347">
        <v>53102</v>
      </c>
      <c r="F279" s="347">
        <v>648756.91999999993</v>
      </c>
      <c r="G279" s="347">
        <v>0</v>
      </c>
      <c r="H279" s="685">
        <v>648756.91999999993</v>
      </c>
      <c r="I279" s="347">
        <v>1934.03</v>
      </c>
      <c r="J279" s="347">
        <v>5929.39</v>
      </c>
      <c r="K279" s="347">
        <v>410703.11</v>
      </c>
      <c r="L279" s="347">
        <v>18969.419999999998</v>
      </c>
      <c r="M279" s="347">
        <v>437535.94999999995</v>
      </c>
      <c r="N279" s="346">
        <v>0.67442201618442854</v>
      </c>
      <c r="O279" s="347">
        <v>15627.46</v>
      </c>
      <c r="P279" s="347">
        <v>10884.94</v>
      </c>
      <c r="Q279" s="347">
        <v>26512.400000000001</v>
      </c>
      <c r="R279" s="346">
        <v>4.0866461971611812E-2</v>
      </c>
      <c r="S279" s="347">
        <v>25971.100000000002</v>
      </c>
      <c r="T279" s="347">
        <v>79662.62</v>
      </c>
      <c r="U279" s="347">
        <v>7330.54</v>
      </c>
      <c r="V279" s="347">
        <v>0</v>
      </c>
      <c r="W279" s="347">
        <v>34.480000000000004</v>
      </c>
      <c r="X279" s="347">
        <v>112998.73999999999</v>
      </c>
      <c r="Y279" s="347">
        <v>577047.09</v>
      </c>
      <c r="Z279" s="347">
        <v>0</v>
      </c>
      <c r="AA279" s="347">
        <v>577047.09</v>
      </c>
    </row>
    <row r="280" spans="1:27" customFormat="1" ht="12" customHeight="1">
      <c r="A280" s="342">
        <v>2014</v>
      </c>
      <c r="B280" s="343">
        <v>41729</v>
      </c>
      <c r="C280" s="347" t="s">
        <v>1468</v>
      </c>
      <c r="D280" s="347">
        <v>12.795824937562653</v>
      </c>
      <c r="E280" s="347">
        <v>58859</v>
      </c>
      <c r="F280" s="347">
        <v>753149.4600000002</v>
      </c>
      <c r="G280" s="347">
        <v>0</v>
      </c>
      <c r="H280" s="685">
        <v>753149.4600000002</v>
      </c>
      <c r="I280" s="347">
        <v>1884.65</v>
      </c>
      <c r="J280" s="347">
        <v>6256.55</v>
      </c>
      <c r="K280" s="347">
        <v>471400.14999999997</v>
      </c>
      <c r="L280" s="347">
        <v>36926.267611224102</v>
      </c>
      <c r="M280" s="347">
        <v>516467.61761122406</v>
      </c>
      <c r="N280" s="346">
        <v>0.68574385967324991</v>
      </c>
      <c r="O280" s="347">
        <v>17419.73</v>
      </c>
      <c r="P280" s="347">
        <v>11618.519999999999</v>
      </c>
      <c r="Q280" s="347">
        <v>29038.25</v>
      </c>
      <c r="R280" s="346">
        <v>3.8555760233831927E-2</v>
      </c>
      <c r="S280" s="347">
        <v>1264.24</v>
      </c>
      <c r="T280" s="347">
        <v>90848.98</v>
      </c>
      <c r="U280" s="347">
        <v>8377.8900000000012</v>
      </c>
      <c r="V280" s="347">
        <v>758.21</v>
      </c>
      <c r="W280" s="347">
        <v>157.13</v>
      </c>
      <c r="X280" s="347">
        <v>101406.45000000001</v>
      </c>
      <c r="Y280" s="347">
        <v>646912.31761122402</v>
      </c>
      <c r="Z280" s="347">
        <v>0</v>
      </c>
      <c r="AA280" s="347">
        <v>646912.31761122402</v>
      </c>
    </row>
    <row r="281" spans="1:27" customFormat="1" ht="12" customHeight="1">
      <c r="A281" s="342">
        <v>2014</v>
      </c>
      <c r="B281" s="343">
        <v>41759</v>
      </c>
      <c r="C281" s="347" t="s">
        <v>1468</v>
      </c>
      <c r="D281" s="347">
        <v>18.298159816588978</v>
      </c>
      <c r="E281" s="347">
        <v>65863</v>
      </c>
      <c r="F281" s="347">
        <v>1205171.7</v>
      </c>
      <c r="G281" s="347">
        <v>0</v>
      </c>
      <c r="H281" s="685">
        <v>1205171.7</v>
      </c>
      <c r="I281" s="347">
        <v>6229.41</v>
      </c>
      <c r="J281" s="347">
        <v>9578.35</v>
      </c>
      <c r="K281" s="347">
        <v>669904.42000000004</v>
      </c>
      <c r="L281" s="347">
        <v>16179.986717154941</v>
      </c>
      <c r="M281" s="347">
        <v>701892.16671715502</v>
      </c>
      <c r="N281" s="346">
        <v>0.58240013992790829</v>
      </c>
      <c r="O281" s="347">
        <v>25156.26</v>
      </c>
      <c r="P281" s="347">
        <v>13241.189999999999</v>
      </c>
      <c r="Q281" s="347">
        <v>38397.449999999997</v>
      </c>
      <c r="R281" s="346">
        <v>3.1860563934582933E-2</v>
      </c>
      <c r="S281" s="347">
        <v>0</v>
      </c>
      <c r="T281" s="347">
        <v>104307.56999999999</v>
      </c>
      <c r="U281" s="347">
        <v>12421.400000000001</v>
      </c>
      <c r="V281" s="347">
        <v>2187.37</v>
      </c>
      <c r="W281" s="347">
        <v>5.27</v>
      </c>
      <c r="X281" s="347">
        <v>118921.61</v>
      </c>
      <c r="Y281" s="347">
        <v>859211.22671715496</v>
      </c>
      <c r="Z281" s="347">
        <v>0</v>
      </c>
      <c r="AA281" s="347">
        <v>859211.22671715496</v>
      </c>
    </row>
    <row r="282" spans="1:27" customFormat="1" ht="12" customHeight="1">
      <c r="A282" s="342">
        <v>2014</v>
      </c>
      <c r="B282" s="343">
        <v>41790</v>
      </c>
      <c r="C282" s="347" t="s">
        <v>1468</v>
      </c>
      <c r="D282" s="347">
        <v>20.411139515562088</v>
      </c>
      <c r="E282" s="347">
        <v>62588</v>
      </c>
      <c r="F282" s="347">
        <v>1277492.3999999999</v>
      </c>
      <c r="G282" s="347">
        <v>0</v>
      </c>
      <c r="H282" s="685">
        <v>1277492.3999999999</v>
      </c>
      <c r="I282" s="347">
        <v>11478.36</v>
      </c>
      <c r="J282" s="347">
        <v>9405.4</v>
      </c>
      <c r="K282" s="347">
        <v>669738.24000000011</v>
      </c>
      <c r="L282" s="347">
        <v>30005.219183419627</v>
      </c>
      <c r="M282" s="347">
        <v>720627.21918341971</v>
      </c>
      <c r="N282" s="346">
        <v>0.56409511256851297</v>
      </c>
      <c r="O282" s="347">
        <v>29234.47</v>
      </c>
      <c r="P282" s="347">
        <v>15320.4</v>
      </c>
      <c r="Q282" s="347">
        <v>44554.87</v>
      </c>
      <c r="R282" s="346">
        <v>3.4876818053868663E-2</v>
      </c>
      <c r="S282" s="347">
        <v>0</v>
      </c>
      <c r="T282" s="347">
        <v>118063.99</v>
      </c>
      <c r="U282" s="347">
        <v>13968.119999999999</v>
      </c>
      <c r="V282" s="347">
        <v>2502.9899999999998</v>
      </c>
      <c r="W282" s="347">
        <v>32.89</v>
      </c>
      <c r="X282" s="347">
        <v>134567.99000000002</v>
      </c>
      <c r="Y282" s="347">
        <v>899750.0791834197</v>
      </c>
      <c r="Z282" s="347">
        <v>0</v>
      </c>
      <c r="AA282" s="347">
        <v>899750.0791834197</v>
      </c>
    </row>
    <row r="283" spans="1:27" customFormat="1" ht="12" customHeight="1">
      <c r="A283" s="342">
        <v>2014</v>
      </c>
      <c r="B283" s="343">
        <v>41820</v>
      </c>
      <c r="C283" s="347" t="s">
        <v>1468</v>
      </c>
      <c r="D283" s="347">
        <v>20.560040871542469</v>
      </c>
      <c r="E283" s="347">
        <v>69486</v>
      </c>
      <c r="F283" s="347">
        <v>1428635</v>
      </c>
      <c r="G283" s="347">
        <v>0</v>
      </c>
      <c r="H283" s="685">
        <v>1428635</v>
      </c>
      <c r="I283" s="347">
        <v>12359.439999999999</v>
      </c>
      <c r="J283" s="347">
        <v>10971.75</v>
      </c>
      <c r="K283" s="347">
        <v>781165.61</v>
      </c>
      <c r="L283" s="347">
        <v>19793.799759008114</v>
      </c>
      <c r="M283" s="347">
        <v>824290.59975900804</v>
      </c>
      <c r="N283" s="346">
        <v>0.57697774432168336</v>
      </c>
      <c r="O283" s="347">
        <v>31587.519999999997</v>
      </c>
      <c r="P283" s="347">
        <v>16868.23</v>
      </c>
      <c r="Q283" s="347">
        <v>48455.75</v>
      </c>
      <c r="R283" s="346">
        <v>3.3917515670552657E-2</v>
      </c>
      <c r="S283" s="347">
        <v>0</v>
      </c>
      <c r="T283" s="347">
        <v>132883.4</v>
      </c>
      <c r="U283" s="347">
        <v>16109.73</v>
      </c>
      <c r="V283" s="347">
        <v>2400.71</v>
      </c>
      <c r="W283" s="347">
        <v>6.9600000000000009</v>
      </c>
      <c r="X283" s="347">
        <v>151400.79999999999</v>
      </c>
      <c r="Y283" s="347">
        <v>1024147.1497590081</v>
      </c>
      <c r="Z283" s="347">
        <v>0</v>
      </c>
      <c r="AA283" s="347">
        <v>1024147.1497590081</v>
      </c>
    </row>
    <row r="284" spans="1:27" customFormat="1" ht="12" customHeight="1">
      <c r="A284" s="342">
        <v>2014</v>
      </c>
      <c r="B284" s="343">
        <v>41851</v>
      </c>
      <c r="C284" s="347" t="s">
        <v>1468</v>
      </c>
      <c r="D284" s="347">
        <v>23.89652128080116</v>
      </c>
      <c r="E284" s="347">
        <v>68301</v>
      </c>
      <c r="F284" s="347">
        <v>1632156.3</v>
      </c>
      <c r="G284" s="347">
        <v>0</v>
      </c>
      <c r="H284" s="685">
        <v>1632156.3</v>
      </c>
      <c r="I284" s="347">
        <v>15022.29</v>
      </c>
      <c r="J284" s="347">
        <v>12343.869999999999</v>
      </c>
      <c r="K284" s="347">
        <v>850715.10999999987</v>
      </c>
      <c r="L284" s="347">
        <v>28243.410545568866</v>
      </c>
      <c r="M284" s="347">
        <v>906324.68054556882</v>
      </c>
      <c r="N284" s="346">
        <v>0.55529282369927979</v>
      </c>
      <c r="O284" s="347">
        <v>36996.54</v>
      </c>
      <c r="P284" s="347">
        <v>20919.090000000004</v>
      </c>
      <c r="Q284" s="347">
        <v>57915.630000000005</v>
      </c>
      <c r="R284" s="346">
        <v>3.548411999512547E-2</v>
      </c>
      <c r="S284" s="347">
        <v>0</v>
      </c>
      <c r="T284" s="347">
        <v>139190.85999999999</v>
      </c>
      <c r="U284" s="347">
        <v>20468.330000000002</v>
      </c>
      <c r="V284" s="347">
        <v>4400.33</v>
      </c>
      <c r="W284" s="347">
        <v>23.78</v>
      </c>
      <c r="X284" s="347">
        <v>164083.29999999999</v>
      </c>
      <c r="Y284" s="347">
        <v>1128323.6105455689</v>
      </c>
      <c r="Z284" s="347">
        <v>0</v>
      </c>
      <c r="AA284" s="347">
        <v>1128323.6105455689</v>
      </c>
    </row>
    <row r="285" spans="1:27" customFormat="1" ht="12" customHeight="1">
      <c r="A285" s="342">
        <v>2014</v>
      </c>
      <c r="B285" s="343">
        <v>41882</v>
      </c>
      <c r="C285" s="347" t="s">
        <v>1468</v>
      </c>
      <c r="D285" s="347">
        <v>19.491294849521985</v>
      </c>
      <c r="E285" s="347">
        <v>96127</v>
      </c>
      <c r="F285" s="347">
        <v>1873639.7</v>
      </c>
      <c r="G285" s="347">
        <v>0</v>
      </c>
      <c r="H285" s="685">
        <v>1873639.7</v>
      </c>
      <c r="I285" s="347">
        <v>13764.439999999999</v>
      </c>
      <c r="J285" s="347">
        <v>15003.08</v>
      </c>
      <c r="K285" s="347">
        <v>1049040.0899999999</v>
      </c>
      <c r="L285" s="347">
        <v>116764.34000000003</v>
      </c>
      <c r="M285" s="347">
        <v>1194571.95</v>
      </c>
      <c r="N285" s="346">
        <v>0.63756759103684657</v>
      </c>
      <c r="O285" s="347">
        <v>45721.760000000009</v>
      </c>
      <c r="P285" s="347">
        <v>25430.73</v>
      </c>
      <c r="Q285" s="347">
        <v>71152.490000000005</v>
      </c>
      <c r="R285" s="346">
        <v>3.7975545671881314E-2</v>
      </c>
      <c r="S285" s="347">
        <v>0</v>
      </c>
      <c r="T285" s="347">
        <v>184391.74</v>
      </c>
      <c r="U285" s="347">
        <v>23610.21</v>
      </c>
      <c r="V285" s="347">
        <v>5718.48</v>
      </c>
      <c r="W285" s="347">
        <v>13.77</v>
      </c>
      <c r="X285" s="347">
        <v>213734.19999999998</v>
      </c>
      <c r="Y285" s="347">
        <v>1479458.64</v>
      </c>
      <c r="Z285" s="347">
        <v>0</v>
      </c>
      <c r="AA285" s="347">
        <v>1479458.64</v>
      </c>
    </row>
    <row r="286" spans="1:27" customFormat="1" ht="12" customHeight="1">
      <c r="A286" s="342">
        <v>2014</v>
      </c>
      <c r="B286" s="343">
        <v>41912</v>
      </c>
      <c r="C286" s="347" t="s">
        <v>1468</v>
      </c>
      <c r="D286" s="347">
        <v>25.259680110069649</v>
      </c>
      <c r="E286" s="347">
        <v>81403</v>
      </c>
      <c r="F286" s="347">
        <v>2056213.7399999998</v>
      </c>
      <c r="G286" s="347">
        <v>0</v>
      </c>
      <c r="H286" s="685">
        <v>2056213.7399999998</v>
      </c>
      <c r="I286" s="347">
        <v>18829.310000000001</v>
      </c>
      <c r="J286" s="347">
        <v>16518.07</v>
      </c>
      <c r="K286" s="347">
        <v>1074289.9200000002</v>
      </c>
      <c r="L286" s="347">
        <v>55491.347596466752</v>
      </c>
      <c r="M286" s="347">
        <v>1165128.6475964671</v>
      </c>
      <c r="N286" s="346">
        <v>0.56663790584166951</v>
      </c>
      <c r="O286" s="347">
        <v>43722.099999999991</v>
      </c>
      <c r="P286" s="347">
        <v>29191.200000000001</v>
      </c>
      <c r="Q286" s="347">
        <v>72913.299999999988</v>
      </c>
      <c r="R286" s="346">
        <v>3.5459980925912883E-2</v>
      </c>
      <c r="S286" s="347">
        <v>0</v>
      </c>
      <c r="T286" s="347">
        <v>170530.62</v>
      </c>
      <c r="U286" s="347">
        <v>26582.510000000002</v>
      </c>
      <c r="V286" s="347">
        <v>16456.16</v>
      </c>
      <c r="W286" s="347">
        <v>4.43</v>
      </c>
      <c r="X286" s="347">
        <v>213573.72</v>
      </c>
      <c r="Y286" s="347">
        <v>1451615.6675964671</v>
      </c>
      <c r="Z286" s="347">
        <v>0</v>
      </c>
      <c r="AA286" s="347">
        <v>1451615.6675964671</v>
      </c>
    </row>
    <row r="287" spans="1:27" customFormat="1" ht="12" customHeight="1">
      <c r="A287" s="342">
        <v>2014</v>
      </c>
      <c r="B287" s="343">
        <v>41943</v>
      </c>
      <c r="C287" s="347" t="s">
        <v>1468</v>
      </c>
      <c r="D287" s="347">
        <v>23.33598861701174</v>
      </c>
      <c r="E287" s="347">
        <v>89256</v>
      </c>
      <c r="F287" s="347">
        <v>2082877</v>
      </c>
      <c r="G287" s="347">
        <v>0</v>
      </c>
      <c r="H287" s="685">
        <v>2082877</v>
      </c>
      <c r="I287" s="347">
        <v>17510.599999999999</v>
      </c>
      <c r="J287" s="347">
        <v>16790.93</v>
      </c>
      <c r="K287" s="347">
        <v>1121431.97</v>
      </c>
      <c r="L287" s="347">
        <v>17198.859033979861</v>
      </c>
      <c r="M287" s="347">
        <v>1172932.3590339799</v>
      </c>
      <c r="N287" s="346">
        <v>0.56313088052438043</v>
      </c>
      <c r="O287" s="347">
        <v>49516.869999999995</v>
      </c>
      <c r="P287" s="347">
        <v>32166.480000000003</v>
      </c>
      <c r="Q287" s="347">
        <v>81683.350000000006</v>
      </c>
      <c r="R287" s="346">
        <v>3.9216598003626715E-2</v>
      </c>
      <c r="S287" s="347">
        <v>0</v>
      </c>
      <c r="T287" s="347">
        <v>200264.98</v>
      </c>
      <c r="U287" s="347">
        <v>27366.269999999997</v>
      </c>
      <c r="V287" s="347">
        <v>18244.13</v>
      </c>
      <c r="W287" s="347">
        <v>3.48</v>
      </c>
      <c r="X287" s="347">
        <v>245878.86000000002</v>
      </c>
      <c r="Y287" s="347">
        <v>1500494.5690339799</v>
      </c>
      <c r="Z287" s="347">
        <v>0</v>
      </c>
      <c r="AA287" s="347">
        <v>1500494.5690339799</v>
      </c>
    </row>
    <row r="288" spans="1:27" customFormat="1" ht="12" customHeight="1">
      <c r="A288" s="342">
        <v>2014</v>
      </c>
      <c r="B288" s="343">
        <v>41973</v>
      </c>
      <c r="C288" s="347" t="s">
        <v>1468</v>
      </c>
      <c r="D288" s="347">
        <v>30.485571140447377</v>
      </c>
      <c r="E288" s="347">
        <v>43632</v>
      </c>
      <c r="F288" s="347">
        <v>1330146.44</v>
      </c>
      <c r="G288" s="347">
        <v>0</v>
      </c>
      <c r="H288" s="685">
        <v>1330146.44</v>
      </c>
      <c r="I288" s="347">
        <v>12910.310000000001</v>
      </c>
      <c r="J288" s="347">
        <v>10593.880000000001</v>
      </c>
      <c r="K288" s="347">
        <v>668998.75999999989</v>
      </c>
      <c r="L288" s="347">
        <v>14932.04040546203</v>
      </c>
      <c r="M288" s="347">
        <v>707434.99040546198</v>
      </c>
      <c r="N288" s="346">
        <v>0.53184744862036548</v>
      </c>
      <c r="O288" s="347">
        <v>28212.06</v>
      </c>
      <c r="P288" s="347">
        <v>18451.560000000001</v>
      </c>
      <c r="Q288" s="347">
        <v>46663.62</v>
      </c>
      <c r="R288" s="346">
        <v>3.5081565906382464E-2</v>
      </c>
      <c r="S288" s="347">
        <v>0</v>
      </c>
      <c r="T288" s="347">
        <v>100926.16</v>
      </c>
      <c r="U288" s="347">
        <v>17768.07</v>
      </c>
      <c r="V288" s="347">
        <v>15102.259999999998</v>
      </c>
      <c r="W288" s="347">
        <v>1.36</v>
      </c>
      <c r="X288" s="347">
        <v>133797.85</v>
      </c>
      <c r="Y288" s="347">
        <v>887896.46040546196</v>
      </c>
      <c r="Z288" s="347">
        <v>0</v>
      </c>
      <c r="AA288" s="347">
        <v>887896.46040546196</v>
      </c>
    </row>
    <row r="289" spans="1:27" customFormat="1" ht="12" customHeight="1">
      <c r="A289" s="342">
        <v>2014</v>
      </c>
      <c r="B289" s="343">
        <v>42004</v>
      </c>
      <c r="C289" s="347" t="s">
        <v>1468</v>
      </c>
      <c r="D289" s="347">
        <v>34.673196582542623</v>
      </c>
      <c r="E289" s="347">
        <v>50798</v>
      </c>
      <c r="F289" s="347">
        <v>1761329.04</v>
      </c>
      <c r="G289" s="347">
        <v>0</v>
      </c>
      <c r="H289" s="685">
        <v>1761329.04</v>
      </c>
      <c r="I289" s="347">
        <v>18449.78</v>
      </c>
      <c r="J289" s="347">
        <v>14923.71</v>
      </c>
      <c r="K289" s="347">
        <v>871066.06</v>
      </c>
      <c r="L289" s="347">
        <v>77330.366658066196</v>
      </c>
      <c r="M289" s="347">
        <v>981769.91665806621</v>
      </c>
      <c r="N289" s="346">
        <v>0.5574029010831878</v>
      </c>
      <c r="O289" s="347">
        <v>50572.98</v>
      </c>
      <c r="P289" s="347">
        <v>34184.719999999994</v>
      </c>
      <c r="Q289" s="347">
        <v>84757.7</v>
      </c>
      <c r="R289" s="346">
        <v>4.8121445837286593E-2</v>
      </c>
      <c r="S289" s="347">
        <v>0</v>
      </c>
      <c r="T289" s="347">
        <v>216220.96999999997</v>
      </c>
      <c r="U289" s="347">
        <v>30535.79</v>
      </c>
      <c r="V289" s="347">
        <v>26527.45</v>
      </c>
      <c r="W289" s="347">
        <v>1.29</v>
      </c>
      <c r="X289" s="347">
        <v>273285.49999999994</v>
      </c>
      <c r="Y289" s="347">
        <v>1339813.1166580662</v>
      </c>
      <c r="Z289" s="347">
        <v>0</v>
      </c>
      <c r="AA289" s="347">
        <v>1339813.1166580662</v>
      </c>
    </row>
    <row r="290" spans="1:27" customFormat="1" ht="12" customHeight="1">
      <c r="A290" s="342">
        <v>2015</v>
      </c>
      <c r="B290" s="343">
        <v>42035</v>
      </c>
      <c r="C290" s="347" t="s">
        <v>1468</v>
      </c>
      <c r="D290" s="347">
        <v>20.401404772624943</v>
      </c>
      <c r="E290" s="347">
        <v>88840</v>
      </c>
      <c r="F290" s="347">
        <v>1812460.8</v>
      </c>
      <c r="G290" s="347">
        <v>0</v>
      </c>
      <c r="H290" s="685">
        <v>1812460.8</v>
      </c>
      <c r="I290" s="347">
        <v>13045.54</v>
      </c>
      <c r="J290" s="347">
        <v>14791.830000000002</v>
      </c>
      <c r="K290" s="347">
        <v>1025687.1300000001</v>
      </c>
      <c r="L290" s="347">
        <v>7219.0482304839888</v>
      </c>
      <c r="M290" s="347">
        <v>1060743.5482304841</v>
      </c>
      <c r="N290" s="346">
        <v>0.58525047726852031</v>
      </c>
      <c r="O290" s="347">
        <v>47967.37000000001</v>
      </c>
      <c r="P290" s="347">
        <v>25996.2</v>
      </c>
      <c r="Q290" s="347">
        <v>73963.570000000007</v>
      </c>
      <c r="R290" s="346">
        <v>4.0808369483080684E-2</v>
      </c>
      <c r="S290" s="347">
        <v>0</v>
      </c>
      <c r="T290" s="347">
        <v>187781.25</v>
      </c>
      <c r="U290" s="347">
        <v>22586.36</v>
      </c>
      <c r="V290" s="347">
        <v>11984.07</v>
      </c>
      <c r="W290" s="347">
        <v>1.7</v>
      </c>
      <c r="X290" s="347">
        <v>222353.38</v>
      </c>
      <c r="Y290" s="347">
        <v>1357060.4982304841</v>
      </c>
      <c r="Z290" s="347">
        <v>0</v>
      </c>
      <c r="AA290" s="347">
        <v>1357060.4982304841</v>
      </c>
    </row>
    <row r="291" spans="1:27" customFormat="1" ht="12" customHeight="1">
      <c r="A291" s="342">
        <v>2015</v>
      </c>
      <c r="B291" s="343">
        <v>42063</v>
      </c>
      <c r="C291" s="347" t="s">
        <v>1468</v>
      </c>
      <c r="D291" s="347">
        <v>19.021793751545626</v>
      </c>
      <c r="E291" s="347">
        <v>60655</v>
      </c>
      <c r="F291" s="347">
        <v>1153766.8999999999</v>
      </c>
      <c r="G291" s="347">
        <v>0</v>
      </c>
      <c r="H291" s="685">
        <v>1153766.8999999999</v>
      </c>
      <c r="I291" s="347">
        <v>7178.8600000000006</v>
      </c>
      <c r="J291" s="347">
        <v>9566.0499999999993</v>
      </c>
      <c r="K291" s="347">
        <v>649235.20000000007</v>
      </c>
      <c r="L291" s="347">
        <v>12648.72004197887</v>
      </c>
      <c r="M291" s="347">
        <v>678628.83004197897</v>
      </c>
      <c r="N291" s="346">
        <v>0.58818538652996466</v>
      </c>
      <c r="O291" s="347">
        <v>38331.1</v>
      </c>
      <c r="P291" s="347">
        <v>21044.73</v>
      </c>
      <c r="Q291" s="347">
        <v>59375.83</v>
      </c>
      <c r="R291" s="346">
        <v>5.1462587460257357E-2</v>
      </c>
      <c r="S291" s="347">
        <v>0</v>
      </c>
      <c r="T291" s="347">
        <v>98347.66</v>
      </c>
      <c r="U291" s="347">
        <v>17535.080000000002</v>
      </c>
      <c r="V291" s="347">
        <v>16586.3</v>
      </c>
      <c r="W291" s="347">
        <v>0.5</v>
      </c>
      <c r="X291" s="347">
        <v>132469.54</v>
      </c>
      <c r="Y291" s="347">
        <v>870474.20004197897</v>
      </c>
      <c r="Z291" s="347">
        <v>0</v>
      </c>
      <c r="AA291" s="347">
        <v>870474.20004197897</v>
      </c>
    </row>
    <row r="292" spans="1:27" customFormat="1" ht="12" customHeight="1">
      <c r="A292" s="342">
        <v>2015</v>
      </c>
      <c r="B292" s="343">
        <v>42094</v>
      </c>
      <c r="C292" s="347" t="s">
        <v>1468</v>
      </c>
      <c r="D292" s="347">
        <v>28.759445372190282</v>
      </c>
      <c r="E292" s="347">
        <v>67667</v>
      </c>
      <c r="F292" s="347">
        <v>1946065.39</v>
      </c>
      <c r="G292" s="347">
        <v>0</v>
      </c>
      <c r="H292" s="685">
        <v>1946065.39</v>
      </c>
      <c r="I292" s="347">
        <v>15906.1</v>
      </c>
      <c r="J292" s="347">
        <v>15179.59</v>
      </c>
      <c r="K292" s="347">
        <v>940444.97</v>
      </c>
      <c r="L292" s="347">
        <v>9909.0302784317391</v>
      </c>
      <c r="M292" s="347">
        <v>981439.69027843163</v>
      </c>
      <c r="N292" s="346">
        <v>0.50431999629695468</v>
      </c>
      <c r="O292" s="347">
        <v>52287.130000000005</v>
      </c>
      <c r="P292" s="347">
        <v>27682.22</v>
      </c>
      <c r="Q292" s="347">
        <v>79969.350000000006</v>
      </c>
      <c r="R292" s="346">
        <v>4.109283809831283E-2</v>
      </c>
      <c r="S292" s="347">
        <v>0</v>
      </c>
      <c r="T292" s="347">
        <v>164694.5</v>
      </c>
      <c r="U292" s="347">
        <v>26953.360000000001</v>
      </c>
      <c r="V292" s="347">
        <v>31342.33</v>
      </c>
      <c r="W292" s="347">
        <v>0.84</v>
      </c>
      <c r="X292" s="347">
        <v>222991.03</v>
      </c>
      <c r="Y292" s="347">
        <v>1284400.0702784318</v>
      </c>
      <c r="Z292" s="347">
        <v>0</v>
      </c>
      <c r="AA292" s="347">
        <v>1284400.0702784318</v>
      </c>
    </row>
    <row r="293" spans="1:27" customFormat="1" ht="12" customHeight="1">
      <c r="A293" s="342">
        <v>2015</v>
      </c>
      <c r="B293" s="343">
        <v>42124</v>
      </c>
      <c r="C293" s="347" t="s">
        <v>1468</v>
      </c>
      <c r="D293" s="347">
        <v>25.83198502450886</v>
      </c>
      <c r="E293" s="347">
        <v>51818</v>
      </c>
      <c r="F293" s="347">
        <v>1338561.8</v>
      </c>
      <c r="G293" s="347">
        <v>0</v>
      </c>
      <c r="H293" s="685">
        <v>1338561.8</v>
      </c>
      <c r="I293" s="347">
        <v>10699.57</v>
      </c>
      <c r="J293" s="347">
        <v>10836.89</v>
      </c>
      <c r="K293" s="347">
        <v>692973.91999999993</v>
      </c>
      <c r="L293" s="347">
        <v>1722.9636901562105</v>
      </c>
      <c r="M293" s="347">
        <v>716233.34369015612</v>
      </c>
      <c r="N293" s="346">
        <v>0.5350767844190355</v>
      </c>
      <c r="O293" s="347">
        <v>44983.83</v>
      </c>
      <c r="P293" s="347">
        <v>21276.12</v>
      </c>
      <c r="Q293" s="347">
        <v>66259.95</v>
      </c>
      <c r="R293" s="346">
        <v>4.9500852332705146E-2</v>
      </c>
      <c r="S293" s="347">
        <v>0</v>
      </c>
      <c r="T293" s="347">
        <v>105877.61</v>
      </c>
      <c r="U293" s="347">
        <v>20756.37</v>
      </c>
      <c r="V293" s="347">
        <v>21890.800000000003</v>
      </c>
      <c r="W293" s="347">
        <v>0.41</v>
      </c>
      <c r="X293" s="347">
        <v>148525.19</v>
      </c>
      <c r="Y293" s="347">
        <v>931018.48369015614</v>
      </c>
      <c r="Z293" s="347">
        <v>0</v>
      </c>
      <c r="AA293" s="347">
        <v>931018.48369015614</v>
      </c>
    </row>
    <row r="294" spans="1:27" customFormat="1" ht="12" customHeight="1">
      <c r="A294" s="342">
        <v>2015</v>
      </c>
      <c r="B294" s="343">
        <v>42155</v>
      </c>
      <c r="C294" s="347" t="s">
        <v>1468</v>
      </c>
      <c r="D294" s="347">
        <v>19.680264372376637</v>
      </c>
      <c r="E294" s="347">
        <v>47887</v>
      </c>
      <c r="F294" s="347">
        <v>942428.82000000007</v>
      </c>
      <c r="G294" s="347">
        <v>0</v>
      </c>
      <c r="H294" s="685">
        <v>942428.82000000007</v>
      </c>
      <c r="I294" s="347">
        <v>5660.2699999999995</v>
      </c>
      <c r="J294" s="347">
        <v>7505</v>
      </c>
      <c r="K294" s="347">
        <v>534257.80999999994</v>
      </c>
      <c r="L294" s="347">
        <v>29029.638626392523</v>
      </c>
      <c r="M294" s="347">
        <v>576452.71862639254</v>
      </c>
      <c r="N294" s="346">
        <v>0.61166711627769665</v>
      </c>
      <c r="O294" s="347">
        <v>29052.54</v>
      </c>
      <c r="P294" s="347">
        <v>14642.58</v>
      </c>
      <c r="Q294" s="347">
        <v>43695.12</v>
      </c>
      <c r="R294" s="346">
        <v>4.6364371581930186E-2</v>
      </c>
      <c r="S294" s="347">
        <v>0</v>
      </c>
      <c r="T294" s="347">
        <v>85298.200000000012</v>
      </c>
      <c r="U294" s="347">
        <v>16478.72</v>
      </c>
      <c r="V294" s="347">
        <v>11473.69</v>
      </c>
      <c r="W294" s="347">
        <v>0.57999999999999996</v>
      </c>
      <c r="X294" s="347">
        <v>113251.19000000002</v>
      </c>
      <c r="Y294" s="347">
        <v>733399.0286263926</v>
      </c>
      <c r="Z294" s="347">
        <v>0</v>
      </c>
      <c r="AA294" s="347">
        <v>733399.0286263926</v>
      </c>
    </row>
    <row r="295" spans="1:27" customFormat="1" ht="12" customHeight="1">
      <c r="A295" s="342">
        <v>2015</v>
      </c>
      <c r="B295" s="343">
        <v>42185</v>
      </c>
      <c r="C295" s="347" t="s">
        <v>1468</v>
      </c>
      <c r="D295" s="347">
        <v>33.047033689723747</v>
      </c>
      <c r="E295" s="347">
        <v>50787</v>
      </c>
      <c r="F295" s="347">
        <v>1678359.7</v>
      </c>
      <c r="G295" s="347">
        <v>0</v>
      </c>
      <c r="H295" s="685">
        <v>1678359.7</v>
      </c>
      <c r="I295" s="347">
        <v>16164.76</v>
      </c>
      <c r="J295" s="347">
        <v>13852.619999999999</v>
      </c>
      <c r="K295" s="347">
        <v>810700.64999999991</v>
      </c>
      <c r="L295" s="347">
        <v>-8659.9777643507987</v>
      </c>
      <c r="M295" s="347">
        <v>832058.05223564908</v>
      </c>
      <c r="N295" s="346">
        <v>0.495756691629124</v>
      </c>
      <c r="O295" s="347">
        <v>57287.979999999996</v>
      </c>
      <c r="P295" s="347">
        <v>28794.02</v>
      </c>
      <c r="Q295" s="347">
        <v>86082</v>
      </c>
      <c r="R295" s="346">
        <v>5.1289363060850426E-2</v>
      </c>
      <c r="S295" s="347">
        <v>0</v>
      </c>
      <c r="T295" s="347">
        <v>181174.02</v>
      </c>
      <c r="U295" s="347">
        <v>41443.89</v>
      </c>
      <c r="V295" s="347">
        <v>30948.260000000002</v>
      </c>
      <c r="W295" s="347">
        <v>0.42000000000000004</v>
      </c>
      <c r="X295" s="347">
        <v>253566.59</v>
      </c>
      <c r="Y295" s="347">
        <v>1171706.6422356491</v>
      </c>
      <c r="Z295" s="347">
        <v>0</v>
      </c>
      <c r="AA295" s="347">
        <v>1171706.6422356491</v>
      </c>
    </row>
    <row r="296" spans="1:27" ht="12" customHeight="1">
      <c r="A296" s="342">
        <v>2012</v>
      </c>
      <c r="B296" s="343">
        <v>40939</v>
      </c>
      <c r="C296" s="347" t="s">
        <v>2043</v>
      </c>
      <c r="D296" s="344">
        <v>155.45239761092151</v>
      </c>
      <c r="E296" s="344">
        <v>14064</v>
      </c>
      <c r="F296" s="344">
        <v>0</v>
      </c>
      <c r="G296" s="344">
        <v>2186282.52</v>
      </c>
      <c r="H296" s="685">
        <v>2186282.52</v>
      </c>
      <c r="I296" s="344">
        <v>0</v>
      </c>
      <c r="J296" s="344">
        <v>0</v>
      </c>
      <c r="K296" s="344">
        <v>0</v>
      </c>
      <c r="L296" s="344">
        <v>7246.72</v>
      </c>
      <c r="M296" s="344">
        <v>7246.72</v>
      </c>
      <c r="N296" s="346">
        <v>0</v>
      </c>
      <c r="O296" s="344">
        <v>0</v>
      </c>
      <c r="P296" s="344">
        <v>0</v>
      </c>
      <c r="Q296" s="344">
        <v>0</v>
      </c>
      <c r="R296" s="346">
        <v>0</v>
      </c>
      <c r="S296" s="344">
        <v>0</v>
      </c>
      <c r="T296" s="344">
        <v>0</v>
      </c>
      <c r="U296" s="344">
        <v>0</v>
      </c>
      <c r="V296" s="344">
        <v>0</v>
      </c>
      <c r="W296" s="344">
        <v>0</v>
      </c>
      <c r="X296" s="344">
        <v>0</v>
      </c>
      <c r="Y296" s="344">
        <v>0</v>
      </c>
      <c r="Z296" s="344">
        <v>2140879.56</v>
      </c>
      <c r="AA296" s="344">
        <v>2140879.56</v>
      </c>
    </row>
    <row r="297" spans="1:27" ht="12" customHeight="1">
      <c r="A297" s="342">
        <v>2012</v>
      </c>
      <c r="B297" s="343">
        <v>40968</v>
      </c>
      <c r="C297" s="347" t="s">
        <v>2043</v>
      </c>
      <c r="D297" s="344">
        <v>154.24711691259932</v>
      </c>
      <c r="E297" s="344">
        <v>10572</v>
      </c>
      <c r="F297" s="344">
        <v>0</v>
      </c>
      <c r="G297" s="344">
        <v>1630700.52</v>
      </c>
      <c r="H297" s="685">
        <v>1630700.52</v>
      </c>
      <c r="I297" s="344">
        <v>0</v>
      </c>
      <c r="J297" s="344">
        <v>0</v>
      </c>
      <c r="K297" s="344">
        <v>0</v>
      </c>
      <c r="L297" s="344">
        <v>3666.03</v>
      </c>
      <c r="M297" s="344">
        <v>3666.03</v>
      </c>
      <c r="N297" s="346">
        <v>0</v>
      </c>
      <c r="O297" s="344">
        <v>0</v>
      </c>
      <c r="P297" s="344">
        <v>0</v>
      </c>
      <c r="Q297" s="344">
        <v>0</v>
      </c>
      <c r="R297" s="346">
        <v>0</v>
      </c>
      <c r="S297" s="344">
        <v>0</v>
      </c>
      <c r="T297" s="344">
        <v>0</v>
      </c>
      <c r="U297" s="344">
        <v>0</v>
      </c>
      <c r="V297" s="344">
        <v>0</v>
      </c>
      <c r="W297" s="344">
        <v>0</v>
      </c>
      <c r="X297" s="344">
        <v>0</v>
      </c>
      <c r="Y297" s="344">
        <v>3666.03</v>
      </c>
      <c r="Z297" s="344">
        <v>1597872.8899999899</v>
      </c>
      <c r="AA297" s="344">
        <v>1601538.9199999899</v>
      </c>
    </row>
    <row r="298" spans="1:27" ht="12" customHeight="1">
      <c r="A298" s="342">
        <v>2012</v>
      </c>
      <c r="B298" s="343">
        <v>40999</v>
      </c>
      <c r="C298" s="347" t="s">
        <v>2043</v>
      </c>
      <c r="D298" s="347">
        <v>142.40314920848772</v>
      </c>
      <c r="E298" s="347">
        <v>11876</v>
      </c>
      <c r="F298" s="347">
        <v>0</v>
      </c>
      <c r="G298" s="347">
        <v>1691179.8</v>
      </c>
      <c r="H298" s="685">
        <v>1691179.8</v>
      </c>
      <c r="I298" s="347">
        <v>0</v>
      </c>
      <c r="J298" s="347">
        <v>0</v>
      </c>
      <c r="K298" s="347">
        <v>0</v>
      </c>
      <c r="L298" s="347">
        <v>9152.70999999999</v>
      </c>
      <c r="M298" s="347">
        <v>9152.70999999999</v>
      </c>
      <c r="N298" s="346">
        <v>5.4120265627581347E-3</v>
      </c>
      <c r="O298" s="347">
        <v>0</v>
      </c>
      <c r="P298" s="347">
        <v>0</v>
      </c>
      <c r="Q298" s="347">
        <v>0</v>
      </c>
      <c r="R298" s="346">
        <v>0</v>
      </c>
      <c r="S298" s="347">
        <v>0</v>
      </c>
      <c r="T298" s="347">
        <v>0</v>
      </c>
      <c r="U298" s="347">
        <v>0</v>
      </c>
      <c r="V298" s="347">
        <v>0</v>
      </c>
      <c r="W298" s="347">
        <v>0</v>
      </c>
      <c r="X298" s="347">
        <v>0</v>
      </c>
      <c r="Y298" s="347">
        <v>9152.70999999999</v>
      </c>
      <c r="Z298" s="347">
        <v>1626318.1799999899</v>
      </c>
      <c r="AA298" s="347">
        <v>1635470.8899999899</v>
      </c>
    </row>
    <row r="299" spans="1:27" ht="12" customHeight="1">
      <c r="A299" s="342">
        <v>2012</v>
      </c>
      <c r="B299" s="343">
        <v>41029</v>
      </c>
      <c r="C299" s="347" t="s">
        <v>2043</v>
      </c>
      <c r="D299" s="348">
        <v>152.09213646532345</v>
      </c>
      <c r="E299" s="348">
        <v>10728</v>
      </c>
      <c r="F299" s="348">
        <v>0</v>
      </c>
      <c r="G299" s="348">
        <v>1631644.4399999899</v>
      </c>
      <c r="H299" s="686">
        <v>1631644.4399999899</v>
      </c>
      <c r="I299" s="348">
        <v>0</v>
      </c>
      <c r="J299" s="348">
        <v>0</v>
      </c>
      <c r="K299" s="348">
        <v>0</v>
      </c>
      <c r="L299" s="348">
        <v>0</v>
      </c>
      <c r="M299" s="348">
        <v>0</v>
      </c>
      <c r="N299" s="350">
        <v>0</v>
      </c>
      <c r="O299" s="348">
        <v>0</v>
      </c>
      <c r="P299" s="348">
        <v>0</v>
      </c>
      <c r="Q299" s="348">
        <v>0</v>
      </c>
      <c r="R299" s="350">
        <v>0</v>
      </c>
      <c r="S299" s="348">
        <v>0</v>
      </c>
      <c r="T299" s="348">
        <v>0</v>
      </c>
      <c r="U299" s="348">
        <v>0</v>
      </c>
      <c r="V299" s="348">
        <v>0</v>
      </c>
      <c r="W299" s="348">
        <v>0</v>
      </c>
      <c r="X299" s="348">
        <v>0</v>
      </c>
      <c r="Y299" s="348">
        <v>0</v>
      </c>
      <c r="Z299" s="348">
        <v>1598245.79</v>
      </c>
      <c r="AA299" s="348">
        <v>1598245.79</v>
      </c>
    </row>
    <row r="300" spans="1:27" ht="12" customHeight="1">
      <c r="A300" s="342">
        <v>2012</v>
      </c>
      <c r="B300" s="343">
        <v>41060</v>
      </c>
      <c r="C300" s="347" t="s">
        <v>2043</v>
      </c>
      <c r="D300" s="347">
        <v>142.27383951406651</v>
      </c>
      <c r="E300" s="347">
        <v>12512</v>
      </c>
      <c r="F300" s="347">
        <v>0</v>
      </c>
      <c r="G300" s="347">
        <v>1780130.28</v>
      </c>
      <c r="H300" s="685">
        <v>1780130.28</v>
      </c>
      <c r="I300" s="347">
        <v>0</v>
      </c>
      <c r="J300" s="347">
        <v>0</v>
      </c>
      <c r="K300" s="347">
        <v>0</v>
      </c>
      <c r="L300" s="347">
        <v>0</v>
      </c>
      <c r="M300" s="347">
        <v>0</v>
      </c>
      <c r="N300" s="346">
        <v>0</v>
      </c>
      <c r="O300" s="347">
        <v>0</v>
      </c>
      <c r="P300" s="347">
        <v>0</v>
      </c>
      <c r="Q300" s="347">
        <v>0</v>
      </c>
      <c r="R300" s="346">
        <v>0</v>
      </c>
      <c r="S300" s="347">
        <v>0</v>
      </c>
      <c r="T300" s="347">
        <v>0</v>
      </c>
      <c r="U300" s="347">
        <v>0</v>
      </c>
      <c r="V300" s="347">
        <v>0</v>
      </c>
      <c r="W300" s="347">
        <v>0</v>
      </c>
      <c r="X300" s="347">
        <v>0</v>
      </c>
      <c r="Y300" s="347">
        <v>0</v>
      </c>
      <c r="Z300" s="347">
        <v>1741165.6500000001</v>
      </c>
      <c r="AA300" s="347">
        <v>1741165.6500000001</v>
      </c>
    </row>
    <row r="301" spans="1:27" ht="12" customHeight="1">
      <c r="A301" s="342">
        <v>2012</v>
      </c>
      <c r="B301" s="343">
        <v>41090</v>
      </c>
      <c r="C301" s="347" t="s">
        <v>2043</v>
      </c>
      <c r="D301" s="347">
        <v>142.33830419795581</v>
      </c>
      <c r="E301" s="347">
        <v>16246</v>
      </c>
      <c r="F301" s="347">
        <v>0</v>
      </c>
      <c r="G301" s="347">
        <v>2312428.0899999901</v>
      </c>
      <c r="H301" s="685">
        <v>2312428.0899999901</v>
      </c>
      <c r="I301" s="347">
        <v>0</v>
      </c>
      <c r="J301" s="347">
        <v>0</v>
      </c>
      <c r="K301" s="347">
        <v>0</v>
      </c>
      <c r="L301" s="347">
        <v>0</v>
      </c>
      <c r="M301" s="347">
        <v>0</v>
      </c>
      <c r="N301" s="346">
        <v>0</v>
      </c>
      <c r="O301" s="347">
        <v>0</v>
      </c>
      <c r="P301" s="347">
        <v>0</v>
      </c>
      <c r="Q301" s="347">
        <v>0</v>
      </c>
      <c r="R301" s="346">
        <v>0</v>
      </c>
      <c r="S301" s="347">
        <v>0</v>
      </c>
      <c r="T301" s="347">
        <v>0</v>
      </c>
      <c r="U301" s="347">
        <v>0</v>
      </c>
      <c r="V301" s="347">
        <v>0</v>
      </c>
      <c r="W301" s="347">
        <v>0</v>
      </c>
      <c r="X301" s="347">
        <v>0</v>
      </c>
      <c r="Y301" s="347">
        <v>0</v>
      </c>
      <c r="Z301" s="347">
        <v>2291267.25</v>
      </c>
      <c r="AA301" s="347">
        <v>2291267.25</v>
      </c>
    </row>
    <row r="302" spans="1:27" ht="12" customHeight="1">
      <c r="A302" s="342">
        <v>2012</v>
      </c>
      <c r="B302" s="343">
        <v>41121</v>
      </c>
      <c r="C302" s="347" t="s">
        <v>2043</v>
      </c>
      <c r="D302" s="347">
        <v>145.56386731534718</v>
      </c>
      <c r="E302" s="347">
        <v>11305</v>
      </c>
      <c r="F302" s="347">
        <v>0</v>
      </c>
      <c r="G302" s="347">
        <v>1645599.5199999998</v>
      </c>
      <c r="H302" s="685">
        <v>1645599.5199999998</v>
      </c>
      <c r="I302" s="347">
        <v>0</v>
      </c>
      <c r="J302" s="347">
        <v>0</v>
      </c>
      <c r="K302" s="347">
        <v>0</v>
      </c>
      <c r="L302" s="347">
        <v>0</v>
      </c>
      <c r="M302" s="347">
        <v>0</v>
      </c>
      <c r="N302" s="346">
        <v>0</v>
      </c>
      <c r="O302" s="347">
        <v>0</v>
      </c>
      <c r="P302" s="347">
        <v>0</v>
      </c>
      <c r="Q302" s="347">
        <v>0</v>
      </c>
      <c r="R302" s="346">
        <v>0</v>
      </c>
      <c r="S302" s="347">
        <v>0</v>
      </c>
      <c r="T302" s="347">
        <v>0</v>
      </c>
      <c r="U302" s="347">
        <v>0</v>
      </c>
      <c r="V302" s="347">
        <v>0</v>
      </c>
      <c r="W302" s="347">
        <v>0</v>
      </c>
      <c r="X302" s="347">
        <v>0</v>
      </c>
      <c r="Y302" s="347">
        <v>0</v>
      </c>
      <c r="Z302" s="347">
        <v>1616299.1300000004</v>
      </c>
      <c r="AA302" s="347">
        <v>1616299.1300000004</v>
      </c>
    </row>
    <row r="303" spans="1:27" ht="12" customHeight="1">
      <c r="A303" s="342">
        <v>2012</v>
      </c>
      <c r="B303" s="343">
        <v>41152</v>
      </c>
      <c r="C303" s="347" t="s">
        <v>2043</v>
      </c>
      <c r="D303" s="347">
        <v>139.08739417475726</v>
      </c>
      <c r="E303" s="347">
        <v>10300</v>
      </c>
      <c r="F303" s="347">
        <v>0</v>
      </c>
      <c r="G303" s="347">
        <v>1432600.16</v>
      </c>
      <c r="H303" s="685">
        <v>1432600.16</v>
      </c>
      <c r="I303" s="347">
        <v>0</v>
      </c>
      <c r="J303" s="347">
        <v>0</v>
      </c>
      <c r="K303" s="347">
        <v>0</v>
      </c>
      <c r="L303" s="347">
        <v>0</v>
      </c>
      <c r="M303" s="347">
        <v>0</v>
      </c>
      <c r="N303" s="346">
        <v>0</v>
      </c>
      <c r="O303" s="347">
        <v>0</v>
      </c>
      <c r="P303" s="347">
        <v>0</v>
      </c>
      <c r="Q303" s="347">
        <v>0</v>
      </c>
      <c r="R303" s="346">
        <v>0</v>
      </c>
      <c r="S303" s="347">
        <v>0</v>
      </c>
      <c r="T303" s="347">
        <v>0</v>
      </c>
      <c r="U303" s="347">
        <v>0</v>
      </c>
      <c r="V303" s="347">
        <v>0</v>
      </c>
      <c r="W303" s="347">
        <v>0</v>
      </c>
      <c r="X303" s="347">
        <v>0</v>
      </c>
      <c r="Y303" s="347">
        <v>0</v>
      </c>
      <c r="Z303" s="347">
        <v>1408203.85</v>
      </c>
      <c r="AA303" s="347">
        <v>1408203.85</v>
      </c>
    </row>
    <row r="304" spans="1:27" ht="12" customHeight="1">
      <c r="A304" s="342">
        <v>2012</v>
      </c>
      <c r="B304" s="343">
        <v>41182</v>
      </c>
      <c r="C304" s="347" t="s">
        <v>2043</v>
      </c>
      <c r="D304" s="347">
        <v>146.61806350705308</v>
      </c>
      <c r="E304" s="347">
        <v>16943</v>
      </c>
      <c r="F304" s="347">
        <v>0</v>
      </c>
      <c r="G304" s="347">
        <v>2484149.85</v>
      </c>
      <c r="H304" s="685">
        <v>2484149.85</v>
      </c>
      <c r="I304" s="347">
        <v>0</v>
      </c>
      <c r="J304" s="347">
        <v>0</v>
      </c>
      <c r="K304" s="347">
        <v>0</v>
      </c>
      <c r="L304" s="347">
        <v>0</v>
      </c>
      <c r="M304" s="347">
        <v>0</v>
      </c>
      <c r="N304" s="346">
        <v>0</v>
      </c>
      <c r="O304" s="347">
        <v>0</v>
      </c>
      <c r="P304" s="347">
        <v>0</v>
      </c>
      <c r="Q304" s="347">
        <v>0</v>
      </c>
      <c r="R304" s="346">
        <v>0</v>
      </c>
      <c r="S304" s="347">
        <v>0</v>
      </c>
      <c r="T304" s="347">
        <v>0</v>
      </c>
      <c r="U304" s="347">
        <v>0</v>
      </c>
      <c r="V304" s="347">
        <v>0</v>
      </c>
      <c r="W304" s="347">
        <v>0</v>
      </c>
      <c r="X304" s="347">
        <v>0</v>
      </c>
      <c r="Y304" s="347">
        <v>0</v>
      </c>
      <c r="Z304" s="347">
        <v>2439999.7300000004</v>
      </c>
      <c r="AA304" s="347">
        <v>2439999.7300000004</v>
      </c>
    </row>
    <row r="305" spans="1:27" ht="12" customHeight="1">
      <c r="A305" s="342">
        <v>2012</v>
      </c>
      <c r="B305" s="343">
        <v>41213</v>
      </c>
      <c r="C305" s="347" t="s">
        <v>2043</v>
      </c>
      <c r="D305" s="347">
        <v>127.38368385542168</v>
      </c>
      <c r="E305" s="347">
        <v>10375</v>
      </c>
      <c r="F305" s="347">
        <v>0</v>
      </c>
      <c r="G305" s="347">
        <v>1321605.72</v>
      </c>
      <c r="H305" s="685">
        <v>1321605.72</v>
      </c>
      <c r="I305" s="347">
        <v>0</v>
      </c>
      <c r="J305" s="347">
        <v>0</v>
      </c>
      <c r="K305" s="347">
        <v>0</v>
      </c>
      <c r="L305" s="347">
        <v>0</v>
      </c>
      <c r="M305" s="347">
        <v>0</v>
      </c>
      <c r="N305" s="346">
        <v>0</v>
      </c>
      <c r="O305" s="347">
        <v>0</v>
      </c>
      <c r="P305" s="347">
        <v>0</v>
      </c>
      <c r="Q305" s="347">
        <v>0</v>
      </c>
      <c r="R305" s="346">
        <v>0</v>
      </c>
      <c r="S305" s="347">
        <v>0</v>
      </c>
      <c r="T305" s="347">
        <v>0</v>
      </c>
      <c r="U305" s="347">
        <v>0</v>
      </c>
      <c r="V305" s="347">
        <v>0</v>
      </c>
      <c r="W305" s="347">
        <v>0</v>
      </c>
      <c r="X305" s="347">
        <v>0</v>
      </c>
      <c r="Y305" s="347">
        <v>0</v>
      </c>
      <c r="Z305" s="347">
        <v>1310637.3800000001</v>
      </c>
      <c r="AA305" s="347">
        <v>1310637.3800000001</v>
      </c>
    </row>
    <row r="306" spans="1:27" ht="12" customHeight="1">
      <c r="A306" s="342">
        <v>2012</v>
      </c>
      <c r="B306" s="343">
        <v>41243</v>
      </c>
      <c r="C306" s="347" t="s">
        <v>2043</v>
      </c>
      <c r="D306" s="347">
        <v>137.858195207481</v>
      </c>
      <c r="E306" s="347">
        <v>17110</v>
      </c>
      <c r="F306" s="347">
        <v>0</v>
      </c>
      <c r="G306" s="347">
        <v>2358753.7199999997</v>
      </c>
      <c r="H306" s="685">
        <v>2358753.7199999997</v>
      </c>
      <c r="I306" s="347">
        <v>0</v>
      </c>
      <c r="J306" s="347">
        <v>0</v>
      </c>
      <c r="K306" s="347">
        <v>0</v>
      </c>
      <c r="L306" s="347">
        <v>0</v>
      </c>
      <c r="M306" s="347">
        <v>0</v>
      </c>
      <c r="N306" s="346">
        <v>0</v>
      </c>
      <c r="O306" s="347">
        <v>0</v>
      </c>
      <c r="P306" s="347">
        <v>0</v>
      </c>
      <c r="Q306" s="347">
        <v>0</v>
      </c>
      <c r="R306" s="346">
        <v>0</v>
      </c>
      <c r="S306" s="347">
        <v>0</v>
      </c>
      <c r="T306" s="347">
        <v>0</v>
      </c>
      <c r="U306" s="347">
        <v>0</v>
      </c>
      <c r="V306" s="347">
        <v>0</v>
      </c>
      <c r="W306" s="347">
        <v>0</v>
      </c>
      <c r="X306" s="347">
        <v>0</v>
      </c>
      <c r="Y306" s="347">
        <v>0</v>
      </c>
      <c r="Z306" s="347">
        <v>2300193.56</v>
      </c>
      <c r="AA306" s="347">
        <v>2300193.56</v>
      </c>
    </row>
    <row r="307" spans="1:27" ht="12" customHeight="1">
      <c r="A307" s="342">
        <v>2012</v>
      </c>
      <c r="B307" s="343">
        <v>41274</v>
      </c>
      <c r="C307" s="347" t="s">
        <v>2043</v>
      </c>
      <c r="D307" s="347">
        <v>137.91906879606879</v>
      </c>
      <c r="E307" s="347">
        <v>16280</v>
      </c>
      <c r="F307" s="347">
        <v>0</v>
      </c>
      <c r="G307" s="347">
        <v>2245322.44</v>
      </c>
      <c r="H307" s="685">
        <v>2245322.44</v>
      </c>
      <c r="I307" s="347">
        <v>0</v>
      </c>
      <c r="J307" s="347">
        <v>0</v>
      </c>
      <c r="K307" s="347">
        <v>0</v>
      </c>
      <c r="L307" s="347">
        <v>0</v>
      </c>
      <c r="M307" s="347">
        <v>0</v>
      </c>
      <c r="N307" s="346">
        <v>0</v>
      </c>
      <c r="O307" s="347">
        <v>0</v>
      </c>
      <c r="P307" s="347">
        <v>0</v>
      </c>
      <c r="Q307" s="347">
        <v>0</v>
      </c>
      <c r="R307" s="346">
        <v>0</v>
      </c>
      <c r="S307" s="347">
        <v>0</v>
      </c>
      <c r="T307" s="347">
        <v>0</v>
      </c>
      <c r="U307" s="347">
        <v>0</v>
      </c>
      <c r="V307" s="347">
        <v>0</v>
      </c>
      <c r="W307" s="347">
        <v>0</v>
      </c>
      <c r="X307" s="347">
        <v>0</v>
      </c>
      <c r="Y307" s="347">
        <v>0</v>
      </c>
      <c r="Z307" s="347">
        <v>2208538.1800000002</v>
      </c>
      <c r="AA307" s="347">
        <v>2208538.1800000002</v>
      </c>
    </row>
    <row r="308" spans="1:27" customFormat="1" ht="12" customHeight="1">
      <c r="A308" s="342">
        <v>2013</v>
      </c>
      <c r="B308" s="343">
        <v>41305</v>
      </c>
      <c r="C308" s="347" t="s">
        <v>2043</v>
      </c>
      <c r="D308" s="347">
        <v>138.01092125984252</v>
      </c>
      <c r="E308" s="347">
        <v>15240</v>
      </c>
      <c r="F308" s="347">
        <v>0</v>
      </c>
      <c r="G308" s="347">
        <v>2103286.44</v>
      </c>
      <c r="H308" s="685">
        <v>2103286.44</v>
      </c>
      <c r="I308" s="347">
        <v>0</v>
      </c>
      <c r="J308" s="347">
        <v>0</v>
      </c>
      <c r="K308" s="347">
        <v>0</v>
      </c>
      <c r="L308" s="347">
        <v>0</v>
      </c>
      <c r="M308" s="347">
        <v>0</v>
      </c>
      <c r="N308" s="346">
        <v>0</v>
      </c>
      <c r="O308" s="347">
        <v>0</v>
      </c>
      <c r="P308" s="347">
        <v>0</v>
      </c>
      <c r="Q308" s="347">
        <v>0</v>
      </c>
      <c r="R308" s="346">
        <v>0</v>
      </c>
      <c r="S308" s="347">
        <v>0</v>
      </c>
      <c r="T308" s="347">
        <v>0</v>
      </c>
      <c r="U308" s="347">
        <v>0</v>
      </c>
      <c r="V308" s="347">
        <v>0</v>
      </c>
      <c r="W308" s="347">
        <v>0</v>
      </c>
      <c r="X308" s="347">
        <v>0</v>
      </c>
      <c r="Y308" s="347">
        <v>0</v>
      </c>
      <c r="Z308" s="347">
        <v>2069542.6600000001</v>
      </c>
      <c r="AA308" s="347">
        <v>2069542.6600000001</v>
      </c>
    </row>
    <row r="309" spans="1:27" customFormat="1" ht="12" customHeight="1">
      <c r="A309" s="342">
        <v>2013</v>
      </c>
      <c r="B309" s="343">
        <v>41333</v>
      </c>
      <c r="C309" s="347" t="s">
        <v>2043</v>
      </c>
      <c r="D309" s="347">
        <v>132.60516998468606</v>
      </c>
      <c r="E309" s="347">
        <v>13060</v>
      </c>
      <c r="F309" s="347">
        <v>0</v>
      </c>
      <c r="G309" s="347">
        <v>1731823.52</v>
      </c>
      <c r="H309" s="685">
        <v>1731823.52</v>
      </c>
      <c r="I309" s="347">
        <v>0</v>
      </c>
      <c r="J309" s="347">
        <v>0</v>
      </c>
      <c r="K309" s="347">
        <v>0</v>
      </c>
      <c r="L309" s="347">
        <v>0</v>
      </c>
      <c r="M309" s="347">
        <v>0</v>
      </c>
      <c r="N309" s="346">
        <v>0</v>
      </c>
      <c r="O309" s="347">
        <v>0</v>
      </c>
      <c r="P309" s="347">
        <v>0</v>
      </c>
      <c r="Q309" s="347">
        <v>0</v>
      </c>
      <c r="R309" s="346">
        <v>0</v>
      </c>
      <c r="S309" s="347">
        <v>0</v>
      </c>
      <c r="T309" s="347">
        <v>0</v>
      </c>
      <c r="U309" s="347">
        <v>0</v>
      </c>
      <c r="V309" s="347">
        <v>0</v>
      </c>
      <c r="W309" s="347">
        <v>0</v>
      </c>
      <c r="X309" s="347">
        <v>0</v>
      </c>
      <c r="Y309" s="347">
        <v>0</v>
      </c>
      <c r="Z309" s="347">
        <v>1705131.76</v>
      </c>
      <c r="AA309" s="347">
        <v>1705131.76</v>
      </c>
    </row>
    <row r="310" spans="1:27" customFormat="1" ht="12" customHeight="1">
      <c r="A310" s="342">
        <v>2013</v>
      </c>
      <c r="B310" s="343">
        <v>41364</v>
      </c>
      <c r="C310" s="347" t="s">
        <v>2043</v>
      </c>
      <c r="D310" s="347">
        <v>89.843627960716347</v>
      </c>
      <c r="E310" s="347">
        <v>27696</v>
      </c>
      <c r="F310" s="347">
        <v>0</v>
      </c>
      <c r="G310" s="347">
        <v>2488309.12</v>
      </c>
      <c r="H310" s="685">
        <v>2488309.12</v>
      </c>
      <c r="I310" s="347">
        <v>0</v>
      </c>
      <c r="J310" s="347">
        <v>0</v>
      </c>
      <c r="K310" s="347">
        <v>0</v>
      </c>
      <c r="L310" s="347">
        <v>0</v>
      </c>
      <c r="M310" s="347">
        <v>0</v>
      </c>
      <c r="N310" s="346">
        <v>0</v>
      </c>
      <c r="O310" s="347">
        <v>0</v>
      </c>
      <c r="P310" s="347">
        <v>0</v>
      </c>
      <c r="Q310" s="347">
        <v>0</v>
      </c>
      <c r="R310" s="346">
        <v>0</v>
      </c>
      <c r="S310" s="347">
        <v>0</v>
      </c>
      <c r="T310" s="347">
        <v>0</v>
      </c>
      <c r="U310" s="347">
        <v>0</v>
      </c>
      <c r="V310" s="347">
        <v>0</v>
      </c>
      <c r="W310" s="347">
        <v>0</v>
      </c>
      <c r="X310" s="347">
        <v>0</v>
      </c>
      <c r="Y310" s="347">
        <v>0</v>
      </c>
      <c r="Z310" s="347">
        <v>2423977.9899999998</v>
      </c>
      <c r="AA310" s="347">
        <v>2423977.9899999998</v>
      </c>
    </row>
    <row r="311" spans="1:27" customFormat="1" ht="12" customHeight="1">
      <c r="A311" s="342">
        <v>2013</v>
      </c>
      <c r="B311" s="343">
        <v>41394</v>
      </c>
      <c r="C311" s="347" t="s">
        <v>2043</v>
      </c>
      <c r="D311" s="347">
        <v>93.350710611212833</v>
      </c>
      <c r="E311" s="347">
        <v>22938</v>
      </c>
      <c r="F311" s="347">
        <v>0</v>
      </c>
      <c r="G311" s="347">
        <v>2141278.6</v>
      </c>
      <c r="H311" s="685">
        <v>2141278.6</v>
      </c>
      <c r="I311" s="347">
        <v>0</v>
      </c>
      <c r="J311" s="347">
        <v>0</v>
      </c>
      <c r="K311" s="347">
        <v>0</v>
      </c>
      <c r="L311" s="347">
        <v>0</v>
      </c>
      <c r="M311" s="347">
        <v>0</v>
      </c>
      <c r="N311" s="346">
        <v>0</v>
      </c>
      <c r="O311" s="347">
        <v>-0.01</v>
      </c>
      <c r="P311" s="347">
        <v>0.01</v>
      </c>
      <c r="Q311" s="347">
        <v>0</v>
      </c>
      <c r="R311" s="346">
        <v>0</v>
      </c>
      <c r="S311" s="347">
        <v>0</v>
      </c>
      <c r="T311" s="347">
        <v>0</v>
      </c>
      <c r="U311" s="347">
        <v>0</v>
      </c>
      <c r="V311" s="347">
        <v>0</v>
      </c>
      <c r="W311" s="347">
        <v>0</v>
      </c>
      <c r="X311" s="347">
        <v>0</v>
      </c>
      <c r="Y311" s="347">
        <v>0</v>
      </c>
      <c r="Z311" s="347">
        <v>2107549.8800000004</v>
      </c>
      <c r="AA311" s="347">
        <v>2107549.8800000004</v>
      </c>
    </row>
    <row r="312" spans="1:27" customFormat="1" ht="12" customHeight="1">
      <c r="A312" s="342">
        <v>2013</v>
      </c>
      <c r="B312" s="343">
        <v>41425</v>
      </c>
      <c r="C312" s="347" t="s">
        <v>2043</v>
      </c>
      <c r="D312" s="347">
        <v>102.01211493090665</v>
      </c>
      <c r="E312" s="347">
        <v>23736</v>
      </c>
      <c r="F312" s="347">
        <v>0</v>
      </c>
      <c r="G312" s="347">
        <v>2421359.56</v>
      </c>
      <c r="H312" s="685">
        <v>2421359.56</v>
      </c>
      <c r="I312" s="347">
        <v>0</v>
      </c>
      <c r="J312" s="347">
        <v>0</v>
      </c>
      <c r="K312" s="347">
        <v>0</v>
      </c>
      <c r="L312" s="347">
        <v>0</v>
      </c>
      <c r="M312" s="347">
        <v>0</v>
      </c>
      <c r="N312" s="346">
        <v>0</v>
      </c>
      <c r="O312" s="347">
        <v>-0.1</v>
      </c>
      <c r="P312" s="347">
        <v>-0.25</v>
      </c>
      <c r="Q312" s="347">
        <v>-0.35</v>
      </c>
      <c r="R312" s="346">
        <v>-1.4454689249043209E-7</v>
      </c>
      <c r="S312" s="347">
        <v>0</v>
      </c>
      <c r="T312" s="347">
        <v>-0.19</v>
      </c>
      <c r="U312" s="347">
        <v>-0.04</v>
      </c>
      <c r="V312" s="347">
        <v>0</v>
      </c>
      <c r="W312" s="347">
        <v>-0.01</v>
      </c>
      <c r="X312" s="347">
        <v>-0.24000000000000002</v>
      </c>
      <c r="Y312" s="347">
        <v>-0.59</v>
      </c>
      <c r="Z312" s="347">
        <v>2374556.19</v>
      </c>
      <c r="AA312" s="347">
        <v>2374555.6</v>
      </c>
    </row>
    <row r="313" spans="1:27" customFormat="1" ht="12" customHeight="1">
      <c r="A313" s="342">
        <v>2013</v>
      </c>
      <c r="B313" s="343">
        <v>41455</v>
      </c>
      <c r="C313" s="347" t="s">
        <v>2043</v>
      </c>
      <c r="D313" s="347">
        <v>112.54462522220028</v>
      </c>
      <c r="E313" s="347">
        <v>20252</v>
      </c>
      <c r="F313" s="347">
        <v>0</v>
      </c>
      <c r="G313" s="347">
        <v>2279253.75</v>
      </c>
      <c r="H313" s="685">
        <v>2279253.75</v>
      </c>
      <c r="I313" s="347">
        <v>0</v>
      </c>
      <c r="J313" s="347">
        <v>0</v>
      </c>
      <c r="K313" s="347">
        <v>0</v>
      </c>
      <c r="L313" s="347">
        <v>0</v>
      </c>
      <c r="M313" s="347">
        <v>0</v>
      </c>
      <c r="N313" s="346">
        <v>0</v>
      </c>
      <c r="O313" s="347">
        <v>0</v>
      </c>
      <c r="P313" s="347">
        <v>0</v>
      </c>
      <c r="Q313" s="347">
        <v>0</v>
      </c>
      <c r="R313" s="346">
        <v>0</v>
      </c>
      <c r="S313" s="347">
        <v>0</v>
      </c>
      <c r="T313" s="347">
        <v>0</v>
      </c>
      <c r="U313" s="347">
        <v>0</v>
      </c>
      <c r="V313" s="347">
        <v>0</v>
      </c>
      <c r="W313" s="347">
        <v>0</v>
      </c>
      <c r="X313" s="347">
        <v>0</v>
      </c>
      <c r="Y313" s="347">
        <v>0</v>
      </c>
      <c r="Z313" s="347">
        <v>2223825.25</v>
      </c>
      <c r="AA313" s="347">
        <v>2223825.25</v>
      </c>
    </row>
    <row r="314" spans="1:27" customFormat="1" ht="12" customHeight="1">
      <c r="A314" s="342">
        <v>2013</v>
      </c>
      <c r="B314" s="343">
        <v>41486</v>
      </c>
      <c r="C314" s="347" t="s">
        <v>2043</v>
      </c>
      <c r="D314" s="347">
        <v>123.70258242805413</v>
      </c>
      <c r="E314" s="347">
        <v>15741</v>
      </c>
      <c r="F314" s="347">
        <v>0</v>
      </c>
      <c r="G314" s="347">
        <v>1947202.35</v>
      </c>
      <c r="H314" s="685">
        <v>1947202.35</v>
      </c>
      <c r="I314" s="347">
        <v>0</v>
      </c>
      <c r="J314" s="347">
        <v>0</v>
      </c>
      <c r="K314" s="347">
        <v>0</v>
      </c>
      <c r="L314" s="347">
        <v>0</v>
      </c>
      <c r="M314" s="347">
        <v>0</v>
      </c>
      <c r="N314" s="346">
        <v>0</v>
      </c>
      <c r="O314" s="347">
        <v>0</v>
      </c>
      <c r="P314" s="347">
        <v>0</v>
      </c>
      <c r="Q314" s="347">
        <v>0</v>
      </c>
      <c r="R314" s="346">
        <v>0</v>
      </c>
      <c r="S314" s="347">
        <v>0</v>
      </c>
      <c r="T314" s="347">
        <v>0</v>
      </c>
      <c r="U314" s="347">
        <v>0</v>
      </c>
      <c r="V314" s="347">
        <v>0</v>
      </c>
      <c r="W314" s="347">
        <v>0</v>
      </c>
      <c r="X314" s="347">
        <v>0</v>
      </c>
      <c r="Y314" s="347">
        <v>0</v>
      </c>
      <c r="Z314" s="347">
        <v>2043500.26</v>
      </c>
      <c r="AA314" s="347">
        <v>2043500.26</v>
      </c>
    </row>
    <row r="315" spans="1:27" customFormat="1" ht="12" customHeight="1">
      <c r="A315" s="342">
        <v>2013</v>
      </c>
      <c r="B315" s="343">
        <v>41517</v>
      </c>
      <c r="C315" s="347" t="s">
        <v>2043</v>
      </c>
      <c r="D315" s="347">
        <v>119.95926805465193</v>
      </c>
      <c r="E315" s="347">
        <v>18444</v>
      </c>
      <c r="F315" s="347">
        <v>0</v>
      </c>
      <c r="G315" s="347">
        <v>2212528.7400000002</v>
      </c>
      <c r="H315" s="685">
        <v>2212528.7400000002</v>
      </c>
      <c r="I315" s="347">
        <v>0</v>
      </c>
      <c r="J315" s="347">
        <v>0</v>
      </c>
      <c r="K315" s="347">
        <v>0</v>
      </c>
      <c r="L315" s="347">
        <v>0</v>
      </c>
      <c r="M315" s="347">
        <v>0</v>
      </c>
      <c r="N315" s="346">
        <v>0</v>
      </c>
      <c r="O315" s="347">
        <v>0</v>
      </c>
      <c r="P315" s="347">
        <v>0</v>
      </c>
      <c r="Q315" s="347">
        <v>0</v>
      </c>
      <c r="R315" s="346">
        <v>0</v>
      </c>
      <c r="S315" s="347">
        <v>0</v>
      </c>
      <c r="T315" s="347">
        <v>0</v>
      </c>
      <c r="U315" s="347">
        <v>0</v>
      </c>
      <c r="V315" s="347">
        <v>0</v>
      </c>
      <c r="W315" s="347">
        <v>0</v>
      </c>
      <c r="X315" s="347">
        <v>0</v>
      </c>
      <c r="Y315" s="347">
        <v>0</v>
      </c>
      <c r="Z315" s="347">
        <v>2014288.09</v>
      </c>
      <c r="AA315" s="347">
        <v>2014288.09</v>
      </c>
    </row>
    <row r="316" spans="1:27" customFormat="1" ht="12" customHeight="1">
      <c r="A316" s="342">
        <v>2013</v>
      </c>
      <c r="B316" s="343">
        <v>41547</v>
      </c>
      <c r="C316" s="347" t="s">
        <v>2043</v>
      </c>
      <c r="D316" s="347">
        <v>75.386327335332652</v>
      </c>
      <c r="E316" s="347">
        <v>36012</v>
      </c>
      <c r="F316" s="347">
        <v>0</v>
      </c>
      <c r="G316" s="347">
        <v>2714812.4199999995</v>
      </c>
      <c r="H316" s="685">
        <v>2714812.4199999995</v>
      </c>
      <c r="I316" s="347">
        <v>0</v>
      </c>
      <c r="J316" s="347">
        <v>0</v>
      </c>
      <c r="K316" s="347">
        <v>0</v>
      </c>
      <c r="L316" s="347">
        <v>0</v>
      </c>
      <c r="M316" s="347">
        <v>0</v>
      </c>
      <c r="N316" s="346">
        <v>0</v>
      </c>
      <c r="O316" s="347">
        <v>0</v>
      </c>
      <c r="P316" s="347">
        <v>0</v>
      </c>
      <c r="Q316" s="347">
        <v>0</v>
      </c>
      <c r="R316" s="346">
        <v>0</v>
      </c>
      <c r="S316" s="347">
        <v>0</v>
      </c>
      <c r="T316" s="347">
        <v>0</v>
      </c>
      <c r="U316" s="347">
        <v>0</v>
      </c>
      <c r="V316" s="347">
        <v>0</v>
      </c>
      <c r="W316" s="347">
        <v>0</v>
      </c>
      <c r="X316" s="347">
        <v>0</v>
      </c>
      <c r="Y316" s="347">
        <v>0</v>
      </c>
      <c r="Z316" s="347">
        <v>2589136</v>
      </c>
      <c r="AA316" s="347">
        <v>2589136</v>
      </c>
    </row>
    <row r="317" spans="1:27" customFormat="1" ht="12" customHeight="1">
      <c r="A317" s="342">
        <v>2013</v>
      </c>
      <c r="B317" s="343">
        <v>41578</v>
      </c>
      <c r="C317" s="347" t="s">
        <v>2043</v>
      </c>
      <c r="D317" s="347">
        <v>95.823999999999998</v>
      </c>
      <c r="E317" s="347">
        <v>13260</v>
      </c>
      <c r="F317" s="347">
        <v>0</v>
      </c>
      <c r="G317" s="347">
        <v>1270626.24</v>
      </c>
      <c r="H317" s="685">
        <v>1270626.24</v>
      </c>
      <c r="I317" s="347">
        <v>0</v>
      </c>
      <c r="J317" s="347">
        <v>0</v>
      </c>
      <c r="K317" s="347">
        <v>0</v>
      </c>
      <c r="L317" s="347">
        <v>0</v>
      </c>
      <c r="M317" s="347">
        <v>0</v>
      </c>
      <c r="N317" s="346">
        <v>0</v>
      </c>
      <c r="O317" s="347">
        <v>0</v>
      </c>
      <c r="P317" s="347">
        <v>0</v>
      </c>
      <c r="Q317" s="347">
        <v>0</v>
      </c>
      <c r="R317" s="346">
        <v>0</v>
      </c>
      <c r="S317" s="347">
        <v>0</v>
      </c>
      <c r="T317" s="347">
        <v>0</v>
      </c>
      <c r="U317" s="347">
        <v>0</v>
      </c>
      <c r="V317" s="347">
        <v>0</v>
      </c>
      <c r="W317" s="347">
        <v>0</v>
      </c>
      <c r="X317" s="347">
        <v>0</v>
      </c>
      <c r="Y317" s="347">
        <v>0</v>
      </c>
      <c r="Z317" s="347">
        <v>1152656.8699999999</v>
      </c>
      <c r="AA317" s="347">
        <v>1152656.8699999999</v>
      </c>
    </row>
    <row r="318" spans="1:27" customFormat="1" ht="12" customHeight="1">
      <c r="A318" s="342">
        <v>2013</v>
      </c>
      <c r="B318" s="343">
        <v>41608</v>
      </c>
      <c r="C318" s="347" t="s">
        <v>2043</v>
      </c>
      <c r="D318" s="347">
        <v>96.567783103026059</v>
      </c>
      <c r="E318" s="347">
        <v>28585</v>
      </c>
      <c r="F318" s="347">
        <v>0</v>
      </c>
      <c r="G318" s="347">
        <v>2760390.08</v>
      </c>
      <c r="H318" s="685">
        <v>2760390.08</v>
      </c>
      <c r="I318" s="347">
        <v>0</v>
      </c>
      <c r="J318" s="347">
        <v>0</v>
      </c>
      <c r="K318" s="347">
        <v>0</v>
      </c>
      <c r="L318" s="347">
        <v>0</v>
      </c>
      <c r="M318" s="347">
        <v>0</v>
      </c>
      <c r="N318" s="346">
        <v>0</v>
      </c>
      <c r="O318" s="347">
        <v>0</v>
      </c>
      <c r="P318" s="347">
        <v>0</v>
      </c>
      <c r="Q318" s="347">
        <v>0</v>
      </c>
      <c r="R318" s="346">
        <v>0</v>
      </c>
      <c r="S318" s="347">
        <v>0</v>
      </c>
      <c r="T318" s="347">
        <v>0</v>
      </c>
      <c r="U318" s="347">
        <v>0</v>
      </c>
      <c r="V318" s="347">
        <v>0</v>
      </c>
      <c r="W318" s="347">
        <v>0</v>
      </c>
      <c r="X318" s="347">
        <v>0</v>
      </c>
      <c r="Y318" s="347">
        <v>0</v>
      </c>
      <c r="Z318" s="347">
        <v>2591669.66</v>
      </c>
      <c r="AA318" s="347">
        <v>2591669.66</v>
      </c>
    </row>
    <row r="319" spans="1:27" customFormat="1" ht="12" customHeight="1">
      <c r="A319" s="342">
        <v>2013</v>
      </c>
      <c r="B319" s="343">
        <v>41639</v>
      </c>
      <c r="C319" s="347" t="s">
        <v>2043</v>
      </c>
      <c r="D319" s="347">
        <v>93.257418405564465</v>
      </c>
      <c r="E319" s="347">
        <v>26166</v>
      </c>
      <c r="F319" s="347">
        <v>0</v>
      </c>
      <c r="G319" s="347">
        <v>2440173.61</v>
      </c>
      <c r="H319" s="685">
        <v>2440173.61</v>
      </c>
      <c r="I319" s="347">
        <v>0</v>
      </c>
      <c r="J319" s="347">
        <v>0</v>
      </c>
      <c r="K319" s="347">
        <v>0</v>
      </c>
      <c r="L319" s="347">
        <v>0</v>
      </c>
      <c r="M319" s="347">
        <v>0</v>
      </c>
      <c r="N319" s="346">
        <v>0</v>
      </c>
      <c r="O319" s="347">
        <v>0</v>
      </c>
      <c r="P319" s="347">
        <v>0</v>
      </c>
      <c r="Q319" s="347">
        <v>0</v>
      </c>
      <c r="R319" s="346">
        <v>0</v>
      </c>
      <c r="S319" s="347">
        <v>0</v>
      </c>
      <c r="T319" s="347">
        <v>0</v>
      </c>
      <c r="U319" s="347">
        <v>0</v>
      </c>
      <c r="V319" s="347">
        <v>0</v>
      </c>
      <c r="W319" s="347">
        <v>0</v>
      </c>
      <c r="X319" s="347">
        <v>0</v>
      </c>
      <c r="Y319" s="347">
        <v>0</v>
      </c>
      <c r="Z319" s="347">
        <v>2033658.4100000001</v>
      </c>
      <c r="AA319" s="347">
        <v>2033658.4100000001</v>
      </c>
    </row>
    <row r="320" spans="1:27" customFormat="1" ht="12" customHeight="1">
      <c r="A320" s="342">
        <v>2014</v>
      </c>
      <c r="B320" s="343">
        <v>41670</v>
      </c>
      <c r="C320" s="347" t="s">
        <v>2043</v>
      </c>
      <c r="D320" s="347">
        <v>102.70319419660176</v>
      </c>
      <c r="E320" s="347">
        <v>25778</v>
      </c>
      <c r="F320" s="347">
        <v>0</v>
      </c>
      <c r="G320" s="347">
        <v>2647482.94</v>
      </c>
      <c r="H320" s="685">
        <v>2647482.94</v>
      </c>
      <c r="I320" s="347">
        <v>0</v>
      </c>
      <c r="J320" s="347">
        <v>0</v>
      </c>
      <c r="K320" s="347">
        <v>0</v>
      </c>
      <c r="L320" s="347">
        <v>0</v>
      </c>
      <c r="M320" s="347">
        <v>0</v>
      </c>
      <c r="N320" s="346">
        <v>0</v>
      </c>
      <c r="O320" s="347">
        <v>0</v>
      </c>
      <c r="P320" s="347">
        <v>0</v>
      </c>
      <c r="Q320" s="347">
        <v>0</v>
      </c>
      <c r="R320" s="346">
        <v>0</v>
      </c>
      <c r="S320" s="347">
        <v>0</v>
      </c>
      <c r="T320" s="347">
        <v>0</v>
      </c>
      <c r="U320" s="347">
        <v>0</v>
      </c>
      <c r="V320" s="347">
        <v>0</v>
      </c>
      <c r="W320" s="347">
        <v>0</v>
      </c>
      <c r="X320" s="347">
        <v>0</v>
      </c>
      <c r="Y320" s="347">
        <v>0</v>
      </c>
      <c r="Z320" s="347">
        <v>2456299.2399999998</v>
      </c>
      <c r="AA320" s="347">
        <v>2456299.2399999998</v>
      </c>
    </row>
    <row r="321" spans="1:27" customFormat="1" ht="12" customHeight="1">
      <c r="A321" s="342">
        <v>2014</v>
      </c>
      <c r="B321" s="343">
        <v>41698</v>
      </c>
      <c r="C321" s="347" t="s">
        <v>2043</v>
      </c>
      <c r="D321" s="347">
        <v>90.641379381125873</v>
      </c>
      <c r="E321" s="347">
        <v>19487</v>
      </c>
      <c r="F321" s="347">
        <v>0</v>
      </c>
      <c r="G321" s="347">
        <v>1766328.5599999998</v>
      </c>
      <c r="H321" s="685">
        <v>1766328.5599999998</v>
      </c>
      <c r="I321" s="347">
        <v>0</v>
      </c>
      <c r="J321" s="347">
        <v>0</v>
      </c>
      <c r="K321" s="347">
        <v>0</v>
      </c>
      <c r="L321" s="347">
        <v>0</v>
      </c>
      <c r="M321" s="347">
        <v>0</v>
      </c>
      <c r="N321" s="346">
        <v>0</v>
      </c>
      <c r="O321" s="347">
        <v>0</v>
      </c>
      <c r="P321" s="347">
        <v>0</v>
      </c>
      <c r="Q321" s="347">
        <v>0</v>
      </c>
      <c r="R321" s="346">
        <v>0</v>
      </c>
      <c r="S321" s="347">
        <v>0</v>
      </c>
      <c r="T321" s="347">
        <v>0</v>
      </c>
      <c r="U321" s="347">
        <v>0</v>
      </c>
      <c r="V321" s="347">
        <v>0</v>
      </c>
      <c r="W321" s="347">
        <v>0</v>
      </c>
      <c r="X321" s="347">
        <v>0</v>
      </c>
      <c r="Y321" s="347">
        <v>0</v>
      </c>
      <c r="Z321" s="347">
        <v>1582160.66</v>
      </c>
      <c r="AA321" s="347">
        <v>1582160.66</v>
      </c>
    </row>
    <row r="322" spans="1:27" customFormat="1" ht="12" customHeight="1">
      <c r="A322" s="342">
        <v>2014</v>
      </c>
      <c r="B322" s="343">
        <v>41729</v>
      </c>
      <c r="C322" s="347" t="s">
        <v>2043</v>
      </c>
      <c r="D322" s="347">
        <v>87.441633865185921</v>
      </c>
      <c r="E322" s="347">
        <v>28454</v>
      </c>
      <c r="F322" s="347">
        <v>0</v>
      </c>
      <c r="G322" s="347">
        <v>2488064.25</v>
      </c>
      <c r="H322" s="685">
        <v>2488064.25</v>
      </c>
      <c r="I322" s="347">
        <v>0</v>
      </c>
      <c r="J322" s="347">
        <v>0</v>
      </c>
      <c r="K322" s="347">
        <v>0</v>
      </c>
      <c r="L322" s="347">
        <v>0</v>
      </c>
      <c r="M322" s="347">
        <v>0</v>
      </c>
      <c r="N322" s="346">
        <v>0</v>
      </c>
      <c r="O322" s="347">
        <v>0</v>
      </c>
      <c r="P322" s="347">
        <v>0</v>
      </c>
      <c r="Q322" s="347">
        <v>0</v>
      </c>
      <c r="R322" s="346">
        <v>0</v>
      </c>
      <c r="S322" s="347">
        <v>0</v>
      </c>
      <c r="T322" s="347">
        <v>0</v>
      </c>
      <c r="U322" s="347">
        <v>0</v>
      </c>
      <c r="V322" s="347">
        <v>0</v>
      </c>
      <c r="W322" s="347">
        <v>0</v>
      </c>
      <c r="X322" s="347">
        <v>0</v>
      </c>
      <c r="Y322" s="347">
        <v>0</v>
      </c>
      <c r="Z322" s="347">
        <v>2249803.89</v>
      </c>
      <c r="AA322" s="347">
        <v>2249803.89</v>
      </c>
    </row>
    <row r="323" spans="1:27" customFormat="1" ht="12" customHeight="1">
      <c r="A323" s="342">
        <v>2014</v>
      </c>
      <c r="B323" s="343">
        <v>41759</v>
      </c>
      <c r="C323" s="347" t="s">
        <v>2043</v>
      </c>
      <c r="D323" s="347">
        <v>98.499098957806325</v>
      </c>
      <c r="E323" s="347">
        <v>19766</v>
      </c>
      <c r="F323" s="347">
        <v>0</v>
      </c>
      <c r="G323" s="347">
        <v>1946933.19</v>
      </c>
      <c r="H323" s="685">
        <v>1946933.19</v>
      </c>
      <c r="I323" s="347">
        <v>0</v>
      </c>
      <c r="J323" s="347">
        <v>0</v>
      </c>
      <c r="K323" s="347">
        <v>0</v>
      </c>
      <c r="L323" s="347">
        <v>0</v>
      </c>
      <c r="M323" s="347">
        <v>0</v>
      </c>
      <c r="N323" s="346">
        <v>0</v>
      </c>
      <c r="O323" s="347">
        <v>0</v>
      </c>
      <c r="P323" s="347">
        <v>0</v>
      </c>
      <c r="Q323" s="347">
        <v>0</v>
      </c>
      <c r="R323" s="346">
        <v>0</v>
      </c>
      <c r="S323" s="347">
        <v>0</v>
      </c>
      <c r="T323" s="347">
        <v>0</v>
      </c>
      <c r="U323" s="347">
        <v>0</v>
      </c>
      <c r="V323" s="347">
        <v>0</v>
      </c>
      <c r="W323" s="347">
        <v>0</v>
      </c>
      <c r="X323" s="347">
        <v>0</v>
      </c>
      <c r="Y323" s="347">
        <v>0</v>
      </c>
      <c r="Z323" s="347">
        <v>1819063.0699999998</v>
      </c>
      <c r="AA323" s="347">
        <v>1819063.0699999998</v>
      </c>
    </row>
    <row r="324" spans="1:27" customFormat="1" ht="12" customHeight="1">
      <c r="A324" s="342">
        <v>2014</v>
      </c>
      <c r="B324" s="343">
        <v>41790</v>
      </c>
      <c r="C324" s="347" t="s">
        <v>2043</v>
      </c>
      <c r="D324" s="347">
        <v>97.19163771137363</v>
      </c>
      <c r="E324" s="347">
        <v>17268</v>
      </c>
      <c r="F324" s="347">
        <v>0</v>
      </c>
      <c r="G324" s="347">
        <v>1678305.2</v>
      </c>
      <c r="H324" s="685">
        <v>1678305.2</v>
      </c>
      <c r="I324" s="347">
        <v>0</v>
      </c>
      <c r="J324" s="347">
        <v>0</v>
      </c>
      <c r="K324" s="347">
        <v>0</v>
      </c>
      <c r="L324" s="347">
        <v>0</v>
      </c>
      <c r="M324" s="347">
        <v>0</v>
      </c>
      <c r="N324" s="346">
        <v>0</v>
      </c>
      <c r="O324" s="347">
        <v>0</v>
      </c>
      <c r="P324" s="347">
        <v>0</v>
      </c>
      <c r="Q324" s="347">
        <v>0</v>
      </c>
      <c r="R324" s="346">
        <v>0</v>
      </c>
      <c r="S324" s="347">
        <v>0</v>
      </c>
      <c r="T324" s="347">
        <v>0</v>
      </c>
      <c r="U324" s="347">
        <v>0</v>
      </c>
      <c r="V324" s="347">
        <v>0</v>
      </c>
      <c r="W324" s="347">
        <v>0</v>
      </c>
      <c r="X324" s="347">
        <v>0</v>
      </c>
      <c r="Y324" s="347">
        <v>0</v>
      </c>
      <c r="Z324" s="347">
        <v>1579900.2000000002</v>
      </c>
      <c r="AA324" s="347">
        <v>1579900.2000000002</v>
      </c>
    </row>
    <row r="325" spans="1:27" customFormat="1" ht="12" customHeight="1">
      <c r="A325" s="342">
        <v>2014</v>
      </c>
      <c r="B325" s="343">
        <v>41820</v>
      </c>
      <c r="C325" s="347" t="s">
        <v>2043</v>
      </c>
      <c r="D325" s="347">
        <v>97.639387608069157</v>
      </c>
      <c r="E325" s="347">
        <v>18044</v>
      </c>
      <c r="F325" s="347">
        <v>0</v>
      </c>
      <c r="G325" s="347">
        <v>1761805.1099999999</v>
      </c>
      <c r="H325" s="685">
        <v>1761805.1099999999</v>
      </c>
      <c r="I325" s="347">
        <v>0</v>
      </c>
      <c r="J325" s="347">
        <v>0</v>
      </c>
      <c r="K325" s="347">
        <v>0</v>
      </c>
      <c r="L325" s="347">
        <v>0</v>
      </c>
      <c r="M325" s="347">
        <v>0</v>
      </c>
      <c r="N325" s="346">
        <v>0</v>
      </c>
      <c r="O325" s="347">
        <v>0</v>
      </c>
      <c r="P325" s="347">
        <v>0</v>
      </c>
      <c r="Q325" s="347">
        <v>0</v>
      </c>
      <c r="R325" s="346">
        <v>0</v>
      </c>
      <c r="S325" s="347">
        <v>0</v>
      </c>
      <c r="T325" s="347">
        <v>0</v>
      </c>
      <c r="U325" s="347">
        <v>0</v>
      </c>
      <c r="V325" s="347">
        <v>0</v>
      </c>
      <c r="W325" s="347">
        <v>0</v>
      </c>
      <c r="X325" s="347">
        <v>0</v>
      </c>
      <c r="Y325" s="347">
        <v>0</v>
      </c>
      <c r="Z325" s="347">
        <v>1647310.74</v>
      </c>
      <c r="AA325" s="347">
        <v>1647310.74</v>
      </c>
    </row>
    <row r="326" spans="1:27" customFormat="1" ht="12" customHeight="1">
      <c r="A326" s="342">
        <v>2014</v>
      </c>
      <c r="B326" s="343">
        <v>41851</v>
      </c>
      <c r="C326" s="347" t="s">
        <v>2043</v>
      </c>
      <c r="D326" s="347">
        <v>102.81302067946821</v>
      </c>
      <c r="E326" s="347">
        <v>17602</v>
      </c>
      <c r="F326" s="347">
        <v>0</v>
      </c>
      <c r="G326" s="347">
        <v>1809714.7899999993</v>
      </c>
      <c r="H326" s="685">
        <v>1809714.7899999993</v>
      </c>
      <c r="I326" s="347">
        <v>0</v>
      </c>
      <c r="J326" s="347">
        <v>0</v>
      </c>
      <c r="K326" s="347">
        <v>0</v>
      </c>
      <c r="L326" s="347">
        <v>0</v>
      </c>
      <c r="M326" s="347">
        <v>0</v>
      </c>
      <c r="N326" s="346">
        <v>0</v>
      </c>
      <c r="O326" s="347">
        <v>0</v>
      </c>
      <c r="P326" s="347">
        <v>0</v>
      </c>
      <c r="Q326" s="347">
        <v>0</v>
      </c>
      <c r="R326" s="346">
        <v>0</v>
      </c>
      <c r="S326" s="347">
        <v>0</v>
      </c>
      <c r="T326" s="347">
        <v>0</v>
      </c>
      <c r="U326" s="347">
        <v>0</v>
      </c>
      <c r="V326" s="347">
        <v>0</v>
      </c>
      <c r="W326" s="347">
        <v>0</v>
      </c>
      <c r="X326" s="347">
        <v>0</v>
      </c>
      <c r="Y326" s="347">
        <v>0</v>
      </c>
      <c r="Z326" s="347">
        <v>1698051.13</v>
      </c>
      <c r="AA326" s="347">
        <v>1698051.13</v>
      </c>
    </row>
    <row r="327" spans="1:27" customFormat="1" ht="12" customHeight="1">
      <c r="A327" s="342">
        <v>2014</v>
      </c>
      <c r="B327" s="343">
        <v>41882</v>
      </c>
      <c r="C327" s="347" t="s">
        <v>2043</v>
      </c>
      <c r="D327" s="347">
        <v>95.862906777153</v>
      </c>
      <c r="E327" s="347">
        <v>16895</v>
      </c>
      <c r="F327" s="347">
        <v>0</v>
      </c>
      <c r="G327" s="347">
        <v>1619603.81</v>
      </c>
      <c r="H327" s="685">
        <v>1619603.81</v>
      </c>
      <c r="I327" s="347">
        <v>0</v>
      </c>
      <c r="J327" s="347">
        <v>0</v>
      </c>
      <c r="K327" s="347">
        <v>0</v>
      </c>
      <c r="L327" s="347">
        <v>0</v>
      </c>
      <c r="M327" s="347">
        <v>0</v>
      </c>
      <c r="N327" s="346">
        <v>0</v>
      </c>
      <c r="O327" s="347">
        <v>0</v>
      </c>
      <c r="P327" s="347">
        <v>0</v>
      </c>
      <c r="Q327" s="347">
        <v>0</v>
      </c>
      <c r="R327" s="346">
        <v>0</v>
      </c>
      <c r="S327" s="347">
        <v>0</v>
      </c>
      <c r="T327" s="347">
        <v>0</v>
      </c>
      <c r="U327" s="347">
        <v>0</v>
      </c>
      <c r="V327" s="347">
        <v>0</v>
      </c>
      <c r="W327" s="347">
        <v>0</v>
      </c>
      <c r="X327" s="347">
        <v>0</v>
      </c>
      <c r="Y327" s="347">
        <v>0</v>
      </c>
      <c r="Z327" s="347">
        <v>1564961.2700000003</v>
      </c>
      <c r="AA327" s="347">
        <v>1564961.2700000003</v>
      </c>
    </row>
    <row r="328" spans="1:27" customFormat="1" ht="12" customHeight="1">
      <c r="A328" s="342">
        <v>2014</v>
      </c>
      <c r="B328" s="343">
        <v>41912</v>
      </c>
      <c r="C328" s="347" t="s">
        <v>2043</v>
      </c>
      <c r="D328" s="347">
        <v>94.923901966938686</v>
      </c>
      <c r="E328" s="347">
        <v>19116</v>
      </c>
      <c r="F328" s="347">
        <v>0</v>
      </c>
      <c r="G328" s="347">
        <v>1814565.3099999998</v>
      </c>
      <c r="H328" s="685">
        <v>1814565.3099999998</v>
      </c>
      <c r="I328" s="347">
        <v>0</v>
      </c>
      <c r="J328" s="347">
        <v>0</v>
      </c>
      <c r="K328" s="347">
        <v>0</v>
      </c>
      <c r="L328" s="347">
        <v>0</v>
      </c>
      <c r="M328" s="347">
        <v>0</v>
      </c>
      <c r="N328" s="346">
        <v>0</v>
      </c>
      <c r="O328" s="347">
        <v>0</v>
      </c>
      <c r="P328" s="347">
        <v>0</v>
      </c>
      <c r="Q328" s="347">
        <v>0</v>
      </c>
      <c r="R328" s="346">
        <v>0</v>
      </c>
      <c r="S328" s="347">
        <v>0</v>
      </c>
      <c r="T328" s="347">
        <v>0</v>
      </c>
      <c r="U328" s="347">
        <v>0</v>
      </c>
      <c r="V328" s="347">
        <v>0</v>
      </c>
      <c r="W328" s="347">
        <v>0</v>
      </c>
      <c r="X328" s="347">
        <v>0</v>
      </c>
      <c r="Y328" s="347">
        <v>0</v>
      </c>
      <c r="Z328" s="347">
        <v>1670865.0999999999</v>
      </c>
      <c r="AA328" s="347">
        <v>1670865.0999999999</v>
      </c>
    </row>
    <row r="329" spans="1:27" customFormat="1" ht="12" customHeight="1">
      <c r="A329" s="342">
        <v>2014</v>
      </c>
      <c r="B329" s="343">
        <v>41943</v>
      </c>
      <c r="C329" s="347" t="s">
        <v>2043</v>
      </c>
      <c r="D329" s="347">
        <v>97.255139033354141</v>
      </c>
      <c r="E329" s="347">
        <v>14421</v>
      </c>
      <c r="F329" s="347">
        <v>0</v>
      </c>
      <c r="G329" s="347">
        <v>1402516.36</v>
      </c>
      <c r="H329" s="685">
        <v>1402516.36</v>
      </c>
      <c r="I329" s="347">
        <v>0</v>
      </c>
      <c r="J329" s="347">
        <v>0</v>
      </c>
      <c r="K329" s="347">
        <v>0</v>
      </c>
      <c r="L329" s="347">
        <v>0</v>
      </c>
      <c r="M329" s="347">
        <v>0</v>
      </c>
      <c r="N329" s="346">
        <v>0</v>
      </c>
      <c r="O329" s="347">
        <v>0</v>
      </c>
      <c r="P329" s="347">
        <v>0</v>
      </c>
      <c r="Q329" s="347">
        <v>0</v>
      </c>
      <c r="R329" s="346">
        <v>0</v>
      </c>
      <c r="S329" s="347">
        <v>0</v>
      </c>
      <c r="T329" s="347">
        <v>0</v>
      </c>
      <c r="U329" s="347">
        <v>0</v>
      </c>
      <c r="V329" s="347">
        <v>0</v>
      </c>
      <c r="W329" s="347">
        <v>0</v>
      </c>
      <c r="X329" s="347">
        <v>0</v>
      </c>
      <c r="Y329" s="347">
        <v>0</v>
      </c>
      <c r="Z329" s="347">
        <v>1339340.0299999998</v>
      </c>
      <c r="AA329" s="347">
        <v>1339340.0299999998</v>
      </c>
    </row>
    <row r="330" spans="1:27" customFormat="1" ht="12" customHeight="1">
      <c r="A330" s="342">
        <v>2014</v>
      </c>
      <c r="B330" s="343">
        <v>41973</v>
      </c>
      <c r="C330" s="347" t="s">
        <v>2043</v>
      </c>
      <c r="D330" s="347">
        <v>94.568287958891247</v>
      </c>
      <c r="E330" s="347">
        <v>20239</v>
      </c>
      <c r="F330" s="347">
        <v>0</v>
      </c>
      <c r="G330" s="347">
        <v>1913967.5799999998</v>
      </c>
      <c r="H330" s="685">
        <v>1913967.5799999998</v>
      </c>
      <c r="I330" s="347">
        <v>0</v>
      </c>
      <c r="J330" s="347">
        <v>0</v>
      </c>
      <c r="K330" s="347">
        <v>0</v>
      </c>
      <c r="L330" s="347">
        <v>0</v>
      </c>
      <c r="M330" s="347">
        <v>0</v>
      </c>
      <c r="N330" s="346">
        <v>0</v>
      </c>
      <c r="O330" s="347">
        <v>0</v>
      </c>
      <c r="P330" s="347">
        <v>0</v>
      </c>
      <c r="Q330" s="347">
        <v>0</v>
      </c>
      <c r="R330" s="346">
        <v>0</v>
      </c>
      <c r="S330" s="347">
        <v>0</v>
      </c>
      <c r="T330" s="347">
        <v>0</v>
      </c>
      <c r="U330" s="347">
        <v>0</v>
      </c>
      <c r="V330" s="347">
        <v>0</v>
      </c>
      <c r="W330" s="347">
        <v>0</v>
      </c>
      <c r="X330" s="347">
        <v>0</v>
      </c>
      <c r="Y330" s="347">
        <v>0</v>
      </c>
      <c r="Z330" s="347">
        <v>1828939.7199999997</v>
      </c>
      <c r="AA330" s="347">
        <v>1828939.7199999997</v>
      </c>
    </row>
    <row r="331" spans="1:27" customFormat="1" ht="12" customHeight="1">
      <c r="A331" s="342">
        <v>2014</v>
      </c>
      <c r="B331" s="343">
        <v>42004</v>
      </c>
      <c r="C331" s="347" t="s">
        <v>2043</v>
      </c>
      <c r="D331" s="347">
        <v>102.58431267575168</v>
      </c>
      <c r="E331" s="347">
        <v>18492</v>
      </c>
      <c r="F331" s="347">
        <v>0</v>
      </c>
      <c r="G331" s="347">
        <v>1896989.11</v>
      </c>
      <c r="H331" s="685">
        <v>1896989.11</v>
      </c>
      <c r="I331" s="347">
        <v>0</v>
      </c>
      <c r="J331" s="347">
        <v>0</v>
      </c>
      <c r="K331" s="347">
        <v>0</v>
      </c>
      <c r="L331" s="347">
        <v>0</v>
      </c>
      <c r="M331" s="347">
        <v>0</v>
      </c>
      <c r="N331" s="346">
        <v>0</v>
      </c>
      <c r="O331" s="347">
        <v>0</v>
      </c>
      <c r="P331" s="347">
        <v>0</v>
      </c>
      <c r="Q331" s="347">
        <v>0</v>
      </c>
      <c r="R331" s="346">
        <v>0</v>
      </c>
      <c r="S331" s="347">
        <v>0</v>
      </c>
      <c r="T331" s="347">
        <v>0</v>
      </c>
      <c r="U331" s="347">
        <v>0</v>
      </c>
      <c r="V331" s="347">
        <v>0</v>
      </c>
      <c r="W331" s="347">
        <v>0</v>
      </c>
      <c r="X331" s="347">
        <v>0</v>
      </c>
      <c r="Y331" s="347">
        <v>0</v>
      </c>
      <c r="Z331" s="347">
        <v>1824873.0099999998</v>
      </c>
      <c r="AA331" s="347">
        <v>1824873.0099999998</v>
      </c>
    </row>
    <row r="332" spans="1:27" customFormat="1" ht="12" customHeight="1">
      <c r="A332" s="342">
        <v>2015</v>
      </c>
      <c r="B332" s="343">
        <v>42035</v>
      </c>
      <c r="C332" s="347" t="s">
        <v>2043</v>
      </c>
      <c r="D332" s="347">
        <v>96.587386395709842</v>
      </c>
      <c r="E332" s="347">
        <v>21258</v>
      </c>
      <c r="F332" s="347">
        <v>0</v>
      </c>
      <c r="G332" s="347">
        <v>2053254.66</v>
      </c>
      <c r="H332" s="685">
        <v>2053254.66</v>
      </c>
      <c r="I332" s="347">
        <v>0</v>
      </c>
      <c r="J332" s="347">
        <v>0</v>
      </c>
      <c r="K332" s="347">
        <v>0</v>
      </c>
      <c r="L332" s="347">
        <v>0</v>
      </c>
      <c r="M332" s="347">
        <v>0</v>
      </c>
      <c r="N332" s="346">
        <v>0</v>
      </c>
      <c r="O332" s="347">
        <v>0</v>
      </c>
      <c r="P332" s="347">
        <v>0</v>
      </c>
      <c r="Q332" s="347">
        <v>0</v>
      </c>
      <c r="R332" s="346">
        <v>0</v>
      </c>
      <c r="S332" s="347">
        <v>0</v>
      </c>
      <c r="T332" s="347">
        <v>0</v>
      </c>
      <c r="U332" s="347">
        <v>0</v>
      </c>
      <c r="V332" s="347">
        <v>0</v>
      </c>
      <c r="W332" s="347">
        <v>0</v>
      </c>
      <c r="X332" s="347">
        <v>0</v>
      </c>
      <c r="Y332" s="347">
        <v>0</v>
      </c>
      <c r="Z332" s="347">
        <v>1913444.85</v>
      </c>
      <c r="AA332" s="347">
        <v>1913444.85</v>
      </c>
    </row>
    <row r="333" spans="1:27" customFormat="1" ht="12" customHeight="1">
      <c r="A333" s="342">
        <v>2015</v>
      </c>
      <c r="B333" s="343">
        <v>42063</v>
      </c>
      <c r="C333" s="347" t="s">
        <v>2043</v>
      </c>
      <c r="D333" s="347">
        <v>105.06621510610786</v>
      </c>
      <c r="E333" s="347">
        <v>13147</v>
      </c>
      <c r="F333" s="347">
        <v>0</v>
      </c>
      <c r="G333" s="347">
        <v>1381305.53</v>
      </c>
      <c r="H333" s="685">
        <v>1381305.53</v>
      </c>
      <c r="I333" s="347">
        <v>0</v>
      </c>
      <c r="J333" s="347">
        <v>0</v>
      </c>
      <c r="K333" s="347">
        <v>0</v>
      </c>
      <c r="L333" s="347">
        <v>0</v>
      </c>
      <c r="M333" s="347">
        <v>0</v>
      </c>
      <c r="N333" s="346">
        <v>0</v>
      </c>
      <c r="O333" s="347">
        <v>0</v>
      </c>
      <c r="P333" s="347">
        <v>0</v>
      </c>
      <c r="Q333" s="347">
        <v>0</v>
      </c>
      <c r="R333" s="346">
        <v>0</v>
      </c>
      <c r="S333" s="347">
        <v>0</v>
      </c>
      <c r="T333" s="347">
        <v>0</v>
      </c>
      <c r="U333" s="347">
        <v>0</v>
      </c>
      <c r="V333" s="347">
        <v>0</v>
      </c>
      <c r="W333" s="347">
        <v>0</v>
      </c>
      <c r="X333" s="347">
        <v>0</v>
      </c>
      <c r="Y333" s="347">
        <v>0</v>
      </c>
      <c r="Z333" s="347">
        <v>1310710.3099999998</v>
      </c>
      <c r="AA333" s="347">
        <v>1310710.3099999998</v>
      </c>
    </row>
    <row r="334" spans="1:27" customFormat="1" ht="12" customHeight="1">
      <c r="A334" s="342">
        <v>2015</v>
      </c>
      <c r="B334" s="343">
        <v>42094</v>
      </c>
      <c r="C334" s="347" t="s">
        <v>2043</v>
      </c>
      <c r="D334" s="347">
        <v>68.536833393961459</v>
      </c>
      <c r="E334" s="347">
        <v>10996</v>
      </c>
      <c r="F334" s="347">
        <v>0</v>
      </c>
      <c r="G334" s="347">
        <v>753631.02000000014</v>
      </c>
      <c r="H334" s="685">
        <v>753631.02000000014</v>
      </c>
      <c r="I334" s="347">
        <v>0</v>
      </c>
      <c r="J334" s="347">
        <v>0</v>
      </c>
      <c r="K334" s="347">
        <v>0</v>
      </c>
      <c r="L334" s="347">
        <v>0</v>
      </c>
      <c r="M334" s="347">
        <v>0</v>
      </c>
      <c r="N334" s="346">
        <v>0</v>
      </c>
      <c r="O334" s="347">
        <v>0</v>
      </c>
      <c r="P334" s="347">
        <v>0</v>
      </c>
      <c r="Q334" s="347">
        <v>0</v>
      </c>
      <c r="R334" s="346">
        <v>0</v>
      </c>
      <c r="S334" s="347">
        <v>0</v>
      </c>
      <c r="T334" s="347">
        <v>0</v>
      </c>
      <c r="U334" s="347">
        <v>0</v>
      </c>
      <c r="V334" s="347">
        <v>0</v>
      </c>
      <c r="W334" s="347">
        <v>0</v>
      </c>
      <c r="X334" s="347">
        <v>0</v>
      </c>
      <c r="Y334" s="347">
        <v>0</v>
      </c>
      <c r="Z334" s="347">
        <v>652923.41</v>
      </c>
      <c r="AA334" s="347">
        <v>652923.41</v>
      </c>
    </row>
    <row r="335" spans="1:27" customFormat="1" ht="12" customHeight="1">
      <c r="A335" s="342">
        <v>2015</v>
      </c>
      <c r="B335" s="343">
        <v>42124</v>
      </c>
      <c r="C335" s="347" t="s">
        <v>2043</v>
      </c>
      <c r="D335" s="347">
        <v>80.501739083206601</v>
      </c>
      <c r="E335" s="347">
        <v>18412</v>
      </c>
      <c r="F335" s="347">
        <v>0</v>
      </c>
      <c r="G335" s="347">
        <v>1482198.02</v>
      </c>
      <c r="H335" s="685">
        <v>1482198.02</v>
      </c>
      <c r="I335" s="347">
        <v>0</v>
      </c>
      <c r="J335" s="347">
        <v>0</v>
      </c>
      <c r="K335" s="347">
        <v>0</v>
      </c>
      <c r="L335" s="347">
        <v>0</v>
      </c>
      <c r="M335" s="347">
        <v>0</v>
      </c>
      <c r="N335" s="346">
        <v>0</v>
      </c>
      <c r="O335" s="347">
        <v>0</v>
      </c>
      <c r="P335" s="347">
        <v>0</v>
      </c>
      <c r="Q335" s="347">
        <v>0</v>
      </c>
      <c r="R335" s="346">
        <v>0</v>
      </c>
      <c r="S335" s="347">
        <v>0</v>
      </c>
      <c r="T335" s="347">
        <v>0</v>
      </c>
      <c r="U335" s="347">
        <v>0</v>
      </c>
      <c r="V335" s="347">
        <v>0</v>
      </c>
      <c r="W335" s="347">
        <v>0</v>
      </c>
      <c r="X335" s="347">
        <v>0</v>
      </c>
      <c r="Y335" s="347">
        <v>0</v>
      </c>
      <c r="Z335" s="347">
        <v>1246665.68</v>
      </c>
      <c r="AA335" s="347">
        <v>1246665.68</v>
      </c>
    </row>
    <row r="336" spans="1:27" customFormat="1" ht="12" customHeight="1">
      <c r="A336" s="342">
        <v>2015</v>
      </c>
      <c r="B336" s="343">
        <v>42155</v>
      </c>
      <c r="C336" s="347" t="s">
        <v>2043</v>
      </c>
      <c r="D336" s="347">
        <v>73.508253628233291</v>
      </c>
      <c r="E336" s="347">
        <v>18673</v>
      </c>
      <c r="F336" s="347">
        <v>0</v>
      </c>
      <c r="G336" s="347">
        <v>1372619.62</v>
      </c>
      <c r="H336" s="685">
        <v>1372619.62</v>
      </c>
      <c r="I336" s="347">
        <v>0</v>
      </c>
      <c r="J336" s="347">
        <v>0</v>
      </c>
      <c r="K336" s="347">
        <v>0</v>
      </c>
      <c r="L336" s="347">
        <v>0</v>
      </c>
      <c r="M336" s="347">
        <v>0</v>
      </c>
      <c r="N336" s="346">
        <v>0</v>
      </c>
      <c r="O336" s="347">
        <v>0</v>
      </c>
      <c r="P336" s="347">
        <v>0</v>
      </c>
      <c r="Q336" s="347">
        <v>0</v>
      </c>
      <c r="R336" s="346">
        <v>0</v>
      </c>
      <c r="S336" s="347">
        <v>0</v>
      </c>
      <c r="T336" s="347">
        <v>0</v>
      </c>
      <c r="U336" s="347">
        <v>0</v>
      </c>
      <c r="V336" s="347">
        <v>0</v>
      </c>
      <c r="W336" s="347">
        <v>0</v>
      </c>
      <c r="X336" s="347">
        <v>0</v>
      </c>
      <c r="Y336" s="347">
        <v>0</v>
      </c>
      <c r="Z336" s="347">
        <v>1342487.7799999998</v>
      </c>
      <c r="AA336" s="347">
        <v>1342487.7799999998</v>
      </c>
    </row>
    <row r="337" spans="1:27" customFormat="1" ht="12" customHeight="1">
      <c r="A337" s="342">
        <v>2015</v>
      </c>
      <c r="B337" s="343">
        <v>42185</v>
      </c>
      <c r="C337" s="347" t="s">
        <v>2043</v>
      </c>
      <c r="D337" s="347">
        <v>82.985892318552274</v>
      </c>
      <c r="E337" s="347">
        <v>15583</v>
      </c>
      <c r="F337" s="347">
        <v>0</v>
      </c>
      <c r="G337" s="347">
        <v>1293169.1600000001</v>
      </c>
      <c r="H337" s="685">
        <v>1293169.1600000001</v>
      </c>
      <c r="I337" s="347">
        <v>0</v>
      </c>
      <c r="J337" s="347">
        <v>0</v>
      </c>
      <c r="K337" s="347">
        <v>0</v>
      </c>
      <c r="L337" s="347">
        <v>0</v>
      </c>
      <c r="M337" s="347">
        <v>0</v>
      </c>
      <c r="N337" s="346">
        <v>0</v>
      </c>
      <c r="O337" s="347">
        <v>0</v>
      </c>
      <c r="P337" s="347">
        <v>0</v>
      </c>
      <c r="Q337" s="347">
        <v>0</v>
      </c>
      <c r="R337" s="346">
        <v>0</v>
      </c>
      <c r="S337" s="347">
        <v>0</v>
      </c>
      <c r="T337" s="347">
        <v>0</v>
      </c>
      <c r="U337" s="347">
        <v>0</v>
      </c>
      <c r="V337" s="347">
        <v>0</v>
      </c>
      <c r="W337" s="347">
        <v>0</v>
      </c>
      <c r="X337" s="347">
        <v>0</v>
      </c>
      <c r="Y337" s="347">
        <v>0</v>
      </c>
      <c r="Z337" s="347">
        <v>1384629.64</v>
      </c>
      <c r="AA337" s="347">
        <v>1384629.64</v>
      </c>
    </row>
    <row r="338" spans="1:27" ht="12" customHeight="1">
      <c r="A338" s="342">
        <v>2012</v>
      </c>
      <c r="B338" s="343">
        <v>40939</v>
      </c>
      <c r="D338" s="359"/>
      <c r="N338" s="360"/>
      <c r="R338" s="360"/>
    </row>
    <row r="339" spans="1:27" ht="12" customHeight="1">
      <c r="A339" s="342">
        <v>2012</v>
      </c>
      <c r="B339" s="343">
        <v>40968</v>
      </c>
      <c r="D339" s="359"/>
      <c r="N339" s="360"/>
      <c r="R339" s="360"/>
    </row>
    <row r="340" spans="1:27" ht="12" customHeight="1">
      <c r="A340" s="342">
        <v>2012</v>
      </c>
      <c r="B340" s="343">
        <v>40999</v>
      </c>
      <c r="D340" s="359"/>
      <c r="N340" s="360"/>
      <c r="R340" s="360"/>
    </row>
    <row r="341" spans="1:27" ht="12" customHeight="1">
      <c r="A341" s="342">
        <v>2012</v>
      </c>
      <c r="B341" s="343">
        <v>41029</v>
      </c>
      <c r="D341" s="359"/>
      <c r="N341" s="360"/>
      <c r="R341" s="360"/>
    </row>
    <row r="342" spans="1:27" ht="12" customHeight="1">
      <c r="A342" s="342">
        <v>2012</v>
      </c>
      <c r="B342" s="343">
        <v>41060</v>
      </c>
      <c r="D342" s="359"/>
      <c r="N342" s="360"/>
      <c r="R342" s="360"/>
    </row>
    <row r="343" spans="1:27" ht="12" customHeight="1">
      <c r="A343" s="342">
        <v>2012</v>
      </c>
      <c r="B343" s="343">
        <v>41090</v>
      </c>
      <c r="D343" s="359"/>
      <c r="N343" s="360"/>
      <c r="R343" s="360"/>
    </row>
    <row r="344" spans="1:27" ht="12" customHeight="1">
      <c r="A344" s="342">
        <v>2012</v>
      </c>
      <c r="B344" s="343">
        <v>41121</v>
      </c>
      <c r="D344" s="359"/>
      <c r="N344" s="360"/>
      <c r="R344" s="360"/>
    </row>
    <row r="345" spans="1:27" ht="12" customHeight="1">
      <c r="A345" s="342">
        <v>2012</v>
      </c>
      <c r="B345" s="343">
        <v>41152</v>
      </c>
      <c r="D345" s="359"/>
      <c r="N345" s="360"/>
      <c r="R345" s="360"/>
    </row>
    <row r="346" spans="1:27" ht="12" customHeight="1">
      <c r="A346" s="342">
        <v>2012</v>
      </c>
      <c r="B346" s="343">
        <v>41182</v>
      </c>
      <c r="D346" s="359"/>
      <c r="N346" s="360"/>
      <c r="R346" s="360"/>
    </row>
    <row r="347" spans="1:27" ht="12" customHeight="1">
      <c r="A347" s="342">
        <v>2012</v>
      </c>
      <c r="B347" s="343">
        <v>41213</v>
      </c>
      <c r="D347" s="359"/>
      <c r="N347" s="360"/>
      <c r="R347" s="360"/>
    </row>
    <row r="348" spans="1:27" ht="12" customHeight="1">
      <c r="A348" s="342">
        <v>2012</v>
      </c>
      <c r="B348" s="343">
        <v>41243</v>
      </c>
      <c r="D348" s="359"/>
      <c r="N348" s="360"/>
      <c r="R348" s="360"/>
    </row>
    <row r="349" spans="1:27" ht="12" customHeight="1">
      <c r="A349" s="342">
        <v>2012</v>
      </c>
      <c r="B349" s="343">
        <v>41274</v>
      </c>
      <c r="D349" s="359"/>
      <c r="N349" s="360"/>
      <c r="R349" s="360"/>
    </row>
    <row r="350" spans="1:27" customFormat="1" ht="12" customHeight="1">
      <c r="A350" s="342">
        <v>2013</v>
      </c>
      <c r="B350" s="343">
        <v>41305</v>
      </c>
      <c r="C350" s="342"/>
      <c r="D350" s="359"/>
      <c r="E350" s="342"/>
      <c r="F350" s="342"/>
      <c r="G350" s="342"/>
      <c r="H350" s="676"/>
      <c r="I350" s="342"/>
      <c r="J350" s="342"/>
      <c r="K350" s="342"/>
      <c r="L350" s="342"/>
      <c r="M350" s="342"/>
      <c r="N350" s="360"/>
      <c r="O350" s="342"/>
      <c r="P350" s="342"/>
      <c r="Q350" s="342"/>
      <c r="R350" s="360"/>
      <c r="S350" s="342"/>
      <c r="T350" s="342"/>
      <c r="U350" s="342"/>
      <c r="V350" s="342"/>
      <c r="W350" s="342"/>
      <c r="X350" s="342"/>
      <c r="Y350" s="342"/>
      <c r="Z350" s="342"/>
      <c r="AA350" s="342"/>
    </row>
    <row r="351" spans="1:27" customFormat="1" ht="12" customHeight="1">
      <c r="A351" s="342">
        <v>2013</v>
      </c>
      <c r="B351" s="343">
        <v>41333</v>
      </c>
      <c r="C351" s="342"/>
      <c r="D351" s="359"/>
      <c r="E351" s="342"/>
      <c r="F351" s="342"/>
      <c r="G351" s="342"/>
      <c r="H351" s="676"/>
      <c r="I351" s="342"/>
      <c r="J351" s="342"/>
      <c r="K351" s="342"/>
      <c r="L351" s="342"/>
      <c r="M351" s="342"/>
      <c r="N351" s="360"/>
      <c r="O351" s="342"/>
      <c r="P351" s="342"/>
      <c r="Q351" s="342"/>
      <c r="R351" s="360"/>
      <c r="S351" s="342"/>
      <c r="T351" s="342"/>
      <c r="U351" s="342"/>
      <c r="V351" s="342"/>
      <c r="W351" s="342"/>
      <c r="X351" s="342"/>
      <c r="Y351" s="342"/>
      <c r="Z351" s="342"/>
      <c r="AA351" s="342"/>
    </row>
    <row r="352" spans="1:27" customFormat="1" ht="12" customHeight="1">
      <c r="A352" s="342">
        <v>2013</v>
      </c>
      <c r="B352" s="343">
        <v>41364</v>
      </c>
      <c r="C352" s="342"/>
      <c r="D352" s="359"/>
      <c r="E352" s="342"/>
      <c r="F352" s="342"/>
      <c r="G352" s="342"/>
      <c r="H352" s="676"/>
      <c r="I352" s="342"/>
      <c r="J352" s="342"/>
      <c r="K352" s="342"/>
      <c r="L352" s="342"/>
      <c r="M352" s="342"/>
      <c r="N352" s="360"/>
      <c r="O352" s="342"/>
      <c r="P352" s="342"/>
      <c r="Q352" s="342"/>
      <c r="R352" s="360"/>
      <c r="S352" s="342"/>
      <c r="T352" s="342"/>
      <c r="U352" s="342"/>
      <c r="V352" s="342"/>
      <c r="W352" s="342"/>
      <c r="X352" s="342"/>
      <c r="Y352" s="342"/>
      <c r="Z352" s="342"/>
      <c r="AA352" s="342"/>
    </row>
    <row r="353" spans="1:27" customFormat="1" ht="12" customHeight="1">
      <c r="A353" s="342">
        <v>2013</v>
      </c>
      <c r="B353" s="343">
        <v>41394</v>
      </c>
      <c r="C353" s="342"/>
      <c r="D353" s="359"/>
      <c r="E353" s="342"/>
      <c r="F353" s="342"/>
      <c r="G353" s="342"/>
      <c r="H353" s="676"/>
      <c r="I353" s="342"/>
      <c r="J353" s="342"/>
      <c r="K353" s="342"/>
      <c r="L353" s="342"/>
      <c r="M353" s="342"/>
      <c r="N353" s="360"/>
      <c r="O353" s="342"/>
      <c r="P353" s="342"/>
      <c r="Q353" s="342"/>
      <c r="R353" s="360"/>
      <c r="S353" s="342"/>
      <c r="T353" s="342"/>
      <c r="U353" s="342"/>
      <c r="V353" s="342"/>
      <c r="W353" s="342"/>
      <c r="X353" s="342"/>
      <c r="Y353" s="342"/>
      <c r="Z353" s="342"/>
      <c r="AA353" s="342"/>
    </row>
    <row r="354" spans="1:27" customFormat="1" ht="12" customHeight="1">
      <c r="A354" s="342">
        <v>2013</v>
      </c>
      <c r="B354" s="343">
        <v>41425</v>
      </c>
      <c r="C354" s="342"/>
      <c r="D354" s="359"/>
      <c r="E354" s="342"/>
      <c r="F354" s="342"/>
      <c r="G354" s="342"/>
      <c r="H354" s="676"/>
      <c r="I354" s="342"/>
      <c r="J354" s="342"/>
      <c r="K354" s="342"/>
      <c r="L354" s="342"/>
      <c r="M354" s="342"/>
      <c r="N354" s="360"/>
      <c r="O354" s="342"/>
      <c r="P354" s="342"/>
      <c r="Q354" s="342"/>
      <c r="R354" s="360"/>
      <c r="S354" s="342"/>
      <c r="T354" s="342"/>
      <c r="U354" s="342"/>
      <c r="V354" s="342"/>
      <c r="W354" s="342"/>
      <c r="X354" s="342"/>
      <c r="Y354" s="342"/>
      <c r="Z354" s="342"/>
      <c r="AA354" s="342"/>
    </row>
    <row r="355" spans="1:27" customFormat="1" ht="12" customHeight="1">
      <c r="A355" s="342">
        <v>2013</v>
      </c>
      <c r="B355" s="343">
        <v>41455</v>
      </c>
      <c r="C355" s="342"/>
      <c r="D355" s="359"/>
      <c r="E355" s="342"/>
      <c r="F355" s="342"/>
      <c r="G355" s="342"/>
      <c r="H355" s="676"/>
      <c r="I355" s="342"/>
      <c r="J355" s="342"/>
      <c r="K355" s="342"/>
      <c r="L355" s="342"/>
      <c r="M355" s="342"/>
      <c r="N355" s="360"/>
      <c r="O355" s="342"/>
      <c r="P355" s="342"/>
      <c r="Q355" s="342"/>
      <c r="R355" s="360"/>
      <c r="S355" s="342"/>
      <c r="T355" s="342"/>
      <c r="U355" s="342"/>
      <c r="V355" s="342"/>
      <c r="W355" s="342"/>
      <c r="X355" s="342"/>
      <c r="Y355" s="342"/>
      <c r="Z355" s="342"/>
      <c r="AA355" s="342"/>
    </row>
    <row r="356" spans="1:27" customFormat="1" ht="12" customHeight="1">
      <c r="A356" s="342">
        <v>2013</v>
      </c>
      <c r="B356" s="343">
        <v>41486</v>
      </c>
      <c r="C356" s="342"/>
      <c r="D356" s="359"/>
      <c r="E356" s="342"/>
      <c r="F356" s="342"/>
      <c r="G356" s="342"/>
      <c r="H356" s="676"/>
      <c r="I356" s="342"/>
      <c r="J356" s="342"/>
      <c r="K356" s="342"/>
      <c r="L356" s="342"/>
      <c r="M356" s="342"/>
      <c r="N356" s="360"/>
      <c r="O356" s="342"/>
      <c r="P356" s="342"/>
      <c r="Q356" s="342"/>
      <c r="R356" s="360"/>
      <c r="S356" s="342"/>
      <c r="T356" s="342"/>
      <c r="U356" s="342"/>
      <c r="V356" s="342"/>
      <c r="W356" s="342"/>
      <c r="X356" s="342"/>
      <c r="Y356" s="342"/>
      <c r="Z356" s="342"/>
      <c r="AA356" s="342"/>
    </row>
    <row r="357" spans="1:27" customFormat="1" ht="12" customHeight="1">
      <c r="A357" s="342">
        <v>2013</v>
      </c>
      <c r="B357" s="343">
        <v>41517</v>
      </c>
      <c r="C357" s="342"/>
      <c r="D357" s="359"/>
      <c r="E357" s="342"/>
      <c r="F357" s="342"/>
      <c r="G357" s="342"/>
      <c r="H357" s="676"/>
      <c r="I357" s="342"/>
      <c r="J357" s="342"/>
      <c r="K357" s="342"/>
      <c r="L357" s="342"/>
      <c r="M357" s="342"/>
      <c r="N357" s="360"/>
      <c r="O357" s="342"/>
      <c r="P357" s="342"/>
      <c r="Q357" s="342"/>
      <c r="R357" s="360"/>
      <c r="S357" s="342"/>
      <c r="T357" s="342"/>
      <c r="U357" s="342"/>
      <c r="V357" s="342"/>
      <c r="W357" s="342"/>
      <c r="X357" s="342"/>
      <c r="Y357" s="342"/>
      <c r="Z357" s="342"/>
      <c r="AA357" s="342"/>
    </row>
    <row r="358" spans="1:27" customFormat="1" ht="12" customHeight="1">
      <c r="A358" s="342">
        <v>2013</v>
      </c>
      <c r="B358" s="343">
        <v>41547</v>
      </c>
      <c r="C358" s="342"/>
      <c r="D358" s="359"/>
      <c r="E358" s="342"/>
      <c r="F358" s="342"/>
      <c r="G358" s="342"/>
      <c r="H358" s="676"/>
      <c r="I358" s="342"/>
      <c r="J358" s="342"/>
      <c r="K358" s="342"/>
      <c r="L358" s="342"/>
      <c r="M358" s="342"/>
      <c r="N358" s="360"/>
      <c r="O358" s="342"/>
      <c r="P358" s="342"/>
      <c r="Q358" s="342"/>
      <c r="R358" s="360"/>
      <c r="S358" s="342"/>
      <c r="T358" s="342"/>
      <c r="U358" s="342"/>
      <c r="V358" s="342"/>
      <c r="W358" s="342"/>
      <c r="X358" s="342"/>
      <c r="Y358" s="342"/>
      <c r="Z358" s="342"/>
      <c r="AA358" s="342"/>
    </row>
    <row r="359" spans="1:27" customFormat="1" ht="12" customHeight="1">
      <c r="A359" s="342">
        <v>2013</v>
      </c>
      <c r="B359" s="343">
        <v>41578</v>
      </c>
      <c r="C359" s="342"/>
      <c r="D359" s="359"/>
      <c r="E359" s="342"/>
      <c r="F359" s="342"/>
      <c r="G359" s="342"/>
      <c r="H359" s="676"/>
      <c r="I359" s="342"/>
      <c r="J359" s="342"/>
      <c r="K359" s="342"/>
      <c r="L359" s="342"/>
      <c r="M359" s="342"/>
      <c r="N359" s="360"/>
      <c r="O359" s="342"/>
      <c r="P359" s="342"/>
      <c r="Q359" s="342"/>
      <c r="R359" s="360"/>
      <c r="S359" s="342"/>
      <c r="T359" s="342"/>
      <c r="U359" s="342"/>
      <c r="V359" s="342"/>
      <c r="W359" s="342"/>
      <c r="X359" s="342"/>
      <c r="Y359" s="342"/>
      <c r="Z359" s="342"/>
      <c r="AA359" s="342"/>
    </row>
    <row r="360" spans="1:27" customFormat="1" ht="12" customHeight="1">
      <c r="A360" s="342">
        <v>2013</v>
      </c>
      <c r="B360" s="343">
        <v>41608</v>
      </c>
      <c r="C360" s="342"/>
      <c r="D360" s="359"/>
      <c r="E360" s="342"/>
      <c r="F360" s="342"/>
      <c r="G360" s="342"/>
      <c r="H360" s="676"/>
      <c r="I360" s="342"/>
      <c r="J360" s="342"/>
      <c r="K360" s="342"/>
      <c r="L360" s="342"/>
      <c r="M360" s="342"/>
      <c r="N360" s="360"/>
      <c r="O360" s="342"/>
      <c r="P360" s="342"/>
      <c r="Q360" s="342"/>
      <c r="R360" s="360"/>
      <c r="S360" s="342"/>
      <c r="T360" s="342"/>
      <c r="U360" s="342"/>
      <c r="V360" s="342"/>
      <c r="W360" s="342"/>
      <c r="X360" s="342"/>
      <c r="Y360" s="342"/>
      <c r="Z360" s="342"/>
      <c r="AA360" s="342"/>
    </row>
    <row r="361" spans="1:27" customFormat="1" ht="12" customHeight="1">
      <c r="A361" s="342">
        <v>2013</v>
      </c>
      <c r="B361" s="343">
        <v>41639</v>
      </c>
      <c r="C361" s="342"/>
      <c r="D361" s="359"/>
      <c r="E361" s="342"/>
      <c r="F361" s="342"/>
      <c r="G361" s="342"/>
      <c r="H361" s="676"/>
      <c r="I361" s="342"/>
      <c r="J361" s="342"/>
      <c r="K361" s="342"/>
      <c r="L361" s="342"/>
      <c r="M361" s="342"/>
      <c r="N361" s="360"/>
      <c r="O361" s="342"/>
      <c r="P361" s="342"/>
      <c r="Q361" s="342"/>
      <c r="R361" s="360"/>
      <c r="S361" s="342"/>
      <c r="T361" s="342"/>
      <c r="U361" s="342"/>
      <c r="V361" s="342"/>
      <c r="W361" s="342"/>
      <c r="X361" s="342"/>
      <c r="Y361" s="342"/>
      <c r="Z361" s="342"/>
      <c r="AA361" s="342"/>
    </row>
    <row r="362" spans="1:27" customFormat="1" ht="12" customHeight="1">
      <c r="A362" s="342">
        <v>2014</v>
      </c>
      <c r="B362" s="343">
        <v>41670</v>
      </c>
      <c r="C362" s="342"/>
      <c r="D362" s="359"/>
      <c r="E362" s="342"/>
      <c r="F362" s="342"/>
      <c r="G362" s="342"/>
      <c r="H362" s="676"/>
      <c r="I362" s="342"/>
      <c r="J362" s="342"/>
      <c r="K362" s="342"/>
      <c r="L362" s="342"/>
      <c r="M362" s="342"/>
      <c r="N362" s="360"/>
      <c r="O362" s="342"/>
      <c r="P362" s="342"/>
      <c r="Q362" s="342"/>
      <c r="R362" s="360"/>
      <c r="S362" s="342"/>
      <c r="T362" s="342"/>
      <c r="U362" s="342"/>
      <c r="V362" s="342"/>
      <c r="W362" s="342"/>
      <c r="X362" s="342"/>
      <c r="Y362" s="342"/>
      <c r="Z362" s="342"/>
      <c r="AA362" s="342"/>
    </row>
    <row r="363" spans="1:27" customFormat="1" ht="12" customHeight="1">
      <c r="A363" s="342">
        <v>2014</v>
      </c>
      <c r="B363" s="343">
        <v>41698</v>
      </c>
      <c r="C363" s="342"/>
      <c r="D363" s="359"/>
      <c r="E363" s="342"/>
      <c r="F363" s="342"/>
      <c r="G363" s="342"/>
      <c r="H363" s="676"/>
      <c r="I363" s="342"/>
      <c r="J363" s="342"/>
      <c r="K363" s="342"/>
      <c r="L363" s="342"/>
      <c r="M363" s="342"/>
      <c r="N363" s="360"/>
      <c r="O363" s="342"/>
      <c r="P363" s="342"/>
      <c r="Q363" s="342"/>
      <c r="R363" s="360"/>
      <c r="S363" s="342"/>
      <c r="T363" s="342"/>
      <c r="U363" s="342"/>
      <c r="V363" s="342"/>
      <c r="W363" s="342"/>
      <c r="X363" s="342"/>
      <c r="Y363" s="342"/>
      <c r="Z363" s="342"/>
      <c r="AA363" s="342"/>
    </row>
    <row r="364" spans="1:27" customFormat="1" ht="12" customHeight="1">
      <c r="A364" s="342">
        <v>2014</v>
      </c>
      <c r="B364" s="343">
        <v>41729</v>
      </c>
      <c r="C364" s="342"/>
      <c r="D364" s="359"/>
      <c r="E364" s="342"/>
      <c r="F364" s="342"/>
      <c r="G364" s="342"/>
      <c r="H364" s="676"/>
      <c r="I364" s="342"/>
      <c r="J364" s="342"/>
      <c r="K364" s="342"/>
      <c r="L364" s="342"/>
      <c r="M364" s="342"/>
      <c r="N364" s="360"/>
      <c r="O364" s="342"/>
      <c r="P364" s="342"/>
      <c r="Q364" s="342"/>
      <c r="R364" s="360"/>
      <c r="S364" s="342"/>
      <c r="T364" s="342"/>
      <c r="U364" s="342"/>
      <c r="V364" s="342"/>
      <c r="W364" s="342"/>
      <c r="X364" s="342"/>
      <c r="Y364" s="342"/>
      <c r="Z364" s="342"/>
      <c r="AA364" s="342"/>
    </row>
    <row r="365" spans="1:27" customFormat="1" ht="12" customHeight="1">
      <c r="A365" s="342">
        <v>2014</v>
      </c>
      <c r="B365" s="343">
        <v>41759</v>
      </c>
      <c r="C365" s="347" t="s">
        <v>1475</v>
      </c>
      <c r="D365" s="347">
        <v>113.55947802197802</v>
      </c>
      <c r="E365" s="347">
        <v>364</v>
      </c>
      <c r="F365" s="347">
        <v>41335.65</v>
      </c>
      <c r="G365" s="347">
        <v>0</v>
      </c>
      <c r="H365" s="685">
        <v>41335.65</v>
      </c>
      <c r="I365" s="347">
        <v>795.55</v>
      </c>
      <c r="J365" s="347">
        <v>800.37</v>
      </c>
      <c r="K365" s="347">
        <v>18798.419999999998</v>
      </c>
      <c r="L365" s="347">
        <v>208.09043291068585</v>
      </c>
      <c r="M365" s="347">
        <v>20602.430432910682</v>
      </c>
      <c r="N365" s="346">
        <v>0.49841796204754685</v>
      </c>
      <c r="O365" s="347">
        <v>798.12999999999988</v>
      </c>
      <c r="P365" s="347">
        <v>436.21000000000004</v>
      </c>
      <c r="Q365" s="347">
        <v>1234.3399999999999</v>
      </c>
      <c r="R365" s="346">
        <v>2.9861390833336353E-2</v>
      </c>
      <c r="S365" s="347">
        <v>11750.29</v>
      </c>
      <c r="T365" s="347">
        <v>11088.89</v>
      </c>
      <c r="U365" s="347">
        <v>205.12</v>
      </c>
      <c r="V365" s="347">
        <v>0</v>
      </c>
      <c r="W365" s="347">
        <v>0</v>
      </c>
      <c r="X365" s="347">
        <v>23044.3</v>
      </c>
      <c r="Y365" s="347">
        <v>44881.070432910681</v>
      </c>
      <c r="Z365" s="347">
        <v>0</v>
      </c>
      <c r="AA365" s="347">
        <v>44881.070432910681</v>
      </c>
    </row>
    <row r="366" spans="1:27" customFormat="1" ht="12" customHeight="1">
      <c r="A366" s="342">
        <v>2014</v>
      </c>
      <c r="B366" s="343">
        <v>41790</v>
      </c>
      <c r="C366" s="347" t="s">
        <v>1475</v>
      </c>
      <c r="D366" s="347">
        <v>120.78666240409208</v>
      </c>
      <c r="E366" s="347">
        <v>782</v>
      </c>
      <c r="F366" s="347">
        <v>94455.170000000013</v>
      </c>
      <c r="G366" s="347">
        <v>0</v>
      </c>
      <c r="H366" s="685">
        <v>94455.170000000013</v>
      </c>
      <c r="I366" s="347">
        <v>1956.98</v>
      </c>
      <c r="J366" s="347">
        <v>1070.4800000000002</v>
      </c>
      <c r="K366" s="347">
        <v>45267.119999999995</v>
      </c>
      <c r="L366" s="347">
        <v>268.96280533140788</v>
      </c>
      <c r="M366" s="347">
        <v>48563.542805331403</v>
      </c>
      <c r="N366" s="346">
        <v>0.51414382934604208</v>
      </c>
      <c r="O366" s="347">
        <v>1566.74</v>
      </c>
      <c r="P366" s="347">
        <v>844.83999999999992</v>
      </c>
      <c r="Q366" s="347">
        <v>2411.58</v>
      </c>
      <c r="R366" s="346">
        <v>2.5531476995912447E-2</v>
      </c>
      <c r="S366" s="347">
        <v>28454.33</v>
      </c>
      <c r="T366" s="347">
        <v>13730.439999999999</v>
      </c>
      <c r="U366" s="347">
        <v>523.41</v>
      </c>
      <c r="V366" s="347">
        <v>0</v>
      </c>
      <c r="W366" s="347">
        <v>0.13</v>
      </c>
      <c r="X366" s="347">
        <v>42708.310000000005</v>
      </c>
      <c r="Y366" s="347">
        <v>93683.432805331409</v>
      </c>
      <c r="Z366" s="347">
        <v>0</v>
      </c>
      <c r="AA366" s="347">
        <v>93683.432805331409</v>
      </c>
    </row>
    <row r="367" spans="1:27" customFormat="1" ht="12" customHeight="1">
      <c r="A367" s="342">
        <v>2014</v>
      </c>
      <c r="B367" s="343">
        <v>41820</v>
      </c>
      <c r="C367" s="347" t="s">
        <v>1475</v>
      </c>
      <c r="D367" s="347">
        <v>164.85311728395061</v>
      </c>
      <c r="E367" s="347">
        <v>324</v>
      </c>
      <c r="F367" s="347">
        <v>53412.409999999996</v>
      </c>
      <c r="G367" s="347">
        <v>0</v>
      </c>
      <c r="H367" s="685">
        <v>53412.409999999996</v>
      </c>
      <c r="I367" s="347">
        <v>1448.57</v>
      </c>
      <c r="J367" s="347">
        <v>1280.1200000000001</v>
      </c>
      <c r="K367" s="347">
        <v>19984.330000000002</v>
      </c>
      <c r="L367" s="347">
        <v>551.09521558470635</v>
      </c>
      <c r="M367" s="347">
        <v>23264.115215584708</v>
      </c>
      <c r="N367" s="346">
        <v>0.43555636631233657</v>
      </c>
      <c r="O367" s="347">
        <v>784.61999999999989</v>
      </c>
      <c r="P367" s="347">
        <v>484.78</v>
      </c>
      <c r="Q367" s="347">
        <v>1269.3999999999999</v>
      </c>
      <c r="R367" s="346">
        <v>2.3766012430444534E-2</v>
      </c>
      <c r="S367" s="347">
        <v>20066.949999999997</v>
      </c>
      <c r="T367" s="347">
        <v>10136.470000000001</v>
      </c>
      <c r="U367" s="347">
        <v>494.52000000000004</v>
      </c>
      <c r="V367" s="347">
        <v>0</v>
      </c>
      <c r="W367" s="347">
        <v>0.26</v>
      </c>
      <c r="X367" s="347">
        <v>30698.199999999997</v>
      </c>
      <c r="Y367" s="347">
        <v>55231.715215584707</v>
      </c>
      <c r="Z367" s="347">
        <v>0</v>
      </c>
      <c r="AA367" s="347">
        <v>55231.715215584707</v>
      </c>
    </row>
    <row r="368" spans="1:27" customFormat="1" ht="12" customHeight="1">
      <c r="A368" s="342">
        <v>2014</v>
      </c>
      <c r="B368" s="343">
        <v>41851</v>
      </c>
      <c r="C368" s="347" t="s">
        <v>1475</v>
      </c>
      <c r="D368" s="347">
        <v>173.31941406249999</v>
      </c>
      <c r="E368" s="347">
        <v>256</v>
      </c>
      <c r="F368" s="347">
        <v>44369.77</v>
      </c>
      <c r="G368" s="347">
        <v>0</v>
      </c>
      <c r="H368" s="685">
        <v>44369.77</v>
      </c>
      <c r="I368" s="347">
        <v>1231.54</v>
      </c>
      <c r="J368" s="347">
        <v>522.76</v>
      </c>
      <c r="K368" s="347">
        <v>16118.76</v>
      </c>
      <c r="L368" s="347">
        <v>172.38106444781019</v>
      </c>
      <c r="M368" s="347">
        <v>18045.441064447812</v>
      </c>
      <c r="N368" s="346">
        <v>0.40670576080173088</v>
      </c>
      <c r="O368" s="347">
        <v>489.99</v>
      </c>
      <c r="P368" s="347">
        <v>303.83999999999997</v>
      </c>
      <c r="Q368" s="347">
        <v>793.82999999999993</v>
      </c>
      <c r="R368" s="346">
        <v>1.7891235406449029E-2</v>
      </c>
      <c r="S368" s="347">
        <v>16619.16</v>
      </c>
      <c r="T368" s="347">
        <v>7417.4</v>
      </c>
      <c r="U368" s="347">
        <v>477.47</v>
      </c>
      <c r="V368" s="347">
        <v>0</v>
      </c>
      <c r="W368" s="347">
        <v>6.0000000000000005E-2</v>
      </c>
      <c r="X368" s="347">
        <v>24514.09</v>
      </c>
      <c r="Y368" s="347">
        <v>43353.36106444781</v>
      </c>
      <c r="Z368" s="347">
        <v>0</v>
      </c>
      <c r="AA368" s="347">
        <v>43353.36106444781</v>
      </c>
    </row>
    <row r="369" spans="1:27" customFormat="1" ht="12" customHeight="1">
      <c r="A369" s="342">
        <v>2014</v>
      </c>
      <c r="B369" s="343">
        <v>41882</v>
      </c>
      <c r="C369" s="347" t="s">
        <v>1475</v>
      </c>
      <c r="D369" s="347">
        <v>250.43520833333332</v>
      </c>
      <c r="E369" s="347">
        <v>48</v>
      </c>
      <c r="F369" s="347">
        <v>12020.89</v>
      </c>
      <c r="G369" s="347">
        <v>0</v>
      </c>
      <c r="H369" s="685">
        <v>12020.89</v>
      </c>
      <c r="I369" s="347">
        <v>384.99</v>
      </c>
      <c r="J369" s="347">
        <v>431.15</v>
      </c>
      <c r="K369" s="347">
        <v>3303.12</v>
      </c>
      <c r="L369" s="347">
        <v>314.74</v>
      </c>
      <c r="M369" s="347">
        <v>4434</v>
      </c>
      <c r="N369" s="346">
        <v>0.36885787990739455</v>
      </c>
      <c r="O369" s="347">
        <v>173.24</v>
      </c>
      <c r="P369" s="347">
        <v>102.69</v>
      </c>
      <c r="Q369" s="347">
        <v>275.93</v>
      </c>
      <c r="R369" s="346">
        <v>2.2954207217602027E-2</v>
      </c>
      <c r="S369" s="347">
        <v>4895.68</v>
      </c>
      <c r="T369" s="347">
        <v>1398.9</v>
      </c>
      <c r="U369" s="347">
        <v>126.4</v>
      </c>
      <c r="V369" s="347">
        <v>0</v>
      </c>
      <c r="W369" s="347">
        <v>0.04</v>
      </c>
      <c r="X369" s="347">
        <v>6421.0199999999995</v>
      </c>
      <c r="Y369" s="347">
        <v>11130.95</v>
      </c>
      <c r="Z369" s="347">
        <v>0</v>
      </c>
      <c r="AA369" s="347">
        <v>11130.95</v>
      </c>
    </row>
    <row r="370" spans="1:27" customFormat="1" ht="12" customHeight="1">
      <c r="A370" s="342">
        <v>2014</v>
      </c>
      <c r="B370" s="343">
        <v>41912</v>
      </c>
      <c r="C370" s="347" t="s">
        <v>1475</v>
      </c>
      <c r="D370" s="347">
        <v>240.05476190476188</v>
      </c>
      <c r="E370" s="347">
        <v>168</v>
      </c>
      <c r="F370" s="347">
        <v>40329.199999999997</v>
      </c>
      <c r="G370" s="347">
        <v>0</v>
      </c>
      <c r="H370" s="685">
        <v>40329.199999999997</v>
      </c>
      <c r="I370" s="347">
        <v>1323.1799999999998</v>
      </c>
      <c r="J370" s="347">
        <v>516.67000000000007</v>
      </c>
      <c r="K370" s="347">
        <v>11577.32</v>
      </c>
      <c r="L370" s="347">
        <v>1064.4582480470012</v>
      </c>
      <c r="M370" s="347">
        <v>14481.628248047002</v>
      </c>
      <c r="N370" s="346">
        <v>0.35908543308687013</v>
      </c>
      <c r="O370" s="347">
        <v>345.88</v>
      </c>
      <c r="P370" s="347">
        <v>239.31</v>
      </c>
      <c r="Q370" s="347">
        <v>585.19000000000005</v>
      </c>
      <c r="R370" s="346">
        <v>1.4510329984229792E-2</v>
      </c>
      <c r="S370" s="347">
        <v>17275.38</v>
      </c>
      <c r="T370" s="347">
        <v>2407.6</v>
      </c>
      <c r="U370" s="347">
        <v>313.14</v>
      </c>
      <c r="V370" s="347">
        <v>0</v>
      </c>
      <c r="W370" s="347">
        <v>0.03</v>
      </c>
      <c r="X370" s="347">
        <v>19996.149999999998</v>
      </c>
      <c r="Y370" s="347">
        <v>35062.968248047</v>
      </c>
      <c r="Z370" s="347">
        <v>0</v>
      </c>
      <c r="AA370" s="347">
        <v>35062.968248047</v>
      </c>
    </row>
    <row r="371" spans="1:27" customFormat="1" ht="12" customHeight="1">
      <c r="A371" s="342">
        <v>2014</v>
      </c>
      <c r="B371" s="343">
        <v>41943</v>
      </c>
      <c r="C371" s="347" t="s">
        <v>1475</v>
      </c>
      <c r="D371" s="347">
        <v>206.27890928725705</v>
      </c>
      <c r="E371" s="347">
        <v>926</v>
      </c>
      <c r="F371" s="347">
        <v>191014.27000000002</v>
      </c>
      <c r="G371" s="347">
        <v>0</v>
      </c>
      <c r="H371" s="685">
        <v>191014.27000000002</v>
      </c>
      <c r="I371" s="347">
        <v>368.52</v>
      </c>
      <c r="J371" s="347">
        <v>1075.1300000000001</v>
      </c>
      <c r="K371" s="347">
        <v>163522.53</v>
      </c>
      <c r="L371" s="347">
        <v>1459.1635505921804</v>
      </c>
      <c r="M371" s="347">
        <v>166425.34355059217</v>
      </c>
      <c r="N371" s="346">
        <v>0.8712717827343065</v>
      </c>
      <c r="O371" s="347">
        <v>2040.05</v>
      </c>
      <c r="P371" s="347">
        <v>1754.3900000000003</v>
      </c>
      <c r="Q371" s="347">
        <v>3794.4400000000005</v>
      </c>
      <c r="R371" s="346">
        <v>1.9864693878630116E-2</v>
      </c>
      <c r="S371" s="347">
        <v>7414.9699999999993</v>
      </c>
      <c r="T371" s="347">
        <v>5157.6999999999989</v>
      </c>
      <c r="U371" s="347">
        <v>2115.91</v>
      </c>
      <c r="V371" s="347">
        <v>0</v>
      </c>
      <c r="W371" s="347">
        <v>0.01</v>
      </c>
      <c r="X371" s="347">
        <v>14688.589999999998</v>
      </c>
      <c r="Y371" s="347">
        <v>184908.37355059216</v>
      </c>
      <c r="Z371" s="347">
        <v>0</v>
      </c>
      <c r="AA371" s="347">
        <v>184908.37355059216</v>
      </c>
    </row>
    <row r="372" spans="1:27" customFormat="1" ht="12" customHeight="1">
      <c r="A372" s="342">
        <v>2014</v>
      </c>
      <c r="B372" s="343">
        <v>41973</v>
      </c>
      <c r="C372" s="347" t="s">
        <v>1475</v>
      </c>
      <c r="D372" s="347">
        <v>251.31397376543208</v>
      </c>
      <c r="E372" s="347">
        <v>1296</v>
      </c>
      <c r="F372" s="347">
        <v>325702.90999999997</v>
      </c>
      <c r="G372" s="347">
        <v>0</v>
      </c>
      <c r="H372" s="685">
        <v>325702.90999999997</v>
      </c>
      <c r="I372" s="347">
        <v>1034.98</v>
      </c>
      <c r="J372" s="347">
        <v>1886.2800000000002</v>
      </c>
      <c r="K372" s="347">
        <v>252372.59</v>
      </c>
      <c r="L372" s="347">
        <v>2755.6345996350797</v>
      </c>
      <c r="M372" s="347">
        <v>258049.48459963509</v>
      </c>
      <c r="N372" s="346">
        <v>0.79228486045652802</v>
      </c>
      <c r="O372" s="347">
        <v>3854.92</v>
      </c>
      <c r="P372" s="347">
        <v>3107.7999999999997</v>
      </c>
      <c r="Q372" s="347">
        <v>6962.7199999999993</v>
      </c>
      <c r="R372" s="346">
        <v>2.1377518549035992E-2</v>
      </c>
      <c r="S372" s="347">
        <v>15603.77</v>
      </c>
      <c r="T372" s="347">
        <v>7792.01</v>
      </c>
      <c r="U372" s="347">
        <v>3810.09</v>
      </c>
      <c r="V372" s="347">
        <v>0</v>
      </c>
      <c r="W372" s="347">
        <v>0.02</v>
      </c>
      <c r="X372" s="347">
        <v>27205.89</v>
      </c>
      <c r="Y372" s="347">
        <v>292218.09459963511</v>
      </c>
      <c r="Z372" s="347">
        <v>0</v>
      </c>
      <c r="AA372" s="347">
        <v>292218.09459963511</v>
      </c>
    </row>
    <row r="373" spans="1:27" customFormat="1" ht="12" customHeight="1">
      <c r="A373" s="342">
        <v>2014</v>
      </c>
      <c r="B373" s="343">
        <v>42004</v>
      </c>
      <c r="C373" s="347" t="s">
        <v>1475</v>
      </c>
      <c r="D373" s="347">
        <v>143.37445170229614</v>
      </c>
      <c r="E373" s="347">
        <v>5052</v>
      </c>
      <c r="F373" s="347">
        <v>724327.7300000001</v>
      </c>
      <c r="G373" s="347">
        <v>0</v>
      </c>
      <c r="H373" s="685">
        <v>724327.7300000001</v>
      </c>
      <c r="I373" s="347">
        <v>188.19</v>
      </c>
      <c r="J373" s="347">
        <v>5188.9299999999994</v>
      </c>
      <c r="K373" s="347">
        <v>629979.33000000007</v>
      </c>
      <c r="L373" s="347">
        <v>13867.954461140418</v>
      </c>
      <c r="M373" s="347">
        <v>649224.40446114051</v>
      </c>
      <c r="N373" s="346">
        <v>0.89631306047214354</v>
      </c>
      <c r="O373" s="347">
        <v>11736.739999999998</v>
      </c>
      <c r="P373" s="347">
        <v>9206.2899999999991</v>
      </c>
      <c r="Q373" s="347">
        <v>20943.03</v>
      </c>
      <c r="R373" s="346">
        <v>2.8913748752929833E-2</v>
      </c>
      <c r="S373" s="347">
        <v>6399.54</v>
      </c>
      <c r="T373" s="347">
        <v>22401.659999999996</v>
      </c>
      <c r="U373" s="347">
        <v>12295.920000000002</v>
      </c>
      <c r="V373" s="347">
        <v>0</v>
      </c>
      <c r="W373" s="347">
        <v>0</v>
      </c>
      <c r="X373" s="347">
        <v>41097.119999999995</v>
      </c>
      <c r="Y373" s="347">
        <v>711264.55446114053</v>
      </c>
      <c r="Z373" s="347">
        <v>0</v>
      </c>
      <c r="AA373" s="347">
        <v>711264.55446114053</v>
      </c>
    </row>
    <row r="374" spans="1:27" customFormat="1" ht="12" customHeight="1">
      <c r="A374" s="342">
        <v>2015</v>
      </c>
      <c r="B374" s="343">
        <v>42035</v>
      </c>
      <c r="C374" s="347" t="s">
        <v>1475</v>
      </c>
      <c r="D374" s="347">
        <v>244.74600712709994</v>
      </c>
      <c r="E374" s="347">
        <v>5893</v>
      </c>
      <c r="F374" s="347">
        <v>1442288.22</v>
      </c>
      <c r="G374" s="347">
        <v>0</v>
      </c>
      <c r="H374" s="685">
        <v>1442288.22</v>
      </c>
      <c r="I374" s="347">
        <v>1517.8400000000001</v>
      </c>
      <c r="J374" s="347">
        <v>9785.82</v>
      </c>
      <c r="K374" s="347">
        <v>1223371.9300000002</v>
      </c>
      <c r="L374" s="347">
        <v>4106.1246810917328</v>
      </c>
      <c r="M374" s="347">
        <v>1238781.7146810917</v>
      </c>
      <c r="N374" s="346">
        <v>0.85890025135273707</v>
      </c>
      <c r="O374" s="347">
        <v>15789.57</v>
      </c>
      <c r="P374" s="347">
        <v>11463.030000000002</v>
      </c>
      <c r="Q374" s="347">
        <v>27252.600000000002</v>
      </c>
      <c r="R374" s="346">
        <v>1.8895391102896203E-2</v>
      </c>
      <c r="S374" s="347">
        <v>22905.52</v>
      </c>
      <c r="T374" s="347">
        <v>29521.19</v>
      </c>
      <c r="U374" s="347">
        <v>13058.869999999999</v>
      </c>
      <c r="V374" s="347">
        <v>0</v>
      </c>
      <c r="W374" s="347">
        <v>0.01</v>
      </c>
      <c r="X374" s="347">
        <v>65485.590000000004</v>
      </c>
      <c r="Y374" s="347">
        <v>1331519.9046810917</v>
      </c>
      <c r="Z374" s="347">
        <v>0</v>
      </c>
      <c r="AA374" s="347">
        <v>1331519.9046810917</v>
      </c>
    </row>
    <row r="375" spans="1:27" customFormat="1" ht="12" customHeight="1">
      <c r="A375" s="342">
        <v>2015</v>
      </c>
      <c r="B375" s="343">
        <v>42063</v>
      </c>
      <c r="C375" s="347" t="s">
        <v>1475</v>
      </c>
      <c r="D375" s="347">
        <v>228.42844537815125</v>
      </c>
      <c r="E375" s="347">
        <v>238</v>
      </c>
      <c r="F375" s="347">
        <v>54365.97</v>
      </c>
      <c r="G375" s="347">
        <v>0</v>
      </c>
      <c r="H375" s="685">
        <v>54365.97</v>
      </c>
      <c r="I375" s="347">
        <v>1803.1</v>
      </c>
      <c r="J375" s="347">
        <v>68.37</v>
      </c>
      <c r="K375" s="347">
        <v>14986.08</v>
      </c>
      <c r="L375" s="347">
        <v>437.59572693442544</v>
      </c>
      <c r="M375" s="347">
        <v>17295.145726934425</v>
      </c>
      <c r="N375" s="346">
        <v>0.31812447615547784</v>
      </c>
      <c r="O375" s="347">
        <v>1157.3</v>
      </c>
      <c r="P375" s="347">
        <v>540.19999999999993</v>
      </c>
      <c r="Q375" s="347">
        <v>1697.5</v>
      </c>
      <c r="R375" s="346">
        <v>3.1223576071575655E-2</v>
      </c>
      <c r="S375" s="347">
        <v>22687.57</v>
      </c>
      <c r="T375" s="347">
        <v>4015.7299999999996</v>
      </c>
      <c r="U375" s="347">
        <v>312.94</v>
      </c>
      <c r="V375" s="347">
        <v>0</v>
      </c>
      <c r="W375" s="347">
        <v>0</v>
      </c>
      <c r="X375" s="347">
        <v>27016.239999999998</v>
      </c>
      <c r="Y375" s="347">
        <v>46008.885726934423</v>
      </c>
      <c r="Z375" s="347">
        <v>0</v>
      </c>
      <c r="AA375" s="347">
        <v>46008.885726934423</v>
      </c>
    </row>
    <row r="376" spans="1:27" customFormat="1" ht="12" customHeight="1">
      <c r="A376" s="342">
        <v>2015</v>
      </c>
      <c r="B376" s="343">
        <v>42094</v>
      </c>
      <c r="C376" s="347" t="s">
        <v>1475</v>
      </c>
      <c r="D376" s="347">
        <v>131.23235483870968</v>
      </c>
      <c r="E376" s="347">
        <v>310</v>
      </c>
      <c r="F376" s="347">
        <v>40682.03</v>
      </c>
      <c r="G376" s="347">
        <v>0</v>
      </c>
      <c r="H376" s="685">
        <v>40682.03</v>
      </c>
      <c r="I376" s="347">
        <v>949.42000000000007</v>
      </c>
      <c r="J376" s="347">
        <v>136.19999999999999</v>
      </c>
      <c r="K376" s="347">
        <v>16766.920000000002</v>
      </c>
      <c r="L376" s="347">
        <v>298.90772958488907</v>
      </c>
      <c r="M376" s="347">
        <v>18151.447729584888</v>
      </c>
      <c r="N376" s="346">
        <v>0.44617851492624355</v>
      </c>
      <c r="O376" s="347">
        <v>1065.75</v>
      </c>
      <c r="P376" s="347">
        <v>485.53</v>
      </c>
      <c r="Q376" s="347">
        <v>1551.28</v>
      </c>
      <c r="R376" s="346">
        <v>3.8131823805252589E-2</v>
      </c>
      <c r="S376" s="347">
        <v>12801.03</v>
      </c>
      <c r="T376" s="347">
        <v>4573.92</v>
      </c>
      <c r="U376" s="347">
        <v>1018.75</v>
      </c>
      <c r="V376" s="347">
        <v>0</v>
      </c>
      <c r="W376" s="347">
        <v>0</v>
      </c>
      <c r="X376" s="347">
        <v>18393.7</v>
      </c>
      <c r="Y376" s="347">
        <v>38096.427729584888</v>
      </c>
      <c r="Z376" s="347">
        <v>0</v>
      </c>
      <c r="AA376" s="347">
        <v>38096.427729584888</v>
      </c>
    </row>
    <row r="377" spans="1:27" customFormat="1" ht="12" customHeight="1">
      <c r="A377" s="342">
        <v>2015</v>
      </c>
      <c r="B377" s="343">
        <v>42124</v>
      </c>
      <c r="C377" s="347" t="s">
        <v>1475</v>
      </c>
      <c r="D377" s="347">
        <v>235.5319186046512</v>
      </c>
      <c r="E377" s="347">
        <v>172</v>
      </c>
      <c r="F377" s="347">
        <v>40511.490000000005</v>
      </c>
      <c r="G377" s="347">
        <v>0</v>
      </c>
      <c r="H377" s="685">
        <v>40511.490000000005</v>
      </c>
      <c r="I377" s="347">
        <v>1361.47</v>
      </c>
      <c r="J377" s="347">
        <v>274.52</v>
      </c>
      <c r="K377" s="347">
        <v>10072.73</v>
      </c>
      <c r="L377" s="347">
        <v>435.64118943556775</v>
      </c>
      <c r="M377" s="347">
        <v>12144.361189435567</v>
      </c>
      <c r="N377" s="346">
        <v>0.29977572262673047</v>
      </c>
      <c r="O377" s="347">
        <v>570.06999999999994</v>
      </c>
      <c r="P377" s="347">
        <v>292.74</v>
      </c>
      <c r="Q377" s="347">
        <v>862.81</v>
      </c>
      <c r="R377" s="346">
        <v>2.1297908321811908E-2</v>
      </c>
      <c r="S377" s="347">
        <v>17065.120000000003</v>
      </c>
      <c r="T377" s="347">
        <v>3446.84</v>
      </c>
      <c r="U377" s="347">
        <v>293.08</v>
      </c>
      <c r="V377" s="347">
        <v>0</v>
      </c>
      <c r="W377" s="347">
        <v>0</v>
      </c>
      <c r="X377" s="347">
        <v>20805.040000000005</v>
      </c>
      <c r="Y377" s="347">
        <v>33812.211189435577</v>
      </c>
      <c r="Z377" s="347">
        <v>0</v>
      </c>
      <c r="AA377" s="347">
        <v>33812.211189435577</v>
      </c>
    </row>
    <row r="378" spans="1:27" customFormat="1" ht="12" customHeight="1">
      <c r="A378" s="342">
        <v>2015</v>
      </c>
      <c r="B378" s="343">
        <v>42155</v>
      </c>
      <c r="C378" s="347" t="s">
        <v>1475</v>
      </c>
      <c r="D378" s="347">
        <v>197.32630733944956</v>
      </c>
      <c r="E378" s="347">
        <v>436</v>
      </c>
      <c r="F378" s="347">
        <v>86034.27</v>
      </c>
      <c r="G378" s="347">
        <v>0</v>
      </c>
      <c r="H378" s="685">
        <v>86034.27</v>
      </c>
      <c r="I378" s="347">
        <v>2691.69</v>
      </c>
      <c r="J378" s="347">
        <v>643.94999999999993</v>
      </c>
      <c r="K378" s="347">
        <v>25559.079999999998</v>
      </c>
      <c r="L378" s="347">
        <v>924.19035253581148</v>
      </c>
      <c r="M378" s="347">
        <v>29818.910352535808</v>
      </c>
      <c r="N378" s="346">
        <v>0.3465934022865052</v>
      </c>
      <c r="O378" s="347">
        <v>1240.5899999999999</v>
      </c>
      <c r="P378" s="347">
        <v>634.15</v>
      </c>
      <c r="Q378" s="347">
        <v>1874.7399999999998</v>
      </c>
      <c r="R378" s="346">
        <v>2.1790619017282294E-2</v>
      </c>
      <c r="S378" s="347">
        <v>34048.51</v>
      </c>
      <c r="T378" s="347">
        <v>11384.59</v>
      </c>
      <c r="U378" s="347">
        <v>1019.0699999999999</v>
      </c>
      <c r="V378" s="347">
        <v>0</v>
      </c>
      <c r="W378" s="347">
        <v>0</v>
      </c>
      <c r="X378" s="347">
        <v>46452.170000000006</v>
      </c>
      <c r="Y378" s="347">
        <v>78145.820352535811</v>
      </c>
      <c r="Z378" s="347">
        <v>0</v>
      </c>
      <c r="AA378" s="347">
        <v>78145.820352535811</v>
      </c>
    </row>
    <row r="379" spans="1:27" customFormat="1" ht="12" customHeight="1">
      <c r="A379" s="342">
        <v>2015</v>
      </c>
      <c r="B379" s="343">
        <v>42185</v>
      </c>
      <c r="C379" s="347" t="s">
        <v>1475</v>
      </c>
      <c r="D379" s="347">
        <v>118.20311403508772</v>
      </c>
      <c r="E379" s="347">
        <v>228</v>
      </c>
      <c r="F379" s="347">
        <v>26950.31</v>
      </c>
      <c r="G379" s="347">
        <v>0</v>
      </c>
      <c r="H379" s="685">
        <v>26950.31</v>
      </c>
      <c r="I379" s="347">
        <v>570.05999999999995</v>
      </c>
      <c r="J379" s="347">
        <v>150.30000000000001</v>
      </c>
      <c r="K379" s="347">
        <v>12438.86</v>
      </c>
      <c r="L379" s="347">
        <v>74.437156085027766</v>
      </c>
      <c r="M379" s="347">
        <v>13233.65715608503</v>
      </c>
      <c r="N379" s="346">
        <v>0.4910391441168962</v>
      </c>
      <c r="O379" s="347">
        <v>464.66999999999996</v>
      </c>
      <c r="P379" s="347">
        <v>220.91</v>
      </c>
      <c r="Q379" s="347">
        <v>685.57999999999993</v>
      </c>
      <c r="R379" s="346">
        <v>2.5438668423480096E-2</v>
      </c>
      <c r="S379" s="347">
        <v>7797.55</v>
      </c>
      <c r="T379" s="347">
        <v>8323.7000000000007</v>
      </c>
      <c r="U379" s="347">
        <v>954.6</v>
      </c>
      <c r="V379" s="347">
        <v>0</v>
      </c>
      <c r="W379" s="347">
        <v>0.01</v>
      </c>
      <c r="X379" s="347">
        <v>17075.859999999997</v>
      </c>
      <c r="Y379" s="347">
        <v>30995.097156085023</v>
      </c>
      <c r="Z379" s="347">
        <v>0</v>
      </c>
      <c r="AA379" s="347">
        <v>30995.097156085023</v>
      </c>
    </row>
    <row r="380" spans="1:27" ht="12" customHeight="1">
      <c r="A380" s="342">
        <v>2012</v>
      </c>
      <c r="B380" s="343">
        <v>40939</v>
      </c>
      <c r="D380" s="359"/>
      <c r="N380" s="360"/>
      <c r="R380" s="360"/>
    </row>
    <row r="381" spans="1:27" ht="12" customHeight="1">
      <c r="A381" s="342">
        <v>2012</v>
      </c>
      <c r="B381" s="343">
        <v>40968</v>
      </c>
      <c r="D381" s="359"/>
      <c r="N381" s="360"/>
      <c r="R381" s="360"/>
    </row>
    <row r="382" spans="1:27" ht="12" customHeight="1">
      <c r="A382" s="342">
        <v>2012</v>
      </c>
      <c r="B382" s="343">
        <v>40999</v>
      </c>
      <c r="D382" s="359"/>
      <c r="N382" s="360"/>
      <c r="R382" s="360"/>
    </row>
    <row r="383" spans="1:27" ht="12" customHeight="1">
      <c r="A383" s="342">
        <v>2012</v>
      </c>
      <c r="B383" s="343">
        <v>41029</v>
      </c>
      <c r="D383" s="359"/>
      <c r="N383" s="360"/>
      <c r="R383" s="360"/>
    </row>
    <row r="384" spans="1:27" ht="12" customHeight="1">
      <c r="A384" s="342">
        <v>2012</v>
      </c>
      <c r="B384" s="343">
        <v>41060</v>
      </c>
      <c r="D384" s="359"/>
      <c r="N384" s="360"/>
      <c r="R384" s="360"/>
    </row>
    <row r="385" spans="1:27" ht="12" customHeight="1">
      <c r="A385" s="342">
        <v>2012</v>
      </c>
      <c r="B385" s="343">
        <v>41090</v>
      </c>
      <c r="D385" s="359"/>
      <c r="N385" s="360"/>
      <c r="R385" s="360"/>
    </row>
    <row r="386" spans="1:27" ht="12" customHeight="1">
      <c r="A386" s="342">
        <v>2012</v>
      </c>
      <c r="B386" s="343">
        <v>41121</v>
      </c>
      <c r="D386" s="359"/>
      <c r="N386" s="360"/>
      <c r="R386" s="360"/>
    </row>
    <row r="387" spans="1:27" ht="12" customHeight="1">
      <c r="A387" s="342">
        <v>2012</v>
      </c>
      <c r="B387" s="343">
        <v>41152</v>
      </c>
      <c r="D387" s="359"/>
      <c r="N387" s="360"/>
      <c r="R387" s="360"/>
    </row>
    <row r="388" spans="1:27" ht="12" customHeight="1">
      <c r="A388" s="342">
        <v>2012</v>
      </c>
      <c r="B388" s="343">
        <v>41182</v>
      </c>
      <c r="D388" s="359"/>
      <c r="N388" s="360"/>
      <c r="R388" s="360"/>
    </row>
    <row r="389" spans="1:27" ht="12" customHeight="1">
      <c r="A389" s="342">
        <v>2012</v>
      </c>
      <c r="B389" s="343">
        <v>41213</v>
      </c>
      <c r="D389" s="359"/>
      <c r="N389" s="360"/>
      <c r="R389" s="360"/>
    </row>
    <row r="390" spans="1:27" ht="12" customHeight="1">
      <c r="A390" s="342">
        <v>2012</v>
      </c>
      <c r="B390" s="343">
        <v>41243</v>
      </c>
      <c r="D390" s="359"/>
      <c r="N390" s="360"/>
      <c r="R390" s="360"/>
    </row>
    <row r="391" spans="1:27" ht="12" customHeight="1">
      <c r="A391" s="342">
        <v>2012</v>
      </c>
      <c r="B391" s="343">
        <v>41274</v>
      </c>
      <c r="D391" s="359"/>
      <c r="N391" s="360"/>
      <c r="R391" s="360"/>
    </row>
    <row r="392" spans="1:27" customFormat="1" ht="12" customHeight="1">
      <c r="A392" s="342">
        <v>2013</v>
      </c>
      <c r="B392" s="343">
        <v>41305</v>
      </c>
      <c r="C392" s="342"/>
      <c r="D392" s="359"/>
      <c r="E392" s="342"/>
      <c r="F392" s="342"/>
      <c r="G392" s="342"/>
      <c r="H392" s="676"/>
      <c r="I392" s="342"/>
      <c r="J392" s="342"/>
      <c r="K392" s="342"/>
      <c r="L392" s="342"/>
      <c r="M392" s="342"/>
      <c r="N392" s="360"/>
      <c r="O392" s="342"/>
      <c r="P392" s="342"/>
      <c r="Q392" s="342"/>
      <c r="R392" s="360"/>
      <c r="S392" s="342"/>
      <c r="T392" s="342"/>
      <c r="U392" s="342"/>
      <c r="V392" s="342"/>
      <c r="W392" s="342"/>
      <c r="X392" s="342"/>
      <c r="Y392" s="342"/>
      <c r="Z392" s="342"/>
      <c r="AA392" s="342"/>
    </row>
    <row r="393" spans="1:27" customFormat="1" ht="12" customHeight="1">
      <c r="A393" s="342">
        <v>2013</v>
      </c>
      <c r="B393" s="343">
        <v>41333</v>
      </c>
      <c r="C393" s="342"/>
      <c r="D393" s="359"/>
      <c r="E393" s="342"/>
      <c r="F393" s="342"/>
      <c r="G393" s="342"/>
      <c r="H393" s="676"/>
      <c r="I393" s="342"/>
      <c r="J393" s="342"/>
      <c r="K393" s="342"/>
      <c r="L393" s="342"/>
      <c r="M393" s="342"/>
      <c r="N393" s="360"/>
      <c r="O393" s="342"/>
      <c r="P393" s="342"/>
      <c r="Q393" s="342"/>
      <c r="R393" s="360"/>
      <c r="S393" s="342"/>
      <c r="T393" s="342"/>
      <c r="U393" s="342"/>
      <c r="V393" s="342"/>
      <c r="W393" s="342"/>
      <c r="X393" s="342"/>
      <c r="Y393" s="342"/>
      <c r="Z393" s="342"/>
      <c r="AA393" s="342"/>
    </row>
    <row r="394" spans="1:27" customFormat="1" ht="12" customHeight="1">
      <c r="A394" s="342">
        <v>2013</v>
      </c>
      <c r="B394" s="343">
        <v>41364</v>
      </c>
      <c r="C394" s="342"/>
      <c r="D394" s="359"/>
      <c r="E394" s="342"/>
      <c r="F394" s="342"/>
      <c r="G394" s="342"/>
      <c r="H394" s="676"/>
      <c r="I394" s="342"/>
      <c r="J394" s="342"/>
      <c r="K394" s="342"/>
      <c r="L394" s="342"/>
      <c r="M394" s="342"/>
      <c r="N394" s="360"/>
      <c r="O394" s="342"/>
      <c r="P394" s="342"/>
      <c r="Q394" s="342"/>
      <c r="R394" s="360"/>
      <c r="S394" s="342"/>
      <c r="T394" s="342"/>
      <c r="U394" s="342"/>
      <c r="V394" s="342"/>
      <c r="W394" s="342"/>
      <c r="X394" s="342"/>
      <c r="Y394" s="342"/>
      <c r="Z394" s="342"/>
      <c r="AA394" s="342"/>
    </row>
    <row r="395" spans="1:27" customFormat="1" ht="12" customHeight="1">
      <c r="A395" s="342">
        <v>2013</v>
      </c>
      <c r="B395" s="343">
        <v>41394</v>
      </c>
      <c r="C395" s="342"/>
      <c r="D395" s="359"/>
      <c r="E395" s="342"/>
      <c r="F395" s="342"/>
      <c r="G395" s="342"/>
      <c r="H395" s="676"/>
      <c r="I395" s="342"/>
      <c r="J395" s="342"/>
      <c r="K395" s="342"/>
      <c r="L395" s="342"/>
      <c r="M395" s="342"/>
      <c r="N395" s="360"/>
      <c r="O395" s="342"/>
      <c r="P395" s="342"/>
      <c r="Q395" s="342"/>
      <c r="R395" s="360"/>
      <c r="S395" s="342"/>
      <c r="T395" s="342"/>
      <c r="U395" s="342"/>
      <c r="V395" s="342"/>
      <c r="W395" s="342"/>
      <c r="X395" s="342"/>
      <c r="Y395" s="342"/>
      <c r="Z395" s="342"/>
      <c r="AA395" s="342"/>
    </row>
    <row r="396" spans="1:27" customFormat="1" ht="12" customHeight="1">
      <c r="A396" s="342">
        <v>2013</v>
      </c>
      <c r="B396" s="343">
        <v>41425</v>
      </c>
      <c r="C396" s="342"/>
      <c r="D396" s="359"/>
      <c r="E396" s="342"/>
      <c r="F396" s="342"/>
      <c r="G396" s="342"/>
      <c r="H396" s="676"/>
      <c r="I396" s="342"/>
      <c r="J396" s="342"/>
      <c r="K396" s="342"/>
      <c r="L396" s="342"/>
      <c r="M396" s="342"/>
      <c r="N396" s="360"/>
      <c r="O396" s="342"/>
      <c r="P396" s="342"/>
      <c r="Q396" s="342"/>
      <c r="R396" s="360"/>
      <c r="S396" s="342"/>
      <c r="T396" s="342"/>
      <c r="U396" s="342"/>
      <c r="V396" s="342"/>
      <c r="W396" s="342"/>
      <c r="X396" s="342"/>
      <c r="Y396" s="342"/>
      <c r="Z396" s="342"/>
      <c r="AA396" s="342"/>
    </row>
    <row r="397" spans="1:27" customFormat="1" ht="12" customHeight="1">
      <c r="A397" s="342">
        <v>2013</v>
      </c>
      <c r="B397" s="343">
        <v>41455</v>
      </c>
      <c r="C397" s="342"/>
      <c r="D397" s="359"/>
      <c r="E397" s="342"/>
      <c r="F397" s="342"/>
      <c r="G397" s="342"/>
      <c r="H397" s="676"/>
      <c r="I397" s="342"/>
      <c r="J397" s="342"/>
      <c r="K397" s="342"/>
      <c r="L397" s="342"/>
      <c r="M397" s="342"/>
      <c r="N397" s="360"/>
      <c r="O397" s="342"/>
      <c r="P397" s="342"/>
      <c r="Q397" s="342"/>
      <c r="R397" s="360"/>
      <c r="S397" s="342"/>
      <c r="T397" s="342"/>
      <c r="U397" s="342"/>
      <c r="V397" s="342"/>
      <c r="W397" s="342"/>
      <c r="X397" s="342"/>
      <c r="Y397" s="342"/>
      <c r="Z397" s="342"/>
      <c r="AA397" s="342"/>
    </row>
    <row r="398" spans="1:27" customFormat="1" ht="12" customHeight="1">
      <c r="A398" s="342">
        <v>2013</v>
      </c>
      <c r="B398" s="343">
        <v>41486</v>
      </c>
      <c r="C398" s="342"/>
      <c r="D398" s="359"/>
      <c r="E398" s="342"/>
      <c r="F398" s="342"/>
      <c r="G398" s="342"/>
      <c r="H398" s="676"/>
      <c r="I398" s="342"/>
      <c r="J398" s="342"/>
      <c r="K398" s="342"/>
      <c r="L398" s="342"/>
      <c r="M398" s="342"/>
      <c r="N398" s="360"/>
      <c r="O398" s="342"/>
      <c r="P398" s="342"/>
      <c r="Q398" s="342"/>
      <c r="R398" s="360"/>
      <c r="S398" s="342"/>
      <c r="T398" s="342"/>
      <c r="U398" s="342"/>
      <c r="V398" s="342"/>
      <c r="W398" s="342"/>
      <c r="X398" s="342"/>
      <c r="Y398" s="342"/>
      <c r="Z398" s="342"/>
      <c r="AA398" s="342"/>
    </row>
    <row r="399" spans="1:27" customFormat="1" ht="12" customHeight="1">
      <c r="A399" s="342">
        <v>2013</v>
      </c>
      <c r="B399" s="343">
        <v>41517</v>
      </c>
      <c r="C399" s="342"/>
      <c r="D399" s="359"/>
      <c r="E399" s="342"/>
      <c r="F399" s="342"/>
      <c r="G399" s="342"/>
      <c r="H399" s="676"/>
      <c r="I399" s="342"/>
      <c r="J399" s="342"/>
      <c r="K399" s="342"/>
      <c r="L399" s="342"/>
      <c r="M399" s="342"/>
      <c r="N399" s="360"/>
      <c r="O399" s="342"/>
      <c r="P399" s="342"/>
      <c r="Q399" s="342"/>
      <c r="R399" s="360"/>
      <c r="S399" s="342"/>
      <c r="T399" s="342"/>
      <c r="U399" s="342"/>
      <c r="V399" s="342"/>
      <c r="W399" s="342"/>
      <c r="X399" s="342"/>
      <c r="Y399" s="342"/>
      <c r="Z399" s="342"/>
      <c r="AA399" s="342"/>
    </row>
    <row r="400" spans="1:27" customFormat="1" ht="12" customHeight="1">
      <c r="A400" s="342">
        <v>2013</v>
      </c>
      <c r="B400" s="343">
        <v>41547</v>
      </c>
      <c r="C400" s="342"/>
      <c r="D400" s="359"/>
      <c r="E400" s="342"/>
      <c r="F400" s="342"/>
      <c r="G400" s="342"/>
      <c r="H400" s="676"/>
      <c r="I400" s="342"/>
      <c r="J400" s="342"/>
      <c r="K400" s="342"/>
      <c r="L400" s="342"/>
      <c r="M400" s="342"/>
      <c r="N400" s="360"/>
      <c r="O400" s="342"/>
      <c r="P400" s="342"/>
      <c r="Q400" s="342"/>
      <c r="R400" s="360"/>
      <c r="S400" s="342"/>
      <c r="T400" s="342"/>
      <c r="U400" s="342"/>
      <c r="V400" s="342"/>
      <c r="W400" s="342"/>
      <c r="X400" s="342"/>
      <c r="Y400" s="342"/>
      <c r="Z400" s="342"/>
      <c r="AA400" s="342"/>
    </row>
    <row r="401" spans="1:27" customFormat="1" ht="12" customHeight="1">
      <c r="A401" s="342">
        <v>2013</v>
      </c>
      <c r="B401" s="343">
        <v>41578</v>
      </c>
      <c r="C401" s="342"/>
      <c r="D401" s="359"/>
      <c r="E401" s="342"/>
      <c r="F401" s="342"/>
      <c r="G401" s="342"/>
      <c r="H401" s="676"/>
      <c r="I401" s="342"/>
      <c r="J401" s="342"/>
      <c r="K401" s="342"/>
      <c r="L401" s="342"/>
      <c r="M401" s="342"/>
      <c r="N401" s="360"/>
      <c r="O401" s="342"/>
      <c r="P401" s="342"/>
      <c r="Q401" s="342"/>
      <c r="R401" s="360"/>
      <c r="S401" s="342"/>
      <c r="T401" s="342"/>
      <c r="U401" s="342"/>
      <c r="V401" s="342"/>
      <c r="W401" s="342"/>
      <c r="X401" s="342"/>
      <c r="Y401" s="342"/>
      <c r="Z401" s="342"/>
      <c r="AA401" s="342"/>
    </row>
    <row r="402" spans="1:27" customFormat="1" ht="12" customHeight="1">
      <c r="A402" s="342">
        <v>2013</v>
      </c>
      <c r="B402" s="343">
        <v>41608</v>
      </c>
      <c r="C402" s="342"/>
      <c r="D402" s="359"/>
      <c r="E402" s="342"/>
      <c r="F402" s="342"/>
      <c r="G402" s="342"/>
      <c r="H402" s="676"/>
      <c r="I402" s="342"/>
      <c r="J402" s="342"/>
      <c r="K402" s="342"/>
      <c r="L402" s="342"/>
      <c r="M402" s="342"/>
      <c r="N402" s="360"/>
      <c r="O402" s="342"/>
      <c r="P402" s="342"/>
      <c r="Q402" s="342"/>
      <c r="R402" s="360"/>
      <c r="S402" s="342"/>
      <c r="T402" s="342"/>
      <c r="U402" s="342"/>
      <c r="V402" s="342"/>
      <c r="W402" s="342"/>
      <c r="X402" s="342"/>
      <c r="Y402" s="342"/>
      <c r="Z402" s="342"/>
      <c r="AA402" s="342"/>
    </row>
    <row r="403" spans="1:27" customFormat="1" ht="12" customHeight="1">
      <c r="A403" s="342">
        <v>2013</v>
      </c>
      <c r="B403" s="343">
        <v>41639</v>
      </c>
      <c r="C403" s="342"/>
      <c r="D403" s="359"/>
      <c r="E403" s="342"/>
      <c r="F403" s="342"/>
      <c r="G403" s="342"/>
      <c r="H403" s="676"/>
      <c r="I403" s="342"/>
      <c r="J403" s="342"/>
      <c r="K403" s="342"/>
      <c r="L403" s="342"/>
      <c r="M403" s="342"/>
      <c r="N403" s="360"/>
      <c r="O403" s="342"/>
      <c r="P403" s="342"/>
      <c r="Q403" s="342"/>
      <c r="R403" s="360"/>
      <c r="S403" s="342"/>
      <c r="T403" s="342"/>
      <c r="U403" s="342"/>
      <c r="V403" s="342"/>
      <c r="W403" s="342"/>
      <c r="X403" s="342"/>
      <c r="Y403" s="342"/>
      <c r="Z403" s="342"/>
      <c r="AA403" s="342"/>
    </row>
    <row r="404" spans="1:27" customFormat="1" ht="12" customHeight="1">
      <c r="A404" s="342">
        <v>2014</v>
      </c>
      <c r="B404" s="343">
        <v>41670</v>
      </c>
      <c r="C404" s="342"/>
      <c r="D404" s="359"/>
      <c r="E404" s="342"/>
      <c r="F404" s="342"/>
      <c r="G404" s="342"/>
      <c r="H404" s="676"/>
      <c r="I404" s="342"/>
      <c r="J404" s="342"/>
      <c r="K404" s="342"/>
      <c r="L404" s="342"/>
      <c r="M404" s="342"/>
      <c r="N404" s="360"/>
      <c r="O404" s="342"/>
      <c r="P404" s="342"/>
      <c r="Q404" s="342"/>
      <c r="R404" s="360"/>
      <c r="S404" s="342"/>
      <c r="T404" s="342"/>
      <c r="U404" s="342"/>
      <c r="V404" s="342"/>
      <c r="W404" s="342"/>
      <c r="X404" s="342"/>
      <c r="Y404" s="342"/>
      <c r="Z404" s="342"/>
      <c r="AA404" s="342"/>
    </row>
    <row r="405" spans="1:27" customFormat="1" ht="12" customHeight="1">
      <c r="A405" s="342">
        <v>2014</v>
      </c>
      <c r="B405" s="343">
        <v>41698</v>
      </c>
      <c r="C405" s="342"/>
      <c r="D405" s="359"/>
      <c r="E405" s="342"/>
      <c r="F405" s="342"/>
      <c r="G405" s="342"/>
      <c r="H405" s="676"/>
      <c r="I405" s="342"/>
      <c r="J405" s="342"/>
      <c r="K405" s="342"/>
      <c r="L405" s="342"/>
      <c r="M405" s="342"/>
      <c r="N405" s="360"/>
      <c r="O405" s="342"/>
      <c r="P405" s="342"/>
      <c r="Q405" s="342"/>
      <c r="R405" s="360"/>
      <c r="S405" s="342"/>
      <c r="T405" s="342"/>
      <c r="U405" s="342"/>
      <c r="V405" s="342"/>
      <c r="W405" s="342"/>
      <c r="X405" s="342"/>
      <c r="Y405" s="342"/>
      <c r="Z405" s="342"/>
      <c r="AA405" s="342"/>
    </row>
    <row r="406" spans="1:27" customFormat="1" ht="12" customHeight="1">
      <c r="A406" s="342">
        <v>2014</v>
      </c>
      <c r="B406" s="343">
        <v>41729</v>
      </c>
      <c r="C406" s="342"/>
      <c r="D406" s="359"/>
      <c r="E406" s="342"/>
      <c r="F406" s="342"/>
      <c r="G406" s="342"/>
      <c r="H406" s="676"/>
      <c r="I406" s="342"/>
      <c r="J406" s="342"/>
      <c r="K406" s="342"/>
      <c r="L406" s="342"/>
      <c r="M406" s="342"/>
      <c r="N406" s="360"/>
      <c r="O406" s="342"/>
      <c r="P406" s="342"/>
      <c r="Q406" s="342"/>
      <c r="R406" s="360"/>
      <c r="S406" s="342"/>
      <c r="T406" s="342"/>
      <c r="U406" s="342"/>
      <c r="V406" s="342"/>
      <c r="W406" s="342"/>
      <c r="X406" s="342"/>
      <c r="Y406" s="342"/>
      <c r="Z406" s="342"/>
      <c r="AA406" s="342"/>
    </row>
    <row r="407" spans="1:27" customFormat="1" ht="12" customHeight="1">
      <c r="A407" s="342">
        <v>2014</v>
      </c>
      <c r="B407" s="343">
        <v>41759</v>
      </c>
      <c r="C407" s="342"/>
      <c r="D407" s="359"/>
      <c r="E407" s="342"/>
      <c r="F407" s="342"/>
      <c r="G407" s="342"/>
      <c r="H407" s="676"/>
      <c r="I407" s="342"/>
      <c r="J407" s="342"/>
      <c r="K407" s="342"/>
      <c r="L407" s="342"/>
      <c r="M407" s="342"/>
      <c r="N407" s="360"/>
      <c r="O407" s="342"/>
      <c r="P407" s="342"/>
      <c r="Q407" s="342"/>
      <c r="R407" s="360"/>
      <c r="S407" s="342"/>
      <c r="T407" s="342"/>
      <c r="U407" s="342"/>
      <c r="V407" s="342"/>
      <c r="W407" s="342"/>
      <c r="X407" s="342"/>
      <c r="Y407" s="342"/>
      <c r="Z407" s="342"/>
      <c r="AA407" s="342"/>
    </row>
    <row r="408" spans="1:27" customFormat="1" ht="12" customHeight="1">
      <c r="A408" s="342">
        <v>2014</v>
      </c>
      <c r="B408" s="343">
        <v>41790</v>
      </c>
      <c r="C408" s="342"/>
      <c r="D408" s="359"/>
      <c r="E408" s="342"/>
      <c r="F408" s="342"/>
      <c r="G408" s="342"/>
      <c r="H408" s="676"/>
      <c r="I408" s="342"/>
      <c r="J408" s="342"/>
      <c r="K408" s="342"/>
      <c r="L408" s="342"/>
      <c r="M408" s="342"/>
      <c r="N408" s="360"/>
      <c r="O408" s="342"/>
      <c r="P408" s="342"/>
      <c r="Q408" s="342"/>
      <c r="R408" s="360"/>
      <c r="S408" s="342"/>
      <c r="T408" s="342"/>
      <c r="U408" s="342"/>
      <c r="V408" s="342"/>
      <c r="W408" s="342"/>
      <c r="X408" s="342"/>
      <c r="Y408" s="342"/>
      <c r="Z408" s="342"/>
      <c r="AA408" s="342"/>
    </row>
    <row r="409" spans="1:27" customFormat="1" ht="12" customHeight="1">
      <c r="A409" s="342">
        <v>2014</v>
      </c>
      <c r="B409" s="343">
        <v>41820</v>
      </c>
      <c r="C409" s="342"/>
      <c r="D409" s="359"/>
      <c r="E409" s="342"/>
      <c r="F409" s="342"/>
      <c r="G409" s="342"/>
      <c r="H409" s="676"/>
      <c r="I409" s="342"/>
      <c r="J409" s="342"/>
      <c r="K409" s="342"/>
      <c r="L409" s="342"/>
      <c r="M409" s="342"/>
      <c r="N409" s="360"/>
      <c r="O409" s="342"/>
      <c r="P409" s="342"/>
      <c r="Q409" s="342"/>
      <c r="R409" s="360"/>
      <c r="S409" s="342"/>
      <c r="T409" s="342"/>
      <c r="U409" s="342"/>
      <c r="V409" s="342"/>
      <c r="W409" s="342"/>
      <c r="X409" s="342"/>
      <c r="Y409" s="342"/>
      <c r="Z409" s="342"/>
      <c r="AA409" s="342"/>
    </row>
    <row r="410" spans="1:27" customFormat="1" ht="12" customHeight="1">
      <c r="A410" s="342">
        <v>2014</v>
      </c>
      <c r="B410" s="343">
        <v>41851</v>
      </c>
      <c r="C410" s="342"/>
      <c r="D410" s="359"/>
      <c r="E410" s="342"/>
      <c r="F410" s="342"/>
      <c r="G410" s="342"/>
      <c r="H410" s="676"/>
      <c r="I410" s="342"/>
      <c r="J410" s="342"/>
      <c r="K410" s="342"/>
      <c r="L410" s="342"/>
      <c r="M410" s="342"/>
      <c r="N410" s="360"/>
      <c r="O410" s="342"/>
      <c r="P410" s="342"/>
      <c r="Q410" s="342"/>
      <c r="R410" s="360"/>
      <c r="S410" s="342"/>
      <c r="T410" s="342"/>
      <c r="U410" s="342"/>
      <c r="V410" s="342"/>
      <c r="W410" s="342"/>
      <c r="X410" s="342"/>
      <c r="Y410" s="342"/>
      <c r="Z410" s="342"/>
      <c r="AA410" s="342"/>
    </row>
    <row r="411" spans="1:27" customFormat="1" ht="12" customHeight="1">
      <c r="A411" s="342">
        <v>2014</v>
      </c>
      <c r="B411" s="343">
        <v>41882</v>
      </c>
      <c r="C411" s="342"/>
      <c r="D411" s="359"/>
      <c r="E411" s="342"/>
      <c r="F411" s="342"/>
      <c r="G411" s="342"/>
      <c r="H411" s="676"/>
      <c r="I411" s="342"/>
      <c r="J411" s="342"/>
      <c r="K411" s="342"/>
      <c r="L411" s="342"/>
      <c r="M411" s="342"/>
      <c r="N411" s="360"/>
      <c r="O411" s="342"/>
      <c r="P411" s="342"/>
      <c r="Q411" s="342"/>
      <c r="R411" s="360"/>
      <c r="S411" s="342"/>
      <c r="T411" s="342"/>
      <c r="U411" s="342"/>
      <c r="V411" s="342"/>
      <c r="W411" s="342"/>
      <c r="X411" s="342"/>
      <c r="Y411" s="342"/>
      <c r="Z411" s="342"/>
      <c r="AA411" s="342"/>
    </row>
    <row r="412" spans="1:27" customFormat="1" ht="12" customHeight="1">
      <c r="A412" s="342">
        <v>2014</v>
      </c>
      <c r="B412" s="343">
        <v>41912</v>
      </c>
      <c r="C412" s="342"/>
      <c r="D412" s="359"/>
      <c r="E412" s="342"/>
      <c r="F412" s="342"/>
      <c r="G412" s="342"/>
      <c r="H412" s="676"/>
      <c r="I412" s="342"/>
      <c r="J412" s="342"/>
      <c r="K412" s="342"/>
      <c r="L412" s="342"/>
      <c r="M412" s="342"/>
      <c r="N412" s="360"/>
      <c r="O412" s="342"/>
      <c r="P412" s="342"/>
      <c r="Q412" s="342"/>
      <c r="R412" s="360"/>
      <c r="S412" s="342"/>
      <c r="T412" s="342"/>
      <c r="U412" s="342"/>
      <c r="V412" s="342"/>
      <c r="W412" s="342"/>
      <c r="X412" s="342"/>
      <c r="Y412" s="342"/>
      <c r="Z412" s="342"/>
      <c r="AA412" s="342"/>
    </row>
    <row r="413" spans="1:27" customFormat="1" ht="12" customHeight="1">
      <c r="A413" s="342">
        <v>2014</v>
      </c>
      <c r="B413" s="343">
        <v>41943</v>
      </c>
      <c r="C413" s="342"/>
      <c r="D413" s="359"/>
      <c r="E413" s="342"/>
      <c r="F413" s="342"/>
      <c r="G413" s="342"/>
      <c r="H413" s="676"/>
      <c r="I413" s="342"/>
      <c r="J413" s="342"/>
      <c r="K413" s="342"/>
      <c r="L413" s="342"/>
      <c r="M413" s="342"/>
      <c r="N413" s="360"/>
      <c r="O413" s="342"/>
      <c r="P413" s="342"/>
      <c r="Q413" s="342"/>
      <c r="R413" s="360"/>
      <c r="S413" s="342"/>
      <c r="T413" s="342"/>
      <c r="U413" s="342"/>
      <c r="V413" s="342"/>
      <c r="W413" s="342"/>
      <c r="X413" s="342"/>
      <c r="Y413" s="342"/>
      <c r="Z413" s="342"/>
      <c r="AA413" s="342"/>
    </row>
    <row r="414" spans="1:27" customFormat="1" ht="12" customHeight="1">
      <c r="A414" s="342">
        <v>2014</v>
      </c>
      <c r="B414" s="343">
        <v>41973</v>
      </c>
      <c r="C414" s="342"/>
      <c r="D414" s="359"/>
      <c r="E414" s="342"/>
      <c r="F414" s="342"/>
      <c r="G414" s="342"/>
      <c r="H414" s="676"/>
      <c r="I414" s="342"/>
      <c r="J414" s="342"/>
      <c r="K414" s="342"/>
      <c r="L414" s="342"/>
      <c r="M414" s="342"/>
      <c r="N414" s="360"/>
      <c r="O414" s="342"/>
      <c r="P414" s="342"/>
      <c r="Q414" s="342"/>
      <c r="R414" s="360"/>
      <c r="S414" s="342"/>
      <c r="T414" s="342"/>
      <c r="U414" s="342"/>
      <c r="V414" s="342"/>
      <c r="W414" s="342"/>
      <c r="X414" s="342"/>
      <c r="Y414" s="342"/>
      <c r="Z414" s="342"/>
      <c r="AA414" s="342"/>
    </row>
    <row r="415" spans="1:27" customFormat="1" ht="12" customHeight="1">
      <c r="A415" s="342">
        <v>2014</v>
      </c>
      <c r="B415" s="343">
        <v>42004</v>
      </c>
      <c r="C415" s="342"/>
      <c r="D415" s="359"/>
      <c r="E415" s="342"/>
      <c r="F415" s="342"/>
      <c r="G415" s="342"/>
      <c r="H415" s="676"/>
      <c r="I415" s="342"/>
      <c r="J415" s="342"/>
      <c r="K415" s="342"/>
      <c r="L415" s="342"/>
      <c r="M415" s="342"/>
      <c r="N415" s="360"/>
      <c r="O415" s="342"/>
      <c r="P415" s="342"/>
      <c r="Q415" s="342"/>
      <c r="R415" s="360"/>
      <c r="S415" s="342"/>
      <c r="T415" s="342"/>
      <c r="U415" s="342"/>
      <c r="V415" s="342"/>
      <c r="W415" s="342"/>
      <c r="X415" s="342"/>
      <c r="Y415" s="342"/>
      <c r="Z415" s="342"/>
      <c r="AA415" s="342"/>
    </row>
    <row r="416" spans="1:27" customFormat="1" ht="12" customHeight="1">
      <c r="A416" s="342">
        <v>2015</v>
      </c>
      <c r="B416" s="343">
        <v>42035</v>
      </c>
      <c r="C416" s="347" t="s">
        <v>1467</v>
      </c>
      <c r="D416" s="347">
        <v>13.180000000000001</v>
      </c>
      <c r="E416" s="347">
        <v>960</v>
      </c>
      <c r="F416" s="347">
        <v>12652.800000000001</v>
      </c>
      <c r="G416" s="347">
        <v>0</v>
      </c>
      <c r="H416" s="685">
        <v>12652.800000000001</v>
      </c>
      <c r="I416" s="347">
        <v>4235.71</v>
      </c>
      <c r="J416" s="347">
        <v>137.29</v>
      </c>
      <c r="K416" s="347">
        <v>6673.7300000000005</v>
      </c>
      <c r="L416" s="347">
        <v>-7491.8906230188959</v>
      </c>
      <c r="M416" s="347">
        <v>3554.8393769811037</v>
      </c>
      <c r="N416" s="346">
        <v>0.28095278333500123</v>
      </c>
      <c r="O416" s="347">
        <v>599.47</v>
      </c>
      <c r="P416" s="347">
        <v>340.68</v>
      </c>
      <c r="Q416" s="347">
        <v>940.15000000000009</v>
      </c>
      <c r="R416" s="346">
        <v>7.4303711431461805E-2</v>
      </c>
      <c r="S416" s="347">
        <v>12.94</v>
      </c>
      <c r="T416" s="347">
        <v>1587.55</v>
      </c>
      <c r="U416" s="347">
        <v>815.94</v>
      </c>
      <c r="V416" s="347">
        <v>0</v>
      </c>
      <c r="W416" s="347">
        <v>0</v>
      </c>
      <c r="X416" s="347">
        <v>2416.4300000000003</v>
      </c>
      <c r="Y416" s="347">
        <v>6911.4193769811045</v>
      </c>
      <c r="Z416" s="347">
        <v>0</v>
      </c>
      <c r="AA416" s="347">
        <v>6911.4193769811045</v>
      </c>
    </row>
    <row r="417" spans="1:27" customFormat="1" ht="12" customHeight="1">
      <c r="A417" s="342">
        <v>2015</v>
      </c>
      <c r="B417" s="343">
        <v>42063</v>
      </c>
      <c r="C417" s="347" t="s">
        <v>1467</v>
      </c>
      <c r="D417" s="347">
        <v>123.97017651989546</v>
      </c>
      <c r="E417" s="347">
        <v>20281</v>
      </c>
      <c r="F417" s="347">
        <v>2514239.15</v>
      </c>
      <c r="G417" s="347">
        <v>0</v>
      </c>
      <c r="H417" s="685">
        <v>2514239.15</v>
      </c>
      <c r="I417" s="347">
        <v>39683.269999999997</v>
      </c>
      <c r="J417" s="347">
        <v>19698.439999999999</v>
      </c>
      <c r="K417" s="347">
        <v>2371321.17</v>
      </c>
      <c r="L417" s="347">
        <v>3506.6597956710139</v>
      </c>
      <c r="M417" s="347">
        <v>2434209.5397956711</v>
      </c>
      <c r="N417" s="346">
        <v>0.96816945189787185</v>
      </c>
      <c r="O417" s="347">
        <v>36422.6</v>
      </c>
      <c r="P417" s="347">
        <v>25288.12</v>
      </c>
      <c r="Q417" s="347">
        <v>61710.720000000001</v>
      </c>
      <c r="R417" s="346">
        <v>2.4544490924819147E-2</v>
      </c>
      <c r="S417" s="347">
        <v>9008.41</v>
      </c>
      <c r="T417" s="347">
        <v>71763.570000000007</v>
      </c>
      <c r="U417" s="347">
        <v>30876.780000000002</v>
      </c>
      <c r="V417" s="347">
        <v>0</v>
      </c>
      <c r="W417" s="347">
        <v>0</v>
      </c>
      <c r="X417" s="347">
        <v>111648.76000000001</v>
      </c>
      <c r="Y417" s="347">
        <v>2607569.0197956711</v>
      </c>
      <c r="Z417" s="347">
        <v>0</v>
      </c>
      <c r="AA417" s="347">
        <v>2607569.0197956711</v>
      </c>
    </row>
    <row r="418" spans="1:27" customFormat="1" ht="12" customHeight="1">
      <c r="A418" s="342">
        <v>2015</v>
      </c>
      <c r="B418" s="343">
        <v>42094</v>
      </c>
      <c r="C418" s="347" t="s">
        <v>1467</v>
      </c>
      <c r="D418" s="347">
        <v>232.80932807167233</v>
      </c>
      <c r="E418" s="347">
        <v>4688</v>
      </c>
      <c r="F418" s="347">
        <v>1091410.1299999999</v>
      </c>
      <c r="G418" s="347">
        <v>0</v>
      </c>
      <c r="H418" s="685">
        <v>1091410.1299999999</v>
      </c>
      <c r="I418" s="347">
        <v>0</v>
      </c>
      <c r="J418" s="347">
        <v>8273.31</v>
      </c>
      <c r="K418" s="347">
        <v>1043875.2000000001</v>
      </c>
      <c r="L418" s="347">
        <v>5131.6055198900285</v>
      </c>
      <c r="M418" s="347">
        <v>1057280.1155198901</v>
      </c>
      <c r="N418" s="346">
        <v>0.96872851594284748</v>
      </c>
      <c r="O418" s="347">
        <v>12076.66</v>
      </c>
      <c r="P418" s="347">
        <v>8166.96</v>
      </c>
      <c r="Q418" s="347">
        <v>20243.62</v>
      </c>
      <c r="R418" s="346">
        <v>1.854813277204968E-2</v>
      </c>
      <c r="S418" s="347">
        <v>1450.65</v>
      </c>
      <c r="T418" s="347">
        <v>22059.43</v>
      </c>
      <c r="U418" s="347">
        <v>8983.25</v>
      </c>
      <c r="V418" s="347">
        <v>0</v>
      </c>
      <c r="W418" s="347">
        <v>0</v>
      </c>
      <c r="X418" s="347">
        <v>32493.33</v>
      </c>
      <c r="Y418" s="347">
        <v>1110017.06551989</v>
      </c>
      <c r="Z418" s="347">
        <v>0</v>
      </c>
      <c r="AA418" s="347">
        <v>1110017.06551989</v>
      </c>
    </row>
    <row r="419" spans="1:27" customFormat="1" ht="12" customHeight="1">
      <c r="A419" s="342">
        <v>2015</v>
      </c>
      <c r="B419" s="343">
        <v>42124</v>
      </c>
      <c r="C419" s="347" t="s">
        <v>1467</v>
      </c>
      <c r="D419" s="347">
        <v>128.39899848917241</v>
      </c>
      <c r="E419" s="347">
        <v>29785</v>
      </c>
      <c r="F419" s="347">
        <v>3824364.1700000004</v>
      </c>
      <c r="G419" s="347">
        <v>0</v>
      </c>
      <c r="H419" s="685">
        <v>3824364.1700000004</v>
      </c>
      <c r="I419" s="347">
        <v>0</v>
      </c>
      <c r="J419" s="347">
        <v>20328.91</v>
      </c>
      <c r="K419" s="347">
        <v>3286703</v>
      </c>
      <c r="L419" s="347">
        <v>8484.6355227120093</v>
      </c>
      <c r="M419" s="347">
        <v>3315516.5455227122</v>
      </c>
      <c r="N419" s="346">
        <v>0.86694582370870599</v>
      </c>
      <c r="O419" s="347">
        <v>79953.159999999989</v>
      </c>
      <c r="P419" s="347">
        <v>43963.94</v>
      </c>
      <c r="Q419" s="347">
        <v>123917.09999999999</v>
      </c>
      <c r="R419" s="346">
        <v>3.2402013639825512E-2</v>
      </c>
      <c r="S419" s="347">
        <v>22465.940000000002</v>
      </c>
      <c r="T419" s="347">
        <v>146750.43000000002</v>
      </c>
      <c r="U419" s="347">
        <v>51606</v>
      </c>
      <c r="V419" s="347">
        <v>0</v>
      </c>
      <c r="W419" s="347">
        <v>0</v>
      </c>
      <c r="X419" s="347">
        <v>220822.37000000002</v>
      </c>
      <c r="Y419" s="347">
        <v>3660256.0155227124</v>
      </c>
      <c r="Z419" s="347">
        <v>0</v>
      </c>
      <c r="AA419" s="347">
        <v>3660256.0155227124</v>
      </c>
    </row>
    <row r="420" spans="1:27" customFormat="1" ht="12" customHeight="1">
      <c r="A420" s="342">
        <v>2015</v>
      </c>
      <c r="B420" s="343">
        <v>42155</v>
      </c>
      <c r="C420" s="347" t="s">
        <v>1467</v>
      </c>
      <c r="D420" s="347">
        <v>136.89142141036533</v>
      </c>
      <c r="E420" s="347">
        <v>23540</v>
      </c>
      <c r="F420" s="347">
        <v>3222424.0599999996</v>
      </c>
      <c r="G420" s="347">
        <v>0</v>
      </c>
      <c r="H420" s="685">
        <v>3222424.0599999996</v>
      </c>
      <c r="I420" s="347">
        <v>0</v>
      </c>
      <c r="J420" s="347">
        <v>18800.3</v>
      </c>
      <c r="K420" s="347">
        <v>2844204.2800000007</v>
      </c>
      <c r="L420" s="347">
        <v>60073.63595698127</v>
      </c>
      <c r="M420" s="347">
        <v>2923078.2159569818</v>
      </c>
      <c r="N420" s="346">
        <v>0.90710538449647193</v>
      </c>
      <c r="O420" s="347">
        <v>68224.48000000001</v>
      </c>
      <c r="P420" s="347">
        <v>37518.060000000005</v>
      </c>
      <c r="Q420" s="347">
        <v>105742.54000000001</v>
      </c>
      <c r="R420" s="346">
        <v>3.2814594861236238E-2</v>
      </c>
      <c r="S420" s="347">
        <v>19427.41</v>
      </c>
      <c r="T420" s="347">
        <v>161297.35999999996</v>
      </c>
      <c r="U420" s="347">
        <v>48440.039999999994</v>
      </c>
      <c r="V420" s="347">
        <v>0</v>
      </c>
      <c r="W420" s="347">
        <v>0</v>
      </c>
      <c r="X420" s="347">
        <v>229164.80999999994</v>
      </c>
      <c r="Y420" s="347">
        <v>3257985.5659569819</v>
      </c>
      <c r="Z420" s="347">
        <v>0</v>
      </c>
      <c r="AA420" s="347">
        <v>3257985.5659569819</v>
      </c>
    </row>
    <row r="421" spans="1:27" customFormat="1" ht="12" customHeight="1">
      <c r="A421" s="342">
        <v>2015</v>
      </c>
      <c r="B421" s="343">
        <v>42185</v>
      </c>
      <c r="C421" s="347" t="s">
        <v>1467</v>
      </c>
      <c r="D421" s="347">
        <v>-102.03248481439817</v>
      </c>
      <c r="E421" s="347">
        <v>-17780</v>
      </c>
      <c r="F421" s="347">
        <v>1814137.5799999996</v>
      </c>
      <c r="G421" s="347">
        <v>0</v>
      </c>
      <c r="H421" s="685">
        <v>1814137.5799999996</v>
      </c>
      <c r="I421" s="347">
        <v>0</v>
      </c>
      <c r="J421" s="347">
        <v>13756.619999999999</v>
      </c>
      <c r="K421" s="347">
        <v>1217620.9099999997</v>
      </c>
      <c r="L421" s="347">
        <v>109214.61653559421</v>
      </c>
      <c r="M421" s="347">
        <v>1340592.146535594</v>
      </c>
      <c r="N421" s="346">
        <v>0.7389693931237532</v>
      </c>
      <c r="O421" s="347">
        <v>-26570.170000000002</v>
      </c>
      <c r="P421" s="347">
        <v>-11734.300000000001</v>
      </c>
      <c r="Q421" s="347">
        <v>-38304.47</v>
      </c>
      <c r="R421" s="346">
        <v>-2.1114423967778677E-2</v>
      </c>
      <c r="S421" s="347">
        <v>-33839.83</v>
      </c>
      <c r="T421" s="347">
        <v>-49844.100000000006</v>
      </c>
      <c r="U421" s="347">
        <v>-6159.8500000000022</v>
      </c>
      <c r="V421" s="347">
        <v>0</v>
      </c>
      <c r="W421" s="347">
        <v>0</v>
      </c>
      <c r="X421" s="347">
        <v>-89843.780000000013</v>
      </c>
      <c r="Y421" s="347">
        <v>1212443.896535594</v>
      </c>
      <c r="Z421" s="347">
        <v>0</v>
      </c>
      <c r="AA421" s="347">
        <v>1212443.896535594</v>
      </c>
    </row>
    <row r="422" spans="1:27">
      <c r="E422" s="342">
        <f>SUBTOTAL(9,E2:E421)</f>
        <v>99238930.599999994</v>
      </c>
      <c r="F422" s="342">
        <f t="shared" ref="F422:AA422" si="0">SUBTOTAL(9,F2:F421)</f>
        <v>1039964042.8100002</v>
      </c>
      <c r="G422" s="342">
        <f t="shared" si="0"/>
        <v>80313895.709999979</v>
      </c>
      <c r="H422" s="342">
        <f t="shared" si="0"/>
        <v>1120281666.8500004</v>
      </c>
      <c r="I422" s="342">
        <f t="shared" si="0"/>
        <v>38245961.209999971</v>
      </c>
      <c r="J422" s="342">
        <f t="shared" si="0"/>
        <v>8787482.9499999993</v>
      </c>
      <c r="K422" s="342">
        <f t="shared" si="0"/>
        <v>546280382.35000026</v>
      </c>
      <c r="L422" s="342">
        <f t="shared" si="0"/>
        <v>20001391.762842949</v>
      </c>
      <c r="M422" s="342">
        <f t="shared" si="0"/>
        <v>613315218.27284217</v>
      </c>
      <c r="N422" s="342">
        <f t="shared" si="0"/>
        <v>210.22209143090927</v>
      </c>
      <c r="O422" s="342">
        <f t="shared" si="0"/>
        <v>62140599.770000003</v>
      </c>
      <c r="P422" s="342">
        <f t="shared" si="0"/>
        <v>51911060.609999985</v>
      </c>
      <c r="Q422" s="342">
        <f t="shared" si="0"/>
        <v>114051660.38000003</v>
      </c>
      <c r="R422" s="342">
        <f t="shared" si="0"/>
        <v>30.292530750863524</v>
      </c>
      <c r="S422" s="342">
        <f t="shared" si="0"/>
        <v>24519966.15000001</v>
      </c>
      <c r="T422" s="342">
        <f t="shared" si="0"/>
        <v>109452372.36999997</v>
      </c>
      <c r="U422" s="342">
        <f t="shared" si="0"/>
        <v>34697209.869999953</v>
      </c>
      <c r="V422" s="342">
        <f t="shared" si="0"/>
        <v>16374907.180000016</v>
      </c>
      <c r="W422" s="342">
        <f t="shared" si="0"/>
        <v>1360290.4999999993</v>
      </c>
      <c r="X422" s="342">
        <f t="shared" si="0"/>
        <v>186404746.07000005</v>
      </c>
      <c r="Y422" s="342">
        <f t="shared" si="0"/>
        <v>913764378.00284302</v>
      </c>
      <c r="Z422" s="342">
        <f t="shared" si="0"/>
        <v>76721543.899999991</v>
      </c>
      <c r="AA422" s="342">
        <f t="shared" si="0"/>
        <v>990485921.90284264</v>
      </c>
    </row>
  </sheetData>
  <autoFilter ref="A1:AA421" xr:uid="{00000000-0009-0000-0000-00001E000000}"/>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3:B46"/>
  <sheetViews>
    <sheetView topLeftCell="C44" workbookViewId="0">
      <selection activeCell="J64" sqref="J64"/>
    </sheetView>
  </sheetViews>
  <sheetFormatPr defaultRowHeight="16.5"/>
  <cols>
    <col min="1" max="1" width="11.875" bestFit="1" customWidth="1"/>
    <col min="2" max="2" width="18" bestFit="1" customWidth="1"/>
  </cols>
  <sheetData>
    <row r="3" spans="1:2">
      <c r="A3" s="791" t="s">
        <v>1489</v>
      </c>
      <c r="B3" t="s">
        <v>2068</v>
      </c>
    </row>
    <row r="4" spans="1:2">
      <c r="A4" s="792">
        <v>40939</v>
      </c>
      <c r="B4" s="793">
        <v>22993674.669999994</v>
      </c>
    </row>
    <row r="5" spans="1:2">
      <c r="A5" s="792">
        <v>40968</v>
      </c>
      <c r="B5" s="793">
        <v>19722380.219999976</v>
      </c>
    </row>
    <row r="6" spans="1:2">
      <c r="A6" s="792">
        <v>40999</v>
      </c>
      <c r="B6" s="793">
        <v>21260991.939999975</v>
      </c>
    </row>
    <row r="7" spans="1:2">
      <c r="A7" s="792">
        <v>41029</v>
      </c>
      <c r="B7" s="793">
        <v>20452715.34999999</v>
      </c>
    </row>
    <row r="8" spans="1:2">
      <c r="A8" s="792">
        <v>41060</v>
      </c>
      <c r="B8" s="793">
        <v>20300760.02</v>
      </c>
    </row>
    <row r="9" spans="1:2">
      <c r="A9" s="792">
        <v>41090</v>
      </c>
      <c r="B9" s="793">
        <v>21270455.009999987</v>
      </c>
    </row>
    <row r="10" spans="1:2">
      <c r="A10" s="792">
        <v>41121</v>
      </c>
      <c r="B10" s="793">
        <v>20270086.250000004</v>
      </c>
    </row>
    <row r="11" spans="1:2">
      <c r="A11" s="792">
        <v>41152</v>
      </c>
      <c r="B11" s="793">
        <v>19329770.769999996</v>
      </c>
    </row>
    <row r="12" spans="1:2">
      <c r="A12" s="792">
        <v>41182</v>
      </c>
      <c r="B12" s="793">
        <v>21855319.330000002</v>
      </c>
    </row>
    <row r="13" spans="1:2">
      <c r="A13" s="792">
        <v>41213</v>
      </c>
      <c r="B13" s="793">
        <v>19533687.870000001</v>
      </c>
    </row>
    <row r="14" spans="1:2">
      <c r="A14" s="792">
        <v>41243</v>
      </c>
      <c r="B14" s="793">
        <v>24317972.079999998</v>
      </c>
    </row>
    <row r="15" spans="1:2">
      <c r="A15" s="792">
        <v>41274</v>
      </c>
      <c r="B15" s="793">
        <v>24753658.25999999</v>
      </c>
    </row>
    <row r="16" spans="1:2">
      <c r="A16" s="792">
        <v>41305</v>
      </c>
      <c r="B16" s="793">
        <v>23446891.700000003</v>
      </c>
    </row>
    <row r="17" spans="1:2">
      <c r="A17" s="792">
        <v>41333</v>
      </c>
      <c r="B17" s="793">
        <v>21968941.079999998</v>
      </c>
    </row>
    <row r="18" spans="1:2">
      <c r="A18" s="792">
        <v>41364</v>
      </c>
      <c r="B18" s="793">
        <v>27215155.029999994</v>
      </c>
    </row>
    <row r="19" spans="1:2">
      <c r="A19" s="792">
        <v>41394</v>
      </c>
      <c r="B19" s="793">
        <v>22922110.630000003</v>
      </c>
    </row>
    <row r="20" spans="1:2">
      <c r="A20" s="792">
        <v>41425</v>
      </c>
      <c r="B20" s="793">
        <v>19657919</v>
      </c>
    </row>
    <row r="21" spans="1:2">
      <c r="A21" s="792">
        <v>41455</v>
      </c>
      <c r="B21" s="793">
        <v>20893769.02</v>
      </c>
    </row>
    <row r="22" spans="1:2">
      <c r="A22" s="792">
        <v>41486</v>
      </c>
      <c r="B22" s="793">
        <v>19489450.399999999</v>
      </c>
    </row>
    <row r="23" spans="1:2">
      <c r="A23" s="792">
        <v>41517</v>
      </c>
      <c r="B23" s="793">
        <v>21189410.180000007</v>
      </c>
    </row>
    <row r="24" spans="1:2">
      <c r="A24" s="792">
        <v>41547</v>
      </c>
      <c r="B24" s="793">
        <v>27988575.43999999</v>
      </c>
    </row>
    <row r="25" spans="1:2">
      <c r="A25" s="792">
        <v>41578</v>
      </c>
      <c r="B25" s="793">
        <v>25876058.499999996</v>
      </c>
    </row>
    <row r="26" spans="1:2">
      <c r="A26" s="792">
        <v>41608</v>
      </c>
      <c r="B26" s="793">
        <v>26812613.880000003</v>
      </c>
    </row>
    <row r="27" spans="1:2">
      <c r="A27" s="792">
        <v>41639</v>
      </c>
      <c r="B27" s="793">
        <v>28550501.229999993</v>
      </c>
    </row>
    <row r="28" spans="1:2">
      <c r="A28" s="792">
        <v>41670</v>
      </c>
      <c r="B28" s="793">
        <v>29922782.490000002</v>
      </c>
    </row>
    <row r="29" spans="1:2">
      <c r="A29" s="792">
        <v>41698</v>
      </c>
      <c r="B29" s="793">
        <v>26474715.339999992</v>
      </c>
    </row>
    <row r="30" spans="1:2">
      <c r="A30" s="792">
        <v>41729</v>
      </c>
      <c r="B30" s="793">
        <v>31733828.99000001</v>
      </c>
    </row>
    <row r="31" spans="1:2">
      <c r="A31" s="792">
        <v>41759</v>
      </c>
      <c r="B31" s="793">
        <v>31924893.230000004</v>
      </c>
    </row>
    <row r="32" spans="1:2">
      <c r="A32" s="792">
        <v>41790</v>
      </c>
      <c r="B32" s="793">
        <v>31078621.850000001</v>
      </c>
    </row>
    <row r="33" spans="1:2">
      <c r="A33" s="792">
        <v>41820</v>
      </c>
      <c r="B33" s="793">
        <v>31206701.859999999</v>
      </c>
    </row>
    <row r="34" spans="1:2">
      <c r="A34" s="792">
        <v>41851</v>
      </c>
      <c r="B34" s="793">
        <v>29926124.239999998</v>
      </c>
    </row>
    <row r="35" spans="1:2">
      <c r="A35" s="792">
        <v>41882</v>
      </c>
      <c r="B35" s="793">
        <v>29844128.159999996</v>
      </c>
    </row>
    <row r="36" spans="1:2">
      <c r="A36" s="792">
        <v>41912</v>
      </c>
      <c r="B36" s="793">
        <v>29832882.109999999</v>
      </c>
    </row>
    <row r="37" spans="1:2">
      <c r="A37" s="792">
        <v>41943</v>
      </c>
      <c r="B37" s="793">
        <v>31187055.229999997</v>
      </c>
    </row>
    <row r="38" spans="1:2">
      <c r="A38" s="792">
        <v>41973</v>
      </c>
      <c r="B38" s="793">
        <v>31309693.619999997</v>
      </c>
    </row>
    <row r="39" spans="1:2">
      <c r="A39" s="792">
        <v>42004</v>
      </c>
      <c r="B39" s="793">
        <v>32803016.609999999</v>
      </c>
    </row>
    <row r="40" spans="1:2">
      <c r="A40" s="792">
        <v>42035</v>
      </c>
      <c r="B40" s="793">
        <v>41028569.799999997</v>
      </c>
    </row>
    <row r="41" spans="1:2">
      <c r="A41" s="792">
        <v>42063</v>
      </c>
      <c r="B41" s="793">
        <v>32453020.569999997</v>
      </c>
    </row>
    <row r="42" spans="1:2">
      <c r="A42" s="792">
        <v>42094</v>
      </c>
      <c r="B42" s="793">
        <v>34770828.390000008</v>
      </c>
    </row>
    <row r="43" spans="1:2">
      <c r="A43" s="792">
        <v>42124</v>
      </c>
      <c r="B43" s="793">
        <v>36279611.609999999</v>
      </c>
    </row>
    <row r="44" spans="1:2">
      <c r="A44" s="792">
        <v>42155</v>
      </c>
      <c r="B44" s="793">
        <v>32666032.879999984</v>
      </c>
    </row>
    <row r="45" spans="1:2">
      <c r="A45" s="792">
        <v>42185</v>
      </c>
      <c r="B45" s="793">
        <v>33766292.00999999</v>
      </c>
    </row>
    <row r="46" spans="1:2">
      <c r="A46" s="792" t="s">
        <v>1521</v>
      </c>
      <c r="B46" s="793">
        <v>1120281666.8499999</v>
      </c>
    </row>
  </sheetData>
  <phoneticPr fontId="1" type="noConversion"/>
  <pageMargins left="0.7" right="0.7" top="0.75" bottom="0.75" header="0.3" footer="0.3"/>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123"/>
  <sheetViews>
    <sheetView zoomScaleNormal="100" workbookViewId="0">
      <pane xSplit="3" ySplit="1" topLeftCell="L29" activePane="bottomRight" state="frozen"/>
      <selection pane="bottomRight" activeCell="N51" sqref="N51"/>
      <selection pane="bottomLeft" activeCell="A3" sqref="A3"/>
      <selection pane="topRight" activeCell="D1" sqref="D1"/>
    </sheetView>
  </sheetViews>
  <sheetFormatPr defaultRowHeight="11.25"/>
  <cols>
    <col min="1" max="1" width="4" style="426" bestFit="1" customWidth="1"/>
    <col min="2" max="2" width="6.125" style="308" bestFit="1" customWidth="1"/>
    <col min="3" max="3" width="33.625" style="308" bestFit="1" customWidth="1"/>
    <col min="4" max="4" width="9" style="308" bestFit="1" customWidth="1"/>
    <col min="5" max="6" width="10.375" style="308" bestFit="1" customWidth="1"/>
    <col min="7" max="7" width="11.875" style="435" bestFit="1" customWidth="1"/>
    <col min="8" max="9" width="10.375" style="308" bestFit="1" customWidth="1"/>
    <col min="10" max="10" width="11.875" style="435" bestFit="1" customWidth="1"/>
    <col min="11" max="11" width="10.375" style="308" bestFit="1" customWidth="1"/>
    <col min="12" max="12" width="11.25" style="308" bestFit="1" customWidth="1"/>
    <col min="13" max="13" width="11.875" style="435" bestFit="1" customWidth="1"/>
    <col min="14" max="15" width="10.375" style="308" bestFit="1" customWidth="1"/>
    <col min="16" max="16" width="11.875" style="435" bestFit="1" customWidth="1"/>
    <col min="17" max="17" width="8.5" style="434" bestFit="1" customWidth="1"/>
    <col min="18" max="18" width="11.125" style="308" bestFit="1" customWidth="1"/>
    <col min="19" max="20" width="9" style="308"/>
    <col min="21" max="21" width="10.125" style="308" bestFit="1" customWidth="1"/>
    <col min="22" max="16384" width="9" style="308"/>
  </cols>
  <sheetData>
    <row r="1" spans="1:21" s="426" customFormat="1" ht="19.5" customHeight="1">
      <c r="A1" s="437" t="s">
        <v>2069</v>
      </c>
      <c r="B1" s="437" t="s">
        <v>2070</v>
      </c>
      <c r="C1" s="436" t="s">
        <v>1960</v>
      </c>
      <c r="D1" s="437" t="s">
        <v>1961</v>
      </c>
      <c r="E1" s="424" t="s">
        <v>1962</v>
      </c>
      <c r="F1" s="424" t="s">
        <v>1963</v>
      </c>
      <c r="G1" s="425" t="s">
        <v>1964</v>
      </c>
      <c r="H1" s="424" t="s">
        <v>1965</v>
      </c>
      <c r="I1" s="424" t="s">
        <v>1966</v>
      </c>
      <c r="J1" s="425" t="s">
        <v>1967</v>
      </c>
      <c r="K1" s="424" t="s">
        <v>1968</v>
      </c>
      <c r="L1" s="424" t="s">
        <v>1969</v>
      </c>
      <c r="M1" s="425" t="s">
        <v>1970</v>
      </c>
      <c r="N1" s="424" t="s">
        <v>1971</v>
      </c>
      <c r="O1" s="424" t="s">
        <v>1972</v>
      </c>
      <c r="P1" s="425" t="s">
        <v>1973</v>
      </c>
      <c r="Q1" s="439"/>
      <c r="R1" s="438"/>
    </row>
    <row r="2" spans="1:21">
      <c r="A2" s="427">
        <v>11</v>
      </c>
      <c r="B2" s="428">
        <v>100220</v>
      </c>
      <c r="C2" s="428" t="s">
        <v>2071</v>
      </c>
      <c r="D2" s="428" t="s">
        <v>1837</v>
      </c>
      <c r="E2" s="429">
        <v>435492.96999999991</v>
      </c>
      <c r="F2" s="429">
        <v>532382</v>
      </c>
      <c r="G2" s="429">
        <v>0.81800844130718153</v>
      </c>
      <c r="H2" s="429">
        <v>8320031.3399999952</v>
      </c>
      <c r="I2" s="429">
        <v>5553722</v>
      </c>
      <c r="J2" s="429">
        <v>1.4981000741484711</v>
      </c>
      <c r="K2" s="429">
        <v>22103434.370000035</v>
      </c>
      <c r="L2" s="429">
        <v>13324337</v>
      </c>
      <c r="M2" s="429">
        <v>1.6588768634416884</v>
      </c>
      <c r="N2" s="429">
        <v>13149079.919999972</v>
      </c>
      <c r="O2" s="429">
        <v>7233466</v>
      </c>
      <c r="P2" s="429">
        <v>1.8178118097188778</v>
      </c>
      <c r="Q2" s="430" t="s">
        <v>2072</v>
      </c>
      <c r="R2" s="431" t="s">
        <v>2073</v>
      </c>
      <c r="S2" s="308" t="s">
        <v>2074</v>
      </c>
      <c r="T2" s="308">
        <f>S2*N2</f>
        <v>788944795.19999838</v>
      </c>
      <c r="U2" s="708">
        <f>N2</f>
        <v>13149079.919999972</v>
      </c>
    </row>
    <row r="3" spans="1:21">
      <c r="A3" s="427">
        <v>3</v>
      </c>
      <c r="B3" s="428">
        <v>100062</v>
      </c>
      <c r="C3" s="428" t="s">
        <v>2075</v>
      </c>
      <c r="D3" s="428" t="s">
        <v>1837</v>
      </c>
      <c r="E3" s="429">
        <v>22316284.149999987</v>
      </c>
      <c r="F3" s="429">
        <v>158311</v>
      </c>
      <c r="G3" s="429">
        <v>140.96483598739184</v>
      </c>
      <c r="H3" s="429">
        <v>21448763.179999996</v>
      </c>
      <c r="I3" s="429">
        <v>164520</v>
      </c>
      <c r="J3" s="429">
        <v>130.37176744468755</v>
      </c>
      <c r="K3" s="429">
        <v>20176727.280000001</v>
      </c>
      <c r="L3" s="429">
        <v>757719</v>
      </c>
      <c r="M3" s="429">
        <v>26.62824514100874</v>
      </c>
      <c r="N3" s="429">
        <v>7028324.2699999977</v>
      </c>
      <c r="O3" s="429">
        <v>378977</v>
      </c>
      <c r="P3" s="429">
        <v>18.545516667238374</v>
      </c>
      <c r="Q3" s="430" t="s">
        <v>2072</v>
      </c>
      <c r="R3" s="431" t="s">
        <v>2073</v>
      </c>
      <c r="S3" s="308" t="s">
        <v>2074</v>
      </c>
      <c r="T3" s="308">
        <f t="shared" ref="T3:T66" si="0">S3*N3</f>
        <v>421699456.19999987</v>
      </c>
      <c r="U3" s="708">
        <f t="shared" ref="U3:U66" si="1">N3</f>
        <v>7028324.2699999977</v>
      </c>
    </row>
    <row r="4" spans="1:21">
      <c r="A4" s="427">
        <v>72</v>
      </c>
      <c r="B4" s="428">
        <v>100113</v>
      </c>
      <c r="C4" s="428" t="s">
        <v>2076</v>
      </c>
      <c r="D4" s="428" t="s">
        <v>2077</v>
      </c>
      <c r="E4" s="429">
        <v>3442683.7700000009</v>
      </c>
      <c r="F4" s="429">
        <v>38105969</v>
      </c>
      <c r="G4" s="429">
        <v>9.0345000018238641E-2</v>
      </c>
      <c r="H4" s="429">
        <v>5902832.2200000072</v>
      </c>
      <c r="I4" s="429">
        <v>57115824</v>
      </c>
      <c r="J4" s="429">
        <v>0.10334845593753506</v>
      </c>
      <c r="K4" s="429">
        <v>11173548.900000047</v>
      </c>
      <c r="L4" s="429">
        <v>89026483</v>
      </c>
      <c r="M4" s="429">
        <v>0.12550814682862454</v>
      </c>
      <c r="N4" s="429">
        <v>6997148.5600000052</v>
      </c>
      <c r="O4" s="429">
        <v>58398137</v>
      </c>
      <c r="P4" s="429">
        <v>0.11981800994781742</v>
      </c>
      <c r="Q4" s="430" t="s">
        <v>2072</v>
      </c>
      <c r="R4" s="431" t="s">
        <v>2073</v>
      </c>
      <c r="S4" s="308" t="s">
        <v>2074</v>
      </c>
      <c r="T4" s="308">
        <f t="shared" si="0"/>
        <v>419828913.60000032</v>
      </c>
      <c r="U4" s="708">
        <f t="shared" si="1"/>
        <v>6997148.5600000052</v>
      </c>
    </row>
    <row r="5" spans="1:21">
      <c r="A5" s="427">
        <v>91</v>
      </c>
      <c r="B5" s="428">
        <v>200002</v>
      </c>
      <c r="C5" s="428" t="s">
        <v>2078</v>
      </c>
      <c r="D5" s="428" t="s">
        <v>2079</v>
      </c>
      <c r="E5" s="429">
        <v>7117745.0399999917</v>
      </c>
      <c r="F5" s="429">
        <v>49279534.200000003</v>
      </c>
      <c r="G5" s="429">
        <v>0.14443612658984897</v>
      </c>
      <c r="H5" s="429">
        <v>10987314.030000016</v>
      </c>
      <c r="I5" s="429">
        <v>99563380.200000003</v>
      </c>
      <c r="J5" s="429">
        <v>0.11035497195785259</v>
      </c>
      <c r="K5" s="429">
        <v>10678659.260000033</v>
      </c>
      <c r="L5" s="429">
        <v>102630187.8</v>
      </c>
      <c r="M5" s="429">
        <v>0.10404988521320852</v>
      </c>
      <c r="N5" s="429">
        <v>6281670.1000000052</v>
      </c>
      <c r="O5" s="429">
        <v>73357699.799999997</v>
      </c>
      <c r="P5" s="429">
        <v>8.563068521949492E-2</v>
      </c>
      <c r="Q5" s="430" t="s">
        <v>2072</v>
      </c>
      <c r="R5" s="431" t="s">
        <v>2073</v>
      </c>
      <c r="S5" s="308" t="s">
        <v>2074</v>
      </c>
      <c r="T5" s="308">
        <f t="shared" si="0"/>
        <v>376900206.0000003</v>
      </c>
      <c r="U5" s="708">
        <f t="shared" si="1"/>
        <v>6281670.1000000052</v>
      </c>
    </row>
    <row r="6" spans="1:21">
      <c r="A6" s="427">
        <v>90</v>
      </c>
      <c r="B6" s="428">
        <v>100040</v>
      </c>
      <c r="C6" s="442" t="s">
        <v>2080</v>
      </c>
      <c r="D6" s="428" t="s">
        <v>2079</v>
      </c>
      <c r="E6" s="429">
        <v>11162634.290000031</v>
      </c>
      <c r="F6" s="429">
        <v>17334625</v>
      </c>
      <c r="G6" s="429">
        <v>0.64395014544589402</v>
      </c>
      <c r="H6" s="429">
        <v>14625950.909999998</v>
      </c>
      <c r="I6" s="429">
        <v>7370482</v>
      </c>
      <c r="J6" s="429">
        <v>1.9843954452368242</v>
      </c>
      <c r="K6" s="429">
        <v>13216282.090000041</v>
      </c>
      <c r="L6" s="429">
        <v>8892372</v>
      </c>
      <c r="M6" s="429">
        <v>1.4862493483178663</v>
      </c>
      <c r="N6" s="429">
        <v>6267959.440000006</v>
      </c>
      <c r="O6" s="429">
        <v>4367847</v>
      </c>
      <c r="P6" s="429">
        <v>1.4350226644843571</v>
      </c>
      <c r="Q6" s="430" t="s">
        <v>2072</v>
      </c>
      <c r="R6" s="431" t="s">
        <v>2073</v>
      </c>
      <c r="S6" s="308" t="s">
        <v>2074</v>
      </c>
      <c r="T6" s="308">
        <f t="shared" si="0"/>
        <v>376077566.40000033</v>
      </c>
      <c r="U6" s="708">
        <f t="shared" si="1"/>
        <v>6267959.440000006</v>
      </c>
    </row>
    <row r="7" spans="1:21">
      <c r="A7" s="427">
        <v>7</v>
      </c>
      <c r="B7" s="428">
        <v>100163</v>
      </c>
      <c r="C7" s="428" t="s">
        <v>2081</v>
      </c>
      <c r="D7" s="428" t="s">
        <v>1837</v>
      </c>
      <c r="E7" s="429">
        <v>5193958.5100000128</v>
      </c>
      <c r="F7" s="429">
        <v>4190265</v>
      </c>
      <c r="G7" s="429">
        <v>1.2395298411914313</v>
      </c>
      <c r="H7" s="429">
        <v>4594169.3999999929</v>
      </c>
      <c r="I7" s="429">
        <v>3864409</v>
      </c>
      <c r="J7" s="429">
        <v>1.1888413985165631</v>
      </c>
      <c r="K7" s="429">
        <v>9375622.2399999574</v>
      </c>
      <c r="L7" s="429">
        <v>5983072</v>
      </c>
      <c r="M7" s="429">
        <v>1.567024805985948</v>
      </c>
      <c r="N7" s="429">
        <v>5934672.0199999874</v>
      </c>
      <c r="O7" s="429">
        <v>3153643</v>
      </c>
      <c r="P7" s="429">
        <v>1.8818464930875141</v>
      </c>
      <c r="Q7" s="430" t="s">
        <v>2082</v>
      </c>
      <c r="R7" s="431" t="s">
        <v>2073</v>
      </c>
      <c r="S7" s="308" t="s">
        <v>2083</v>
      </c>
      <c r="T7" s="308">
        <f t="shared" si="0"/>
        <v>178040160.59999964</v>
      </c>
      <c r="U7" s="708">
        <f t="shared" si="1"/>
        <v>5934672.0199999874</v>
      </c>
    </row>
    <row r="8" spans="1:21">
      <c r="A8" s="427">
        <v>95</v>
      </c>
      <c r="B8" s="428">
        <v>100203</v>
      </c>
      <c r="C8" s="428" t="s">
        <v>2084</v>
      </c>
      <c r="D8" s="428" t="s">
        <v>1817</v>
      </c>
      <c r="E8" s="429">
        <v>4231929.0599999987</v>
      </c>
      <c r="F8" s="429">
        <v>1700575</v>
      </c>
      <c r="G8" s="429">
        <v>2.488528327183452</v>
      </c>
      <c r="H8" s="429">
        <v>4338764.7699999986</v>
      </c>
      <c r="I8" s="429">
        <v>1861253</v>
      </c>
      <c r="J8" s="429">
        <v>2.3310988726411717</v>
      </c>
      <c r="K8" s="429">
        <v>4793950.0399999982</v>
      </c>
      <c r="L8" s="429">
        <v>2326821</v>
      </c>
      <c r="M8" s="429">
        <v>2.0603003153229227</v>
      </c>
      <c r="N8" s="429">
        <v>4895214.7099999972</v>
      </c>
      <c r="O8" s="429">
        <v>1797789</v>
      </c>
      <c r="P8" s="429">
        <v>2.7229083668884373</v>
      </c>
      <c r="Q8" s="430" t="s">
        <v>2072</v>
      </c>
      <c r="R8" s="431" t="s">
        <v>2073</v>
      </c>
      <c r="S8" s="308" t="s">
        <v>2074</v>
      </c>
      <c r="T8" s="308">
        <f t="shared" si="0"/>
        <v>293712882.59999985</v>
      </c>
      <c r="U8" s="708">
        <f t="shared" si="1"/>
        <v>4895214.7099999972</v>
      </c>
    </row>
    <row r="9" spans="1:21">
      <c r="A9" s="427">
        <v>18</v>
      </c>
      <c r="B9" s="428">
        <v>100378</v>
      </c>
      <c r="C9" s="428" t="s">
        <v>2085</v>
      </c>
      <c r="D9" s="428" t="s">
        <v>1837</v>
      </c>
      <c r="E9" s="429">
        <v>0</v>
      </c>
      <c r="F9" s="429">
        <v>0</v>
      </c>
      <c r="G9" s="429">
        <v>0</v>
      </c>
      <c r="H9" s="429">
        <v>0</v>
      </c>
      <c r="I9" s="429">
        <v>0</v>
      </c>
      <c r="J9" s="429">
        <v>0</v>
      </c>
      <c r="K9" s="429">
        <v>1363437.6600000001</v>
      </c>
      <c r="L9" s="429">
        <v>571495</v>
      </c>
      <c r="M9" s="429">
        <v>2.385738562892064</v>
      </c>
      <c r="N9" s="429">
        <v>4351574.3400000054</v>
      </c>
      <c r="O9" s="429">
        <v>1943576</v>
      </c>
      <c r="P9" s="429">
        <v>2.2389524978699087</v>
      </c>
      <c r="Q9" s="430" t="s">
        <v>2072</v>
      </c>
      <c r="R9" s="431" t="s">
        <v>2073</v>
      </c>
      <c r="S9" s="308" t="s">
        <v>2074</v>
      </c>
      <c r="T9" s="308">
        <f t="shared" si="0"/>
        <v>261094460.40000033</v>
      </c>
      <c r="U9" s="708">
        <f t="shared" si="1"/>
        <v>4351574.3400000054</v>
      </c>
    </row>
    <row r="10" spans="1:21">
      <c r="A10" s="427">
        <v>71</v>
      </c>
      <c r="B10" s="428">
        <v>100044</v>
      </c>
      <c r="C10" s="428" t="s">
        <v>2086</v>
      </c>
      <c r="D10" s="428" t="s">
        <v>2077</v>
      </c>
      <c r="E10" s="429">
        <v>2886853.2700000005</v>
      </c>
      <c r="F10" s="429">
        <v>8576471</v>
      </c>
      <c r="G10" s="429">
        <v>0.33660153109594848</v>
      </c>
      <c r="H10" s="429">
        <v>3758772</v>
      </c>
      <c r="I10" s="429">
        <v>11200000</v>
      </c>
      <c r="J10" s="429">
        <v>0.33560464285714287</v>
      </c>
      <c r="K10" s="429">
        <v>5662110</v>
      </c>
      <c r="L10" s="429">
        <v>16842000</v>
      </c>
      <c r="M10" s="429">
        <v>0.33618988243676523</v>
      </c>
      <c r="N10" s="429">
        <v>4165152</v>
      </c>
      <c r="O10" s="429">
        <v>12408000</v>
      </c>
      <c r="P10" s="429">
        <v>0.33568278529980655</v>
      </c>
      <c r="Q10" s="430" t="s">
        <v>2072</v>
      </c>
      <c r="R10" s="431" t="s">
        <v>2073</v>
      </c>
      <c r="S10" s="308" t="s">
        <v>2074</v>
      </c>
      <c r="T10" s="308">
        <f t="shared" si="0"/>
        <v>249909120</v>
      </c>
      <c r="U10" s="708">
        <f t="shared" si="1"/>
        <v>4165152</v>
      </c>
    </row>
    <row r="11" spans="1:21">
      <c r="A11" s="427">
        <v>5</v>
      </c>
      <c r="B11" s="428">
        <v>100138</v>
      </c>
      <c r="C11" s="428" t="s">
        <v>2087</v>
      </c>
      <c r="D11" s="428" t="s">
        <v>1837</v>
      </c>
      <c r="E11" s="429">
        <v>4519745.4499999909</v>
      </c>
      <c r="F11" s="429">
        <v>15196607</v>
      </c>
      <c r="G11" s="429">
        <v>0.29741806509834667</v>
      </c>
      <c r="H11" s="429">
        <v>6356043.7700000014</v>
      </c>
      <c r="I11" s="429">
        <v>18151339</v>
      </c>
      <c r="J11" s="429">
        <v>0.35016941560068937</v>
      </c>
      <c r="K11" s="429">
        <v>7571328.5400000094</v>
      </c>
      <c r="L11" s="429">
        <v>19276141</v>
      </c>
      <c r="M11" s="429">
        <v>0.39278238004173188</v>
      </c>
      <c r="N11" s="429">
        <v>3463363.3799999831</v>
      </c>
      <c r="O11" s="429">
        <v>7274945</v>
      </c>
      <c r="P11" s="429">
        <v>0.47606729397954001</v>
      </c>
      <c r="Q11" s="430" t="s">
        <v>2072</v>
      </c>
      <c r="R11" s="431" t="s">
        <v>2073</v>
      </c>
      <c r="S11" s="308" t="s">
        <v>2074</v>
      </c>
      <c r="T11" s="308">
        <f t="shared" si="0"/>
        <v>207801802.799999</v>
      </c>
      <c r="U11" s="708">
        <f t="shared" si="1"/>
        <v>3463363.3799999831</v>
      </c>
    </row>
    <row r="12" spans="1:21">
      <c r="A12" s="427">
        <v>37</v>
      </c>
      <c r="B12" s="428">
        <v>100298</v>
      </c>
      <c r="C12" s="428" t="s">
        <v>2088</v>
      </c>
      <c r="D12" s="428" t="s">
        <v>2089</v>
      </c>
      <c r="E12" s="429">
        <v>0</v>
      </c>
      <c r="F12" s="429">
        <v>0</v>
      </c>
      <c r="G12" s="429">
        <v>0</v>
      </c>
      <c r="H12" s="429">
        <v>1685054.4400000002</v>
      </c>
      <c r="I12" s="429">
        <v>3183103.0000000005</v>
      </c>
      <c r="J12" s="429">
        <v>0.52937477675086231</v>
      </c>
      <c r="K12" s="429">
        <v>3512448.8999999994</v>
      </c>
      <c r="L12" s="429">
        <v>270824</v>
      </c>
      <c r="M12" s="429">
        <v>12.969489040853098</v>
      </c>
      <c r="N12" s="429">
        <v>3426249.4</v>
      </c>
      <c r="O12" s="429">
        <v>2656583.7999999993</v>
      </c>
      <c r="P12" s="429">
        <v>1.2897200532503439</v>
      </c>
      <c r="Q12" s="430" t="s">
        <v>2072</v>
      </c>
      <c r="R12" s="431" t="s">
        <v>2073</v>
      </c>
      <c r="S12" s="308" t="s">
        <v>2074</v>
      </c>
      <c r="T12" s="308">
        <f t="shared" si="0"/>
        <v>205574964</v>
      </c>
      <c r="U12" s="708">
        <f t="shared" si="1"/>
        <v>3426249.4</v>
      </c>
    </row>
    <row r="13" spans="1:21">
      <c r="A13" s="427">
        <v>26</v>
      </c>
      <c r="B13" s="428">
        <v>100057</v>
      </c>
      <c r="C13" s="428" t="s">
        <v>2090</v>
      </c>
      <c r="D13" s="428" t="s">
        <v>2089</v>
      </c>
      <c r="E13" s="429">
        <v>2721614.8000000003</v>
      </c>
      <c r="F13" s="429">
        <v>41513.071000000004</v>
      </c>
      <c r="G13" s="429">
        <v>65.560430352165469</v>
      </c>
      <c r="H13" s="429">
        <v>3609009.92</v>
      </c>
      <c r="I13" s="429">
        <v>56805.479999999989</v>
      </c>
      <c r="J13" s="429">
        <v>63.532777471469316</v>
      </c>
      <c r="K13" s="429">
        <v>5139301.620000001</v>
      </c>
      <c r="L13" s="429">
        <v>86504.42</v>
      </c>
      <c r="M13" s="429">
        <v>59.410855768988462</v>
      </c>
      <c r="N13" s="429">
        <v>3340515.7500000005</v>
      </c>
      <c r="O13" s="429">
        <v>61877.4</v>
      </c>
      <c r="P13" s="429">
        <v>53.986039329383594</v>
      </c>
      <c r="Q13" s="430" t="s">
        <v>2072</v>
      </c>
      <c r="R13" s="431" t="s">
        <v>2073</v>
      </c>
      <c r="S13" s="308" t="s">
        <v>2074</v>
      </c>
      <c r="T13" s="308">
        <f t="shared" si="0"/>
        <v>200430945.00000003</v>
      </c>
      <c r="U13" s="708">
        <f t="shared" si="1"/>
        <v>3340515.7500000005</v>
      </c>
    </row>
    <row r="14" spans="1:21">
      <c r="A14" s="427">
        <v>8</v>
      </c>
      <c r="B14" s="428">
        <v>100202</v>
      </c>
      <c r="C14" s="428" t="s">
        <v>2091</v>
      </c>
      <c r="D14" s="428" t="s">
        <v>1837</v>
      </c>
      <c r="E14" s="429">
        <v>199547.84000000003</v>
      </c>
      <c r="F14" s="429">
        <v>420434</v>
      </c>
      <c r="G14" s="429">
        <v>0.47462346051936816</v>
      </c>
      <c r="H14" s="429">
        <v>2598286.8699999945</v>
      </c>
      <c r="I14" s="429">
        <v>4041164</v>
      </c>
      <c r="J14" s="429">
        <v>0.6429550669064642</v>
      </c>
      <c r="K14" s="429">
        <v>6412693.2200000016</v>
      </c>
      <c r="L14" s="429">
        <v>9533726</v>
      </c>
      <c r="M14" s="429">
        <v>0.67263242304215598</v>
      </c>
      <c r="N14" s="429">
        <v>3316124.6900000116</v>
      </c>
      <c r="O14" s="429">
        <v>5338699</v>
      </c>
      <c r="P14" s="429">
        <v>0.62114846519723466</v>
      </c>
      <c r="Q14" s="430" t="s">
        <v>2092</v>
      </c>
      <c r="R14" s="431" t="s">
        <v>2073</v>
      </c>
      <c r="S14" s="308" t="s">
        <v>2074</v>
      </c>
      <c r="T14" s="308">
        <f t="shared" si="0"/>
        <v>198967481.40000069</v>
      </c>
      <c r="U14" s="708">
        <f t="shared" si="1"/>
        <v>3316124.6900000116</v>
      </c>
    </row>
    <row r="15" spans="1:21">
      <c r="A15" s="427">
        <v>6</v>
      </c>
      <c r="B15" s="428">
        <v>100149</v>
      </c>
      <c r="C15" s="428" t="s">
        <v>2093</v>
      </c>
      <c r="D15" s="428" t="s">
        <v>1837</v>
      </c>
      <c r="E15" s="429">
        <v>3799756.8799999845</v>
      </c>
      <c r="F15" s="429">
        <v>4175061</v>
      </c>
      <c r="G15" s="429">
        <v>0.91010811099526079</v>
      </c>
      <c r="H15" s="429">
        <v>4340487.769999993</v>
      </c>
      <c r="I15" s="429">
        <v>4729945</v>
      </c>
      <c r="J15" s="429">
        <v>0.91766136181287372</v>
      </c>
      <c r="K15" s="429">
        <v>6019628.6399999745</v>
      </c>
      <c r="L15" s="429">
        <v>7388259</v>
      </c>
      <c r="M15" s="429">
        <v>0.81475603927799156</v>
      </c>
      <c r="N15" s="429">
        <v>3130235.9600000032</v>
      </c>
      <c r="O15" s="429">
        <v>2670223</v>
      </c>
      <c r="P15" s="429">
        <v>1.1722751096069517</v>
      </c>
      <c r="Q15" s="430" t="s">
        <v>2072</v>
      </c>
      <c r="R15" s="431" t="s">
        <v>2073</v>
      </c>
      <c r="S15" s="308" t="s">
        <v>2074</v>
      </c>
      <c r="T15" s="308">
        <f t="shared" si="0"/>
        <v>187814157.6000002</v>
      </c>
      <c r="U15" s="708">
        <f t="shared" si="1"/>
        <v>3130235.9600000032</v>
      </c>
    </row>
    <row r="16" spans="1:21">
      <c r="A16" s="427">
        <v>96</v>
      </c>
      <c r="B16" s="428">
        <v>100228</v>
      </c>
      <c r="C16" s="428" t="s">
        <v>2094</v>
      </c>
      <c r="D16" s="428" t="s">
        <v>1817</v>
      </c>
      <c r="E16" s="429">
        <v>664802.64999999979</v>
      </c>
      <c r="F16" s="429">
        <v>389762</v>
      </c>
      <c r="G16" s="429">
        <v>1.7056630713101837</v>
      </c>
      <c r="H16" s="429">
        <v>3488061.180000003</v>
      </c>
      <c r="I16" s="429">
        <v>1353037</v>
      </c>
      <c r="J16" s="429">
        <v>2.5779495904398795</v>
      </c>
      <c r="K16" s="429">
        <v>7326870.1899999967</v>
      </c>
      <c r="L16" s="429">
        <v>2475636</v>
      </c>
      <c r="M16" s="429">
        <v>2.9595910666996263</v>
      </c>
      <c r="N16" s="429">
        <v>2623456.0399999996</v>
      </c>
      <c r="O16" s="429">
        <v>742238</v>
      </c>
      <c r="P16" s="429">
        <v>3.5345213260436674</v>
      </c>
      <c r="Q16" s="430" t="s">
        <v>2082</v>
      </c>
      <c r="R16" s="431" t="s">
        <v>2073</v>
      </c>
      <c r="S16" s="308" t="s">
        <v>2083</v>
      </c>
      <c r="T16" s="308">
        <f t="shared" si="0"/>
        <v>78703681.199999988</v>
      </c>
      <c r="U16" s="708">
        <f t="shared" si="1"/>
        <v>2623456.0399999996</v>
      </c>
    </row>
    <row r="17" spans="1:21">
      <c r="A17" s="427">
        <v>12</v>
      </c>
      <c r="B17" s="428">
        <v>100222</v>
      </c>
      <c r="C17" s="428" t="s">
        <v>2095</v>
      </c>
      <c r="D17" s="428" t="s">
        <v>1837</v>
      </c>
      <c r="E17" s="429">
        <v>9.1499999999999986</v>
      </c>
      <c r="F17" s="429">
        <v>915</v>
      </c>
      <c r="G17" s="429">
        <v>9.9999999999999985E-3</v>
      </c>
      <c r="H17" s="429">
        <v>1817777.2</v>
      </c>
      <c r="I17" s="429">
        <v>1246584</v>
      </c>
      <c r="J17" s="429">
        <v>1.4582067473992928</v>
      </c>
      <c r="K17" s="429">
        <v>5041587.7199999988</v>
      </c>
      <c r="L17" s="429">
        <v>3742192</v>
      </c>
      <c r="M17" s="429">
        <v>1.3472285013703196</v>
      </c>
      <c r="N17" s="429">
        <v>2528971.4499999997</v>
      </c>
      <c r="O17" s="429">
        <v>2223092</v>
      </c>
      <c r="P17" s="429">
        <v>1.1375918990307192</v>
      </c>
      <c r="Q17" s="430" t="s">
        <v>2082</v>
      </c>
      <c r="R17" s="431" t="s">
        <v>2073</v>
      </c>
      <c r="S17" s="308" t="s">
        <v>2083</v>
      </c>
      <c r="T17" s="308">
        <f t="shared" si="0"/>
        <v>75869143.499999985</v>
      </c>
      <c r="U17" s="708">
        <f t="shared" si="1"/>
        <v>2528971.4499999997</v>
      </c>
    </row>
    <row r="18" spans="1:21">
      <c r="A18" s="427">
        <v>62</v>
      </c>
      <c r="B18" s="428">
        <v>100204</v>
      </c>
      <c r="C18" s="428" t="s">
        <v>2096</v>
      </c>
      <c r="D18" s="428" t="s">
        <v>2097</v>
      </c>
      <c r="E18" s="429">
        <v>352421</v>
      </c>
      <c r="F18" s="429">
        <v>359500</v>
      </c>
      <c r="G18" s="429">
        <v>0.9803087621696801</v>
      </c>
      <c r="H18" s="429">
        <v>1836756.98</v>
      </c>
      <c r="I18" s="429">
        <v>2027503</v>
      </c>
      <c r="J18" s="429">
        <v>0.90592072120238543</v>
      </c>
      <c r="K18" s="429">
        <v>3228946.560000001</v>
      </c>
      <c r="L18" s="429">
        <v>3461580</v>
      </c>
      <c r="M18" s="429">
        <v>0.93279559045291482</v>
      </c>
      <c r="N18" s="429">
        <v>2358571.61</v>
      </c>
      <c r="O18" s="429">
        <v>2878000</v>
      </c>
      <c r="P18" s="429">
        <v>0.81951758512856143</v>
      </c>
      <c r="Q18" s="430" t="s">
        <v>2082</v>
      </c>
      <c r="R18" s="431" t="s">
        <v>2073</v>
      </c>
      <c r="S18" s="308" t="s">
        <v>2083</v>
      </c>
      <c r="T18" s="308">
        <f t="shared" si="0"/>
        <v>70757148.299999997</v>
      </c>
      <c r="U18" s="708">
        <f t="shared" si="1"/>
        <v>2358571.61</v>
      </c>
    </row>
    <row r="19" spans="1:21">
      <c r="A19" s="427">
        <v>13</v>
      </c>
      <c r="B19" s="428">
        <v>100229</v>
      </c>
      <c r="C19" s="428" t="s">
        <v>1886</v>
      </c>
      <c r="D19" s="428" t="s">
        <v>1837</v>
      </c>
      <c r="E19" s="429">
        <v>0</v>
      </c>
      <c r="F19" s="429">
        <v>0</v>
      </c>
      <c r="G19" s="429">
        <v>0</v>
      </c>
      <c r="H19" s="429">
        <v>1720641.7100000004</v>
      </c>
      <c r="I19" s="429">
        <v>2193293</v>
      </c>
      <c r="J19" s="429">
        <v>0.78450152806761364</v>
      </c>
      <c r="K19" s="429">
        <v>3626676.0699999956</v>
      </c>
      <c r="L19" s="429">
        <v>4640777</v>
      </c>
      <c r="M19" s="429">
        <v>0.78148035770733992</v>
      </c>
      <c r="N19" s="429">
        <v>2227270.8099999991</v>
      </c>
      <c r="O19" s="429">
        <v>1993919</v>
      </c>
      <c r="P19" s="429">
        <v>1.1170317400054863</v>
      </c>
      <c r="Q19" s="430" t="s">
        <v>2072</v>
      </c>
      <c r="R19" s="431" t="s">
        <v>2073</v>
      </c>
      <c r="S19" s="308" t="s">
        <v>2074</v>
      </c>
      <c r="T19" s="308">
        <f t="shared" si="0"/>
        <v>133636248.59999995</v>
      </c>
      <c r="U19" s="708">
        <f t="shared" si="1"/>
        <v>2227270.8099999991</v>
      </c>
    </row>
    <row r="20" spans="1:21">
      <c r="A20" s="427">
        <v>25</v>
      </c>
      <c r="B20" s="428">
        <v>100041</v>
      </c>
      <c r="C20" s="428" t="s">
        <v>2098</v>
      </c>
      <c r="D20" s="428" t="s">
        <v>2089</v>
      </c>
      <c r="E20" s="429">
        <v>2083667.5</v>
      </c>
      <c r="F20" s="429">
        <v>73875</v>
      </c>
      <c r="G20" s="429">
        <v>28.205313028764806</v>
      </c>
      <c r="H20" s="429">
        <v>4323162.4000000004</v>
      </c>
      <c r="I20" s="429">
        <v>151617</v>
      </c>
      <c r="J20" s="429">
        <v>28.513704927547703</v>
      </c>
      <c r="K20" s="429">
        <v>4888493.6000000006</v>
      </c>
      <c r="L20" s="429">
        <v>165050</v>
      </c>
      <c r="M20" s="429">
        <v>29.618258709481978</v>
      </c>
      <c r="N20" s="429">
        <v>1822225</v>
      </c>
      <c r="O20" s="429">
        <v>63650</v>
      </c>
      <c r="P20" s="429">
        <v>28.628829536527888</v>
      </c>
      <c r="Q20" s="430" t="s">
        <v>2072</v>
      </c>
      <c r="R20" s="431" t="s">
        <v>2073</v>
      </c>
      <c r="S20" s="308" t="s">
        <v>2074</v>
      </c>
      <c r="T20" s="308">
        <f t="shared" si="0"/>
        <v>109333500</v>
      </c>
      <c r="U20" s="708">
        <f t="shared" si="1"/>
        <v>1822225</v>
      </c>
    </row>
    <row r="21" spans="1:21">
      <c r="A21" s="427">
        <v>27</v>
      </c>
      <c r="B21" s="428">
        <v>100077</v>
      </c>
      <c r="C21" s="428" t="s">
        <v>2099</v>
      </c>
      <c r="D21" s="428" t="s">
        <v>2089</v>
      </c>
      <c r="E21" s="429">
        <v>488979.68</v>
      </c>
      <c r="F21" s="429">
        <v>5625.3</v>
      </c>
      <c r="G21" s="429">
        <v>86.925084884361723</v>
      </c>
      <c r="H21" s="429">
        <v>3081075.7299999991</v>
      </c>
      <c r="I21" s="429">
        <v>32634</v>
      </c>
      <c r="J21" s="429">
        <v>94.413057853772116</v>
      </c>
      <c r="K21" s="429">
        <v>4827739.8600000031</v>
      </c>
      <c r="L21" s="429">
        <v>50146.130000000005</v>
      </c>
      <c r="M21" s="429">
        <v>96.273428477930452</v>
      </c>
      <c r="N21" s="429">
        <v>1649511.9400000002</v>
      </c>
      <c r="O21" s="429">
        <v>18414</v>
      </c>
      <c r="P21" s="429">
        <v>89.579229933746078</v>
      </c>
      <c r="Q21" s="430" t="s">
        <v>2092</v>
      </c>
      <c r="R21" s="431" t="s">
        <v>2073</v>
      </c>
      <c r="S21" s="308" t="s">
        <v>2074</v>
      </c>
      <c r="T21" s="308">
        <f t="shared" si="0"/>
        <v>98970716.400000006</v>
      </c>
      <c r="U21" s="708">
        <f t="shared" si="1"/>
        <v>1649511.9400000002</v>
      </c>
    </row>
    <row r="22" spans="1:21">
      <c r="A22" s="427">
        <v>67</v>
      </c>
      <c r="B22" s="428">
        <v>100322</v>
      </c>
      <c r="C22" s="428" t="s">
        <v>2100</v>
      </c>
      <c r="D22" s="428" t="s">
        <v>2097</v>
      </c>
      <c r="E22" s="429">
        <v>0</v>
      </c>
      <c r="F22" s="429">
        <v>0</v>
      </c>
      <c r="G22" s="429">
        <v>0</v>
      </c>
      <c r="H22" s="429">
        <v>110032.1</v>
      </c>
      <c r="I22" s="429">
        <v>47081</v>
      </c>
      <c r="J22" s="429">
        <v>2.3370807756844587</v>
      </c>
      <c r="K22" s="429">
        <v>952771.67000000097</v>
      </c>
      <c r="L22" s="429">
        <v>510898</v>
      </c>
      <c r="M22" s="429">
        <v>1.8648960653594278</v>
      </c>
      <c r="N22" s="429">
        <v>1641601.9800000002</v>
      </c>
      <c r="O22" s="429">
        <v>1667986</v>
      </c>
      <c r="P22" s="429">
        <v>0.98418210944216566</v>
      </c>
      <c r="Q22" s="430" t="s">
        <v>2101</v>
      </c>
      <c r="R22" s="431" t="s">
        <v>2073</v>
      </c>
      <c r="U22" s="708"/>
    </row>
    <row r="23" spans="1:21">
      <c r="A23" s="427">
        <v>29</v>
      </c>
      <c r="B23" s="428">
        <v>100148</v>
      </c>
      <c r="C23" s="428" t="s">
        <v>2102</v>
      </c>
      <c r="D23" s="428" t="s">
        <v>2089</v>
      </c>
      <c r="E23" s="429">
        <v>366250</v>
      </c>
      <c r="F23" s="429">
        <v>11500</v>
      </c>
      <c r="G23" s="429">
        <v>31.847826086956523</v>
      </c>
      <c r="H23" s="429">
        <v>422125</v>
      </c>
      <c r="I23" s="429">
        <v>13350</v>
      </c>
      <c r="J23" s="429">
        <v>31.619850187265918</v>
      </c>
      <c r="K23" s="429">
        <v>1284493.5</v>
      </c>
      <c r="L23" s="429">
        <v>39350</v>
      </c>
      <c r="M23" s="429">
        <v>32.642782719186783</v>
      </c>
      <c r="N23" s="429">
        <v>1398260</v>
      </c>
      <c r="O23" s="429">
        <v>43825</v>
      </c>
      <c r="P23" s="429">
        <v>31.905533371363376</v>
      </c>
      <c r="Q23" s="430" t="s">
        <v>2082</v>
      </c>
      <c r="R23" s="431" t="s">
        <v>2073</v>
      </c>
      <c r="S23" s="308" t="s">
        <v>2083</v>
      </c>
      <c r="T23" s="308">
        <f t="shared" si="0"/>
        <v>41947800</v>
      </c>
      <c r="U23" s="708">
        <f t="shared" si="1"/>
        <v>1398260</v>
      </c>
    </row>
    <row r="24" spans="1:21">
      <c r="A24" s="427">
        <v>118</v>
      </c>
      <c r="B24" s="428">
        <v>100234</v>
      </c>
      <c r="C24" s="428" t="s">
        <v>2103</v>
      </c>
      <c r="D24" s="428" t="s">
        <v>1821</v>
      </c>
      <c r="E24" s="429">
        <v>121216.43000000001</v>
      </c>
      <c r="F24" s="429">
        <v>296835</v>
      </c>
      <c r="G24" s="429">
        <v>0.4083629962773932</v>
      </c>
      <c r="H24" s="429">
        <v>1718823.6099999968</v>
      </c>
      <c r="I24" s="429">
        <v>3988337</v>
      </c>
      <c r="J24" s="429">
        <v>0.43096248135501009</v>
      </c>
      <c r="K24" s="429">
        <v>2237523.8300000015</v>
      </c>
      <c r="L24" s="429">
        <v>4938395</v>
      </c>
      <c r="M24" s="429">
        <v>0.45308725405723954</v>
      </c>
      <c r="N24" s="429">
        <v>1387069.7699999991</v>
      </c>
      <c r="O24" s="429">
        <v>2735082</v>
      </c>
      <c r="P24" s="429">
        <v>0.50714010402613119</v>
      </c>
      <c r="Q24" s="430" t="s">
        <v>2082</v>
      </c>
      <c r="R24" s="431" t="s">
        <v>2073</v>
      </c>
      <c r="S24" s="308" t="s">
        <v>2083</v>
      </c>
      <c r="T24" s="308">
        <f t="shared" si="0"/>
        <v>41612093.099999972</v>
      </c>
      <c r="U24" s="708">
        <f t="shared" si="1"/>
        <v>1387069.7699999991</v>
      </c>
    </row>
    <row r="25" spans="1:21">
      <c r="A25" s="427">
        <v>14</v>
      </c>
      <c r="B25" s="428">
        <v>100261</v>
      </c>
      <c r="C25" s="428" t="s">
        <v>2104</v>
      </c>
      <c r="D25" s="428" t="s">
        <v>1837</v>
      </c>
      <c r="E25" s="429">
        <v>0</v>
      </c>
      <c r="F25" s="429">
        <v>0</v>
      </c>
      <c r="G25" s="429">
        <v>0</v>
      </c>
      <c r="H25" s="429">
        <v>1814608.7599999984</v>
      </c>
      <c r="I25" s="429">
        <v>769399</v>
      </c>
      <c r="J25" s="429">
        <v>2.3584755893885987</v>
      </c>
      <c r="K25" s="429">
        <v>5606561.0600000024</v>
      </c>
      <c r="L25" s="429">
        <v>2285006</v>
      </c>
      <c r="M25" s="429">
        <v>2.4536307825887556</v>
      </c>
      <c r="N25" s="429">
        <v>1181856.7000000002</v>
      </c>
      <c r="O25" s="429">
        <v>437819</v>
      </c>
      <c r="P25" s="429">
        <v>2.6994184811531712</v>
      </c>
      <c r="Q25" s="430" t="s">
        <v>2101</v>
      </c>
      <c r="R25" s="431" t="s">
        <v>2073</v>
      </c>
      <c r="U25" s="708"/>
    </row>
    <row r="26" spans="1:21">
      <c r="A26" s="427">
        <v>17</v>
      </c>
      <c r="B26" s="428">
        <v>100311</v>
      </c>
      <c r="C26" s="428" t="s">
        <v>2105</v>
      </c>
      <c r="D26" s="428" t="s">
        <v>1837</v>
      </c>
      <c r="E26" s="429">
        <v>0</v>
      </c>
      <c r="F26" s="429">
        <v>0</v>
      </c>
      <c r="G26" s="429">
        <v>0</v>
      </c>
      <c r="H26" s="429">
        <v>155190.71000000017</v>
      </c>
      <c r="I26" s="429">
        <v>77934</v>
      </c>
      <c r="J26" s="429">
        <v>1.9913094413221466</v>
      </c>
      <c r="K26" s="429">
        <v>766187.3400000002</v>
      </c>
      <c r="L26" s="429">
        <v>253149</v>
      </c>
      <c r="M26" s="429">
        <v>3.0266259791664205</v>
      </c>
      <c r="N26" s="429">
        <v>1131194.75</v>
      </c>
      <c r="O26" s="429">
        <v>320336</v>
      </c>
      <c r="P26" s="429">
        <v>3.5312757542080817</v>
      </c>
      <c r="Q26" s="430" t="s">
        <v>2072</v>
      </c>
      <c r="R26" s="431" t="s">
        <v>2073</v>
      </c>
      <c r="S26" s="308" t="s">
        <v>2074</v>
      </c>
      <c r="T26" s="308">
        <f t="shared" si="0"/>
        <v>67871685</v>
      </c>
      <c r="U26" s="708">
        <f t="shared" si="1"/>
        <v>1131194.75</v>
      </c>
    </row>
    <row r="27" spans="1:21">
      <c r="A27" s="427">
        <v>78</v>
      </c>
      <c r="B27" s="428">
        <v>100061</v>
      </c>
      <c r="C27" s="428" t="s">
        <v>2106</v>
      </c>
      <c r="D27" s="428" t="s">
        <v>2107</v>
      </c>
      <c r="E27" s="429">
        <v>1014549.3000000004</v>
      </c>
      <c r="F27" s="429">
        <v>199898</v>
      </c>
      <c r="G27" s="429">
        <v>5.075334920809615</v>
      </c>
      <c r="H27" s="429">
        <v>1565041.1499999992</v>
      </c>
      <c r="I27" s="429">
        <v>301525</v>
      </c>
      <c r="J27" s="429">
        <v>5.1904192023878588</v>
      </c>
      <c r="K27" s="429">
        <v>1714707.0199999998</v>
      </c>
      <c r="L27" s="429">
        <v>296546</v>
      </c>
      <c r="M27" s="429">
        <v>5.7822631901964616</v>
      </c>
      <c r="N27" s="429">
        <v>1102650.82</v>
      </c>
      <c r="O27" s="429">
        <v>216544</v>
      </c>
      <c r="P27" s="429">
        <v>5.0920405090882221</v>
      </c>
      <c r="Q27" s="430" t="s">
        <v>2072</v>
      </c>
      <c r="R27" s="431" t="s">
        <v>2073</v>
      </c>
      <c r="S27" s="308" t="s">
        <v>2074</v>
      </c>
      <c r="T27" s="308">
        <f t="shared" si="0"/>
        <v>66159049.200000003</v>
      </c>
      <c r="U27" s="708">
        <f t="shared" si="1"/>
        <v>1102650.82</v>
      </c>
    </row>
    <row r="28" spans="1:21">
      <c r="A28" s="427">
        <v>73</v>
      </c>
      <c r="B28" s="428">
        <v>100208</v>
      </c>
      <c r="C28" s="428" t="s">
        <v>2108</v>
      </c>
      <c r="D28" s="428" t="s">
        <v>2077</v>
      </c>
      <c r="E28" s="429">
        <v>1268413.8</v>
      </c>
      <c r="F28" s="429">
        <v>13181020</v>
      </c>
      <c r="G28" s="429">
        <v>9.6230322084330355E-2</v>
      </c>
      <c r="H28" s="429">
        <v>2289236.2999999998</v>
      </c>
      <c r="I28" s="429">
        <v>23888830</v>
      </c>
      <c r="J28" s="429">
        <v>9.5828732508038264E-2</v>
      </c>
      <c r="K28" s="429">
        <v>1989800</v>
      </c>
      <c r="L28" s="429">
        <v>20530000</v>
      </c>
      <c r="M28" s="429">
        <v>9.6921578178275694E-2</v>
      </c>
      <c r="N28" s="429">
        <v>994640</v>
      </c>
      <c r="O28" s="429">
        <v>10431500</v>
      </c>
      <c r="P28" s="429">
        <v>9.5349662081196371E-2</v>
      </c>
      <c r="Q28" s="430" t="s">
        <v>2082</v>
      </c>
      <c r="R28" s="431" t="s">
        <v>2073</v>
      </c>
      <c r="S28" s="308" t="s">
        <v>2083</v>
      </c>
      <c r="T28" s="308">
        <f t="shared" si="0"/>
        <v>29839200</v>
      </c>
      <c r="U28" s="708">
        <f t="shared" si="1"/>
        <v>994640</v>
      </c>
    </row>
    <row r="29" spans="1:21">
      <c r="A29" s="427">
        <v>56</v>
      </c>
      <c r="B29" s="428">
        <v>100146</v>
      </c>
      <c r="C29" s="428" t="s">
        <v>2109</v>
      </c>
      <c r="D29" s="428" t="s">
        <v>2097</v>
      </c>
      <c r="E29" s="429">
        <v>223520.3</v>
      </c>
      <c r="F29" s="429">
        <v>770740</v>
      </c>
      <c r="G29" s="429">
        <v>0.2900073954900485</v>
      </c>
      <c r="H29" s="429">
        <v>708378.89999999967</v>
      </c>
      <c r="I29" s="429">
        <v>1367490</v>
      </c>
      <c r="J29" s="429">
        <v>0.5180139525700368</v>
      </c>
      <c r="K29" s="429">
        <v>1329422.9299999997</v>
      </c>
      <c r="L29" s="429">
        <v>2462156</v>
      </c>
      <c r="M29" s="429">
        <v>0.5399426072109158</v>
      </c>
      <c r="N29" s="429">
        <v>906374.61999999976</v>
      </c>
      <c r="O29" s="429">
        <v>1630384</v>
      </c>
      <c r="P29" s="429">
        <v>0.55592708220885367</v>
      </c>
      <c r="Q29" s="430" t="s">
        <v>2110</v>
      </c>
      <c r="R29" s="431" t="s">
        <v>2073</v>
      </c>
      <c r="S29" s="308" t="s">
        <v>2111</v>
      </c>
      <c r="T29" s="308">
        <f t="shared" si="0"/>
        <v>81573715.799999982</v>
      </c>
      <c r="U29" s="708">
        <f t="shared" si="1"/>
        <v>906374.61999999976</v>
      </c>
    </row>
    <row r="30" spans="1:21">
      <c r="A30" s="427">
        <v>30</v>
      </c>
      <c r="B30" s="428">
        <v>100151</v>
      </c>
      <c r="C30" s="428" t="s">
        <v>2112</v>
      </c>
      <c r="D30" s="428" t="s">
        <v>2089</v>
      </c>
      <c r="E30" s="429">
        <v>1805269.9300000002</v>
      </c>
      <c r="F30" s="429">
        <v>25918.180000000004</v>
      </c>
      <c r="G30" s="429">
        <v>69.652650379000377</v>
      </c>
      <c r="H30" s="429">
        <v>2352093.09</v>
      </c>
      <c r="I30" s="429">
        <v>34390.410000000003</v>
      </c>
      <c r="J30" s="429">
        <v>68.393865906222103</v>
      </c>
      <c r="K30" s="429">
        <v>1893287.0899999999</v>
      </c>
      <c r="L30" s="429">
        <v>29178.13</v>
      </c>
      <c r="M30" s="429">
        <v>64.887197705953042</v>
      </c>
      <c r="N30" s="429">
        <v>895163.30999999994</v>
      </c>
      <c r="O30" s="429">
        <v>14990.649999999998</v>
      </c>
      <c r="P30" s="429">
        <v>59.714776210504553</v>
      </c>
      <c r="Q30" s="430" t="s">
        <v>2072</v>
      </c>
      <c r="R30" s="431" t="s">
        <v>2073</v>
      </c>
      <c r="S30" s="308" t="s">
        <v>2074</v>
      </c>
      <c r="T30" s="308">
        <f t="shared" si="0"/>
        <v>53709798.599999994</v>
      </c>
      <c r="U30" s="708">
        <f t="shared" si="1"/>
        <v>895163.30999999994</v>
      </c>
    </row>
    <row r="31" spans="1:21">
      <c r="A31" s="427">
        <v>98</v>
      </c>
      <c r="B31" s="428">
        <v>100183</v>
      </c>
      <c r="C31" s="428" t="s">
        <v>2113</v>
      </c>
      <c r="D31" s="428" t="s">
        <v>1823</v>
      </c>
      <c r="E31" s="429">
        <v>1347047.1300000004</v>
      </c>
      <c r="F31" s="429">
        <v>6038490</v>
      </c>
      <c r="G31" s="429">
        <v>0.22307681721754949</v>
      </c>
      <c r="H31" s="429">
        <v>1674323.8399999873</v>
      </c>
      <c r="I31" s="429">
        <v>7429672</v>
      </c>
      <c r="J31" s="429">
        <v>0.22535636028077516</v>
      </c>
      <c r="K31" s="429">
        <v>1807192.4599999869</v>
      </c>
      <c r="L31" s="429">
        <v>7715752</v>
      </c>
      <c r="M31" s="429">
        <v>0.23422116988726269</v>
      </c>
      <c r="N31" s="429">
        <v>874090.97999999498</v>
      </c>
      <c r="O31" s="429">
        <v>3603800</v>
      </c>
      <c r="P31" s="429">
        <v>0.24254702813696513</v>
      </c>
      <c r="Q31" s="430" t="s">
        <v>2082</v>
      </c>
      <c r="R31" s="431" t="s">
        <v>2073</v>
      </c>
      <c r="S31" s="308" t="s">
        <v>2083</v>
      </c>
      <c r="T31" s="308">
        <f t="shared" si="0"/>
        <v>26222729.399999849</v>
      </c>
      <c r="U31" s="708">
        <f t="shared" si="1"/>
        <v>874090.97999999498</v>
      </c>
    </row>
    <row r="32" spans="1:21">
      <c r="A32" s="427">
        <v>31</v>
      </c>
      <c r="B32" s="428">
        <v>100212</v>
      </c>
      <c r="C32" s="428" t="s">
        <v>2114</v>
      </c>
      <c r="D32" s="428" t="s">
        <v>2089</v>
      </c>
      <c r="E32" s="429">
        <v>499536</v>
      </c>
      <c r="F32" s="429">
        <v>7152</v>
      </c>
      <c r="G32" s="429">
        <v>69.845637583892611</v>
      </c>
      <c r="H32" s="429">
        <v>1614504.0000000002</v>
      </c>
      <c r="I32" s="429">
        <v>544206</v>
      </c>
      <c r="J32" s="429">
        <v>2.9667148102005494</v>
      </c>
      <c r="K32" s="429">
        <v>1860972</v>
      </c>
      <c r="L32" s="429">
        <v>566478</v>
      </c>
      <c r="M32" s="429">
        <v>3.2851620009956255</v>
      </c>
      <c r="N32" s="429">
        <v>736113.56000000017</v>
      </c>
      <c r="O32" s="429">
        <v>298870</v>
      </c>
      <c r="P32" s="429">
        <v>2.4629891257068297</v>
      </c>
      <c r="Q32" s="430" t="s">
        <v>2072</v>
      </c>
      <c r="R32" s="431" t="s">
        <v>2073</v>
      </c>
      <c r="S32" s="308" t="s">
        <v>2074</v>
      </c>
      <c r="T32" s="308">
        <f t="shared" si="0"/>
        <v>44166813.600000009</v>
      </c>
      <c r="U32" s="708">
        <f t="shared" si="1"/>
        <v>736113.56000000017</v>
      </c>
    </row>
    <row r="33" spans="1:21">
      <c r="A33" s="427">
        <v>34</v>
      </c>
      <c r="B33" s="428">
        <v>100247</v>
      </c>
      <c r="C33" s="428" t="s">
        <v>2115</v>
      </c>
      <c r="D33" s="428" t="s">
        <v>2089</v>
      </c>
      <c r="E33" s="429">
        <v>85250</v>
      </c>
      <c r="F33" s="429">
        <v>2300</v>
      </c>
      <c r="G33" s="429">
        <v>37.065217391304351</v>
      </c>
      <c r="H33" s="429">
        <v>771600</v>
      </c>
      <c r="I33" s="429">
        <v>20625</v>
      </c>
      <c r="J33" s="429">
        <v>37.410909090909094</v>
      </c>
      <c r="K33" s="429">
        <v>1905000</v>
      </c>
      <c r="L33" s="429">
        <v>51000</v>
      </c>
      <c r="M33" s="429">
        <v>37.352941176470587</v>
      </c>
      <c r="N33" s="429">
        <v>688200</v>
      </c>
      <c r="O33" s="429">
        <v>20200</v>
      </c>
      <c r="P33" s="429">
        <v>34.069306930693067</v>
      </c>
      <c r="Q33" s="430" t="s">
        <v>2082</v>
      </c>
      <c r="R33" s="431" t="s">
        <v>2073</v>
      </c>
      <c r="S33" s="308" t="s">
        <v>2083</v>
      </c>
      <c r="T33" s="308">
        <f t="shared" si="0"/>
        <v>20646000</v>
      </c>
      <c r="U33" s="708">
        <f t="shared" si="1"/>
        <v>688200</v>
      </c>
    </row>
    <row r="34" spans="1:21">
      <c r="A34" s="427">
        <v>119</v>
      </c>
      <c r="B34" s="428">
        <v>100236</v>
      </c>
      <c r="C34" s="428" t="s">
        <v>2116</v>
      </c>
      <c r="D34" s="428" t="s">
        <v>1821</v>
      </c>
      <c r="E34" s="429">
        <v>160850</v>
      </c>
      <c r="F34" s="429">
        <v>1070</v>
      </c>
      <c r="G34" s="429">
        <v>150.32710280373831</v>
      </c>
      <c r="H34" s="429">
        <v>833333</v>
      </c>
      <c r="I34" s="429">
        <v>6166.2</v>
      </c>
      <c r="J34" s="429">
        <v>135.14530829360061</v>
      </c>
      <c r="K34" s="429">
        <v>1271922.2000000002</v>
      </c>
      <c r="L34" s="429">
        <v>8750</v>
      </c>
      <c r="M34" s="429">
        <v>145.36253714285718</v>
      </c>
      <c r="N34" s="429">
        <v>568774</v>
      </c>
      <c r="O34" s="429">
        <v>3300</v>
      </c>
      <c r="P34" s="429">
        <v>172.35575757575756</v>
      </c>
      <c r="Q34" s="430" t="s">
        <v>2082</v>
      </c>
      <c r="R34" s="431" t="s">
        <v>2073</v>
      </c>
      <c r="S34" s="308" t="s">
        <v>2083</v>
      </c>
      <c r="T34" s="308">
        <f t="shared" si="0"/>
        <v>17063220</v>
      </c>
      <c r="U34" s="708">
        <f t="shared" si="1"/>
        <v>568774</v>
      </c>
    </row>
    <row r="35" spans="1:21">
      <c r="A35" s="427">
        <v>75</v>
      </c>
      <c r="B35" s="428">
        <v>100010</v>
      </c>
      <c r="C35" s="428" t="s">
        <v>2117</v>
      </c>
      <c r="D35" s="428" t="s">
        <v>2107</v>
      </c>
      <c r="E35" s="429">
        <v>1189409.8000000003</v>
      </c>
      <c r="F35" s="429">
        <v>506762</v>
      </c>
      <c r="G35" s="429">
        <v>2.3470777209025151</v>
      </c>
      <c r="H35" s="429">
        <v>966549.82000000018</v>
      </c>
      <c r="I35" s="429">
        <v>672719</v>
      </c>
      <c r="J35" s="429">
        <v>1.4367809144680026</v>
      </c>
      <c r="K35" s="429">
        <v>1099498.6300000001</v>
      </c>
      <c r="L35" s="429">
        <v>730721</v>
      </c>
      <c r="M35" s="429">
        <v>1.5046763812727431</v>
      </c>
      <c r="N35" s="429">
        <v>567805.56000000006</v>
      </c>
      <c r="O35" s="429">
        <v>722848</v>
      </c>
      <c r="P35" s="429">
        <v>0.78551169817167654</v>
      </c>
      <c r="Q35" s="430" t="s">
        <v>2082</v>
      </c>
      <c r="R35" s="431" t="s">
        <v>2073</v>
      </c>
      <c r="S35" s="308" t="s">
        <v>2083</v>
      </c>
      <c r="T35" s="308">
        <f t="shared" si="0"/>
        <v>17034166.800000001</v>
      </c>
      <c r="U35" s="708">
        <f t="shared" si="1"/>
        <v>567805.56000000006</v>
      </c>
    </row>
    <row r="36" spans="1:21">
      <c r="A36" s="427">
        <v>36</v>
      </c>
      <c r="B36" s="428">
        <v>100297</v>
      </c>
      <c r="C36" s="428" t="s">
        <v>2118</v>
      </c>
      <c r="D36" s="428" t="s">
        <v>2089</v>
      </c>
      <c r="E36" s="429">
        <v>0</v>
      </c>
      <c r="F36" s="429">
        <v>0</v>
      </c>
      <c r="G36" s="429">
        <v>0</v>
      </c>
      <c r="H36" s="429">
        <v>90793.26</v>
      </c>
      <c r="I36" s="429">
        <v>1317900</v>
      </c>
      <c r="J36" s="429">
        <v>6.8892374231732292E-2</v>
      </c>
      <c r="K36" s="429">
        <v>434679.51000000007</v>
      </c>
      <c r="L36" s="429">
        <v>6668000</v>
      </c>
      <c r="M36" s="429">
        <v>6.5188888722255561E-2</v>
      </c>
      <c r="N36" s="429">
        <v>515832</v>
      </c>
      <c r="O36" s="429">
        <v>9145900</v>
      </c>
      <c r="P36" s="429">
        <v>5.6400354257098807E-2</v>
      </c>
      <c r="Q36" s="430" t="s">
        <v>2082</v>
      </c>
      <c r="R36" s="431" t="s">
        <v>2073</v>
      </c>
      <c r="S36" s="308" t="s">
        <v>2083</v>
      </c>
      <c r="T36" s="308">
        <f t="shared" si="0"/>
        <v>15474960</v>
      </c>
      <c r="U36" s="708">
        <f t="shared" si="1"/>
        <v>515832</v>
      </c>
    </row>
    <row r="37" spans="1:21">
      <c r="A37" s="427">
        <v>102</v>
      </c>
      <c r="B37" s="428">
        <v>100326</v>
      </c>
      <c r="C37" s="428" t="s">
        <v>2119</v>
      </c>
      <c r="D37" s="428" t="s">
        <v>1823</v>
      </c>
      <c r="E37" s="429">
        <v>0</v>
      </c>
      <c r="F37" s="429">
        <v>0</v>
      </c>
      <c r="G37" s="429">
        <v>0</v>
      </c>
      <c r="H37" s="429">
        <v>36084.129999999997</v>
      </c>
      <c r="I37" s="429">
        <v>809950</v>
      </c>
      <c r="J37" s="429">
        <v>4.4551058707327611E-2</v>
      </c>
      <c r="K37" s="429">
        <v>355223.67000000004</v>
      </c>
      <c r="L37" s="429">
        <v>7702880</v>
      </c>
      <c r="M37" s="429">
        <v>4.6115695687846632E-2</v>
      </c>
      <c r="N37" s="429">
        <v>513796.19999999995</v>
      </c>
      <c r="O37" s="429">
        <v>13177946</v>
      </c>
      <c r="P37" s="429">
        <v>3.898909587275589E-2</v>
      </c>
      <c r="Q37" s="430" t="s">
        <v>2120</v>
      </c>
      <c r="R37" s="431" t="s">
        <v>2073</v>
      </c>
      <c r="S37" s="308">
        <v>30</v>
      </c>
      <c r="T37" s="308">
        <f t="shared" si="0"/>
        <v>15413885.999999998</v>
      </c>
      <c r="U37" s="708">
        <f t="shared" si="1"/>
        <v>513796.19999999995</v>
      </c>
    </row>
    <row r="38" spans="1:21">
      <c r="A38" s="427">
        <v>35</v>
      </c>
      <c r="B38" s="428">
        <v>100294</v>
      </c>
      <c r="C38" s="428" t="s">
        <v>2121</v>
      </c>
      <c r="D38" s="428" t="s">
        <v>2089</v>
      </c>
      <c r="E38" s="429">
        <v>0</v>
      </c>
      <c r="F38" s="429">
        <v>0</v>
      </c>
      <c r="G38" s="429">
        <v>0</v>
      </c>
      <c r="H38" s="429">
        <v>914366.99999999977</v>
      </c>
      <c r="I38" s="429">
        <v>2024659</v>
      </c>
      <c r="J38" s="429">
        <v>0.45161530904710362</v>
      </c>
      <c r="K38" s="429">
        <v>1349011.5600000003</v>
      </c>
      <c r="L38" s="429">
        <v>21927</v>
      </c>
      <c r="M38" s="429">
        <v>61.522851279244783</v>
      </c>
      <c r="N38" s="429">
        <v>501306.22</v>
      </c>
      <c r="O38" s="429">
        <v>7825</v>
      </c>
      <c r="P38" s="429">
        <v>64.064692651757184</v>
      </c>
      <c r="Q38" s="430" t="s">
        <v>2072</v>
      </c>
      <c r="R38" s="431" t="s">
        <v>2073</v>
      </c>
      <c r="S38" s="308" t="s">
        <v>2074</v>
      </c>
      <c r="T38" s="308">
        <f t="shared" si="0"/>
        <v>30078373.199999999</v>
      </c>
      <c r="U38" s="708">
        <f t="shared" si="1"/>
        <v>501306.22</v>
      </c>
    </row>
    <row r="39" spans="1:21">
      <c r="A39" s="427">
        <v>40</v>
      </c>
      <c r="B39" s="428">
        <v>100371</v>
      </c>
      <c r="C39" s="428" t="s">
        <v>2122</v>
      </c>
      <c r="D39" s="428" t="s">
        <v>2089</v>
      </c>
      <c r="E39" s="429">
        <v>0</v>
      </c>
      <c r="F39" s="429">
        <v>0</v>
      </c>
      <c r="G39" s="429">
        <v>0</v>
      </c>
      <c r="H39" s="429">
        <v>0</v>
      </c>
      <c r="I39" s="429">
        <v>0</v>
      </c>
      <c r="J39" s="429">
        <v>0</v>
      </c>
      <c r="K39" s="429">
        <v>618660</v>
      </c>
      <c r="L39" s="429">
        <v>5436</v>
      </c>
      <c r="M39" s="429">
        <v>113.80794701986756</v>
      </c>
      <c r="N39" s="429">
        <v>491715</v>
      </c>
      <c r="O39" s="429">
        <v>4523</v>
      </c>
      <c r="P39" s="429">
        <v>108.71434888348442</v>
      </c>
      <c r="Q39" s="430" t="s">
        <v>2082</v>
      </c>
      <c r="R39" s="431" t="s">
        <v>2073</v>
      </c>
      <c r="S39" s="308" t="s">
        <v>2083</v>
      </c>
      <c r="T39" s="308">
        <f t="shared" si="0"/>
        <v>14751450</v>
      </c>
      <c r="U39" s="708">
        <f t="shared" si="1"/>
        <v>491715</v>
      </c>
    </row>
    <row r="40" spans="1:21">
      <c r="A40" s="427">
        <v>16</v>
      </c>
      <c r="B40" s="428">
        <v>100296</v>
      </c>
      <c r="C40" s="428" t="s">
        <v>2123</v>
      </c>
      <c r="D40" s="428" t="s">
        <v>1837</v>
      </c>
      <c r="E40" s="429">
        <v>0</v>
      </c>
      <c r="F40" s="429">
        <v>0</v>
      </c>
      <c r="G40" s="429">
        <v>0</v>
      </c>
      <c r="H40" s="429">
        <v>18195.900000000001</v>
      </c>
      <c r="I40" s="429">
        <v>13890</v>
      </c>
      <c r="J40" s="429">
        <v>1.31</v>
      </c>
      <c r="K40" s="429">
        <v>21484</v>
      </c>
      <c r="L40" s="429">
        <v>16400</v>
      </c>
      <c r="M40" s="429">
        <v>1.31</v>
      </c>
      <c r="N40" s="429">
        <v>483607.52999999997</v>
      </c>
      <c r="O40" s="429">
        <v>329899</v>
      </c>
      <c r="P40" s="429">
        <v>1.4659260258442735</v>
      </c>
      <c r="Q40" s="430" t="s">
        <v>2082</v>
      </c>
      <c r="R40" s="431" t="s">
        <v>2073</v>
      </c>
      <c r="S40" s="308" t="s">
        <v>2083</v>
      </c>
      <c r="T40" s="308">
        <f t="shared" si="0"/>
        <v>14508225.899999999</v>
      </c>
      <c r="U40" s="708">
        <f t="shared" si="1"/>
        <v>483607.52999999997</v>
      </c>
    </row>
    <row r="41" spans="1:21">
      <c r="A41" s="427">
        <v>46</v>
      </c>
      <c r="B41" s="428">
        <v>100301</v>
      </c>
      <c r="C41" s="428" t="s">
        <v>1866</v>
      </c>
      <c r="D41" s="428" t="s">
        <v>2124</v>
      </c>
      <c r="E41" s="429">
        <v>0</v>
      </c>
      <c r="F41" s="429">
        <v>0</v>
      </c>
      <c r="G41" s="429">
        <v>0</v>
      </c>
      <c r="H41" s="429">
        <v>21237.5</v>
      </c>
      <c r="I41" s="429">
        <v>18200</v>
      </c>
      <c r="J41" s="429">
        <v>1.1668956043956045</v>
      </c>
      <c r="K41" s="429">
        <v>497025.71000000008</v>
      </c>
      <c r="L41" s="429">
        <v>576537</v>
      </c>
      <c r="M41" s="429">
        <v>0.86208814004998824</v>
      </c>
      <c r="N41" s="429">
        <v>447800.5</v>
      </c>
      <c r="O41" s="429">
        <v>481100</v>
      </c>
      <c r="P41" s="429">
        <v>0.93078466015381423</v>
      </c>
      <c r="Q41" s="430" t="s">
        <v>2125</v>
      </c>
      <c r="R41" s="431" t="s">
        <v>2073</v>
      </c>
      <c r="S41" s="308">
        <v>30</v>
      </c>
      <c r="T41" s="308">
        <f t="shared" si="0"/>
        <v>13434015</v>
      </c>
      <c r="U41" s="708">
        <f t="shared" si="1"/>
        <v>447800.5</v>
      </c>
    </row>
    <row r="42" spans="1:21">
      <c r="A42" s="427">
        <v>93</v>
      </c>
      <c r="B42" s="428">
        <v>100005</v>
      </c>
      <c r="C42" s="428" t="s">
        <v>2126</v>
      </c>
      <c r="D42" s="428" t="s">
        <v>1817</v>
      </c>
      <c r="E42" s="429">
        <v>1526372.06</v>
      </c>
      <c r="F42" s="429">
        <v>317989</v>
      </c>
      <c r="G42" s="429">
        <v>4.8000781788049274</v>
      </c>
      <c r="H42" s="429">
        <v>1401380.7000000002</v>
      </c>
      <c r="I42" s="429">
        <v>293162</v>
      </c>
      <c r="J42" s="429">
        <v>4.7802262912655804</v>
      </c>
      <c r="K42" s="429">
        <v>1539820.0999999999</v>
      </c>
      <c r="L42" s="429">
        <v>333382</v>
      </c>
      <c r="M42" s="429">
        <v>4.6187859572502408</v>
      </c>
      <c r="N42" s="429">
        <v>424678.43000000005</v>
      </c>
      <c r="O42" s="429">
        <v>93006</v>
      </c>
      <c r="P42" s="429">
        <v>4.5661401414962484</v>
      </c>
      <c r="Q42" s="430" t="s">
        <v>2082</v>
      </c>
      <c r="R42" s="431" t="s">
        <v>2073</v>
      </c>
      <c r="S42" s="308" t="s">
        <v>2083</v>
      </c>
      <c r="T42" s="308">
        <f t="shared" si="0"/>
        <v>12740352.900000002</v>
      </c>
      <c r="U42" s="708">
        <f t="shared" si="1"/>
        <v>424678.43000000005</v>
      </c>
    </row>
    <row r="43" spans="1:21">
      <c r="A43" s="427">
        <v>77</v>
      </c>
      <c r="B43" s="428">
        <v>100052</v>
      </c>
      <c r="C43" s="428" t="s">
        <v>2127</v>
      </c>
      <c r="D43" s="428" t="s">
        <v>2107</v>
      </c>
      <c r="E43" s="429">
        <v>612600.61000000022</v>
      </c>
      <c r="F43" s="429">
        <v>4092175</v>
      </c>
      <c r="G43" s="429">
        <v>0.14970049179226211</v>
      </c>
      <c r="H43" s="429">
        <v>798866.65000000037</v>
      </c>
      <c r="I43" s="429">
        <v>4506354</v>
      </c>
      <c r="J43" s="429">
        <v>0.17727560906222645</v>
      </c>
      <c r="K43" s="429">
        <v>1011555.3599999999</v>
      </c>
      <c r="L43" s="429">
        <v>4821557</v>
      </c>
      <c r="M43" s="429">
        <v>0.2097984862566179</v>
      </c>
      <c r="N43" s="429">
        <v>402868.6</v>
      </c>
      <c r="O43" s="429">
        <v>2031854</v>
      </c>
      <c r="P43" s="429">
        <v>0.19827635253320366</v>
      </c>
      <c r="Q43" s="430" t="s">
        <v>2072</v>
      </c>
      <c r="R43" s="431" t="s">
        <v>2073</v>
      </c>
      <c r="S43" s="308" t="s">
        <v>2074</v>
      </c>
      <c r="T43" s="308">
        <f t="shared" si="0"/>
        <v>24172116</v>
      </c>
      <c r="U43" s="708">
        <f t="shared" si="1"/>
        <v>402868.6</v>
      </c>
    </row>
    <row r="44" spans="1:21">
      <c r="A44" s="427">
        <v>120</v>
      </c>
      <c r="B44" s="428">
        <v>100271</v>
      </c>
      <c r="C44" s="428" t="s">
        <v>2128</v>
      </c>
      <c r="D44" s="428" t="s">
        <v>1821</v>
      </c>
      <c r="E44" s="429">
        <v>0</v>
      </c>
      <c r="F44" s="429">
        <v>0</v>
      </c>
      <c r="G44" s="429">
        <v>0</v>
      </c>
      <c r="H44" s="429">
        <v>0</v>
      </c>
      <c r="I44" s="429">
        <v>0</v>
      </c>
      <c r="J44" s="429">
        <v>0</v>
      </c>
      <c r="K44" s="429">
        <v>223252.14</v>
      </c>
      <c r="L44" s="429">
        <v>312</v>
      </c>
      <c r="M44" s="429">
        <v>715.55173076923086</v>
      </c>
      <c r="N44" s="429">
        <v>395948.72999999986</v>
      </c>
      <c r="O44" s="429">
        <v>569</v>
      </c>
      <c r="P44" s="429">
        <v>695.86771528998224</v>
      </c>
      <c r="Q44" s="430" t="s">
        <v>2082</v>
      </c>
      <c r="R44" s="431" t="s">
        <v>2073</v>
      </c>
      <c r="S44" s="308" t="s">
        <v>2083</v>
      </c>
      <c r="T44" s="308">
        <f t="shared" si="0"/>
        <v>11878461.899999997</v>
      </c>
      <c r="U44" s="708">
        <f t="shared" si="1"/>
        <v>395948.72999999986</v>
      </c>
    </row>
    <row r="45" spans="1:21">
      <c r="A45" s="427">
        <v>64</v>
      </c>
      <c r="B45" s="428">
        <v>100225</v>
      </c>
      <c r="C45" s="428" t="s">
        <v>2129</v>
      </c>
      <c r="D45" s="428" t="s">
        <v>2097</v>
      </c>
      <c r="E45" s="429">
        <v>207023.62</v>
      </c>
      <c r="F45" s="429">
        <v>141118</v>
      </c>
      <c r="G45" s="429">
        <v>1.4670249011465581</v>
      </c>
      <c r="H45" s="429">
        <v>574123.14999999991</v>
      </c>
      <c r="I45" s="429">
        <v>432817</v>
      </c>
      <c r="J45" s="429">
        <v>1.3264801290152648</v>
      </c>
      <c r="K45" s="429">
        <v>407278.06999999995</v>
      </c>
      <c r="L45" s="429">
        <v>235979</v>
      </c>
      <c r="M45" s="429">
        <v>1.7259081104674567</v>
      </c>
      <c r="N45" s="429">
        <v>378191.38000000006</v>
      </c>
      <c r="O45" s="429">
        <v>212650</v>
      </c>
      <c r="P45" s="429">
        <v>1.7784687514695512</v>
      </c>
      <c r="Q45" s="430" t="s">
        <v>2082</v>
      </c>
      <c r="R45" s="431" t="s">
        <v>2073</v>
      </c>
      <c r="S45" s="308" t="s">
        <v>2083</v>
      </c>
      <c r="T45" s="308">
        <f t="shared" si="0"/>
        <v>11345741.400000002</v>
      </c>
      <c r="U45" s="708">
        <f t="shared" si="1"/>
        <v>378191.38000000006</v>
      </c>
    </row>
    <row r="46" spans="1:21">
      <c r="A46" s="427">
        <v>97</v>
      </c>
      <c r="B46" s="428">
        <v>100317</v>
      </c>
      <c r="C46" s="428" t="s">
        <v>2130</v>
      </c>
      <c r="D46" s="428" t="s">
        <v>1817</v>
      </c>
      <c r="E46" s="429">
        <v>0</v>
      </c>
      <c r="F46" s="429">
        <v>0</v>
      </c>
      <c r="G46" s="429">
        <v>0</v>
      </c>
      <c r="H46" s="429">
        <v>0</v>
      </c>
      <c r="I46" s="429">
        <v>0</v>
      </c>
      <c r="J46" s="429">
        <v>0</v>
      </c>
      <c r="K46" s="429">
        <v>741029.32000000007</v>
      </c>
      <c r="L46" s="429">
        <v>1388671</v>
      </c>
      <c r="M46" s="429">
        <v>0.53362482546261858</v>
      </c>
      <c r="N46" s="429">
        <v>346649.50000000012</v>
      </c>
      <c r="O46" s="429">
        <v>756989</v>
      </c>
      <c r="P46" s="429">
        <v>0.45793201750619905</v>
      </c>
      <c r="Q46" s="430" t="s">
        <v>2082</v>
      </c>
      <c r="R46" s="431" t="s">
        <v>2073</v>
      </c>
      <c r="S46" s="308" t="s">
        <v>2083</v>
      </c>
      <c r="T46" s="308">
        <f t="shared" si="0"/>
        <v>10399485.000000004</v>
      </c>
      <c r="U46" s="708">
        <f t="shared" si="1"/>
        <v>346649.50000000012</v>
      </c>
    </row>
    <row r="47" spans="1:21">
      <c r="A47" s="427">
        <v>58</v>
      </c>
      <c r="B47" s="428">
        <v>100156</v>
      </c>
      <c r="C47" s="428" t="s">
        <v>2131</v>
      </c>
      <c r="D47" s="428" t="s">
        <v>2097</v>
      </c>
      <c r="E47" s="429">
        <v>373325.85000000003</v>
      </c>
      <c r="F47" s="429">
        <v>5513450</v>
      </c>
      <c r="G47" s="429">
        <v>6.7711841043266927E-2</v>
      </c>
      <c r="H47" s="429">
        <v>381680.25</v>
      </c>
      <c r="I47" s="429">
        <v>9003000</v>
      </c>
      <c r="J47" s="429">
        <v>4.2394785071642786E-2</v>
      </c>
      <c r="K47" s="429">
        <v>409239.19</v>
      </c>
      <c r="L47" s="429">
        <v>13238198</v>
      </c>
      <c r="M47" s="429">
        <v>3.0913511793674638E-2</v>
      </c>
      <c r="N47" s="429">
        <v>339697</v>
      </c>
      <c r="O47" s="429">
        <v>7087500</v>
      </c>
      <c r="P47" s="429">
        <v>4.7929029982363314E-2</v>
      </c>
      <c r="Q47" s="430" t="s">
        <v>2072</v>
      </c>
      <c r="R47" s="431" t="s">
        <v>2073</v>
      </c>
      <c r="S47" s="308" t="s">
        <v>2074</v>
      </c>
      <c r="T47" s="308">
        <f t="shared" si="0"/>
        <v>20381820</v>
      </c>
      <c r="U47" s="708">
        <f t="shared" si="1"/>
        <v>339697</v>
      </c>
    </row>
    <row r="48" spans="1:21">
      <c r="A48" s="427">
        <v>21</v>
      </c>
      <c r="B48" s="428">
        <v>100323</v>
      </c>
      <c r="C48" s="428" t="s">
        <v>2132</v>
      </c>
      <c r="D48" s="428" t="s">
        <v>2089</v>
      </c>
      <c r="E48" s="429">
        <v>0</v>
      </c>
      <c r="F48" s="429">
        <v>0</v>
      </c>
      <c r="G48" s="429">
        <v>0</v>
      </c>
      <c r="H48" s="429">
        <v>33667.5</v>
      </c>
      <c r="I48" s="429">
        <v>1675</v>
      </c>
      <c r="J48" s="429">
        <v>20.100000000000001</v>
      </c>
      <c r="K48" s="429">
        <v>170347.5</v>
      </c>
      <c r="L48" s="429">
        <v>8475</v>
      </c>
      <c r="M48" s="429">
        <v>20.100000000000001</v>
      </c>
      <c r="N48" s="429">
        <v>311047.5</v>
      </c>
      <c r="O48" s="429">
        <v>15475</v>
      </c>
      <c r="P48" s="429">
        <v>20.100000000000001</v>
      </c>
      <c r="Q48" s="430" t="s">
        <v>2072</v>
      </c>
      <c r="R48" s="431" t="s">
        <v>2073</v>
      </c>
      <c r="S48" s="308" t="s">
        <v>2074</v>
      </c>
      <c r="T48" s="308">
        <f t="shared" si="0"/>
        <v>18662850</v>
      </c>
      <c r="U48" s="708">
        <f t="shared" si="1"/>
        <v>311047.5</v>
      </c>
    </row>
    <row r="49" spans="1:21">
      <c r="A49" s="427">
        <v>2</v>
      </c>
      <c r="B49" s="428">
        <v>100029</v>
      </c>
      <c r="C49" s="428" t="s">
        <v>2133</v>
      </c>
      <c r="D49" s="428" t="s">
        <v>1837</v>
      </c>
      <c r="E49" s="429">
        <v>1427748.530000001</v>
      </c>
      <c r="F49" s="429">
        <v>904270</v>
      </c>
      <c r="G49" s="429">
        <v>1.5788962699193836</v>
      </c>
      <c r="H49" s="429">
        <v>1061746.790000001</v>
      </c>
      <c r="I49" s="429">
        <v>689967</v>
      </c>
      <c r="J49" s="429">
        <v>1.5388370603231762</v>
      </c>
      <c r="K49" s="429">
        <v>912952.19000000041</v>
      </c>
      <c r="L49" s="429">
        <v>632313</v>
      </c>
      <c r="M49" s="429">
        <v>1.4438295432799901</v>
      </c>
      <c r="N49" s="429">
        <v>281471.98999999993</v>
      </c>
      <c r="O49" s="429">
        <v>189765</v>
      </c>
      <c r="P49" s="429">
        <v>1.4832660922720202</v>
      </c>
      <c r="Q49" s="430" t="s">
        <v>2134</v>
      </c>
      <c r="R49" s="431" t="s">
        <v>2073</v>
      </c>
      <c r="S49" s="308" t="s">
        <v>2083</v>
      </c>
      <c r="T49" s="308">
        <f t="shared" si="0"/>
        <v>8444159.6999999974</v>
      </c>
      <c r="U49" s="708">
        <f t="shared" si="1"/>
        <v>281471.98999999993</v>
      </c>
    </row>
    <row r="50" spans="1:21">
      <c r="A50" s="427">
        <v>61</v>
      </c>
      <c r="B50" s="428">
        <v>100201</v>
      </c>
      <c r="C50" s="428" t="s">
        <v>2135</v>
      </c>
      <c r="D50" s="428" t="s">
        <v>2097</v>
      </c>
      <c r="E50" s="429">
        <v>102600</v>
      </c>
      <c r="F50" s="429">
        <v>78000</v>
      </c>
      <c r="G50" s="429">
        <v>1.3153846153846154</v>
      </c>
      <c r="H50" s="429">
        <v>111600</v>
      </c>
      <c r="I50" s="429">
        <v>96000</v>
      </c>
      <c r="J50" s="429">
        <v>1.1625000000000001</v>
      </c>
      <c r="K50" s="429">
        <v>162600</v>
      </c>
      <c r="L50" s="429">
        <v>138000</v>
      </c>
      <c r="M50" s="429">
        <v>1.1782608695652175</v>
      </c>
      <c r="N50" s="429">
        <v>276600</v>
      </c>
      <c r="O50" s="429">
        <v>210000</v>
      </c>
      <c r="P50" s="429">
        <v>1.3171428571428572</v>
      </c>
      <c r="Q50" s="430" t="s">
        <v>2136</v>
      </c>
      <c r="R50" s="431" t="s">
        <v>2073</v>
      </c>
      <c r="U50" s="708"/>
    </row>
    <row r="51" spans="1:21">
      <c r="A51" s="427">
        <v>1</v>
      </c>
      <c r="B51" s="428">
        <v>100391</v>
      </c>
      <c r="C51" s="428" t="s">
        <v>2137</v>
      </c>
      <c r="D51" s="428" t="s">
        <v>2138</v>
      </c>
      <c r="E51" s="429">
        <v>0</v>
      </c>
      <c r="F51" s="429">
        <v>0</v>
      </c>
      <c r="G51" s="429">
        <v>0</v>
      </c>
      <c r="H51" s="429">
        <v>0</v>
      </c>
      <c r="I51" s="429">
        <v>0</v>
      </c>
      <c r="J51" s="429">
        <v>0</v>
      </c>
      <c r="K51" s="429">
        <v>0</v>
      </c>
      <c r="L51" s="429">
        <v>0</v>
      </c>
      <c r="M51" s="429">
        <v>0</v>
      </c>
      <c r="N51" s="429">
        <v>273823.59000000003</v>
      </c>
      <c r="O51" s="429">
        <v>16332</v>
      </c>
      <c r="P51" s="429">
        <v>16.766078251285819</v>
      </c>
      <c r="Q51" s="430" t="s">
        <v>2139</v>
      </c>
      <c r="R51" s="431" t="s">
        <v>2073</v>
      </c>
      <c r="U51" s="708"/>
    </row>
    <row r="52" spans="1:21">
      <c r="A52" s="427">
        <v>94</v>
      </c>
      <c r="B52" s="428">
        <v>100047</v>
      </c>
      <c r="C52" s="428" t="s">
        <v>2140</v>
      </c>
      <c r="D52" s="428" t="s">
        <v>1817</v>
      </c>
      <c r="E52" s="429">
        <v>1696244.6100000008</v>
      </c>
      <c r="F52" s="429">
        <v>3230835</v>
      </c>
      <c r="G52" s="429">
        <v>0.5250174057170981</v>
      </c>
      <c r="H52" s="429">
        <v>1550299.9400000002</v>
      </c>
      <c r="I52" s="429">
        <v>3160711</v>
      </c>
      <c r="J52" s="429">
        <v>0.49049088638600624</v>
      </c>
      <c r="K52" s="429">
        <v>811317.33999999985</v>
      </c>
      <c r="L52" s="429">
        <v>1525217</v>
      </c>
      <c r="M52" s="429">
        <v>0.53193567866080682</v>
      </c>
      <c r="N52" s="429">
        <v>271045.89</v>
      </c>
      <c r="O52" s="429">
        <v>487238</v>
      </c>
      <c r="P52" s="429">
        <v>0.55629053973622755</v>
      </c>
      <c r="Q52" s="430" t="s">
        <v>2082</v>
      </c>
      <c r="R52" s="431" t="s">
        <v>2073</v>
      </c>
      <c r="S52" s="308" t="s">
        <v>2083</v>
      </c>
      <c r="T52" s="308">
        <f t="shared" si="0"/>
        <v>8131376.7000000002</v>
      </c>
      <c r="U52" s="708">
        <f t="shared" si="1"/>
        <v>271045.89</v>
      </c>
    </row>
    <row r="53" spans="1:21">
      <c r="A53" s="427">
        <v>51</v>
      </c>
      <c r="B53" s="428">
        <v>100022</v>
      </c>
      <c r="C53" s="428" t="s">
        <v>2141</v>
      </c>
      <c r="D53" s="428" t="s">
        <v>2097</v>
      </c>
      <c r="E53" s="429">
        <v>1012140</v>
      </c>
      <c r="F53" s="429">
        <v>658000</v>
      </c>
      <c r="G53" s="429">
        <v>1.5382066869300912</v>
      </c>
      <c r="H53" s="429">
        <v>1256560</v>
      </c>
      <c r="I53" s="429">
        <v>916000</v>
      </c>
      <c r="J53" s="429">
        <v>1.3717903930131004</v>
      </c>
      <c r="K53" s="429">
        <v>752720</v>
      </c>
      <c r="L53" s="429">
        <v>643000</v>
      </c>
      <c r="M53" s="429">
        <v>1.170637636080871</v>
      </c>
      <c r="N53" s="429">
        <v>260500</v>
      </c>
      <c r="O53" s="429">
        <v>260000</v>
      </c>
      <c r="P53" s="429">
        <v>1.0019230769230769</v>
      </c>
      <c r="Q53" s="430" t="s">
        <v>2082</v>
      </c>
      <c r="R53" s="431" t="s">
        <v>2073</v>
      </c>
      <c r="S53" s="308" t="s">
        <v>2083</v>
      </c>
      <c r="T53" s="308">
        <f t="shared" si="0"/>
        <v>7815000</v>
      </c>
      <c r="U53" s="708">
        <f t="shared" si="1"/>
        <v>260500</v>
      </c>
    </row>
    <row r="54" spans="1:21">
      <c r="A54" s="427">
        <v>63</v>
      </c>
      <c r="B54" s="428">
        <v>100223</v>
      </c>
      <c r="C54" s="428" t="s">
        <v>2142</v>
      </c>
      <c r="D54" s="428" t="s">
        <v>2097</v>
      </c>
      <c r="E54" s="429">
        <v>92437.15</v>
      </c>
      <c r="F54" s="429">
        <v>7828000</v>
      </c>
      <c r="G54" s="429">
        <v>1.1808527082268778E-2</v>
      </c>
      <c r="H54" s="429">
        <v>203656.29999999996</v>
      </c>
      <c r="I54" s="429">
        <v>14080025</v>
      </c>
      <c r="J54" s="429">
        <v>1.4464200170099127E-2</v>
      </c>
      <c r="K54" s="429">
        <v>338001.29999999993</v>
      </c>
      <c r="L54" s="429">
        <v>27925016</v>
      </c>
      <c r="M54" s="429">
        <v>1.210388921531862E-2</v>
      </c>
      <c r="N54" s="429">
        <v>257646.22999999998</v>
      </c>
      <c r="O54" s="429">
        <v>21804000</v>
      </c>
      <c r="P54" s="429">
        <v>1.1816466244725737E-2</v>
      </c>
      <c r="Q54" s="430" t="s">
        <v>2072</v>
      </c>
      <c r="R54" s="431" t="s">
        <v>2073</v>
      </c>
      <c r="S54" s="308" t="s">
        <v>2074</v>
      </c>
      <c r="T54" s="308">
        <f t="shared" si="0"/>
        <v>15458773.799999999</v>
      </c>
      <c r="U54" s="708">
        <f t="shared" si="1"/>
        <v>257646.22999999998</v>
      </c>
    </row>
    <row r="55" spans="1:21">
      <c r="A55" s="427">
        <v>22</v>
      </c>
      <c r="B55" s="428">
        <v>100031</v>
      </c>
      <c r="C55" s="428" t="s">
        <v>1899</v>
      </c>
      <c r="D55" s="428" t="s">
        <v>2089</v>
      </c>
      <c r="E55" s="429">
        <v>340023.71</v>
      </c>
      <c r="F55" s="429">
        <v>15800</v>
      </c>
      <c r="G55" s="429">
        <v>21.520487974683547</v>
      </c>
      <c r="H55" s="429">
        <v>672314.3</v>
      </c>
      <c r="I55" s="429">
        <v>29600</v>
      </c>
      <c r="J55" s="429">
        <v>22.713320945945949</v>
      </c>
      <c r="K55" s="429">
        <v>609169.17999999993</v>
      </c>
      <c r="L55" s="429">
        <v>26020</v>
      </c>
      <c r="M55" s="429">
        <v>23.411574942352033</v>
      </c>
      <c r="N55" s="429">
        <v>246966.39999999999</v>
      </c>
      <c r="O55" s="429">
        <v>10800</v>
      </c>
      <c r="P55" s="429">
        <v>22.86725925925926</v>
      </c>
      <c r="Q55" s="430" t="s">
        <v>2082</v>
      </c>
      <c r="R55" s="431" t="s">
        <v>2073</v>
      </c>
      <c r="S55" s="308" t="s">
        <v>2083</v>
      </c>
      <c r="T55" s="308">
        <f t="shared" si="0"/>
        <v>7408992</v>
      </c>
      <c r="U55" s="708">
        <f t="shared" si="1"/>
        <v>246966.39999999999</v>
      </c>
    </row>
    <row r="56" spans="1:21">
      <c r="A56" s="427">
        <v>53</v>
      </c>
      <c r="B56" s="428">
        <v>100055</v>
      </c>
      <c r="C56" s="428" t="s">
        <v>2143</v>
      </c>
      <c r="D56" s="428" t="s">
        <v>2097</v>
      </c>
      <c r="E56" s="429">
        <v>264886.01</v>
      </c>
      <c r="F56" s="429">
        <v>17727394</v>
      </c>
      <c r="G56" s="429">
        <v>1.4942185523715443E-2</v>
      </c>
      <c r="H56" s="429">
        <v>290992.5</v>
      </c>
      <c r="I56" s="429">
        <v>21956000</v>
      </c>
      <c r="J56" s="429">
        <v>1.3253438695572965E-2</v>
      </c>
      <c r="K56" s="429">
        <v>455819.5</v>
      </c>
      <c r="L56" s="429">
        <v>32823000</v>
      </c>
      <c r="M56" s="429">
        <v>1.3887198001401457E-2</v>
      </c>
      <c r="N56" s="429">
        <v>224546.89999999994</v>
      </c>
      <c r="O56" s="429">
        <v>17284000</v>
      </c>
      <c r="P56" s="429">
        <v>1.2991604952557275E-2</v>
      </c>
      <c r="Q56" s="430" t="s">
        <v>2082</v>
      </c>
      <c r="R56" s="431" t="s">
        <v>2073</v>
      </c>
      <c r="S56" s="308" t="s">
        <v>2083</v>
      </c>
      <c r="T56" s="308">
        <f t="shared" si="0"/>
        <v>6736406.9999999981</v>
      </c>
      <c r="U56" s="708">
        <f t="shared" si="1"/>
        <v>224546.89999999994</v>
      </c>
    </row>
    <row r="57" spans="1:21">
      <c r="A57" s="427">
        <v>68</v>
      </c>
      <c r="B57" s="428">
        <v>100336</v>
      </c>
      <c r="C57" s="428" t="s">
        <v>2144</v>
      </c>
      <c r="D57" s="428" t="s">
        <v>2097</v>
      </c>
      <c r="E57" s="429">
        <v>0</v>
      </c>
      <c r="F57" s="429">
        <v>0</v>
      </c>
      <c r="G57" s="429">
        <v>0</v>
      </c>
      <c r="H57" s="429">
        <v>0</v>
      </c>
      <c r="I57" s="429">
        <v>0</v>
      </c>
      <c r="J57" s="429">
        <v>0</v>
      </c>
      <c r="K57" s="429">
        <v>48768</v>
      </c>
      <c r="L57" s="429">
        <v>12192</v>
      </c>
      <c r="M57" s="429">
        <v>4</v>
      </c>
      <c r="N57" s="429">
        <v>218000</v>
      </c>
      <c r="O57" s="429">
        <v>54500</v>
      </c>
      <c r="P57" s="429">
        <v>4</v>
      </c>
      <c r="Q57" s="430" t="s">
        <v>2082</v>
      </c>
      <c r="R57" s="431" t="s">
        <v>2073</v>
      </c>
      <c r="S57" s="308" t="s">
        <v>2083</v>
      </c>
      <c r="T57" s="308">
        <f t="shared" si="0"/>
        <v>6540000</v>
      </c>
      <c r="U57" s="708">
        <f t="shared" si="1"/>
        <v>218000</v>
      </c>
    </row>
    <row r="58" spans="1:21">
      <c r="A58" s="427">
        <v>4</v>
      </c>
      <c r="B58" s="428">
        <v>100132</v>
      </c>
      <c r="C58" s="428" t="s">
        <v>2145</v>
      </c>
      <c r="D58" s="428" t="s">
        <v>1837</v>
      </c>
      <c r="E58" s="429">
        <v>434289.60000000009</v>
      </c>
      <c r="F58" s="429">
        <v>271431</v>
      </c>
      <c r="G58" s="429">
        <v>1.6</v>
      </c>
      <c r="H58" s="429">
        <v>533775.6</v>
      </c>
      <c r="I58" s="429">
        <v>268996</v>
      </c>
      <c r="J58" s="429">
        <v>1.9843254174783267</v>
      </c>
      <c r="K58" s="429">
        <v>461260.79999999999</v>
      </c>
      <c r="L58" s="429">
        <v>288288</v>
      </c>
      <c r="M58" s="429">
        <v>1.5999999999999999</v>
      </c>
      <c r="N58" s="429">
        <v>187699.20000000001</v>
      </c>
      <c r="O58" s="429">
        <v>117312</v>
      </c>
      <c r="P58" s="429">
        <v>1.6</v>
      </c>
      <c r="Q58" s="430" t="s">
        <v>2082</v>
      </c>
      <c r="R58" s="431" t="s">
        <v>2073</v>
      </c>
      <c r="S58" s="308" t="s">
        <v>2083</v>
      </c>
      <c r="T58" s="308">
        <f t="shared" si="0"/>
        <v>5630976</v>
      </c>
      <c r="U58" s="708">
        <f t="shared" si="1"/>
        <v>187699.20000000001</v>
      </c>
    </row>
    <row r="59" spans="1:21">
      <c r="A59" s="427">
        <v>38</v>
      </c>
      <c r="B59" s="428">
        <v>100316</v>
      </c>
      <c r="C59" s="428" t="s">
        <v>2146</v>
      </c>
      <c r="D59" s="428" t="s">
        <v>2089</v>
      </c>
      <c r="E59" s="429">
        <v>0</v>
      </c>
      <c r="F59" s="429">
        <v>0</v>
      </c>
      <c r="G59" s="429">
        <v>0</v>
      </c>
      <c r="H59" s="429">
        <v>40002</v>
      </c>
      <c r="I59" s="429">
        <v>600</v>
      </c>
      <c r="J59" s="429">
        <v>66.67</v>
      </c>
      <c r="K59" s="429">
        <v>133340</v>
      </c>
      <c r="L59" s="429">
        <v>2000</v>
      </c>
      <c r="M59" s="429">
        <v>66.67</v>
      </c>
      <c r="N59" s="429">
        <v>180009</v>
      </c>
      <c r="O59" s="429">
        <v>2700</v>
      </c>
      <c r="P59" s="429">
        <v>66.67</v>
      </c>
      <c r="Q59" s="430" t="s">
        <v>2072</v>
      </c>
      <c r="R59" s="431" t="s">
        <v>2073</v>
      </c>
      <c r="S59" s="308" t="s">
        <v>2074</v>
      </c>
      <c r="T59" s="308">
        <f t="shared" si="0"/>
        <v>10800540</v>
      </c>
      <c r="U59" s="708">
        <f t="shared" si="1"/>
        <v>180009</v>
      </c>
    </row>
    <row r="60" spans="1:21">
      <c r="A60" s="427">
        <v>117</v>
      </c>
      <c r="B60" s="428">
        <v>100231</v>
      </c>
      <c r="C60" s="428" t="s">
        <v>2147</v>
      </c>
      <c r="D60" s="428" t="s">
        <v>1821</v>
      </c>
      <c r="E60" s="429">
        <v>0</v>
      </c>
      <c r="F60" s="429">
        <v>0</v>
      </c>
      <c r="G60" s="429">
        <v>0</v>
      </c>
      <c r="H60" s="429">
        <v>467093.90999999986</v>
      </c>
      <c r="I60" s="429">
        <v>535.32999999999993</v>
      </c>
      <c r="J60" s="429">
        <v>872.53453010292696</v>
      </c>
      <c r="K60" s="429">
        <v>512991.2</v>
      </c>
      <c r="L60" s="429">
        <v>1079.8400000000001</v>
      </c>
      <c r="M60" s="429">
        <v>475.06223144169502</v>
      </c>
      <c r="N60" s="429">
        <v>177777.69999999998</v>
      </c>
      <c r="O60" s="429">
        <v>349.35999999999996</v>
      </c>
      <c r="P60" s="429">
        <v>508.86678497824596</v>
      </c>
      <c r="Q60" s="430" t="s">
        <v>2082</v>
      </c>
      <c r="R60" s="431" t="s">
        <v>2073</v>
      </c>
      <c r="S60" s="308" t="s">
        <v>2083</v>
      </c>
      <c r="T60" s="308">
        <f t="shared" si="0"/>
        <v>5333330.9999999991</v>
      </c>
      <c r="U60" s="708">
        <f t="shared" si="1"/>
        <v>177777.69999999998</v>
      </c>
    </row>
    <row r="61" spans="1:21">
      <c r="A61" s="427">
        <v>28</v>
      </c>
      <c r="B61" s="428">
        <v>100083</v>
      </c>
      <c r="C61" s="428" t="s">
        <v>2148</v>
      </c>
      <c r="D61" s="428" t="s">
        <v>2089</v>
      </c>
      <c r="E61" s="429">
        <v>347759.56999999995</v>
      </c>
      <c r="F61" s="429">
        <v>5655.9999999999991</v>
      </c>
      <c r="G61" s="429">
        <v>61.485072489391797</v>
      </c>
      <c r="H61" s="429">
        <v>962056.55999999912</v>
      </c>
      <c r="I61" s="429">
        <v>15317.199999999997</v>
      </c>
      <c r="J61" s="429">
        <v>62.808905021805508</v>
      </c>
      <c r="K61" s="429">
        <v>540257.04</v>
      </c>
      <c r="L61" s="429">
        <v>8867.2000000000007</v>
      </c>
      <c r="M61" s="429">
        <v>60.927580295922048</v>
      </c>
      <c r="N61" s="429">
        <v>175359.88999999998</v>
      </c>
      <c r="O61" s="429">
        <v>3006.3999999999996</v>
      </c>
      <c r="P61" s="429">
        <v>58.328861761575311</v>
      </c>
      <c r="Q61" s="430" t="s">
        <v>2082</v>
      </c>
      <c r="R61" s="431" t="s">
        <v>2073</v>
      </c>
      <c r="S61" s="308" t="s">
        <v>2083</v>
      </c>
      <c r="T61" s="308">
        <f t="shared" si="0"/>
        <v>5260796.6999999993</v>
      </c>
      <c r="U61" s="708">
        <f t="shared" si="1"/>
        <v>175359.88999999998</v>
      </c>
    </row>
    <row r="62" spans="1:21">
      <c r="A62" s="427">
        <v>82</v>
      </c>
      <c r="B62" s="428">
        <v>100185</v>
      </c>
      <c r="C62" s="428" t="s">
        <v>2149</v>
      </c>
      <c r="D62" s="428" t="s">
        <v>2107</v>
      </c>
      <c r="E62" s="429">
        <v>214693</v>
      </c>
      <c r="F62" s="429">
        <v>874000</v>
      </c>
      <c r="G62" s="429">
        <v>0.24564416475972539</v>
      </c>
      <c r="H62" s="429">
        <v>436351</v>
      </c>
      <c r="I62" s="429">
        <v>1781000</v>
      </c>
      <c r="J62" s="429">
        <v>0.24500336889387983</v>
      </c>
      <c r="K62" s="429">
        <v>404961</v>
      </c>
      <c r="L62" s="429">
        <v>2005000</v>
      </c>
      <c r="M62" s="429">
        <v>0.20197556109725687</v>
      </c>
      <c r="N62" s="429">
        <v>173383</v>
      </c>
      <c r="O62" s="429">
        <v>1190000</v>
      </c>
      <c r="P62" s="429">
        <v>0.1457</v>
      </c>
      <c r="Q62" s="430" t="s">
        <v>2082</v>
      </c>
      <c r="R62" s="431" t="s">
        <v>2073</v>
      </c>
      <c r="S62" s="308" t="s">
        <v>2083</v>
      </c>
      <c r="T62" s="308">
        <f t="shared" si="0"/>
        <v>5201490</v>
      </c>
      <c r="U62" s="708">
        <f t="shared" si="1"/>
        <v>173383</v>
      </c>
    </row>
    <row r="63" spans="1:21">
      <c r="A63" s="427">
        <v>80</v>
      </c>
      <c r="B63" s="428">
        <v>100137</v>
      </c>
      <c r="C63" s="428" t="s">
        <v>2150</v>
      </c>
      <c r="D63" s="428" t="s">
        <v>2107</v>
      </c>
      <c r="E63" s="429">
        <v>326328.75</v>
      </c>
      <c r="F63" s="429">
        <v>2476966</v>
      </c>
      <c r="G63" s="429">
        <v>0.13174534894705861</v>
      </c>
      <c r="H63" s="429">
        <v>424503.82</v>
      </c>
      <c r="I63" s="429">
        <v>4131218</v>
      </c>
      <c r="J63" s="429">
        <v>0.10275512451775723</v>
      </c>
      <c r="K63" s="429">
        <v>368440.73999999987</v>
      </c>
      <c r="L63" s="429">
        <v>9634410</v>
      </c>
      <c r="M63" s="429">
        <v>3.8242169473792359E-2</v>
      </c>
      <c r="N63" s="429">
        <v>161702.15999999995</v>
      </c>
      <c r="O63" s="429">
        <v>5119890</v>
      </c>
      <c r="P63" s="429">
        <v>3.1583131668844439E-2</v>
      </c>
      <c r="Q63" s="430" t="s">
        <v>2082</v>
      </c>
      <c r="R63" s="431" t="s">
        <v>2073</v>
      </c>
      <c r="S63" s="308" t="s">
        <v>2083</v>
      </c>
      <c r="T63" s="308">
        <f t="shared" si="0"/>
        <v>4851064.799999998</v>
      </c>
      <c r="U63" s="708">
        <f t="shared" si="1"/>
        <v>161702.15999999995</v>
      </c>
    </row>
    <row r="64" spans="1:21">
      <c r="A64" s="427">
        <v>112</v>
      </c>
      <c r="B64" s="428">
        <v>100118</v>
      </c>
      <c r="C64" s="428" t="s">
        <v>2151</v>
      </c>
      <c r="D64" s="428" t="s">
        <v>1821</v>
      </c>
      <c r="E64" s="429">
        <v>109454.58000000002</v>
      </c>
      <c r="F64" s="429">
        <v>1301148</v>
      </c>
      <c r="G64" s="429">
        <v>8.4121544974130547E-2</v>
      </c>
      <c r="H64" s="429">
        <v>202059.24999999968</v>
      </c>
      <c r="I64" s="429">
        <v>2410851</v>
      </c>
      <c r="J64" s="429">
        <v>8.3812417275061654E-2</v>
      </c>
      <c r="K64" s="429">
        <v>175082.92999999964</v>
      </c>
      <c r="L64" s="429">
        <v>2971970</v>
      </c>
      <c r="M64" s="429">
        <v>5.8911405566004924E-2</v>
      </c>
      <c r="N64" s="429">
        <v>151115.29999999967</v>
      </c>
      <c r="O64" s="429">
        <v>2664007</v>
      </c>
      <c r="P64" s="429">
        <v>5.6724813410775447E-2</v>
      </c>
      <c r="Q64" s="430" t="s">
        <v>2072</v>
      </c>
      <c r="R64" s="431" t="s">
        <v>2073</v>
      </c>
      <c r="S64" s="308" t="s">
        <v>2074</v>
      </c>
      <c r="T64" s="308">
        <f t="shared" si="0"/>
        <v>9066917.9999999795</v>
      </c>
      <c r="U64" s="708">
        <f t="shared" si="1"/>
        <v>151115.29999999967</v>
      </c>
    </row>
    <row r="65" spans="1:21">
      <c r="A65" s="427">
        <v>19</v>
      </c>
      <c r="B65" s="428">
        <v>100383</v>
      </c>
      <c r="C65" s="428" t="s">
        <v>2152</v>
      </c>
      <c r="D65" s="428" t="s">
        <v>1837</v>
      </c>
      <c r="E65" s="429">
        <v>0</v>
      </c>
      <c r="F65" s="429">
        <v>0</v>
      </c>
      <c r="G65" s="429">
        <v>0</v>
      </c>
      <c r="H65" s="429">
        <v>0</v>
      </c>
      <c r="I65" s="429">
        <v>0</v>
      </c>
      <c r="J65" s="429">
        <v>0</v>
      </c>
      <c r="K65" s="429">
        <v>2448.14</v>
      </c>
      <c r="L65" s="429">
        <v>2980</v>
      </c>
      <c r="M65" s="429">
        <v>0.82152348993288582</v>
      </c>
      <c r="N65" s="429">
        <v>147250.06999999998</v>
      </c>
      <c r="O65" s="429">
        <v>159006</v>
      </c>
      <c r="P65" s="429">
        <v>0.92606612329094484</v>
      </c>
      <c r="Q65" s="430" t="s">
        <v>2072</v>
      </c>
      <c r="R65" s="431" t="s">
        <v>2073</v>
      </c>
      <c r="S65" s="308" t="s">
        <v>2074</v>
      </c>
      <c r="T65" s="308">
        <f t="shared" si="0"/>
        <v>8835004.1999999993</v>
      </c>
      <c r="U65" s="708">
        <f t="shared" si="1"/>
        <v>147250.06999999998</v>
      </c>
    </row>
    <row r="66" spans="1:21">
      <c r="A66" s="427">
        <v>115</v>
      </c>
      <c r="B66" s="428">
        <v>100195</v>
      </c>
      <c r="C66" s="428" t="s">
        <v>2153</v>
      </c>
      <c r="D66" s="428" t="s">
        <v>1821</v>
      </c>
      <c r="E66" s="429">
        <v>24409.839999999997</v>
      </c>
      <c r="F66" s="429">
        <v>56</v>
      </c>
      <c r="G66" s="429">
        <v>435.88999999999993</v>
      </c>
      <c r="H66" s="429">
        <v>68220.350000000006</v>
      </c>
      <c r="I66" s="429">
        <v>156.9</v>
      </c>
      <c r="J66" s="429">
        <v>434.80146590184836</v>
      </c>
      <c r="K66" s="429">
        <v>161349.9</v>
      </c>
      <c r="L66" s="429">
        <v>380</v>
      </c>
      <c r="M66" s="429">
        <v>424.60499999999996</v>
      </c>
      <c r="N66" s="429">
        <v>136528.80000000002</v>
      </c>
      <c r="O66" s="429">
        <v>326</v>
      </c>
      <c r="P66" s="429">
        <v>418.80000000000007</v>
      </c>
      <c r="Q66" s="430" t="s">
        <v>2082</v>
      </c>
      <c r="R66" s="431" t="s">
        <v>2073</v>
      </c>
      <c r="S66" s="308" t="s">
        <v>2083</v>
      </c>
      <c r="T66" s="308">
        <f t="shared" si="0"/>
        <v>4095864.0000000005</v>
      </c>
      <c r="U66" s="708">
        <f t="shared" si="1"/>
        <v>136528.80000000002</v>
      </c>
    </row>
    <row r="67" spans="1:21">
      <c r="A67" s="427">
        <v>107</v>
      </c>
      <c r="B67" s="428">
        <v>100385</v>
      </c>
      <c r="C67" s="428" t="s">
        <v>2154</v>
      </c>
      <c r="D67" s="428" t="s">
        <v>2155</v>
      </c>
      <c r="E67" s="429">
        <v>0</v>
      </c>
      <c r="F67" s="429">
        <v>0</v>
      </c>
      <c r="G67" s="429">
        <v>0</v>
      </c>
      <c r="H67" s="429">
        <v>0</v>
      </c>
      <c r="I67" s="429">
        <v>0</v>
      </c>
      <c r="J67" s="429">
        <v>0</v>
      </c>
      <c r="K67" s="429">
        <v>0</v>
      </c>
      <c r="L67" s="429">
        <v>0</v>
      </c>
      <c r="M67" s="429">
        <v>0</v>
      </c>
      <c r="N67" s="429">
        <v>135975</v>
      </c>
      <c r="O67" s="429">
        <v>370</v>
      </c>
      <c r="P67" s="429">
        <v>367.5</v>
      </c>
      <c r="Q67" s="430" t="s">
        <v>2139</v>
      </c>
      <c r="R67" s="431" t="s">
        <v>2073</v>
      </c>
      <c r="U67" s="708"/>
    </row>
    <row r="68" spans="1:21">
      <c r="A68" s="427">
        <v>114</v>
      </c>
      <c r="B68" s="428">
        <v>100135</v>
      </c>
      <c r="C68" s="428" t="s">
        <v>2156</v>
      </c>
      <c r="D68" s="428" t="s">
        <v>1821</v>
      </c>
      <c r="E68" s="429">
        <v>123500</v>
      </c>
      <c r="F68" s="429">
        <v>250</v>
      </c>
      <c r="G68" s="429">
        <v>494</v>
      </c>
      <c r="H68" s="429">
        <v>190731.18</v>
      </c>
      <c r="I68" s="429">
        <v>355</v>
      </c>
      <c r="J68" s="429">
        <v>537.27092957746481</v>
      </c>
      <c r="K68" s="429">
        <v>336875</v>
      </c>
      <c r="L68" s="429">
        <v>685</v>
      </c>
      <c r="M68" s="429">
        <v>491.78832116788323</v>
      </c>
      <c r="N68" s="429">
        <v>135853.5</v>
      </c>
      <c r="O68" s="429">
        <v>325</v>
      </c>
      <c r="P68" s="429">
        <v>418.01076923076926</v>
      </c>
      <c r="Q68" s="430" t="s">
        <v>2082</v>
      </c>
      <c r="R68" s="431" t="s">
        <v>2073</v>
      </c>
      <c r="S68" s="308" t="s">
        <v>2083</v>
      </c>
      <c r="T68" s="308">
        <f t="shared" ref="T68:T122" si="2">S68*N68</f>
        <v>4075605</v>
      </c>
      <c r="U68" s="708">
        <f t="shared" ref="U68:U122" si="3">N68</f>
        <v>135853.5</v>
      </c>
    </row>
    <row r="69" spans="1:21">
      <c r="A69" s="427">
        <v>39</v>
      </c>
      <c r="B69" s="428">
        <v>100321</v>
      </c>
      <c r="C69" s="428" t="s">
        <v>2157</v>
      </c>
      <c r="D69" s="428" t="s">
        <v>2089</v>
      </c>
      <c r="E69" s="429">
        <v>0</v>
      </c>
      <c r="F69" s="429">
        <v>0</v>
      </c>
      <c r="G69" s="429">
        <v>0</v>
      </c>
      <c r="H69" s="429">
        <v>5863</v>
      </c>
      <c r="I69" s="429">
        <v>902</v>
      </c>
      <c r="J69" s="429">
        <v>6.5</v>
      </c>
      <c r="K69" s="429">
        <v>93236</v>
      </c>
      <c r="L69" s="429">
        <v>14344</v>
      </c>
      <c r="M69" s="429">
        <v>6.5</v>
      </c>
      <c r="N69" s="429">
        <v>134231.5</v>
      </c>
      <c r="O69" s="429">
        <v>20651</v>
      </c>
      <c r="P69" s="429">
        <v>6.5</v>
      </c>
      <c r="Q69" s="430" t="s">
        <v>2082</v>
      </c>
      <c r="R69" s="431" t="s">
        <v>2073</v>
      </c>
      <c r="S69" s="308" t="s">
        <v>2083</v>
      </c>
      <c r="T69" s="308">
        <f t="shared" si="2"/>
        <v>4026945</v>
      </c>
      <c r="U69" s="708">
        <f t="shared" si="3"/>
        <v>134231.5</v>
      </c>
    </row>
    <row r="70" spans="1:21">
      <c r="A70" s="427">
        <v>85</v>
      </c>
      <c r="B70" s="428">
        <v>200005</v>
      </c>
      <c r="C70" s="428" t="s">
        <v>1850</v>
      </c>
      <c r="D70" s="428" t="s">
        <v>2107</v>
      </c>
      <c r="E70" s="429">
        <v>32650.179999999997</v>
      </c>
      <c r="F70" s="429">
        <v>67500</v>
      </c>
      <c r="G70" s="429">
        <v>0.48370637037037034</v>
      </c>
      <c r="H70" s="429">
        <v>190369.12</v>
      </c>
      <c r="I70" s="429">
        <v>396000</v>
      </c>
      <c r="J70" s="429">
        <v>0.480730101010101</v>
      </c>
      <c r="K70" s="429">
        <v>401595.56000000006</v>
      </c>
      <c r="L70" s="429">
        <v>472000</v>
      </c>
      <c r="M70" s="429">
        <v>0.85083805084745778</v>
      </c>
      <c r="N70" s="429">
        <v>129740</v>
      </c>
      <c r="O70" s="429">
        <v>260000</v>
      </c>
      <c r="P70" s="429">
        <v>0.499</v>
      </c>
      <c r="Q70" s="430" t="s">
        <v>2082</v>
      </c>
      <c r="R70" s="431" t="s">
        <v>2073</v>
      </c>
      <c r="S70" s="308" t="s">
        <v>2083</v>
      </c>
      <c r="T70" s="308">
        <f t="shared" si="2"/>
        <v>3892200</v>
      </c>
      <c r="U70" s="708">
        <f t="shared" si="3"/>
        <v>129740</v>
      </c>
    </row>
    <row r="71" spans="1:21">
      <c r="A71" s="427">
        <v>100</v>
      </c>
      <c r="B71" s="428">
        <v>100214</v>
      </c>
      <c r="C71" s="428" t="s">
        <v>2158</v>
      </c>
      <c r="D71" s="428" t="s">
        <v>1823</v>
      </c>
      <c r="E71" s="429">
        <v>121956.6</v>
      </c>
      <c r="F71" s="429">
        <v>4890</v>
      </c>
      <c r="G71" s="429">
        <v>24.94</v>
      </c>
      <c r="H71" s="429">
        <v>161386.74</v>
      </c>
      <c r="I71" s="429">
        <v>6471</v>
      </c>
      <c r="J71" s="429">
        <v>24.939999999999998</v>
      </c>
      <c r="K71" s="429">
        <v>8978.4</v>
      </c>
      <c r="L71" s="429">
        <v>360</v>
      </c>
      <c r="M71" s="429">
        <v>24.939999999999998</v>
      </c>
      <c r="N71" s="429">
        <v>124700</v>
      </c>
      <c r="O71" s="429">
        <v>5000</v>
      </c>
      <c r="P71" s="429">
        <v>24.94</v>
      </c>
      <c r="Q71" s="430" t="s">
        <v>2125</v>
      </c>
      <c r="R71" s="431" t="s">
        <v>2073</v>
      </c>
      <c r="U71" s="708"/>
    </row>
    <row r="72" spans="1:21">
      <c r="A72" s="427">
        <v>44</v>
      </c>
      <c r="B72" s="428">
        <v>100139</v>
      </c>
      <c r="C72" s="428" t="s">
        <v>1918</v>
      </c>
      <c r="D72" s="428" t="s">
        <v>2124</v>
      </c>
      <c r="E72" s="429">
        <v>186184.4</v>
      </c>
      <c r="F72" s="429">
        <v>452000</v>
      </c>
      <c r="G72" s="429">
        <v>0.41191238938053099</v>
      </c>
      <c r="H72" s="429">
        <v>280172</v>
      </c>
      <c r="I72" s="429">
        <v>670000</v>
      </c>
      <c r="J72" s="429">
        <v>0.41816716417910449</v>
      </c>
      <c r="K72" s="429">
        <v>280280.40000000002</v>
      </c>
      <c r="L72" s="429">
        <v>680000</v>
      </c>
      <c r="M72" s="429">
        <v>0.41217705882352945</v>
      </c>
      <c r="N72" s="429">
        <v>121809.9</v>
      </c>
      <c r="O72" s="429">
        <v>287000</v>
      </c>
      <c r="P72" s="429">
        <v>0.42442473867595815</v>
      </c>
      <c r="Q72" s="430" t="s">
        <v>2072</v>
      </c>
      <c r="R72" s="431" t="s">
        <v>2073</v>
      </c>
      <c r="S72" s="308" t="s">
        <v>2074</v>
      </c>
      <c r="T72" s="308">
        <f t="shared" si="2"/>
        <v>7308594</v>
      </c>
      <c r="U72" s="708">
        <f t="shared" si="3"/>
        <v>121809.9</v>
      </c>
    </row>
    <row r="73" spans="1:21">
      <c r="A73" s="427">
        <v>10</v>
      </c>
      <c r="B73" s="428">
        <v>100217</v>
      </c>
      <c r="C73" s="428" t="s">
        <v>2159</v>
      </c>
      <c r="D73" s="428" t="s">
        <v>1837</v>
      </c>
      <c r="E73" s="429">
        <v>63038.400000000001</v>
      </c>
      <c r="F73" s="429">
        <v>69600</v>
      </c>
      <c r="G73" s="429">
        <v>0.90572413793103446</v>
      </c>
      <c r="H73" s="429">
        <v>213423.50999999995</v>
      </c>
      <c r="I73" s="429">
        <v>263406</v>
      </c>
      <c r="J73" s="429">
        <v>0.81024543860048726</v>
      </c>
      <c r="K73" s="429">
        <v>235969.74</v>
      </c>
      <c r="L73" s="429">
        <v>302863</v>
      </c>
      <c r="M73" s="429">
        <v>0.77913029983854087</v>
      </c>
      <c r="N73" s="429">
        <v>117760.6</v>
      </c>
      <c r="O73" s="429">
        <v>178622</v>
      </c>
      <c r="P73" s="429">
        <v>0.65927265398439161</v>
      </c>
      <c r="Q73" s="430" t="s">
        <v>2072</v>
      </c>
      <c r="R73" s="431" t="s">
        <v>2073</v>
      </c>
      <c r="S73" s="308" t="s">
        <v>2074</v>
      </c>
      <c r="T73" s="308">
        <f t="shared" si="2"/>
        <v>7065636</v>
      </c>
      <c r="U73" s="708">
        <f t="shared" si="3"/>
        <v>117760.6</v>
      </c>
    </row>
    <row r="74" spans="1:21">
      <c r="A74" s="427">
        <v>9</v>
      </c>
      <c r="B74" s="428">
        <v>100216</v>
      </c>
      <c r="C74" s="428" t="s">
        <v>2160</v>
      </c>
      <c r="D74" s="428" t="s">
        <v>1837</v>
      </c>
      <c r="E74" s="429">
        <v>7385.24</v>
      </c>
      <c r="F74" s="429">
        <v>11058</v>
      </c>
      <c r="G74" s="429">
        <v>0.66786398987158613</v>
      </c>
      <c r="H74" s="429">
        <v>995.4</v>
      </c>
      <c r="I74" s="429">
        <v>4740</v>
      </c>
      <c r="J74" s="429">
        <v>0.21</v>
      </c>
      <c r="K74" s="429">
        <v>155854.12000000002</v>
      </c>
      <c r="L74" s="429">
        <v>211237</v>
      </c>
      <c r="M74" s="429">
        <v>0.73781638633383373</v>
      </c>
      <c r="N74" s="429">
        <v>117249</v>
      </c>
      <c r="O74" s="429">
        <v>154275</v>
      </c>
      <c r="P74" s="429">
        <v>0.76</v>
      </c>
      <c r="Q74" s="430" t="s">
        <v>2072</v>
      </c>
      <c r="R74" s="431" t="s">
        <v>2073</v>
      </c>
      <c r="S74" s="308" t="s">
        <v>2074</v>
      </c>
      <c r="T74" s="308">
        <f t="shared" si="2"/>
        <v>7034940</v>
      </c>
      <c r="U74" s="708">
        <f t="shared" si="3"/>
        <v>117249</v>
      </c>
    </row>
    <row r="75" spans="1:21">
      <c r="A75" s="427">
        <v>49</v>
      </c>
      <c r="B75" s="428">
        <v>100396</v>
      </c>
      <c r="C75" s="428" t="s">
        <v>2161</v>
      </c>
      <c r="D75" s="428" t="s">
        <v>2162</v>
      </c>
      <c r="E75" s="429">
        <v>0</v>
      </c>
      <c r="F75" s="429">
        <v>0</v>
      </c>
      <c r="G75" s="429">
        <v>0</v>
      </c>
      <c r="H75" s="429">
        <v>0</v>
      </c>
      <c r="I75" s="429">
        <v>0</v>
      </c>
      <c r="J75" s="429">
        <v>0</v>
      </c>
      <c r="K75" s="429">
        <v>0</v>
      </c>
      <c r="L75" s="429">
        <v>0</v>
      </c>
      <c r="M75" s="429">
        <v>0</v>
      </c>
      <c r="N75" s="429">
        <v>115200</v>
      </c>
      <c r="O75" s="429">
        <v>24000</v>
      </c>
      <c r="P75" s="429">
        <v>4.8</v>
      </c>
      <c r="Q75" s="430" t="s">
        <v>2134</v>
      </c>
      <c r="R75" s="431" t="s">
        <v>2073</v>
      </c>
      <c r="S75" s="308" t="s">
        <v>2083</v>
      </c>
      <c r="T75" s="308">
        <f t="shared" si="2"/>
        <v>3456000</v>
      </c>
      <c r="U75" s="708">
        <f t="shared" si="3"/>
        <v>115200</v>
      </c>
    </row>
    <row r="76" spans="1:21">
      <c r="A76" s="427">
        <v>79</v>
      </c>
      <c r="B76" s="428">
        <v>100081</v>
      </c>
      <c r="C76" s="428" t="s">
        <v>2163</v>
      </c>
      <c r="D76" s="428" t="s">
        <v>2107</v>
      </c>
      <c r="E76" s="429">
        <v>185970.15000000002</v>
      </c>
      <c r="F76" s="429">
        <v>4132670</v>
      </c>
      <c r="G76" s="429">
        <v>4.5000000000000005E-2</v>
      </c>
      <c r="H76" s="429">
        <v>242460</v>
      </c>
      <c r="I76" s="429">
        <v>5388000</v>
      </c>
      <c r="J76" s="429">
        <v>4.4999999999999998E-2</v>
      </c>
      <c r="K76" s="429">
        <v>211230</v>
      </c>
      <c r="L76" s="429">
        <v>4694000</v>
      </c>
      <c r="M76" s="429">
        <v>4.4999999999999998E-2</v>
      </c>
      <c r="N76" s="429">
        <v>110151</v>
      </c>
      <c r="O76" s="429">
        <v>2447800</v>
      </c>
      <c r="P76" s="429">
        <v>4.4999999999999998E-2</v>
      </c>
      <c r="Q76" s="430" t="s">
        <v>2082</v>
      </c>
      <c r="R76" s="431" t="s">
        <v>2073</v>
      </c>
      <c r="S76" s="308" t="s">
        <v>2083</v>
      </c>
      <c r="T76" s="308">
        <f t="shared" si="2"/>
        <v>3304530</v>
      </c>
      <c r="U76" s="708">
        <f t="shared" si="3"/>
        <v>110151</v>
      </c>
    </row>
    <row r="77" spans="1:21">
      <c r="A77" s="427">
        <v>101</v>
      </c>
      <c r="B77" s="428">
        <v>100293</v>
      </c>
      <c r="C77" s="428" t="s">
        <v>2164</v>
      </c>
      <c r="D77" s="428" t="s">
        <v>1823</v>
      </c>
      <c r="E77" s="429">
        <v>0</v>
      </c>
      <c r="F77" s="429">
        <v>0</v>
      </c>
      <c r="G77" s="429">
        <v>0</v>
      </c>
      <c r="H77" s="429">
        <v>14312.76</v>
      </c>
      <c r="I77" s="429">
        <v>3281</v>
      </c>
      <c r="J77" s="429">
        <v>4.3623163669612923</v>
      </c>
      <c r="K77" s="429">
        <v>12025.2</v>
      </c>
      <c r="L77" s="429">
        <v>2733</v>
      </c>
      <c r="M77" s="429">
        <v>4.4000000000000004</v>
      </c>
      <c r="N77" s="429">
        <v>92250.4</v>
      </c>
      <c r="O77" s="429">
        <v>20966</v>
      </c>
      <c r="P77" s="429">
        <v>4.3999999999999995</v>
      </c>
      <c r="Q77" s="430" t="s">
        <v>2139</v>
      </c>
      <c r="R77" s="431" t="s">
        <v>2073</v>
      </c>
      <c r="U77" s="708"/>
    </row>
    <row r="78" spans="1:21">
      <c r="A78" s="427">
        <v>84</v>
      </c>
      <c r="B78" s="428">
        <v>100306</v>
      </c>
      <c r="C78" s="428" t="s">
        <v>2165</v>
      </c>
      <c r="D78" s="428" t="s">
        <v>2107</v>
      </c>
      <c r="E78" s="429">
        <v>0</v>
      </c>
      <c r="F78" s="429">
        <v>0</v>
      </c>
      <c r="G78" s="429">
        <v>0</v>
      </c>
      <c r="H78" s="429">
        <v>28012</v>
      </c>
      <c r="I78" s="429">
        <v>10500</v>
      </c>
      <c r="J78" s="429">
        <v>2.6678095238095239</v>
      </c>
      <c r="K78" s="429">
        <v>102808.88</v>
      </c>
      <c r="L78" s="429">
        <v>146800</v>
      </c>
      <c r="M78" s="429">
        <v>0.70033297002724804</v>
      </c>
      <c r="N78" s="429">
        <v>89861.13</v>
      </c>
      <c r="O78" s="429">
        <v>159300</v>
      </c>
      <c r="P78" s="429">
        <v>0.56410000000000005</v>
      </c>
      <c r="Q78" s="430" t="s">
        <v>2082</v>
      </c>
      <c r="R78" s="431" t="s">
        <v>2073</v>
      </c>
      <c r="S78" s="308" t="s">
        <v>2083</v>
      </c>
      <c r="T78" s="308">
        <f t="shared" si="2"/>
        <v>2695833.9000000004</v>
      </c>
      <c r="U78" s="708">
        <f t="shared" si="3"/>
        <v>89861.13</v>
      </c>
    </row>
    <row r="79" spans="1:21">
      <c r="A79" s="427">
        <v>69</v>
      </c>
      <c r="B79" s="428">
        <v>100342</v>
      </c>
      <c r="C79" s="428" t="s">
        <v>2166</v>
      </c>
      <c r="D79" s="428" t="s">
        <v>2097</v>
      </c>
      <c r="E79" s="429">
        <v>0</v>
      </c>
      <c r="F79" s="429">
        <v>0</v>
      </c>
      <c r="G79" s="429">
        <v>0</v>
      </c>
      <c r="H79" s="429">
        <v>1076</v>
      </c>
      <c r="I79" s="429">
        <v>4000</v>
      </c>
      <c r="J79" s="429">
        <v>0.26900000000000002</v>
      </c>
      <c r="K79" s="429">
        <v>14770.39</v>
      </c>
      <c r="L79" s="429">
        <v>25000</v>
      </c>
      <c r="M79" s="429">
        <v>0.5908156</v>
      </c>
      <c r="N79" s="429">
        <v>89582.26999999999</v>
      </c>
      <c r="O79" s="429">
        <v>69000</v>
      </c>
      <c r="P79" s="429">
        <v>1.2982937681159419</v>
      </c>
      <c r="Q79" s="430" t="s">
        <v>2082</v>
      </c>
      <c r="R79" s="431" t="s">
        <v>2073</v>
      </c>
      <c r="S79" s="308" t="s">
        <v>2083</v>
      </c>
      <c r="T79" s="308">
        <f t="shared" si="2"/>
        <v>2687468.0999999996</v>
      </c>
      <c r="U79" s="708">
        <f t="shared" si="3"/>
        <v>89582.26999999999</v>
      </c>
    </row>
    <row r="80" spans="1:21">
      <c r="A80" s="427">
        <v>48</v>
      </c>
      <c r="B80" s="428">
        <v>100206</v>
      </c>
      <c r="C80" s="428" t="s">
        <v>2167</v>
      </c>
      <c r="D80" s="428" t="s">
        <v>2162</v>
      </c>
      <c r="E80" s="429">
        <v>28041</v>
      </c>
      <c r="F80" s="429">
        <v>10800</v>
      </c>
      <c r="G80" s="429">
        <v>2.5963888888888889</v>
      </c>
      <c r="H80" s="429">
        <v>23932</v>
      </c>
      <c r="I80" s="429">
        <v>5000</v>
      </c>
      <c r="J80" s="429">
        <v>4.7864000000000004</v>
      </c>
      <c r="K80" s="429">
        <v>264787.09999999998</v>
      </c>
      <c r="L80" s="429">
        <v>92000</v>
      </c>
      <c r="M80" s="429">
        <v>2.8781206521739127</v>
      </c>
      <c r="N80" s="429">
        <v>86155.199999999997</v>
      </c>
      <c r="O80" s="429">
        <v>18000</v>
      </c>
      <c r="P80" s="429">
        <v>4.7863999999999995</v>
      </c>
      <c r="Q80" s="430" t="s">
        <v>2139</v>
      </c>
      <c r="R80" s="431" t="s">
        <v>2073</v>
      </c>
      <c r="U80" s="708"/>
    </row>
    <row r="81" spans="1:21">
      <c r="A81" s="427">
        <v>116</v>
      </c>
      <c r="B81" s="428">
        <v>100230</v>
      </c>
      <c r="C81" s="428" t="s">
        <v>2168</v>
      </c>
      <c r="D81" s="428" t="s">
        <v>1821</v>
      </c>
      <c r="E81" s="429">
        <v>9600</v>
      </c>
      <c r="F81" s="429">
        <v>40</v>
      </c>
      <c r="G81" s="429">
        <v>240</v>
      </c>
      <c r="H81" s="429">
        <v>19200</v>
      </c>
      <c r="I81" s="429">
        <v>80</v>
      </c>
      <c r="J81" s="429">
        <v>240</v>
      </c>
      <c r="K81" s="429">
        <v>86400</v>
      </c>
      <c r="L81" s="429">
        <v>360</v>
      </c>
      <c r="M81" s="429">
        <v>240</v>
      </c>
      <c r="N81" s="429">
        <v>80100</v>
      </c>
      <c r="O81" s="429">
        <v>320</v>
      </c>
      <c r="P81" s="429">
        <v>250.3125</v>
      </c>
      <c r="Q81" s="430" t="s">
        <v>2072</v>
      </c>
      <c r="R81" s="431" t="s">
        <v>2073</v>
      </c>
      <c r="S81" s="308" t="s">
        <v>2074</v>
      </c>
      <c r="T81" s="308">
        <f t="shared" si="2"/>
        <v>4806000</v>
      </c>
      <c r="U81" s="708">
        <f t="shared" si="3"/>
        <v>80100</v>
      </c>
    </row>
    <row r="82" spans="1:21">
      <c r="A82" s="427">
        <v>52</v>
      </c>
      <c r="B82" s="428">
        <v>100051</v>
      </c>
      <c r="C82" s="428" t="s">
        <v>2169</v>
      </c>
      <c r="D82" s="428" t="s">
        <v>2097</v>
      </c>
      <c r="E82" s="429">
        <v>396098.91999999987</v>
      </c>
      <c r="F82" s="429">
        <v>3525600</v>
      </c>
      <c r="G82" s="429">
        <v>0.11234936464715221</v>
      </c>
      <c r="H82" s="429">
        <v>127395.79999999999</v>
      </c>
      <c r="I82" s="429">
        <v>681100</v>
      </c>
      <c r="J82" s="429">
        <v>0.18704419321685506</v>
      </c>
      <c r="K82" s="429">
        <v>251992.00000000006</v>
      </c>
      <c r="L82" s="429">
        <v>1060800</v>
      </c>
      <c r="M82" s="429">
        <v>0.23754901960784319</v>
      </c>
      <c r="N82" s="429">
        <v>69887.62</v>
      </c>
      <c r="O82" s="429">
        <v>445800</v>
      </c>
      <c r="P82" s="429">
        <v>0.1567689995513683</v>
      </c>
      <c r="Q82" s="430" t="s">
        <v>2082</v>
      </c>
      <c r="R82" s="431" t="s">
        <v>2073</v>
      </c>
      <c r="S82" s="308" t="s">
        <v>2083</v>
      </c>
      <c r="T82" s="308">
        <f t="shared" si="2"/>
        <v>2096628.5999999999</v>
      </c>
      <c r="U82" s="708">
        <f t="shared" si="3"/>
        <v>69887.62</v>
      </c>
    </row>
    <row r="83" spans="1:21">
      <c r="A83" s="427">
        <v>23</v>
      </c>
      <c r="B83" s="428">
        <v>100034</v>
      </c>
      <c r="C83" s="428" t="s">
        <v>2170</v>
      </c>
      <c r="D83" s="428" t="s">
        <v>2089</v>
      </c>
      <c r="E83" s="429">
        <v>886131</v>
      </c>
      <c r="F83" s="429">
        <v>26250</v>
      </c>
      <c r="G83" s="429">
        <v>33.757371428571432</v>
      </c>
      <c r="H83" s="429">
        <v>1251895</v>
      </c>
      <c r="I83" s="429">
        <v>37850</v>
      </c>
      <c r="J83" s="429">
        <v>33.075165125495374</v>
      </c>
      <c r="K83" s="429">
        <v>1286801.25</v>
      </c>
      <c r="L83" s="429">
        <v>39575</v>
      </c>
      <c r="M83" s="429">
        <v>32.515508528111184</v>
      </c>
      <c r="N83" s="429">
        <v>65640</v>
      </c>
      <c r="O83" s="429">
        <v>2400</v>
      </c>
      <c r="P83" s="429">
        <v>27.35</v>
      </c>
      <c r="Q83" s="430" t="s">
        <v>2072</v>
      </c>
      <c r="R83" s="431" t="s">
        <v>2073</v>
      </c>
      <c r="S83" s="308" t="s">
        <v>2074</v>
      </c>
      <c r="T83" s="308">
        <f t="shared" si="2"/>
        <v>3938400</v>
      </c>
      <c r="U83" s="708">
        <f t="shared" si="3"/>
        <v>65640</v>
      </c>
    </row>
    <row r="84" spans="1:21">
      <c r="A84" s="427">
        <v>83</v>
      </c>
      <c r="B84" s="428">
        <v>100245</v>
      </c>
      <c r="C84" s="428" t="s">
        <v>2171</v>
      </c>
      <c r="D84" s="428" t="s">
        <v>2107</v>
      </c>
      <c r="E84" s="429">
        <v>20823</v>
      </c>
      <c r="F84" s="429">
        <v>150000</v>
      </c>
      <c r="G84" s="429">
        <v>0.13882</v>
      </c>
      <c r="H84" s="429">
        <v>75240.44</v>
      </c>
      <c r="I84" s="429">
        <v>542000</v>
      </c>
      <c r="J84" s="429">
        <v>0.13882</v>
      </c>
      <c r="K84" s="429">
        <v>124244</v>
      </c>
      <c r="L84" s="429">
        <v>900000</v>
      </c>
      <c r="M84" s="429">
        <v>0.13804888888888889</v>
      </c>
      <c r="N84" s="429">
        <v>55389.61</v>
      </c>
      <c r="O84" s="429">
        <v>420000</v>
      </c>
      <c r="P84" s="429">
        <v>0.13188002380952382</v>
      </c>
      <c r="Q84" s="430" t="s">
        <v>2101</v>
      </c>
      <c r="R84" s="431" t="s">
        <v>2073</v>
      </c>
      <c r="U84" s="708"/>
    </row>
    <row r="85" spans="1:21">
      <c r="A85" s="427">
        <v>55</v>
      </c>
      <c r="B85" s="428">
        <v>100121</v>
      </c>
      <c r="C85" s="428" t="s">
        <v>2172</v>
      </c>
      <c r="D85" s="428" t="s">
        <v>2097</v>
      </c>
      <c r="E85" s="429">
        <v>291060</v>
      </c>
      <c r="F85" s="429">
        <v>66000</v>
      </c>
      <c r="G85" s="429">
        <v>4.41</v>
      </c>
      <c r="H85" s="429">
        <v>286650</v>
      </c>
      <c r="I85" s="429">
        <v>65000</v>
      </c>
      <c r="J85" s="429">
        <v>4.41</v>
      </c>
      <c r="K85" s="429">
        <v>202860</v>
      </c>
      <c r="L85" s="429">
        <v>46000</v>
      </c>
      <c r="M85" s="429">
        <v>4.41</v>
      </c>
      <c r="N85" s="429">
        <v>48510</v>
      </c>
      <c r="O85" s="429">
        <v>11000</v>
      </c>
      <c r="P85" s="429">
        <v>4.41</v>
      </c>
      <c r="Q85" s="430" t="s">
        <v>2082</v>
      </c>
      <c r="R85" s="431" t="s">
        <v>2073</v>
      </c>
      <c r="S85" s="308" t="s">
        <v>2083</v>
      </c>
      <c r="T85" s="308">
        <f t="shared" si="2"/>
        <v>1455300</v>
      </c>
      <c r="U85" s="708">
        <f t="shared" si="3"/>
        <v>48510</v>
      </c>
    </row>
    <row r="86" spans="1:21">
      <c r="A86" s="427">
        <v>43</v>
      </c>
      <c r="B86" s="428">
        <v>100038</v>
      </c>
      <c r="C86" s="428" t="s">
        <v>2173</v>
      </c>
      <c r="D86" s="428" t="s">
        <v>2124</v>
      </c>
      <c r="E86" s="429">
        <v>49500</v>
      </c>
      <c r="F86" s="429">
        <v>330000</v>
      </c>
      <c r="G86" s="429">
        <v>0.15</v>
      </c>
      <c r="H86" s="429">
        <v>114000</v>
      </c>
      <c r="I86" s="429">
        <v>760000</v>
      </c>
      <c r="J86" s="429">
        <v>0.15</v>
      </c>
      <c r="K86" s="429">
        <v>93000</v>
      </c>
      <c r="L86" s="429">
        <v>620000</v>
      </c>
      <c r="M86" s="429">
        <v>0.15</v>
      </c>
      <c r="N86" s="429">
        <v>45000</v>
      </c>
      <c r="O86" s="429">
        <v>300000</v>
      </c>
      <c r="P86" s="429">
        <v>0.15</v>
      </c>
      <c r="Q86" s="430" t="s">
        <v>2082</v>
      </c>
      <c r="R86" s="431" t="s">
        <v>2073</v>
      </c>
      <c r="S86" s="308" t="s">
        <v>2083</v>
      </c>
      <c r="T86" s="308">
        <f t="shared" si="2"/>
        <v>1350000</v>
      </c>
      <c r="U86" s="708">
        <f t="shared" si="3"/>
        <v>45000</v>
      </c>
    </row>
    <row r="87" spans="1:21">
      <c r="A87" s="427">
        <v>59</v>
      </c>
      <c r="B87" s="428">
        <v>100171</v>
      </c>
      <c r="C87" s="428" t="s">
        <v>2174</v>
      </c>
      <c r="D87" s="428" t="s">
        <v>2097</v>
      </c>
      <c r="E87" s="429">
        <v>160768.48000000001</v>
      </c>
      <c r="F87" s="429">
        <v>1283600</v>
      </c>
      <c r="G87" s="429">
        <v>0.12524811467746963</v>
      </c>
      <c r="H87" s="429">
        <v>154777.60000000001</v>
      </c>
      <c r="I87" s="429">
        <v>1526000</v>
      </c>
      <c r="J87" s="429">
        <v>0.10142699868938401</v>
      </c>
      <c r="K87" s="429">
        <v>84217.8</v>
      </c>
      <c r="L87" s="429">
        <v>1167000</v>
      </c>
      <c r="M87" s="429">
        <v>7.2166066838046272E-2</v>
      </c>
      <c r="N87" s="429">
        <v>38003.599999999991</v>
      </c>
      <c r="O87" s="429">
        <v>443000</v>
      </c>
      <c r="P87" s="429">
        <v>8.5786907449209915E-2</v>
      </c>
      <c r="Q87" s="430" t="s">
        <v>2101</v>
      </c>
      <c r="R87" s="431" t="s">
        <v>2073</v>
      </c>
      <c r="U87" s="708"/>
    </row>
    <row r="88" spans="1:21">
      <c r="A88" s="427">
        <v>42</v>
      </c>
      <c r="B88" s="428">
        <v>100030</v>
      </c>
      <c r="C88" s="428" t="s">
        <v>1928</v>
      </c>
      <c r="D88" s="428" t="s">
        <v>2124</v>
      </c>
      <c r="E88" s="429">
        <v>1684673.2899999998</v>
      </c>
      <c r="F88" s="429">
        <v>1024774</v>
      </c>
      <c r="G88" s="429">
        <v>1.6439461676428166</v>
      </c>
      <c r="H88" s="429">
        <v>966511.04000000015</v>
      </c>
      <c r="I88" s="429">
        <v>625750</v>
      </c>
      <c r="J88" s="429">
        <v>1.5445641869756295</v>
      </c>
      <c r="K88" s="429">
        <v>93005.000000000015</v>
      </c>
      <c r="L88" s="429">
        <v>235100</v>
      </c>
      <c r="M88" s="429">
        <v>0.39559761803487886</v>
      </c>
      <c r="N88" s="429">
        <v>35711.000000000007</v>
      </c>
      <c r="O88" s="429">
        <v>85800</v>
      </c>
      <c r="P88" s="429">
        <v>0.41621212121212131</v>
      </c>
      <c r="Q88" s="430" t="s">
        <v>2101</v>
      </c>
      <c r="R88" s="431" t="s">
        <v>2073</v>
      </c>
      <c r="U88" s="708"/>
    </row>
    <row r="89" spans="1:21">
      <c r="A89" s="427">
        <v>89</v>
      </c>
      <c r="B89" s="428">
        <v>200066</v>
      </c>
      <c r="C89" s="428" t="s">
        <v>1852</v>
      </c>
      <c r="D89" s="428" t="s">
        <v>2107</v>
      </c>
      <c r="E89" s="429">
        <v>0</v>
      </c>
      <c r="F89" s="429">
        <v>0</v>
      </c>
      <c r="G89" s="429">
        <v>0</v>
      </c>
      <c r="H89" s="429">
        <v>9096.7999999999993</v>
      </c>
      <c r="I89" s="429">
        <v>1096000</v>
      </c>
      <c r="J89" s="429">
        <v>8.3000000000000001E-3</v>
      </c>
      <c r="K89" s="429">
        <v>53120</v>
      </c>
      <c r="L89" s="429">
        <v>6400000</v>
      </c>
      <c r="M89" s="429">
        <v>8.3000000000000001E-3</v>
      </c>
      <c r="N89" s="429">
        <v>35440</v>
      </c>
      <c r="O89" s="429">
        <v>5600000</v>
      </c>
      <c r="P89" s="429">
        <v>6.3285714285714282E-3</v>
      </c>
      <c r="Q89" s="430" t="s">
        <v>2101</v>
      </c>
      <c r="R89" s="431" t="s">
        <v>2073</v>
      </c>
      <c r="U89" s="708"/>
    </row>
    <row r="90" spans="1:21">
      <c r="A90" s="427">
        <v>65</v>
      </c>
      <c r="B90" s="428">
        <v>100253</v>
      </c>
      <c r="C90" s="428" t="s">
        <v>2175</v>
      </c>
      <c r="D90" s="428" t="s">
        <v>2097</v>
      </c>
      <c r="E90" s="429">
        <v>39330</v>
      </c>
      <c r="F90" s="429">
        <v>13800</v>
      </c>
      <c r="G90" s="429">
        <v>2.85</v>
      </c>
      <c r="H90" s="429">
        <v>212090</v>
      </c>
      <c r="I90" s="429">
        <v>74600</v>
      </c>
      <c r="J90" s="429">
        <v>2.843029490616622</v>
      </c>
      <c r="K90" s="429">
        <v>134320</v>
      </c>
      <c r="L90" s="429">
        <v>49500</v>
      </c>
      <c r="M90" s="429">
        <v>2.7135353535353537</v>
      </c>
      <c r="N90" s="429">
        <v>33800</v>
      </c>
      <c r="O90" s="429">
        <v>13000</v>
      </c>
      <c r="P90" s="429">
        <v>2.6</v>
      </c>
      <c r="Q90" s="430" t="s">
        <v>2125</v>
      </c>
      <c r="R90" s="431" t="s">
        <v>2073</v>
      </c>
      <c r="S90" s="308">
        <v>30</v>
      </c>
      <c r="T90" s="308">
        <f t="shared" si="2"/>
        <v>1014000</v>
      </c>
      <c r="U90" s="708">
        <f t="shared" si="3"/>
        <v>33800</v>
      </c>
    </row>
    <row r="91" spans="1:21">
      <c r="A91" s="427">
        <v>60</v>
      </c>
      <c r="B91" s="428">
        <v>100197</v>
      </c>
      <c r="C91" s="428" t="s">
        <v>2176</v>
      </c>
      <c r="D91" s="428" t="s">
        <v>2097</v>
      </c>
      <c r="E91" s="429">
        <v>125250</v>
      </c>
      <c r="F91" s="429">
        <v>750000</v>
      </c>
      <c r="G91" s="429">
        <v>0.16700000000000001</v>
      </c>
      <c r="H91" s="429">
        <v>100200</v>
      </c>
      <c r="I91" s="429">
        <v>600000</v>
      </c>
      <c r="J91" s="429">
        <v>0.16700000000000001</v>
      </c>
      <c r="K91" s="429">
        <v>60120</v>
      </c>
      <c r="L91" s="429">
        <v>360000</v>
      </c>
      <c r="M91" s="429">
        <v>0.16700000000000001</v>
      </c>
      <c r="N91" s="429">
        <v>33400</v>
      </c>
      <c r="O91" s="429">
        <v>200000</v>
      </c>
      <c r="P91" s="429">
        <v>0.16700000000000001</v>
      </c>
      <c r="Q91" s="430">
        <v>0</v>
      </c>
      <c r="R91" s="431" t="s">
        <v>2073</v>
      </c>
      <c r="U91" s="708"/>
    </row>
    <row r="92" spans="1:21">
      <c r="A92" s="427">
        <v>70</v>
      </c>
      <c r="B92" s="428">
        <v>200116</v>
      </c>
      <c r="C92" s="428" t="s">
        <v>1847</v>
      </c>
      <c r="D92" s="428" t="s">
        <v>2097</v>
      </c>
      <c r="E92" s="429">
        <v>0</v>
      </c>
      <c r="F92" s="429">
        <v>0</v>
      </c>
      <c r="G92" s="429">
        <v>0</v>
      </c>
      <c r="H92" s="429">
        <v>0</v>
      </c>
      <c r="I92" s="429">
        <v>0</v>
      </c>
      <c r="J92" s="429">
        <v>0</v>
      </c>
      <c r="K92" s="429">
        <v>20539.999999999996</v>
      </c>
      <c r="L92" s="429">
        <v>222000</v>
      </c>
      <c r="M92" s="429">
        <v>9.2522522522522507E-2</v>
      </c>
      <c r="N92" s="429">
        <v>31245</v>
      </c>
      <c r="O92" s="429">
        <v>345000</v>
      </c>
      <c r="P92" s="429">
        <v>9.0565217391304353E-2</v>
      </c>
      <c r="Q92" s="430">
        <v>0</v>
      </c>
      <c r="R92" s="431" t="s">
        <v>2073</v>
      </c>
      <c r="U92" s="708"/>
    </row>
    <row r="93" spans="1:21">
      <c r="A93" s="427">
        <v>87</v>
      </c>
      <c r="B93" s="428">
        <v>200018</v>
      </c>
      <c r="C93" s="428" t="s">
        <v>1849</v>
      </c>
      <c r="D93" s="428" t="s">
        <v>2107</v>
      </c>
      <c r="E93" s="429">
        <v>28578.110000000004</v>
      </c>
      <c r="F93" s="429">
        <v>417850</v>
      </c>
      <c r="G93" s="429">
        <v>6.8393227234653589E-2</v>
      </c>
      <c r="H93" s="429">
        <v>52938.720000000001</v>
      </c>
      <c r="I93" s="429">
        <v>744000</v>
      </c>
      <c r="J93" s="429">
        <v>7.1154193548387104E-2</v>
      </c>
      <c r="K93" s="429">
        <v>51153</v>
      </c>
      <c r="L93" s="429">
        <v>708000</v>
      </c>
      <c r="M93" s="429">
        <v>7.2249999999999995E-2</v>
      </c>
      <c r="N93" s="429">
        <v>30726</v>
      </c>
      <c r="O93" s="429">
        <v>432000</v>
      </c>
      <c r="P93" s="429">
        <v>7.1124999999999994E-2</v>
      </c>
      <c r="Q93" s="430" t="s">
        <v>2134</v>
      </c>
      <c r="R93" s="431" t="s">
        <v>2073</v>
      </c>
      <c r="S93" s="308" t="s">
        <v>2083</v>
      </c>
      <c r="T93" s="308">
        <f t="shared" si="2"/>
        <v>921780</v>
      </c>
      <c r="U93" s="708">
        <f t="shared" si="3"/>
        <v>30726</v>
      </c>
    </row>
    <row r="94" spans="1:21">
      <c r="A94" s="427">
        <v>108</v>
      </c>
      <c r="B94" s="428">
        <v>100021</v>
      </c>
      <c r="C94" s="428" t="s">
        <v>2177</v>
      </c>
      <c r="D94" s="428" t="s">
        <v>1821</v>
      </c>
      <c r="E94" s="429">
        <v>31616</v>
      </c>
      <c r="F94" s="429">
        <v>13</v>
      </c>
      <c r="G94" s="429">
        <v>2432</v>
      </c>
      <c r="H94" s="429">
        <v>65664</v>
      </c>
      <c r="I94" s="429">
        <v>27</v>
      </c>
      <c r="J94" s="429">
        <v>2432</v>
      </c>
      <c r="K94" s="429">
        <v>63270.55</v>
      </c>
      <c r="L94" s="429">
        <v>78.427999999999997</v>
      </c>
      <c r="M94" s="429">
        <v>806.73420207068909</v>
      </c>
      <c r="N94" s="429">
        <v>29376.77</v>
      </c>
      <c r="O94" s="429">
        <v>326.14</v>
      </c>
      <c r="P94" s="429">
        <v>90.074109278224086</v>
      </c>
      <c r="Q94" s="430" t="s">
        <v>2082</v>
      </c>
      <c r="R94" s="431" t="s">
        <v>2073</v>
      </c>
      <c r="S94" s="308" t="s">
        <v>2083</v>
      </c>
      <c r="T94" s="308">
        <f t="shared" si="2"/>
        <v>881303.1</v>
      </c>
      <c r="U94" s="708">
        <f t="shared" si="3"/>
        <v>29376.77</v>
      </c>
    </row>
    <row r="95" spans="1:21">
      <c r="A95" s="427">
        <v>32</v>
      </c>
      <c r="B95" s="428">
        <v>100237</v>
      </c>
      <c r="C95" s="428" t="s">
        <v>2178</v>
      </c>
      <c r="D95" s="428" t="s">
        <v>2089</v>
      </c>
      <c r="E95" s="429">
        <v>30768</v>
      </c>
      <c r="F95" s="429">
        <v>1200</v>
      </c>
      <c r="G95" s="429">
        <v>25.64</v>
      </c>
      <c r="H95" s="429">
        <v>25640</v>
      </c>
      <c r="I95" s="429">
        <v>1000</v>
      </c>
      <c r="J95" s="429">
        <v>25.64</v>
      </c>
      <c r="K95" s="429">
        <v>205120</v>
      </c>
      <c r="L95" s="429">
        <v>8000</v>
      </c>
      <c r="M95" s="429">
        <v>25.64</v>
      </c>
      <c r="N95" s="429">
        <v>25640</v>
      </c>
      <c r="O95" s="429">
        <v>1000</v>
      </c>
      <c r="P95" s="429">
        <v>25.64</v>
      </c>
      <c r="Q95" s="430" t="s">
        <v>2082</v>
      </c>
      <c r="R95" s="431" t="s">
        <v>2073</v>
      </c>
      <c r="S95" s="308" t="s">
        <v>2083</v>
      </c>
      <c r="T95" s="308">
        <f t="shared" si="2"/>
        <v>769200</v>
      </c>
      <c r="U95" s="708">
        <f t="shared" si="3"/>
        <v>25640</v>
      </c>
    </row>
    <row r="96" spans="1:21">
      <c r="A96" s="427">
        <v>104</v>
      </c>
      <c r="B96" s="428">
        <v>100210</v>
      </c>
      <c r="C96" s="428" t="s">
        <v>2179</v>
      </c>
      <c r="D96" s="428" t="s">
        <v>2155</v>
      </c>
      <c r="E96" s="429">
        <v>70549.11</v>
      </c>
      <c r="F96" s="429">
        <v>186330</v>
      </c>
      <c r="G96" s="429">
        <v>0.37862453711157623</v>
      </c>
      <c r="H96" s="429">
        <v>0</v>
      </c>
      <c r="I96" s="429">
        <v>0</v>
      </c>
      <c r="J96" s="429">
        <v>0</v>
      </c>
      <c r="K96" s="429">
        <v>1250</v>
      </c>
      <c r="L96" s="429">
        <v>30000</v>
      </c>
      <c r="M96" s="429">
        <v>4.1666666666666664E-2</v>
      </c>
      <c r="N96" s="429">
        <v>23875.37</v>
      </c>
      <c r="O96" s="429">
        <v>5370</v>
      </c>
      <c r="P96" s="429">
        <v>4.4460651769087525</v>
      </c>
      <c r="Q96" s="430" t="s">
        <v>2072</v>
      </c>
      <c r="R96" s="431" t="s">
        <v>2073</v>
      </c>
      <c r="S96" s="308" t="s">
        <v>2074</v>
      </c>
      <c r="T96" s="308">
        <f t="shared" si="2"/>
        <v>1432522.2</v>
      </c>
      <c r="U96" s="708">
        <f t="shared" si="3"/>
        <v>23875.37</v>
      </c>
    </row>
    <row r="97" spans="1:21">
      <c r="A97" s="427">
        <v>47</v>
      </c>
      <c r="B97" s="428">
        <v>100309</v>
      </c>
      <c r="C97" s="428" t="s">
        <v>2180</v>
      </c>
      <c r="D97" s="428" t="s">
        <v>2124</v>
      </c>
      <c r="E97" s="429">
        <v>0</v>
      </c>
      <c r="F97" s="429">
        <v>0</v>
      </c>
      <c r="G97" s="429">
        <v>0</v>
      </c>
      <c r="H97" s="429">
        <v>22400</v>
      </c>
      <c r="I97" s="429">
        <v>15000</v>
      </c>
      <c r="J97" s="429">
        <v>1.4933333333333334</v>
      </c>
      <c r="K97" s="429">
        <v>111495</v>
      </c>
      <c r="L97" s="429">
        <v>97100</v>
      </c>
      <c r="M97" s="429">
        <v>1.1482492276004119</v>
      </c>
      <c r="N97" s="429">
        <v>23695</v>
      </c>
      <c r="O97" s="429">
        <v>16000</v>
      </c>
      <c r="P97" s="429">
        <v>1.4809375</v>
      </c>
      <c r="Q97" s="430" t="s">
        <v>2072</v>
      </c>
      <c r="R97" s="431" t="s">
        <v>2073</v>
      </c>
      <c r="S97" s="308" t="s">
        <v>2074</v>
      </c>
      <c r="T97" s="308">
        <f t="shared" si="2"/>
        <v>1421700</v>
      </c>
      <c r="U97" s="708">
        <f t="shared" si="3"/>
        <v>23695</v>
      </c>
    </row>
    <row r="98" spans="1:21">
      <c r="A98" s="427">
        <v>111</v>
      </c>
      <c r="B98" s="428">
        <v>100116</v>
      </c>
      <c r="C98" s="428" t="s">
        <v>2181</v>
      </c>
      <c r="D98" s="428" t="s">
        <v>1821</v>
      </c>
      <c r="E98" s="429">
        <v>32692.5</v>
      </c>
      <c r="F98" s="429">
        <v>2250</v>
      </c>
      <c r="G98" s="429">
        <v>14.53</v>
      </c>
      <c r="H98" s="429">
        <v>52308</v>
      </c>
      <c r="I98" s="429">
        <v>3600</v>
      </c>
      <c r="J98" s="429">
        <v>14.53</v>
      </c>
      <c r="K98" s="429">
        <v>51182.75</v>
      </c>
      <c r="L98" s="429">
        <v>3550</v>
      </c>
      <c r="M98" s="429">
        <v>14.417676056338028</v>
      </c>
      <c r="N98" s="429">
        <v>23239.68</v>
      </c>
      <c r="O98" s="429">
        <v>1650</v>
      </c>
      <c r="P98" s="429">
        <v>14.084654545454546</v>
      </c>
      <c r="Q98" s="430" t="s">
        <v>2082</v>
      </c>
      <c r="R98" s="431" t="s">
        <v>2073</v>
      </c>
      <c r="S98" s="308" t="s">
        <v>2083</v>
      </c>
      <c r="T98" s="308">
        <f t="shared" si="2"/>
        <v>697190.40000000002</v>
      </c>
      <c r="U98" s="708">
        <f t="shared" si="3"/>
        <v>23239.68</v>
      </c>
    </row>
    <row r="99" spans="1:21">
      <c r="A99" s="427">
        <v>33</v>
      </c>
      <c r="B99" s="428">
        <v>100246</v>
      </c>
      <c r="C99" s="428" t="s">
        <v>2182</v>
      </c>
      <c r="D99" s="428" t="s">
        <v>2089</v>
      </c>
      <c r="E99" s="429">
        <v>1153.8499999999999</v>
      </c>
      <c r="F99" s="429">
        <v>50</v>
      </c>
      <c r="G99" s="429">
        <v>23.076999999999998</v>
      </c>
      <c r="H99" s="429">
        <v>11538.45</v>
      </c>
      <c r="I99" s="429">
        <v>500</v>
      </c>
      <c r="J99" s="429">
        <v>23.076900000000002</v>
      </c>
      <c r="K99" s="429">
        <v>0</v>
      </c>
      <c r="L99" s="429">
        <v>0</v>
      </c>
      <c r="M99" s="429">
        <v>0</v>
      </c>
      <c r="N99" s="429">
        <v>23076.9</v>
      </c>
      <c r="O99" s="429">
        <v>1000</v>
      </c>
      <c r="P99" s="429">
        <v>23.076900000000002</v>
      </c>
      <c r="Q99" s="430" t="s">
        <v>2082</v>
      </c>
      <c r="R99" s="431" t="s">
        <v>2073</v>
      </c>
      <c r="S99" s="308" t="s">
        <v>2083</v>
      </c>
      <c r="T99" s="308">
        <f t="shared" si="2"/>
        <v>692307</v>
      </c>
      <c r="U99" s="708">
        <f t="shared" si="3"/>
        <v>23076.9</v>
      </c>
    </row>
    <row r="100" spans="1:21">
      <c r="A100" s="427">
        <v>24</v>
      </c>
      <c r="B100" s="428">
        <v>100039</v>
      </c>
      <c r="C100" s="428" t="s">
        <v>1955</v>
      </c>
      <c r="D100" s="428" t="s">
        <v>2089</v>
      </c>
      <c r="E100" s="429">
        <v>209380</v>
      </c>
      <c r="F100" s="429">
        <v>2628.4</v>
      </c>
      <c r="G100" s="429">
        <v>79.660630041089632</v>
      </c>
      <c r="H100" s="429">
        <v>233102</v>
      </c>
      <c r="I100" s="429">
        <v>2785</v>
      </c>
      <c r="J100" s="429">
        <v>83.699102333931776</v>
      </c>
      <c r="K100" s="429">
        <v>141779</v>
      </c>
      <c r="L100" s="429">
        <v>1539</v>
      </c>
      <c r="M100" s="429">
        <v>92.124106562703048</v>
      </c>
      <c r="N100" s="429">
        <v>22236</v>
      </c>
      <c r="O100" s="429">
        <v>310</v>
      </c>
      <c r="P100" s="429">
        <v>71.729032258064521</v>
      </c>
      <c r="Q100" s="430" t="s">
        <v>2082</v>
      </c>
      <c r="R100" s="431" t="s">
        <v>2073</v>
      </c>
      <c r="S100" s="308" t="s">
        <v>2083</v>
      </c>
      <c r="T100" s="308">
        <f t="shared" si="2"/>
        <v>667080</v>
      </c>
      <c r="U100" s="708">
        <f t="shared" si="3"/>
        <v>22236</v>
      </c>
    </row>
    <row r="101" spans="1:21">
      <c r="A101" s="427">
        <v>45</v>
      </c>
      <c r="B101" s="428">
        <v>100288</v>
      </c>
      <c r="C101" s="428" t="s">
        <v>2183</v>
      </c>
      <c r="D101" s="428" t="s">
        <v>2124</v>
      </c>
      <c r="E101" s="429">
        <v>0</v>
      </c>
      <c r="F101" s="429">
        <v>0</v>
      </c>
      <c r="G101" s="429">
        <v>0</v>
      </c>
      <c r="H101" s="429">
        <v>95000</v>
      </c>
      <c r="I101" s="429">
        <v>190000</v>
      </c>
      <c r="J101" s="429">
        <v>0.5</v>
      </c>
      <c r="K101" s="429">
        <v>84196.64</v>
      </c>
      <c r="L101" s="429">
        <v>169993</v>
      </c>
      <c r="M101" s="429">
        <v>0.49529474743077656</v>
      </c>
      <c r="N101" s="429">
        <v>20639.04</v>
      </c>
      <c r="O101" s="429">
        <v>42998</v>
      </c>
      <c r="P101" s="429">
        <v>0.48000000000000004</v>
      </c>
      <c r="Q101" s="430" t="s">
        <v>2072</v>
      </c>
      <c r="R101" s="431" t="s">
        <v>2073</v>
      </c>
      <c r="S101" s="308" t="s">
        <v>2074</v>
      </c>
      <c r="T101" s="308">
        <f t="shared" si="2"/>
        <v>1238342.4000000001</v>
      </c>
      <c r="U101" s="708">
        <f t="shared" si="3"/>
        <v>20639.04</v>
      </c>
    </row>
    <row r="102" spans="1:21">
      <c r="A102" s="427">
        <v>66</v>
      </c>
      <c r="B102" s="428">
        <v>100291</v>
      </c>
      <c r="C102" s="428" t="s">
        <v>2184</v>
      </c>
      <c r="D102" s="428" t="s">
        <v>2097</v>
      </c>
      <c r="E102" s="429">
        <v>0</v>
      </c>
      <c r="F102" s="429">
        <v>0</v>
      </c>
      <c r="G102" s="429">
        <v>0</v>
      </c>
      <c r="H102" s="429">
        <v>313565.76999999996</v>
      </c>
      <c r="I102" s="429">
        <v>220031</v>
      </c>
      <c r="J102" s="429">
        <v>1.4250981452613494</v>
      </c>
      <c r="K102" s="429">
        <v>522544.20000000007</v>
      </c>
      <c r="L102" s="429">
        <v>444018</v>
      </c>
      <c r="M102" s="429">
        <v>1.1768536410686055</v>
      </c>
      <c r="N102" s="429">
        <v>20614.760000000002</v>
      </c>
      <c r="O102" s="429">
        <v>18769</v>
      </c>
      <c r="P102" s="429">
        <v>1.0983408812403432</v>
      </c>
      <c r="Q102" s="430" t="s">
        <v>2082</v>
      </c>
      <c r="R102" s="431" t="s">
        <v>2073</v>
      </c>
      <c r="S102" s="308" t="s">
        <v>2083</v>
      </c>
      <c r="T102" s="308">
        <f t="shared" si="2"/>
        <v>618442.80000000005</v>
      </c>
      <c r="U102" s="708">
        <f t="shared" si="3"/>
        <v>20614.760000000002</v>
      </c>
    </row>
    <row r="103" spans="1:21">
      <c r="A103" s="427">
        <v>20</v>
      </c>
      <c r="B103" s="428">
        <v>100033</v>
      </c>
      <c r="C103" s="428" t="s">
        <v>2185</v>
      </c>
      <c r="D103" s="428" t="s">
        <v>2089</v>
      </c>
      <c r="E103" s="429">
        <v>5384.61</v>
      </c>
      <c r="F103" s="429">
        <v>300</v>
      </c>
      <c r="G103" s="429">
        <v>17.948699999999999</v>
      </c>
      <c r="H103" s="429">
        <v>44871.75</v>
      </c>
      <c r="I103" s="429">
        <v>2500</v>
      </c>
      <c r="J103" s="429">
        <v>17.948699999999999</v>
      </c>
      <c r="K103" s="429">
        <v>77179.409999999989</v>
      </c>
      <c r="L103" s="429">
        <v>4300</v>
      </c>
      <c r="M103" s="429">
        <v>17.948699999999999</v>
      </c>
      <c r="N103" s="429">
        <v>17948.7</v>
      </c>
      <c r="O103" s="429">
        <v>1000</v>
      </c>
      <c r="P103" s="429">
        <v>17.948700000000002</v>
      </c>
      <c r="Q103" s="430" t="s">
        <v>2082</v>
      </c>
      <c r="R103" s="431" t="s">
        <v>2073</v>
      </c>
      <c r="S103" s="308" t="s">
        <v>2083</v>
      </c>
      <c r="T103" s="308">
        <f t="shared" si="2"/>
        <v>538461</v>
      </c>
      <c r="U103" s="708">
        <f t="shared" si="3"/>
        <v>17948.7</v>
      </c>
    </row>
    <row r="104" spans="1:21">
      <c r="A104" s="427">
        <v>54</v>
      </c>
      <c r="B104" s="428">
        <v>100101</v>
      </c>
      <c r="C104" s="428" t="s">
        <v>2186</v>
      </c>
      <c r="D104" s="428" t="s">
        <v>2097</v>
      </c>
      <c r="E104" s="429">
        <v>5100</v>
      </c>
      <c r="F104" s="429">
        <v>30000</v>
      </c>
      <c r="G104" s="429">
        <v>0.17</v>
      </c>
      <c r="H104" s="429">
        <v>25500</v>
      </c>
      <c r="I104" s="429">
        <v>150000</v>
      </c>
      <c r="J104" s="429">
        <v>0.17</v>
      </c>
      <c r="K104" s="429">
        <v>23460</v>
      </c>
      <c r="L104" s="429">
        <v>138000</v>
      </c>
      <c r="M104" s="429">
        <v>0.17</v>
      </c>
      <c r="N104" s="429">
        <v>15300</v>
      </c>
      <c r="O104" s="429">
        <v>90000</v>
      </c>
      <c r="P104" s="429">
        <v>0.17</v>
      </c>
      <c r="Q104" s="430" t="s">
        <v>2082</v>
      </c>
      <c r="R104" s="431" t="s">
        <v>2073</v>
      </c>
      <c r="S104" s="308" t="s">
        <v>2083</v>
      </c>
      <c r="T104" s="308">
        <f t="shared" si="2"/>
        <v>459000</v>
      </c>
      <c r="U104" s="708">
        <f t="shared" si="3"/>
        <v>15300</v>
      </c>
    </row>
    <row r="105" spans="1:21">
      <c r="A105" s="427">
        <v>105</v>
      </c>
      <c r="B105" s="428">
        <v>100276</v>
      </c>
      <c r="C105" s="428" t="s">
        <v>2187</v>
      </c>
      <c r="D105" s="428" t="s">
        <v>2155</v>
      </c>
      <c r="E105" s="429">
        <v>0</v>
      </c>
      <c r="F105" s="429">
        <v>0</v>
      </c>
      <c r="G105" s="429">
        <v>0</v>
      </c>
      <c r="H105" s="429">
        <v>14742.04</v>
      </c>
      <c r="I105" s="429">
        <v>7912</v>
      </c>
      <c r="J105" s="429">
        <v>1.8632507583417595</v>
      </c>
      <c r="K105" s="429">
        <v>15837.630000000001</v>
      </c>
      <c r="L105" s="429">
        <v>8500</v>
      </c>
      <c r="M105" s="429">
        <v>1.8632505882352943</v>
      </c>
      <c r="N105" s="429">
        <v>14458.82</v>
      </c>
      <c r="O105" s="429">
        <v>8000</v>
      </c>
      <c r="P105" s="429">
        <v>1.8073524999999999</v>
      </c>
      <c r="Q105" s="430" t="s">
        <v>2134</v>
      </c>
      <c r="R105" s="431" t="s">
        <v>2073</v>
      </c>
      <c r="S105" s="308" t="s">
        <v>2083</v>
      </c>
      <c r="T105" s="308">
        <f t="shared" si="2"/>
        <v>433764.6</v>
      </c>
      <c r="U105" s="708">
        <f t="shared" si="3"/>
        <v>14458.82</v>
      </c>
    </row>
    <row r="106" spans="1:21">
      <c r="A106" s="427">
        <v>76</v>
      </c>
      <c r="B106" s="428">
        <v>100011</v>
      </c>
      <c r="C106" s="428" t="s">
        <v>2188</v>
      </c>
      <c r="D106" s="428" t="s">
        <v>2107</v>
      </c>
      <c r="E106" s="429">
        <v>60326</v>
      </c>
      <c r="F106" s="429">
        <v>5560</v>
      </c>
      <c r="G106" s="429">
        <v>10.85</v>
      </c>
      <c r="H106" s="429">
        <v>28264.25</v>
      </c>
      <c r="I106" s="429">
        <v>2605</v>
      </c>
      <c r="J106" s="429">
        <v>10.85</v>
      </c>
      <c r="K106" s="429">
        <v>19573.399999999998</v>
      </c>
      <c r="L106" s="429">
        <v>1804</v>
      </c>
      <c r="M106" s="429">
        <v>10.85</v>
      </c>
      <c r="N106" s="429">
        <v>13020</v>
      </c>
      <c r="O106" s="429">
        <v>1200</v>
      </c>
      <c r="P106" s="429">
        <v>10.85</v>
      </c>
      <c r="Q106" s="430" t="s">
        <v>2134</v>
      </c>
      <c r="R106" s="431" t="s">
        <v>2073</v>
      </c>
      <c r="S106" s="308" t="s">
        <v>2083</v>
      </c>
      <c r="T106" s="308">
        <f t="shared" si="2"/>
        <v>390600</v>
      </c>
      <c r="U106" s="708">
        <f t="shared" si="3"/>
        <v>13020</v>
      </c>
    </row>
    <row r="107" spans="1:21">
      <c r="A107" s="427">
        <v>110</v>
      </c>
      <c r="B107" s="428">
        <v>100109</v>
      </c>
      <c r="C107" s="428" t="s">
        <v>2189</v>
      </c>
      <c r="D107" s="428" t="s">
        <v>1821</v>
      </c>
      <c r="E107" s="429">
        <v>17094.13</v>
      </c>
      <c r="F107" s="429">
        <v>61</v>
      </c>
      <c r="G107" s="429">
        <v>280.23163934426231</v>
      </c>
      <c r="H107" s="429">
        <v>26701.070000000003</v>
      </c>
      <c r="I107" s="429">
        <v>119</v>
      </c>
      <c r="J107" s="429">
        <v>224.37873949579836</v>
      </c>
      <c r="K107" s="429">
        <v>38837.910000000003</v>
      </c>
      <c r="L107" s="429">
        <v>167</v>
      </c>
      <c r="M107" s="429">
        <v>232.56233532934135</v>
      </c>
      <c r="N107" s="429">
        <v>12307.800000000001</v>
      </c>
      <c r="O107" s="429">
        <v>60</v>
      </c>
      <c r="P107" s="429">
        <v>205.13000000000002</v>
      </c>
      <c r="Q107" s="430" t="s">
        <v>2134</v>
      </c>
      <c r="R107" s="431" t="s">
        <v>2073</v>
      </c>
      <c r="S107" s="308" t="s">
        <v>2083</v>
      </c>
      <c r="T107" s="308">
        <f t="shared" si="2"/>
        <v>369234.00000000006</v>
      </c>
      <c r="U107" s="708">
        <f t="shared" si="3"/>
        <v>12307.800000000001</v>
      </c>
    </row>
    <row r="108" spans="1:21">
      <c r="A108" s="427">
        <v>121</v>
      </c>
      <c r="B108" s="428">
        <v>100381</v>
      </c>
      <c r="C108" s="428" t="s">
        <v>2190</v>
      </c>
      <c r="D108" s="428" t="s">
        <v>1821</v>
      </c>
      <c r="E108" s="429">
        <v>0</v>
      </c>
      <c r="F108" s="429">
        <v>0</v>
      </c>
      <c r="G108" s="429">
        <v>0</v>
      </c>
      <c r="H108" s="429">
        <v>0</v>
      </c>
      <c r="I108" s="429">
        <v>0</v>
      </c>
      <c r="J108" s="429">
        <v>0</v>
      </c>
      <c r="K108" s="429">
        <v>2400</v>
      </c>
      <c r="L108" s="429">
        <v>120</v>
      </c>
      <c r="M108" s="429">
        <v>20</v>
      </c>
      <c r="N108" s="429">
        <v>12000</v>
      </c>
      <c r="O108" s="429">
        <v>600</v>
      </c>
      <c r="P108" s="429">
        <v>20</v>
      </c>
      <c r="Q108" s="430" t="s">
        <v>2134</v>
      </c>
      <c r="R108" s="431" t="s">
        <v>2073</v>
      </c>
      <c r="S108" s="308" t="s">
        <v>2083</v>
      </c>
      <c r="T108" s="308">
        <f t="shared" si="2"/>
        <v>360000</v>
      </c>
      <c r="U108" s="708">
        <f t="shared" si="3"/>
        <v>12000</v>
      </c>
    </row>
    <row r="109" spans="1:21">
      <c r="A109" s="427">
        <v>109</v>
      </c>
      <c r="B109" s="428">
        <v>100106</v>
      </c>
      <c r="C109" s="428" t="s">
        <v>2191</v>
      </c>
      <c r="D109" s="428" t="s">
        <v>1821</v>
      </c>
      <c r="E109" s="429">
        <v>49255.810000000005</v>
      </c>
      <c r="F109" s="429">
        <v>58269</v>
      </c>
      <c r="G109" s="429">
        <v>0.84531757881549374</v>
      </c>
      <c r="H109" s="429">
        <v>54498.92</v>
      </c>
      <c r="I109" s="429">
        <v>123885</v>
      </c>
      <c r="J109" s="429">
        <v>0.43991540541631352</v>
      </c>
      <c r="K109" s="429">
        <v>31955.429999999997</v>
      </c>
      <c r="L109" s="429">
        <v>191836</v>
      </c>
      <c r="M109" s="429">
        <v>0.16657681561333637</v>
      </c>
      <c r="N109" s="429">
        <v>7553.83</v>
      </c>
      <c r="O109" s="429">
        <v>50205</v>
      </c>
      <c r="P109" s="429">
        <v>0.15045971516781198</v>
      </c>
      <c r="Q109" s="430" t="s">
        <v>2082</v>
      </c>
      <c r="R109" s="431" t="s">
        <v>2073</v>
      </c>
      <c r="S109" s="308" t="s">
        <v>2083</v>
      </c>
      <c r="T109" s="308">
        <f t="shared" si="2"/>
        <v>226614.9</v>
      </c>
      <c r="U109" s="708">
        <f t="shared" si="3"/>
        <v>7553.83</v>
      </c>
    </row>
    <row r="110" spans="1:21">
      <c r="A110" s="427">
        <v>99</v>
      </c>
      <c r="B110" s="428">
        <v>100190</v>
      </c>
      <c r="C110" s="428" t="s">
        <v>2192</v>
      </c>
      <c r="D110" s="428" t="s">
        <v>1823</v>
      </c>
      <c r="E110" s="429">
        <v>55341.84</v>
      </c>
      <c r="F110" s="429">
        <v>5816</v>
      </c>
      <c r="G110" s="429">
        <v>9.5154470426409894</v>
      </c>
      <c r="H110" s="429">
        <v>30315.48</v>
      </c>
      <c r="I110" s="429">
        <v>2806</v>
      </c>
      <c r="J110" s="429">
        <v>10.803806129722025</v>
      </c>
      <c r="K110" s="429">
        <v>8253.18</v>
      </c>
      <c r="L110" s="429">
        <v>822</v>
      </c>
      <c r="M110" s="429">
        <v>10.04036496350365</v>
      </c>
      <c r="N110" s="429">
        <v>6714.5999999999995</v>
      </c>
      <c r="O110" s="429">
        <v>620</v>
      </c>
      <c r="P110" s="429">
        <v>10.829999999999998</v>
      </c>
      <c r="Q110" s="430" t="s">
        <v>2072</v>
      </c>
      <c r="R110" s="431" t="s">
        <v>2073</v>
      </c>
      <c r="S110" s="308" t="s">
        <v>2074</v>
      </c>
      <c r="T110" s="308">
        <f t="shared" si="2"/>
        <v>402875.99999999994</v>
      </c>
      <c r="U110" s="708">
        <f t="shared" si="3"/>
        <v>6714.5999999999995</v>
      </c>
    </row>
    <row r="111" spans="1:21">
      <c r="A111" s="427">
        <v>113</v>
      </c>
      <c r="B111" s="428">
        <v>100119</v>
      </c>
      <c r="C111" s="428" t="s">
        <v>1938</v>
      </c>
      <c r="D111" s="428" t="s">
        <v>1821</v>
      </c>
      <c r="E111" s="429">
        <v>6600</v>
      </c>
      <c r="F111" s="429">
        <v>20</v>
      </c>
      <c r="G111" s="429">
        <v>330</v>
      </c>
      <c r="H111" s="429">
        <v>0</v>
      </c>
      <c r="I111" s="429">
        <v>0</v>
      </c>
      <c r="J111" s="429">
        <v>0</v>
      </c>
      <c r="K111" s="429">
        <v>6410.2</v>
      </c>
      <c r="L111" s="429">
        <v>20</v>
      </c>
      <c r="M111" s="429">
        <v>320.51</v>
      </c>
      <c r="N111" s="429">
        <v>6410.2</v>
      </c>
      <c r="O111" s="429">
        <v>20</v>
      </c>
      <c r="P111" s="429">
        <v>320.51</v>
      </c>
      <c r="Q111" s="430" t="s">
        <v>2082</v>
      </c>
      <c r="R111" s="431" t="s">
        <v>2073</v>
      </c>
      <c r="S111" s="308" t="s">
        <v>2083</v>
      </c>
      <c r="T111" s="308">
        <f t="shared" si="2"/>
        <v>192306</v>
      </c>
      <c r="U111" s="708">
        <f t="shared" si="3"/>
        <v>6410.2</v>
      </c>
    </row>
    <row r="112" spans="1:21">
      <c r="A112" s="427">
        <v>74</v>
      </c>
      <c r="B112" s="428">
        <v>100401</v>
      </c>
      <c r="C112" s="428" t="s">
        <v>2193</v>
      </c>
      <c r="D112" s="428" t="s">
        <v>2194</v>
      </c>
      <c r="E112" s="429">
        <v>0</v>
      </c>
      <c r="F112" s="429">
        <v>0</v>
      </c>
      <c r="G112" s="429">
        <v>0</v>
      </c>
      <c r="H112" s="429">
        <v>0</v>
      </c>
      <c r="I112" s="429">
        <v>0</v>
      </c>
      <c r="J112" s="429">
        <v>0</v>
      </c>
      <c r="K112" s="429">
        <v>0</v>
      </c>
      <c r="L112" s="429">
        <v>0</v>
      </c>
      <c r="M112" s="429">
        <v>0</v>
      </c>
      <c r="N112" s="429">
        <v>6134.0999999999995</v>
      </c>
      <c r="O112" s="429">
        <v>690</v>
      </c>
      <c r="P112" s="429">
        <v>8.8899999999999988</v>
      </c>
      <c r="Q112" s="430" t="s">
        <v>2082</v>
      </c>
      <c r="R112" s="431" t="s">
        <v>2073</v>
      </c>
      <c r="S112" s="308" t="s">
        <v>2083</v>
      </c>
      <c r="T112" s="308">
        <f t="shared" si="2"/>
        <v>184022.99999999997</v>
      </c>
      <c r="U112" s="708">
        <f t="shared" si="3"/>
        <v>6134.0999999999995</v>
      </c>
    </row>
    <row r="113" spans="1:22">
      <c r="A113" s="427">
        <v>86</v>
      </c>
      <c r="B113" s="428">
        <v>200011</v>
      </c>
      <c r="C113" s="428" t="s">
        <v>1851</v>
      </c>
      <c r="D113" s="428" t="s">
        <v>2107</v>
      </c>
      <c r="E113" s="429">
        <v>25368.989999999998</v>
      </c>
      <c r="F113" s="429">
        <v>493560</v>
      </c>
      <c r="G113" s="429">
        <v>5.1400012156576705E-2</v>
      </c>
      <c r="H113" s="429">
        <v>15424.11</v>
      </c>
      <c r="I113" s="429">
        <v>300080</v>
      </c>
      <c r="J113" s="429">
        <v>5.1399993335110639E-2</v>
      </c>
      <c r="K113" s="429">
        <v>10462.98</v>
      </c>
      <c r="L113" s="429">
        <v>203560</v>
      </c>
      <c r="M113" s="429">
        <v>5.139998034977402E-2</v>
      </c>
      <c r="N113" s="429">
        <v>5345.6</v>
      </c>
      <c r="O113" s="429">
        <v>104000</v>
      </c>
      <c r="P113" s="429">
        <v>5.1400000000000001E-2</v>
      </c>
      <c r="Q113" s="430" t="s">
        <v>2082</v>
      </c>
      <c r="R113" s="431" t="s">
        <v>2073</v>
      </c>
      <c r="S113" s="308" t="s">
        <v>2083</v>
      </c>
      <c r="T113" s="308">
        <f t="shared" si="2"/>
        <v>160368</v>
      </c>
      <c r="U113" s="708">
        <f t="shared" si="3"/>
        <v>5345.6</v>
      </c>
    </row>
    <row r="114" spans="1:22">
      <c r="A114" s="427">
        <v>50</v>
      </c>
      <c r="B114" s="428">
        <v>100403</v>
      </c>
      <c r="C114" s="428" t="s">
        <v>2195</v>
      </c>
      <c r="D114" s="428" t="s">
        <v>2162</v>
      </c>
      <c r="E114" s="429">
        <v>0</v>
      </c>
      <c r="F114" s="429">
        <v>0</v>
      </c>
      <c r="G114" s="429">
        <v>0</v>
      </c>
      <c r="H114" s="429">
        <v>0</v>
      </c>
      <c r="I114" s="429">
        <v>0</v>
      </c>
      <c r="J114" s="429">
        <v>0</v>
      </c>
      <c r="K114" s="429">
        <v>0</v>
      </c>
      <c r="L114" s="429">
        <v>0</v>
      </c>
      <c r="M114" s="429">
        <v>0</v>
      </c>
      <c r="N114" s="429">
        <v>4510</v>
      </c>
      <c r="O114" s="429">
        <v>6.8</v>
      </c>
      <c r="P114" s="429">
        <v>663.23529411764707</v>
      </c>
      <c r="Q114" s="430" t="s">
        <v>2101</v>
      </c>
      <c r="R114" s="431" t="s">
        <v>2073</v>
      </c>
      <c r="U114" s="708"/>
    </row>
    <row r="115" spans="1:22">
      <c r="A115" s="427">
        <v>15</v>
      </c>
      <c r="B115" s="428">
        <v>100277</v>
      </c>
      <c r="C115" s="428" t="s">
        <v>2196</v>
      </c>
      <c r="D115" s="428" t="s">
        <v>2197</v>
      </c>
      <c r="E115" s="429">
        <v>0</v>
      </c>
      <c r="F115" s="429">
        <v>0</v>
      </c>
      <c r="G115" s="429">
        <v>0</v>
      </c>
      <c r="H115" s="429">
        <v>12600</v>
      </c>
      <c r="I115" s="429">
        <v>60000</v>
      </c>
      <c r="J115" s="429">
        <v>0.21</v>
      </c>
      <c r="K115" s="429">
        <v>7224</v>
      </c>
      <c r="L115" s="429">
        <v>34400</v>
      </c>
      <c r="M115" s="429">
        <v>0.21</v>
      </c>
      <c r="N115" s="429">
        <v>4200</v>
      </c>
      <c r="O115" s="429">
        <v>20000</v>
      </c>
      <c r="P115" s="429">
        <v>0.21</v>
      </c>
      <c r="Q115" s="430" t="s">
        <v>2082</v>
      </c>
      <c r="R115" s="431" t="s">
        <v>2073</v>
      </c>
      <c r="S115" s="308" t="s">
        <v>2083</v>
      </c>
      <c r="T115" s="308">
        <f t="shared" si="2"/>
        <v>126000</v>
      </c>
      <c r="U115" s="708">
        <f t="shared" si="3"/>
        <v>4200</v>
      </c>
    </row>
    <row r="116" spans="1:22">
      <c r="A116" s="427">
        <v>103</v>
      </c>
      <c r="B116" s="428">
        <v>100191</v>
      </c>
      <c r="C116" s="428" t="s">
        <v>2198</v>
      </c>
      <c r="D116" s="428" t="s">
        <v>2155</v>
      </c>
      <c r="E116" s="429">
        <v>0</v>
      </c>
      <c r="F116" s="429">
        <v>0</v>
      </c>
      <c r="G116" s="429">
        <v>0</v>
      </c>
      <c r="H116" s="429">
        <v>9759</v>
      </c>
      <c r="I116" s="429">
        <v>1790</v>
      </c>
      <c r="J116" s="429">
        <v>5.4519553072625699</v>
      </c>
      <c r="K116" s="429">
        <v>2884.62</v>
      </c>
      <c r="L116" s="429">
        <v>525</v>
      </c>
      <c r="M116" s="429">
        <v>5.4945142857142857</v>
      </c>
      <c r="N116" s="429">
        <v>3962.3999999999996</v>
      </c>
      <c r="O116" s="429">
        <v>734</v>
      </c>
      <c r="P116" s="429">
        <v>5.3983651226158029</v>
      </c>
      <c r="Q116" s="430" t="s">
        <v>2082</v>
      </c>
      <c r="R116" s="431" t="s">
        <v>2073</v>
      </c>
      <c r="S116" s="308" t="s">
        <v>2083</v>
      </c>
      <c r="T116" s="308">
        <f t="shared" si="2"/>
        <v>118871.99999999999</v>
      </c>
      <c r="U116" s="708">
        <f t="shared" si="3"/>
        <v>3962.3999999999996</v>
      </c>
    </row>
    <row r="117" spans="1:22">
      <c r="A117" s="427">
        <v>57</v>
      </c>
      <c r="B117" s="428">
        <v>100155</v>
      </c>
      <c r="C117" s="428" t="s">
        <v>2199</v>
      </c>
      <c r="D117" s="428" t="s">
        <v>2097</v>
      </c>
      <c r="E117" s="429">
        <v>13745.9</v>
      </c>
      <c r="F117" s="429">
        <v>695500</v>
      </c>
      <c r="G117" s="429">
        <v>1.9764054636951831E-2</v>
      </c>
      <c r="H117" s="429">
        <v>39851.26</v>
      </c>
      <c r="I117" s="429">
        <v>1916200</v>
      </c>
      <c r="J117" s="429">
        <v>2.0797025362697005E-2</v>
      </c>
      <c r="K117" s="429">
        <v>29888.28</v>
      </c>
      <c r="L117" s="429">
        <v>1591326</v>
      </c>
      <c r="M117" s="429">
        <v>1.8781996900697907E-2</v>
      </c>
      <c r="N117" s="429">
        <v>3756</v>
      </c>
      <c r="O117" s="429">
        <v>80000</v>
      </c>
      <c r="P117" s="429">
        <v>4.6949999999999999E-2</v>
      </c>
      <c r="Q117" s="430" t="s">
        <v>2082</v>
      </c>
      <c r="R117" s="431" t="s">
        <v>2073</v>
      </c>
      <c r="S117" s="308" t="s">
        <v>2083</v>
      </c>
      <c r="T117" s="308">
        <f t="shared" si="2"/>
        <v>112680</v>
      </c>
      <c r="U117" s="708">
        <f t="shared" si="3"/>
        <v>3756</v>
      </c>
    </row>
    <row r="118" spans="1:22">
      <c r="A118" s="427">
        <v>41</v>
      </c>
      <c r="B118" s="428">
        <v>100388</v>
      </c>
      <c r="C118" s="428" t="s">
        <v>2200</v>
      </c>
      <c r="D118" s="428" t="s">
        <v>2089</v>
      </c>
      <c r="E118" s="429">
        <v>0</v>
      </c>
      <c r="F118" s="429">
        <v>0</v>
      </c>
      <c r="G118" s="429">
        <v>0</v>
      </c>
      <c r="H118" s="429">
        <v>0</v>
      </c>
      <c r="I118" s="429">
        <v>0</v>
      </c>
      <c r="J118" s="429">
        <v>0</v>
      </c>
      <c r="K118" s="429">
        <v>7692.31</v>
      </c>
      <c r="L118" s="429">
        <v>150</v>
      </c>
      <c r="M118" s="429">
        <v>51.282066666666672</v>
      </c>
      <c r="N118" s="429">
        <v>2307.6999999999998</v>
      </c>
      <c r="O118" s="429">
        <v>45</v>
      </c>
      <c r="P118" s="429">
        <v>51.282222222222217</v>
      </c>
      <c r="Q118" s="430" t="s">
        <v>2082</v>
      </c>
      <c r="R118" s="431" t="s">
        <v>2073</v>
      </c>
      <c r="S118" s="308" t="s">
        <v>2083</v>
      </c>
      <c r="T118" s="308">
        <f t="shared" si="2"/>
        <v>69231</v>
      </c>
      <c r="U118" s="708">
        <f t="shared" si="3"/>
        <v>2307.6999999999998</v>
      </c>
    </row>
    <row r="119" spans="1:22">
      <c r="A119" s="427">
        <v>92</v>
      </c>
      <c r="B119" s="428">
        <v>100153</v>
      </c>
      <c r="C119" s="428" t="s">
        <v>2201</v>
      </c>
      <c r="D119" s="428" t="s">
        <v>2202</v>
      </c>
      <c r="E119" s="429">
        <v>186238.24000000002</v>
      </c>
      <c r="F119" s="429">
        <v>39536</v>
      </c>
      <c r="G119" s="429">
        <v>4.7105989477944155</v>
      </c>
      <c r="H119" s="429">
        <v>266979.24</v>
      </c>
      <c r="I119" s="429">
        <v>55386</v>
      </c>
      <c r="J119" s="429">
        <v>4.8203379915502111</v>
      </c>
      <c r="K119" s="429">
        <v>38461.35</v>
      </c>
      <c r="L119" s="429">
        <v>9792</v>
      </c>
      <c r="M119" s="429">
        <v>3.9278339460784313</v>
      </c>
      <c r="N119" s="429">
        <v>2134.2600000000002</v>
      </c>
      <c r="O119" s="429">
        <v>501</v>
      </c>
      <c r="P119" s="429">
        <v>4.2600000000000007</v>
      </c>
      <c r="Q119" s="430" t="s">
        <v>2072</v>
      </c>
      <c r="R119" s="431" t="s">
        <v>2073</v>
      </c>
      <c r="S119" s="308" t="s">
        <v>2074</v>
      </c>
      <c r="T119" s="308">
        <f t="shared" si="2"/>
        <v>128055.6</v>
      </c>
      <c r="U119" s="708">
        <f t="shared" si="3"/>
        <v>2134.2600000000002</v>
      </c>
    </row>
    <row r="120" spans="1:22">
      <c r="A120" s="427">
        <v>88</v>
      </c>
      <c r="B120" s="428">
        <v>200019</v>
      </c>
      <c r="C120" s="428" t="s">
        <v>1848</v>
      </c>
      <c r="D120" s="428" t="s">
        <v>2107</v>
      </c>
      <c r="E120" s="429">
        <v>2312</v>
      </c>
      <c r="F120" s="429">
        <v>200000</v>
      </c>
      <c r="G120" s="429">
        <v>1.1560000000000001E-2</v>
      </c>
      <c r="H120" s="429">
        <v>1156</v>
      </c>
      <c r="I120" s="429">
        <v>100000</v>
      </c>
      <c r="J120" s="429">
        <v>1.1560000000000001E-2</v>
      </c>
      <c r="K120" s="429">
        <v>1156</v>
      </c>
      <c r="L120" s="429">
        <v>100000</v>
      </c>
      <c r="M120" s="429">
        <v>1.1560000000000001E-2</v>
      </c>
      <c r="N120" s="429">
        <v>1156</v>
      </c>
      <c r="O120" s="429">
        <v>100000</v>
      </c>
      <c r="P120" s="429">
        <v>1.1560000000000001E-2</v>
      </c>
      <c r="Q120" s="430" t="s">
        <v>2072</v>
      </c>
      <c r="R120" s="431" t="s">
        <v>2073</v>
      </c>
      <c r="S120" s="308" t="s">
        <v>2074</v>
      </c>
      <c r="T120" s="308">
        <f t="shared" si="2"/>
        <v>69360</v>
      </c>
      <c r="U120" s="708">
        <f t="shared" si="3"/>
        <v>1156</v>
      </c>
    </row>
    <row r="121" spans="1:22">
      <c r="A121" s="427">
        <v>81</v>
      </c>
      <c r="B121" s="428">
        <v>100154</v>
      </c>
      <c r="C121" s="428" t="s">
        <v>2203</v>
      </c>
      <c r="D121" s="428" t="s">
        <v>2107</v>
      </c>
      <c r="E121" s="429">
        <v>25347.960000000003</v>
      </c>
      <c r="F121" s="429">
        <v>535906</v>
      </c>
      <c r="G121" s="429">
        <v>4.7299265169637963E-2</v>
      </c>
      <c r="H121" s="429">
        <v>4397.2</v>
      </c>
      <c r="I121" s="429">
        <v>66300</v>
      </c>
      <c r="J121" s="429">
        <v>6.6322775263951736E-2</v>
      </c>
      <c r="K121" s="429">
        <v>1541.88</v>
      </c>
      <c r="L121" s="429">
        <v>27920</v>
      </c>
      <c r="M121" s="429">
        <v>5.5224928366762183E-2</v>
      </c>
      <c r="N121" s="429">
        <v>1154.5</v>
      </c>
      <c r="O121" s="429">
        <v>20850</v>
      </c>
      <c r="P121" s="429">
        <v>5.5371702637889687E-2</v>
      </c>
      <c r="Q121" s="430" t="s">
        <v>2082</v>
      </c>
      <c r="R121" s="431" t="s">
        <v>2073</v>
      </c>
      <c r="S121" s="308" t="s">
        <v>2083</v>
      </c>
      <c r="T121" s="308">
        <f t="shared" si="2"/>
        <v>34635</v>
      </c>
      <c r="U121" s="708">
        <f t="shared" si="3"/>
        <v>1154.5</v>
      </c>
    </row>
    <row r="122" spans="1:22">
      <c r="A122" s="427">
        <v>106</v>
      </c>
      <c r="B122" s="428">
        <v>100377</v>
      </c>
      <c r="C122" s="428" t="s">
        <v>2204</v>
      </c>
      <c r="D122" s="428" t="s">
        <v>2155</v>
      </c>
      <c r="E122" s="429">
        <v>0</v>
      </c>
      <c r="F122" s="429">
        <v>0</v>
      </c>
      <c r="G122" s="429">
        <v>0</v>
      </c>
      <c r="H122" s="429">
        <v>0</v>
      </c>
      <c r="I122" s="429">
        <v>0</v>
      </c>
      <c r="J122" s="429">
        <v>0</v>
      </c>
      <c r="K122" s="429">
        <v>854.5</v>
      </c>
      <c r="L122" s="429">
        <v>500</v>
      </c>
      <c r="M122" s="429">
        <v>1.7090000000000001</v>
      </c>
      <c r="N122" s="429">
        <v>683.6</v>
      </c>
      <c r="O122" s="429">
        <v>400</v>
      </c>
      <c r="P122" s="429">
        <v>1.7090000000000001</v>
      </c>
      <c r="Q122" s="430" t="s">
        <v>2082</v>
      </c>
      <c r="R122" s="431" t="s">
        <v>2073</v>
      </c>
      <c r="S122" s="308" t="s">
        <v>2083</v>
      </c>
      <c r="T122" s="308">
        <f t="shared" si="2"/>
        <v>20508</v>
      </c>
      <c r="U122" s="708">
        <f t="shared" si="3"/>
        <v>683.6</v>
      </c>
    </row>
    <row r="123" spans="1:22">
      <c r="B123" s="432"/>
      <c r="C123" s="432"/>
      <c r="D123" s="432"/>
      <c r="E123" s="432"/>
      <c r="F123" s="432"/>
      <c r="G123" s="433"/>
      <c r="H123" s="432"/>
      <c r="I123" s="432"/>
      <c r="J123" s="433"/>
      <c r="K123" s="432"/>
      <c r="L123" s="432"/>
      <c r="M123" s="433"/>
      <c r="N123" s="432"/>
      <c r="O123" s="432"/>
      <c r="P123" s="433"/>
      <c r="T123" s="308">
        <f>SUM(T2:T122)</f>
        <v>5848710590.0999985</v>
      </c>
      <c r="U123" s="708">
        <f>SUM(U2:U122)</f>
        <v>110895814.02999999</v>
      </c>
      <c r="V123" s="308">
        <f>T123/U123</f>
        <v>52.740589365418082</v>
      </c>
    </row>
  </sheetData>
  <autoFilter ref="A1:P123" xr:uid="{00000000-0009-0000-0000-000020000000}">
    <sortState xmlns:xlrd2="http://schemas.microsoft.com/office/spreadsheetml/2017/richdata2" ref="A2:P122">
      <sortCondition descending="1" ref="N1"/>
    </sortState>
  </autoFilter>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J91"/>
  <sheetViews>
    <sheetView topLeftCell="B1" workbookViewId="0">
      <selection activeCell="K19" sqref="K19"/>
    </sheetView>
  </sheetViews>
  <sheetFormatPr defaultColWidth="9" defaultRowHeight="11.25"/>
  <cols>
    <col min="1" max="1" width="11.25" style="553" customWidth="1"/>
    <col min="2" max="2" width="21.625" style="546" customWidth="1"/>
    <col min="3" max="3" width="9.625" style="550" customWidth="1"/>
    <col min="4" max="4" width="2.625" style="546" hidden="1" customWidth="1"/>
    <col min="5" max="5" width="4.75" style="546" hidden="1" customWidth="1"/>
    <col min="6" max="6" width="8.375" style="546" hidden="1" customWidth="1"/>
    <col min="7" max="7" width="8.375" style="546" customWidth="1"/>
    <col min="8" max="8" width="12.875" style="546" customWidth="1"/>
    <col min="9" max="10" width="13.625" style="546" customWidth="1"/>
    <col min="11" max="11" width="9.875" style="546" customWidth="1"/>
    <col min="12" max="12" width="11" style="546" customWidth="1"/>
    <col min="13" max="13" width="17.875" style="546" customWidth="1"/>
    <col min="14" max="14" width="11.5" style="546" hidden="1" customWidth="1"/>
    <col min="15" max="15" width="18.5" style="546" hidden="1" customWidth="1"/>
    <col min="16" max="16" width="8.5" style="550" customWidth="1"/>
    <col min="17" max="17" width="8.125" style="550" customWidth="1"/>
    <col min="18" max="18" width="7" style="550" customWidth="1"/>
    <col min="19" max="19" width="6.25" style="550" customWidth="1"/>
    <col min="20" max="20" width="9.125" style="550" customWidth="1"/>
    <col min="21" max="21" width="12.375" style="550" customWidth="1"/>
    <col min="22" max="23" width="11.375" style="550" customWidth="1"/>
    <col min="24" max="24" width="10.875" style="550" customWidth="1"/>
    <col min="25" max="25" width="13.375" style="550" customWidth="1"/>
    <col min="26" max="26" width="7.75" style="550" customWidth="1"/>
    <col min="27" max="27" width="6" style="550" customWidth="1"/>
    <col min="28" max="28" width="6.125" style="550" customWidth="1"/>
    <col min="29" max="29" width="7.5" style="550" customWidth="1"/>
    <col min="30" max="30" width="8.5" style="550" customWidth="1"/>
    <col min="31" max="31" width="10.875" style="550" hidden="1" customWidth="1"/>
    <col min="32" max="32" width="11.125" style="550" customWidth="1"/>
    <col min="33" max="33" width="6.875" style="550" customWidth="1"/>
    <col min="34" max="34" width="13.25" style="550" bestFit="1" customWidth="1"/>
    <col min="35" max="35" width="13.5" style="550" customWidth="1"/>
    <col min="36" max="36" width="12.5" style="550" hidden="1" customWidth="1"/>
    <col min="37" max="37" width="12.875" style="550" hidden="1" customWidth="1"/>
    <col min="38" max="38" width="13.25" style="550" hidden="1" customWidth="1"/>
    <col min="39" max="39" width="16.125" style="550" hidden="1" customWidth="1"/>
    <col min="40" max="40" width="13.375" style="550" hidden="1" customWidth="1"/>
    <col min="41" max="41" width="10.875" style="550" hidden="1" customWidth="1"/>
    <col min="42" max="42" width="12.75" style="550" hidden="1" customWidth="1"/>
    <col min="43" max="43" width="11.875" style="550" hidden="1" customWidth="1"/>
    <col min="44" max="44" width="11.625" style="550" hidden="1" customWidth="1"/>
    <col min="45" max="45" width="11.5" style="550" hidden="1" customWidth="1"/>
    <col min="46" max="46" width="11.625" style="550" hidden="1" customWidth="1"/>
    <col min="47" max="49" width="11.5" style="550" hidden="1" customWidth="1"/>
    <col min="50" max="50" width="11.5" style="550" bestFit="1" customWidth="1"/>
    <col min="51" max="52" width="11.5" style="550" hidden="1" customWidth="1"/>
    <col min="53" max="53" width="11.125" style="550" hidden="1" customWidth="1"/>
    <col min="54" max="57" width="0" style="550" hidden="1" customWidth="1"/>
    <col min="58" max="58" width="9.75" style="550" hidden="1" customWidth="1"/>
    <col min="59" max="59" width="9.25" style="550" hidden="1" customWidth="1"/>
    <col min="60" max="60" width="11" style="550" hidden="1" customWidth="1"/>
    <col min="61" max="87" width="0" style="550" hidden="1" customWidth="1"/>
    <col min="88" max="88" width="9" style="550"/>
    <col min="89" max="16384" width="9" style="546"/>
  </cols>
  <sheetData>
    <row r="1" spans="1:88">
      <c r="A1" s="485" t="s">
        <v>2205</v>
      </c>
      <c r="B1" s="486"/>
      <c r="AY1" s="550" t="s">
        <v>2206</v>
      </c>
      <c r="AZ1" s="487">
        <v>1051601.32</v>
      </c>
    </row>
    <row r="2" spans="1:88" ht="3.95" customHeight="1">
      <c r="A2" s="551"/>
      <c r="B2" s="552"/>
      <c r="D2" s="552"/>
      <c r="E2" s="552"/>
      <c r="F2" s="552"/>
      <c r="G2" s="552"/>
      <c r="H2" s="552"/>
      <c r="I2" s="552"/>
      <c r="J2" s="552"/>
      <c r="K2" s="552"/>
      <c r="L2" s="552"/>
      <c r="M2" s="552"/>
      <c r="N2" s="552"/>
      <c r="O2" s="552"/>
    </row>
    <row r="3" spans="1:88">
      <c r="A3" s="553">
        <v>1111705</v>
      </c>
      <c r="B3" s="546" t="s">
        <v>2207</v>
      </c>
      <c r="M3" s="547">
        <f>M8/M5</f>
        <v>0.2068187139553477</v>
      </c>
      <c r="N3" s="547"/>
      <c r="O3" s="547"/>
      <c r="P3" s="487"/>
      <c r="Q3" s="487"/>
      <c r="R3" s="487"/>
      <c r="S3" s="487"/>
      <c r="T3" s="487"/>
      <c r="U3" s="487"/>
      <c r="V3" s="487"/>
      <c r="W3" s="487"/>
      <c r="X3" s="487"/>
      <c r="Y3" s="487"/>
      <c r="Z3" s="487"/>
      <c r="AA3" s="487"/>
      <c r="AB3" s="487"/>
      <c r="AC3" s="487"/>
      <c r="AD3" s="487"/>
      <c r="AE3" s="487"/>
      <c r="AF3" s="487"/>
      <c r="AG3" s="487"/>
      <c r="AH3" s="487"/>
      <c r="AI3" s="487"/>
      <c r="AJ3" s="487"/>
      <c r="AK3" s="487"/>
      <c r="AL3" s="487"/>
      <c r="AM3" s="487"/>
      <c r="AN3" s="487"/>
      <c r="AO3" s="487"/>
      <c r="AP3" s="487"/>
      <c r="AQ3" s="487"/>
      <c r="AR3" s="487"/>
      <c r="AS3" s="487"/>
      <c r="AT3" s="487"/>
      <c r="AU3" s="487"/>
      <c r="AV3" s="487"/>
      <c r="AW3" s="487"/>
      <c r="AX3" s="487"/>
      <c r="AY3" s="487"/>
      <c r="AZ3" s="487"/>
    </row>
    <row r="4" spans="1:88">
      <c r="A4" s="553">
        <v>1111701</v>
      </c>
      <c r="B4" s="546" t="s">
        <v>2208</v>
      </c>
      <c r="M4" s="547" t="b">
        <f>H5+I5=M5</f>
        <v>1</v>
      </c>
      <c r="N4" s="547"/>
      <c r="O4" s="547"/>
      <c r="P4" s="554">
        <f t="shared" ref="P4:AZ4" si="0">P5/$M$88</f>
        <v>0.38723323885114397</v>
      </c>
      <c r="Q4" s="554">
        <f t="shared" si="0"/>
        <v>0.21610566277610993</v>
      </c>
      <c r="R4" s="554">
        <f t="shared" si="0"/>
        <v>0.20794208183881607</v>
      </c>
      <c r="S4" s="554">
        <f t="shared" si="0"/>
        <v>9.1948357782431531E-2</v>
      </c>
      <c r="T4" s="554">
        <f t="shared" si="0"/>
        <v>5.9832692733928515E-2</v>
      </c>
      <c r="U4" s="554">
        <f t="shared" si="0"/>
        <v>2.8226453569079681E-2</v>
      </c>
      <c r="V4" s="554">
        <f t="shared" si="0"/>
        <v>4.1823568408657583E-4</v>
      </c>
      <c r="W4" s="554">
        <f t="shared" si="0"/>
        <v>1.4609688311657974E-3</v>
      </c>
      <c r="X4" s="554">
        <f t="shared" si="0"/>
        <v>0</v>
      </c>
      <c r="Y4" s="554">
        <f t="shared" si="0"/>
        <v>6.0352863882162753E-5</v>
      </c>
      <c r="Z4" s="554">
        <f t="shared" si="0"/>
        <v>0</v>
      </c>
      <c r="AA4" s="554">
        <f t="shared" si="0"/>
        <v>4.2373469855992783E-4</v>
      </c>
      <c r="AB4" s="554">
        <f t="shared" si="0"/>
        <v>0</v>
      </c>
      <c r="AC4" s="554">
        <f t="shared" si="0"/>
        <v>0</v>
      </c>
      <c r="AD4" s="554">
        <f t="shared" si="0"/>
        <v>0</v>
      </c>
      <c r="AE4" s="554">
        <f t="shared" si="0"/>
        <v>0</v>
      </c>
      <c r="AF4" s="554">
        <f t="shared" si="0"/>
        <v>3.5109941101865144E-5</v>
      </c>
      <c r="AG4" s="554">
        <f t="shared" si="0"/>
        <v>0</v>
      </c>
      <c r="AH4" s="554">
        <f t="shared" si="0"/>
        <v>6.2873631395526089E-3</v>
      </c>
      <c r="AI4" s="554">
        <f t="shared" si="0"/>
        <v>2.5747290141367779E-5</v>
      </c>
      <c r="AJ4" s="554">
        <f t="shared" si="0"/>
        <v>0</v>
      </c>
      <c r="AK4" s="554">
        <f t="shared" si="0"/>
        <v>0</v>
      </c>
      <c r="AL4" s="554">
        <f t="shared" si="0"/>
        <v>0</v>
      </c>
      <c r="AM4" s="554">
        <f t="shared" si="0"/>
        <v>0</v>
      </c>
      <c r="AN4" s="554">
        <f t="shared" si="0"/>
        <v>0</v>
      </c>
      <c r="AO4" s="554">
        <f t="shared" si="0"/>
        <v>0</v>
      </c>
      <c r="AP4" s="554">
        <f t="shared" si="0"/>
        <v>0</v>
      </c>
      <c r="AQ4" s="554">
        <f t="shared" si="0"/>
        <v>0</v>
      </c>
      <c r="AR4" s="554">
        <f t="shared" si="0"/>
        <v>0</v>
      </c>
      <c r="AS4" s="554">
        <f t="shared" si="0"/>
        <v>0</v>
      </c>
      <c r="AT4" s="554">
        <f t="shared" si="0"/>
        <v>0</v>
      </c>
      <c r="AU4" s="554">
        <f t="shared" si="0"/>
        <v>0</v>
      </c>
      <c r="AV4" s="554">
        <f t="shared" si="0"/>
        <v>0</v>
      </c>
      <c r="AW4" s="554">
        <f t="shared" si="0"/>
        <v>0</v>
      </c>
      <c r="AX4" s="554">
        <f t="shared" si="0"/>
        <v>0</v>
      </c>
      <c r="AY4" s="554">
        <f t="shared" si="0"/>
        <v>0</v>
      </c>
      <c r="AZ4" s="554">
        <f t="shared" si="0"/>
        <v>0</v>
      </c>
    </row>
    <row r="5" spans="1:88" ht="12" thickBot="1">
      <c r="A5" s="553">
        <v>1111702</v>
      </c>
      <c r="B5" s="546" t="s">
        <v>2209</v>
      </c>
      <c r="G5" s="802"/>
      <c r="H5" s="547">
        <f t="shared" ref="H5:M5" si="1">SUBTOTAL(9,H8:H86)</f>
        <v>89871145.200000018</v>
      </c>
      <c r="I5" s="547">
        <f t="shared" si="1"/>
        <v>30675909.769999996</v>
      </c>
      <c r="J5" s="547">
        <f t="shared" si="1"/>
        <v>29857568.009999994</v>
      </c>
      <c r="K5" s="547">
        <f t="shared" si="1"/>
        <v>60418.649999999994</v>
      </c>
      <c r="L5" s="547">
        <f t="shared" si="1"/>
        <v>757923.11</v>
      </c>
      <c r="M5" s="547">
        <f t="shared" si="1"/>
        <v>120547054.96999998</v>
      </c>
      <c r="N5" s="547"/>
      <c r="O5" s="547"/>
      <c r="P5" s="487">
        <f t="shared" ref="P5:BH5" si="2">SUBTOTAL(9,P8:P86)</f>
        <v>46679826.529999986</v>
      </c>
      <c r="Q5" s="487">
        <f t="shared" si="2"/>
        <v>26050901.210000005</v>
      </c>
      <c r="R5" s="487">
        <f t="shared" si="2"/>
        <v>25066805.569999997</v>
      </c>
      <c r="S5" s="487">
        <f t="shared" si="2"/>
        <v>11084103.74</v>
      </c>
      <c r="T5" s="487">
        <f t="shared" si="2"/>
        <v>7212654.8999999994</v>
      </c>
      <c r="U5" s="487">
        <f t="shared" si="2"/>
        <v>3402615.8500000006</v>
      </c>
      <c r="V5" s="487">
        <f t="shared" si="2"/>
        <v>50417.08</v>
      </c>
      <c r="W5" s="487">
        <f t="shared" si="2"/>
        <v>176115.49000000002</v>
      </c>
      <c r="X5" s="487">
        <f t="shared" si="2"/>
        <v>0</v>
      </c>
      <c r="Y5" s="487">
        <f t="shared" si="2"/>
        <v>7275.36</v>
      </c>
      <c r="Z5" s="487">
        <f t="shared" si="2"/>
        <v>0</v>
      </c>
      <c r="AA5" s="487">
        <f t="shared" si="2"/>
        <v>51079.969999999994</v>
      </c>
      <c r="AB5" s="487">
        <f t="shared" si="2"/>
        <v>0</v>
      </c>
      <c r="AC5" s="487">
        <f t="shared" si="2"/>
        <v>0</v>
      </c>
      <c r="AD5" s="487">
        <f t="shared" si="2"/>
        <v>0</v>
      </c>
      <c r="AE5" s="487">
        <f t="shared" si="2"/>
        <v>0</v>
      </c>
      <c r="AF5" s="487">
        <f t="shared" si="2"/>
        <v>4232.3999999999996</v>
      </c>
      <c r="AG5" s="487">
        <f t="shared" si="2"/>
        <v>0</v>
      </c>
      <c r="AH5" s="487">
        <f t="shared" si="2"/>
        <v>757923.11</v>
      </c>
      <c r="AI5" s="487">
        <f t="shared" si="2"/>
        <v>3103.76</v>
      </c>
      <c r="AJ5" s="487">
        <f t="shared" si="2"/>
        <v>0</v>
      </c>
      <c r="AK5" s="487">
        <f t="shared" si="2"/>
        <v>0</v>
      </c>
      <c r="AL5" s="487">
        <f t="shared" si="2"/>
        <v>0</v>
      </c>
      <c r="AM5" s="487">
        <f t="shared" si="2"/>
        <v>0</v>
      </c>
      <c r="AN5" s="487">
        <f t="shared" si="2"/>
        <v>0</v>
      </c>
      <c r="AO5" s="487">
        <f t="shared" si="2"/>
        <v>0</v>
      </c>
      <c r="AP5" s="487">
        <f t="shared" si="2"/>
        <v>0</v>
      </c>
      <c r="AQ5" s="487">
        <f t="shared" si="2"/>
        <v>0</v>
      </c>
      <c r="AR5" s="487">
        <f t="shared" si="2"/>
        <v>0</v>
      </c>
      <c r="AS5" s="487">
        <f t="shared" si="2"/>
        <v>0</v>
      </c>
      <c r="AT5" s="487">
        <f t="shared" si="2"/>
        <v>0</v>
      </c>
      <c r="AU5" s="487">
        <f t="shared" si="2"/>
        <v>0</v>
      </c>
      <c r="AV5" s="487">
        <f t="shared" si="2"/>
        <v>0</v>
      </c>
      <c r="AW5" s="487">
        <f t="shared" si="2"/>
        <v>0</v>
      </c>
      <c r="AX5" s="487">
        <f t="shared" si="2"/>
        <v>0</v>
      </c>
      <c r="AY5" s="487">
        <f t="shared" si="2"/>
        <v>0</v>
      </c>
      <c r="AZ5" s="487">
        <f t="shared" si="2"/>
        <v>0</v>
      </c>
      <c r="BA5" s="487">
        <f t="shared" si="2"/>
        <v>0</v>
      </c>
      <c r="BB5" s="487">
        <f t="shared" si="2"/>
        <v>0</v>
      </c>
      <c r="BC5" s="487">
        <f t="shared" si="2"/>
        <v>0</v>
      </c>
      <c r="BD5" s="487">
        <f t="shared" si="2"/>
        <v>0</v>
      </c>
      <c r="BE5" s="487">
        <f t="shared" si="2"/>
        <v>0</v>
      </c>
      <c r="BF5" s="487">
        <f t="shared" si="2"/>
        <v>0</v>
      </c>
      <c r="BG5" s="487">
        <f t="shared" si="2"/>
        <v>0</v>
      </c>
      <c r="BH5" s="487">
        <f t="shared" si="2"/>
        <v>0</v>
      </c>
    </row>
    <row r="6" spans="1:88" ht="14.25" customHeight="1" thickBot="1">
      <c r="A6" s="555"/>
      <c r="B6" s="556"/>
      <c r="C6" s="557"/>
      <c r="D6" s="556"/>
      <c r="E6" s="556"/>
      <c r="F6" s="556"/>
      <c r="G6" s="556"/>
      <c r="H6" s="1237" t="s">
        <v>2210</v>
      </c>
      <c r="I6" s="1237"/>
      <c r="J6" s="1237"/>
      <c r="K6" s="1237"/>
      <c r="L6" s="1237"/>
      <c r="M6" s="1238"/>
      <c r="N6" s="558"/>
      <c r="O6" s="558"/>
      <c r="P6" s="510" t="s">
        <v>2211</v>
      </c>
      <c r="Q6" s="510" t="s">
        <v>2212</v>
      </c>
      <c r="R6" s="510" t="s">
        <v>2213</v>
      </c>
      <c r="S6" s="510" t="s">
        <v>2214</v>
      </c>
      <c r="T6" s="510" t="s">
        <v>2215</v>
      </c>
      <c r="U6" s="510" t="s">
        <v>2216</v>
      </c>
      <c r="V6" s="510" t="s">
        <v>2217</v>
      </c>
      <c r="W6" s="510" t="s">
        <v>2218</v>
      </c>
      <c r="X6" s="510" t="s">
        <v>2219</v>
      </c>
      <c r="Y6" s="510" t="s">
        <v>2220</v>
      </c>
      <c r="Z6" s="510" t="s">
        <v>2221</v>
      </c>
      <c r="AA6" s="510" t="s">
        <v>124</v>
      </c>
      <c r="AB6" s="559"/>
      <c r="AC6" s="560"/>
      <c r="CG6" s="546"/>
      <c r="CH6" s="546"/>
      <c r="CI6" s="546"/>
      <c r="CJ6" s="546"/>
    </row>
    <row r="7" spans="1:88" s="571" customFormat="1" ht="45.75" thickBot="1">
      <c r="A7" s="488" t="s">
        <v>1602</v>
      </c>
      <c r="B7" s="489" t="s">
        <v>2222</v>
      </c>
      <c r="C7" s="561" t="s">
        <v>2223</v>
      </c>
      <c r="D7" s="562" t="s">
        <v>2224</v>
      </c>
      <c r="E7" s="563" t="s">
        <v>2225</v>
      </c>
      <c r="F7" s="564" t="s">
        <v>1983</v>
      </c>
      <c r="G7" s="1311"/>
      <c r="H7" s="490" t="s">
        <v>2226</v>
      </c>
      <c r="I7" s="565" t="s">
        <v>2227</v>
      </c>
      <c r="J7" s="566" t="s">
        <v>2228</v>
      </c>
      <c r="K7" s="567" t="s">
        <v>2229</v>
      </c>
      <c r="L7" s="568" t="s">
        <v>2230</v>
      </c>
      <c r="M7" s="569" t="s">
        <v>1461</v>
      </c>
      <c r="N7" s="673"/>
      <c r="O7" s="673"/>
      <c r="P7" s="491" t="s">
        <v>2231</v>
      </c>
      <c r="Q7" s="491" t="s">
        <v>2232</v>
      </c>
      <c r="R7" s="491" t="s">
        <v>2233</v>
      </c>
      <c r="S7" s="491" t="s">
        <v>2234</v>
      </c>
      <c r="T7" s="491" t="s">
        <v>2235</v>
      </c>
      <c r="U7" s="491" t="s">
        <v>2236</v>
      </c>
      <c r="V7" s="491" t="s">
        <v>2237</v>
      </c>
      <c r="W7" s="491" t="s">
        <v>2238</v>
      </c>
      <c r="X7" s="491" t="s">
        <v>2239</v>
      </c>
      <c r="Y7" s="491" t="s">
        <v>2240</v>
      </c>
      <c r="Z7" s="491" t="s">
        <v>2241</v>
      </c>
      <c r="AA7" s="491" t="s">
        <v>2242</v>
      </c>
      <c r="AB7" s="491" t="s">
        <v>2243</v>
      </c>
      <c r="AC7" s="491" t="s">
        <v>2244</v>
      </c>
      <c r="AD7" s="491" t="s">
        <v>2245</v>
      </c>
      <c r="AE7" s="491" t="s">
        <v>2246</v>
      </c>
      <c r="AF7" s="491" t="s">
        <v>2247</v>
      </c>
      <c r="AG7" s="491" t="s">
        <v>2248</v>
      </c>
      <c r="AH7" s="491" t="s">
        <v>2249</v>
      </c>
      <c r="AI7" s="491" t="s">
        <v>2250</v>
      </c>
      <c r="AJ7" s="491" t="s">
        <v>2251</v>
      </c>
      <c r="AK7" s="491" t="s">
        <v>2252</v>
      </c>
      <c r="AL7" s="491" t="s">
        <v>2253</v>
      </c>
      <c r="AM7" s="491" t="s">
        <v>2254</v>
      </c>
      <c r="AN7" s="491" t="s">
        <v>2255</v>
      </c>
      <c r="AO7" s="492" t="s">
        <v>2256</v>
      </c>
      <c r="AP7" s="491" t="s">
        <v>2257</v>
      </c>
      <c r="AQ7" s="492" t="s">
        <v>2258</v>
      </c>
      <c r="AR7" s="491" t="s">
        <v>2259</v>
      </c>
      <c r="AS7" s="492" t="s">
        <v>2260</v>
      </c>
      <c r="AT7" s="491" t="s">
        <v>2261</v>
      </c>
      <c r="AU7" s="492" t="s">
        <v>2262</v>
      </c>
      <c r="AV7" s="491" t="s">
        <v>2263</v>
      </c>
      <c r="AW7" s="492" t="s">
        <v>2264</v>
      </c>
      <c r="AX7" s="491" t="s">
        <v>2265</v>
      </c>
      <c r="AY7" s="492" t="s">
        <v>2266</v>
      </c>
      <c r="AZ7" s="491" t="s">
        <v>2267</v>
      </c>
      <c r="BA7" s="491" t="s">
        <v>2268</v>
      </c>
      <c r="BB7" s="492" t="s">
        <v>2269</v>
      </c>
      <c r="BC7" s="491" t="s">
        <v>2270</v>
      </c>
      <c r="BD7" s="492" t="s">
        <v>2271</v>
      </c>
      <c r="BE7" s="491" t="s">
        <v>2272</v>
      </c>
      <c r="BF7" s="492" t="s">
        <v>2273</v>
      </c>
      <c r="BG7" s="491" t="s">
        <v>2274</v>
      </c>
      <c r="BH7" s="492" t="s">
        <v>2275</v>
      </c>
      <c r="BI7" s="491" t="s">
        <v>2276</v>
      </c>
      <c r="BJ7" s="492" t="s">
        <v>2277</v>
      </c>
      <c r="BK7" s="491" t="s">
        <v>2278</v>
      </c>
      <c r="BL7" s="492" t="s">
        <v>2279</v>
      </c>
      <c r="BM7" s="491" t="s">
        <v>2280</v>
      </c>
      <c r="BN7" s="492" t="s">
        <v>2281</v>
      </c>
      <c r="BO7" s="492" t="s">
        <v>2282</v>
      </c>
      <c r="BP7" s="491" t="s">
        <v>2283</v>
      </c>
      <c r="BQ7" s="492" t="s">
        <v>2284</v>
      </c>
      <c r="BR7" s="570"/>
      <c r="BS7" s="570"/>
      <c r="BT7" s="570"/>
      <c r="BU7" s="570"/>
      <c r="BV7" s="570"/>
      <c r="BW7" s="570"/>
      <c r="BX7" s="570"/>
      <c r="BY7" s="570"/>
      <c r="BZ7" s="570"/>
      <c r="CA7" s="570"/>
      <c r="CB7" s="570"/>
      <c r="CC7" s="570"/>
      <c r="CD7" s="570"/>
      <c r="CE7" s="570"/>
      <c r="CF7" s="570"/>
      <c r="CG7" s="570"/>
      <c r="CH7" s="570"/>
      <c r="CI7" s="570"/>
      <c r="CJ7" s="570"/>
    </row>
    <row r="8" spans="1:88" s="550" customFormat="1" ht="12" thickTop="1">
      <c r="A8" s="572">
        <v>20060</v>
      </c>
      <c r="B8" s="573" t="s">
        <v>2285</v>
      </c>
      <c r="C8" s="493">
        <v>120</v>
      </c>
      <c r="D8" s="494" t="e">
        <v>#REF!</v>
      </c>
      <c r="E8" s="494">
        <v>105</v>
      </c>
      <c r="F8" s="493"/>
      <c r="G8" s="510">
        <f>M8*C8</f>
        <v>2991766425.6000004</v>
      </c>
      <c r="H8" s="530">
        <f t="shared" ref="H8:H39" si="3">M8-I8</f>
        <v>18067243.250000004</v>
      </c>
      <c r="I8" s="531">
        <f t="shared" ref="I8:I39" si="4">J8+K8+L8</f>
        <v>6864143.6299999999</v>
      </c>
      <c r="J8" s="510">
        <f>+T8+U8</f>
        <v>6106220.5199999996</v>
      </c>
      <c r="K8" s="500"/>
      <c r="L8" s="499">
        <f>+AH8</f>
        <v>757923.11</v>
      </c>
      <c r="M8" s="495">
        <f t="shared" ref="M8:M39" si="5">SUM(N8:BL8)</f>
        <v>24931386.880000003</v>
      </c>
      <c r="N8" s="496"/>
      <c r="O8" s="496"/>
      <c r="P8" s="497">
        <v>4754464.68</v>
      </c>
      <c r="Q8" s="497">
        <v>4939042.82</v>
      </c>
      <c r="R8" s="497">
        <v>4211104.17</v>
      </c>
      <c r="S8" s="497">
        <v>4162631.58</v>
      </c>
      <c r="T8" s="496">
        <v>3990910.03</v>
      </c>
      <c r="U8" s="496">
        <v>2115310.4900000002</v>
      </c>
      <c r="V8" s="496"/>
      <c r="W8" s="496"/>
      <c r="X8" s="496"/>
      <c r="Y8" s="496"/>
      <c r="Z8" s="496"/>
      <c r="AA8" s="496"/>
      <c r="AB8" s="599"/>
      <c r="AC8" s="498"/>
      <c r="AD8" s="499"/>
      <c r="AE8" s="496"/>
      <c r="AF8" s="499"/>
      <c r="AG8" s="499"/>
      <c r="AH8" s="496">
        <v>757923.11</v>
      </c>
      <c r="AI8" s="512"/>
      <c r="AJ8" s="512"/>
      <c r="AK8" s="512"/>
      <c r="AL8" s="512"/>
      <c r="AM8" s="512"/>
      <c r="AN8" s="605"/>
      <c r="AO8" s="608"/>
      <c r="AP8" s="608"/>
      <c r="AQ8" s="608"/>
      <c r="AR8" s="501"/>
      <c r="AS8" s="611"/>
      <c r="AT8" s="501"/>
      <c r="AU8" s="501"/>
      <c r="AV8" s="501"/>
      <c r="AW8" s="501"/>
      <c r="AX8" s="501"/>
      <c r="AY8" s="501"/>
      <c r="AZ8" s="495"/>
      <c r="BA8" s="559"/>
      <c r="BB8" s="560"/>
    </row>
    <row r="9" spans="1:88" s="550" customFormat="1">
      <c r="A9" s="575">
        <v>10022</v>
      </c>
      <c r="B9" s="576" t="s">
        <v>2286</v>
      </c>
      <c r="C9" s="502">
        <v>60</v>
      </c>
      <c r="D9" s="503"/>
      <c r="E9" s="503">
        <v>60</v>
      </c>
      <c r="F9" s="493"/>
      <c r="G9" s="510">
        <f t="shared" ref="G9:G72" si="6">M9*C9</f>
        <v>1240415135.9999998</v>
      </c>
      <c r="H9" s="500">
        <f t="shared" si="3"/>
        <v>13173585.599999998</v>
      </c>
      <c r="I9" s="500">
        <f t="shared" si="4"/>
        <v>7500000</v>
      </c>
      <c r="J9" s="500">
        <f>+R9+S9</f>
        <v>7500000</v>
      </c>
      <c r="K9" s="500"/>
      <c r="L9" s="500"/>
      <c r="M9" s="495">
        <f t="shared" si="5"/>
        <v>20673585.599999998</v>
      </c>
      <c r="N9" s="493"/>
      <c r="O9" s="493"/>
      <c r="P9" s="504">
        <v>13173585.6</v>
      </c>
      <c r="Q9" s="504">
        <v>0</v>
      </c>
      <c r="R9" s="493">
        <v>5651857.8399999999</v>
      </c>
      <c r="S9" s="493">
        <v>1848142.16</v>
      </c>
      <c r="T9" s="493"/>
      <c r="U9" s="493"/>
      <c r="V9" s="493"/>
      <c r="W9" s="493"/>
      <c r="X9" s="493"/>
      <c r="Y9" s="493"/>
      <c r="Z9" s="493"/>
      <c r="AA9" s="493"/>
      <c r="AB9" s="493"/>
      <c r="AC9" s="502"/>
      <c r="AD9" s="500"/>
      <c r="AE9" s="493"/>
      <c r="AF9" s="493"/>
      <c r="AG9" s="493"/>
      <c r="AH9" s="493"/>
      <c r="AI9" s="577"/>
      <c r="AJ9" s="493"/>
      <c r="AK9" s="577"/>
      <c r="AL9" s="577"/>
      <c r="AM9" s="577"/>
      <c r="AN9" s="493"/>
      <c r="AO9" s="500"/>
      <c r="AP9" s="500"/>
      <c r="AQ9" s="500"/>
      <c r="AR9" s="500"/>
      <c r="AS9" s="500"/>
      <c r="AT9" s="500"/>
      <c r="AU9" s="500"/>
      <c r="AV9" s="500"/>
      <c r="AW9" s="500"/>
      <c r="AX9" s="500"/>
      <c r="AY9" s="500"/>
      <c r="AZ9" s="505"/>
      <c r="BA9" s="487"/>
    </row>
    <row r="10" spans="1:88" s="550" customFormat="1">
      <c r="A10" s="575">
        <v>10216</v>
      </c>
      <c r="B10" s="576" t="s">
        <v>2287</v>
      </c>
      <c r="C10" s="502">
        <v>60</v>
      </c>
      <c r="D10" s="503"/>
      <c r="E10" s="503"/>
      <c r="F10" s="493"/>
      <c r="G10" s="510">
        <f t="shared" si="6"/>
        <v>667163165.39999998</v>
      </c>
      <c r="H10" s="500">
        <f t="shared" si="3"/>
        <v>7091481.8799999999</v>
      </c>
      <c r="I10" s="500">
        <f t="shared" si="4"/>
        <v>4027904.21</v>
      </c>
      <c r="J10" s="500">
        <f>+R10</f>
        <v>4027904.21</v>
      </c>
      <c r="K10" s="500"/>
      <c r="L10" s="500"/>
      <c r="M10" s="495">
        <f t="shared" si="5"/>
        <v>11119386.09</v>
      </c>
      <c r="N10" s="493"/>
      <c r="O10" s="493"/>
      <c r="P10" s="504">
        <v>3938613.49</v>
      </c>
      <c r="Q10" s="504">
        <v>3152868.39</v>
      </c>
      <c r="R10" s="493">
        <v>4027904.21</v>
      </c>
      <c r="S10" s="493"/>
      <c r="T10" s="493"/>
      <c r="U10" s="493"/>
      <c r="V10" s="493"/>
      <c r="W10" s="493"/>
      <c r="X10" s="493"/>
      <c r="Y10" s="493"/>
      <c r="Z10" s="493"/>
      <c r="AA10" s="493"/>
      <c r="AB10" s="493"/>
      <c r="AC10" s="493"/>
      <c r="AD10" s="493"/>
      <c r="AE10" s="493"/>
      <c r="AF10" s="493"/>
      <c r="AG10" s="493"/>
      <c r="AH10" s="493"/>
      <c r="AI10" s="493"/>
      <c r="AJ10" s="493"/>
      <c r="AK10" s="577"/>
      <c r="AL10" s="493"/>
      <c r="AM10" s="493"/>
      <c r="AN10" s="493"/>
      <c r="AO10" s="500"/>
      <c r="AP10" s="500"/>
      <c r="AQ10" s="500"/>
      <c r="AR10" s="500"/>
      <c r="AS10" s="500"/>
      <c r="AT10" s="507"/>
      <c r="AU10" s="500"/>
      <c r="AV10" s="500"/>
      <c r="AW10" s="507"/>
      <c r="AX10" s="500"/>
      <c r="AY10" s="500"/>
      <c r="AZ10" s="505"/>
    </row>
    <row r="11" spans="1:88" s="550" customFormat="1">
      <c r="A11" s="575">
        <v>20074</v>
      </c>
      <c r="B11" s="576" t="s">
        <v>1565</v>
      </c>
      <c r="C11" s="502">
        <v>120</v>
      </c>
      <c r="D11" s="503" t="e">
        <v>#REF!</v>
      </c>
      <c r="E11" s="503">
        <v>75</v>
      </c>
      <c r="F11" s="493"/>
      <c r="G11" s="510">
        <f t="shared" si="6"/>
        <v>1195982871.5999999</v>
      </c>
      <c r="H11" s="500">
        <f t="shared" si="3"/>
        <v>7929407.0499999998</v>
      </c>
      <c r="I11" s="500">
        <f t="shared" si="4"/>
        <v>2037116.88</v>
      </c>
      <c r="J11" s="500">
        <f>+T11</f>
        <v>2037116.88</v>
      </c>
      <c r="K11" s="500"/>
      <c r="L11" s="500"/>
      <c r="M11" s="495">
        <f t="shared" si="5"/>
        <v>9966523.9299999997</v>
      </c>
      <c r="N11" s="493"/>
      <c r="O11" s="493"/>
      <c r="P11" s="504">
        <f>1157880.75+80000*6.1136</f>
        <v>1646968.75</v>
      </c>
      <c r="Q11" s="504">
        <v>513602.38</v>
      </c>
      <c r="R11" s="504">
        <v>4132174.23</v>
      </c>
      <c r="S11" s="504">
        <v>1636661.69</v>
      </c>
      <c r="T11" s="493">
        <v>2037116.88</v>
      </c>
      <c r="U11" s="493">
        <v>0</v>
      </c>
      <c r="V11" s="493">
        <v>0</v>
      </c>
      <c r="W11" s="493"/>
      <c r="X11" s="493"/>
      <c r="Y11" s="493"/>
      <c r="Z11" s="493"/>
      <c r="AA11" s="493"/>
      <c r="AB11" s="493"/>
      <c r="AC11" s="493"/>
      <c r="AD11" s="493"/>
      <c r="AE11" s="493"/>
      <c r="AF11" s="493"/>
      <c r="AG11" s="493"/>
      <c r="AH11" s="493"/>
      <c r="AI11" s="500"/>
      <c r="AJ11" s="500"/>
      <c r="AK11" s="500"/>
      <c r="AL11" s="500"/>
      <c r="AM11" s="500"/>
      <c r="AN11" s="506"/>
      <c r="AO11" s="500"/>
      <c r="AP11" s="500"/>
      <c r="AQ11" s="500"/>
      <c r="AR11" s="500"/>
      <c r="AS11" s="500"/>
      <c r="AT11" s="500"/>
      <c r="AU11" s="500"/>
      <c r="AV11" s="500"/>
      <c r="AW11" s="500"/>
      <c r="AX11" s="500"/>
      <c r="AY11" s="500"/>
      <c r="AZ11" s="505"/>
    </row>
    <row r="12" spans="1:88" s="550" customFormat="1">
      <c r="A12" s="575">
        <v>10131</v>
      </c>
      <c r="B12" s="576" t="s">
        <v>2288</v>
      </c>
      <c r="C12" s="502">
        <v>60</v>
      </c>
      <c r="D12" s="503"/>
      <c r="E12" s="503">
        <v>60</v>
      </c>
      <c r="F12" s="493"/>
      <c r="G12" s="510">
        <f t="shared" si="6"/>
        <v>247532206.80000001</v>
      </c>
      <c r="H12" s="500">
        <f t="shared" si="3"/>
        <v>4125536.7800000003</v>
      </c>
      <c r="I12" s="500">
        <f t="shared" si="4"/>
        <v>0</v>
      </c>
      <c r="J12" s="500"/>
      <c r="K12" s="500"/>
      <c r="L12" s="500"/>
      <c r="M12" s="495">
        <f t="shared" si="5"/>
        <v>4125536.7800000003</v>
      </c>
      <c r="N12" s="493"/>
      <c r="O12" s="493"/>
      <c r="P12" s="504">
        <v>1604686.07</v>
      </c>
      <c r="Q12" s="504">
        <v>2520850.71</v>
      </c>
      <c r="R12" s="493"/>
      <c r="S12" s="493"/>
      <c r="T12" s="493"/>
      <c r="U12" s="493"/>
      <c r="V12" s="493"/>
      <c r="W12" s="493"/>
      <c r="X12" s="493"/>
      <c r="Y12" s="493"/>
      <c r="Z12" s="493"/>
      <c r="AA12" s="493"/>
      <c r="AB12" s="493"/>
      <c r="AC12" s="493"/>
      <c r="AD12" s="493"/>
      <c r="AE12" s="493"/>
      <c r="AF12" s="493"/>
      <c r="AG12" s="493"/>
      <c r="AH12" s="493"/>
      <c r="AI12" s="500"/>
      <c r="AJ12" s="574"/>
      <c r="AK12" s="574"/>
      <c r="AL12" s="574"/>
      <c r="AM12" s="500"/>
      <c r="AN12" s="578"/>
      <c r="AO12" s="500"/>
      <c r="AP12" s="574"/>
      <c r="AQ12" s="574"/>
      <c r="AR12" s="500"/>
      <c r="AS12" s="500"/>
      <c r="AT12" s="500"/>
      <c r="AU12" s="500"/>
      <c r="AV12" s="500"/>
      <c r="AW12" s="500"/>
      <c r="AX12" s="500"/>
      <c r="AY12" s="500"/>
      <c r="AZ12" s="505"/>
    </row>
    <row r="13" spans="1:88" s="550" customFormat="1">
      <c r="A13" s="575">
        <v>10087</v>
      </c>
      <c r="B13" s="576" t="s">
        <v>2289</v>
      </c>
      <c r="C13" s="502">
        <v>60</v>
      </c>
      <c r="D13" s="503"/>
      <c r="E13" s="503" t="e">
        <v>#N/A</v>
      </c>
      <c r="F13" s="493"/>
      <c r="G13" s="510">
        <f t="shared" si="6"/>
        <v>237242696.40000001</v>
      </c>
      <c r="H13" s="500">
        <f t="shared" si="3"/>
        <v>3107514.84</v>
      </c>
      <c r="I13" s="500">
        <f t="shared" si="4"/>
        <v>846530.1</v>
      </c>
      <c r="J13" s="500">
        <f>+R13+S13</f>
        <v>846530.1</v>
      </c>
      <c r="K13" s="500"/>
      <c r="L13" s="500"/>
      <c r="M13" s="495">
        <f t="shared" si="5"/>
        <v>3954044.94</v>
      </c>
      <c r="N13" s="493"/>
      <c r="O13" s="493"/>
      <c r="P13" s="504">
        <v>1361867.08</v>
      </c>
      <c r="Q13" s="504">
        <v>1745647.76</v>
      </c>
      <c r="R13" s="493">
        <v>578249.1</v>
      </c>
      <c r="S13" s="493">
        <v>268281</v>
      </c>
      <c r="T13" s="493"/>
      <c r="U13" s="493"/>
      <c r="V13" s="493"/>
      <c r="W13" s="493"/>
      <c r="X13" s="493"/>
      <c r="Y13" s="493"/>
      <c r="Z13" s="493"/>
      <c r="AA13" s="493"/>
      <c r="AB13" s="493"/>
      <c r="AC13" s="493"/>
      <c r="AD13" s="493"/>
      <c r="AE13" s="493"/>
      <c r="AF13" s="493"/>
      <c r="AG13" s="493"/>
      <c r="AH13" s="493"/>
      <c r="AI13" s="500"/>
      <c r="AJ13" s="500"/>
      <c r="AK13" s="500"/>
      <c r="AL13" s="500"/>
      <c r="AM13" s="500"/>
      <c r="AN13" s="506"/>
      <c r="AO13" s="500"/>
      <c r="AP13" s="500"/>
      <c r="AQ13" s="500"/>
      <c r="AR13" s="500"/>
      <c r="AS13" s="500"/>
      <c r="AT13" s="500"/>
      <c r="AU13" s="500"/>
      <c r="AV13" s="500"/>
      <c r="AW13" s="500"/>
      <c r="AX13" s="500"/>
      <c r="AY13" s="500"/>
      <c r="AZ13" s="505"/>
    </row>
    <row r="14" spans="1:88" s="550" customFormat="1">
      <c r="A14" s="575">
        <v>10233</v>
      </c>
      <c r="B14" s="689" t="s">
        <v>2290</v>
      </c>
      <c r="C14" s="502">
        <v>90</v>
      </c>
      <c r="D14" s="503"/>
      <c r="E14" s="503"/>
      <c r="F14" s="493"/>
      <c r="G14" s="510">
        <f t="shared" si="6"/>
        <v>348187750.19999999</v>
      </c>
      <c r="H14" s="500">
        <f t="shared" si="3"/>
        <v>3868752.78</v>
      </c>
      <c r="I14" s="500">
        <f t="shared" si="4"/>
        <v>0</v>
      </c>
      <c r="J14" s="500"/>
      <c r="K14" s="500"/>
      <c r="L14" s="500"/>
      <c r="M14" s="495">
        <f t="shared" si="5"/>
        <v>3868752.78</v>
      </c>
      <c r="N14" s="493"/>
      <c r="O14" s="493"/>
      <c r="P14" s="504">
        <v>1257466.3799999999</v>
      </c>
      <c r="Q14" s="504">
        <v>1811286.4</v>
      </c>
      <c r="R14" s="504">
        <v>800000</v>
      </c>
      <c r="S14" s="493"/>
      <c r="T14" s="493"/>
      <c r="U14" s="493"/>
      <c r="V14" s="493"/>
      <c r="W14" s="493"/>
      <c r="X14" s="493"/>
      <c r="Y14" s="493"/>
      <c r="Z14" s="493"/>
      <c r="AA14" s="493"/>
      <c r="AB14" s="493"/>
      <c r="AC14" s="493"/>
      <c r="AD14" s="493"/>
      <c r="AE14" s="493"/>
      <c r="AF14" s="493"/>
      <c r="AG14" s="493"/>
      <c r="AH14" s="493"/>
      <c r="AI14" s="500"/>
      <c r="AJ14" s="500"/>
      <c r="AK14" s="574"/>
      <c r="AL14" s="500"/>
      <c r="AM14" s="500"/>
      <c r="AN14" s="506"/>
      <c r="AO14" s="500"/>
      <c r="AP14" s="500"/>
      <c r="AQ14" s="500"/>
      <c r="AR14" s="500"/>
      <c r="AS14" s="500"/>
      <c r="AT14" s="507"/>
      <c r="AU14" s="500"/>
      <c r="AV14" s="500"/>
      <c r="AW14" s="507"/>
      <c r="AX14" s="500"/>
      <c r="AY14" s="500"/>
      <c r="AZ14" s="505"/>
    </row>
    <row r="15" spans="1:88" s="550" customFormat="1">
      <c r="A15" s="575">
        <v>10256</v>
      </c>
      <c r="B15" s="576" t="s">
        <v>2291</v>
      </c>
      <c r="C15" s="502">
        <v>60</v>
      </c>
      <c r="D15" s="503"/>
      <c r="E15" s="503"/>
      <c r="F15" s="493"/>
      <c r="G15" s="510">
        <f t="shared" si="6"/>
        <v>220736050.19999999</v>
      </c>
      <c r="H15" s="500">
        <f t="shared" si="3"/>
        <v>3678934.17</v>
      </c>
      <c r="I15" s="500">
        <f t="shared" si="4"/>
        <v>0</v>
      </c>
      <c r="J15" s="500"/>
      <c r="K15" s="500"/>
      <c r="L15" s="500"/>
      <c r="M15" s="495">
        <f t="shared" si="5"/>
        <v>3678934.17</v>
      </c>
      <c r="N15" s="493"/>
      <c r="O15" s="493"/>
      <c r="P15" s="504">
        <v>3678934.17</v>
      </c>
      <c r="Q15" s="493">
        <v>0</v>
      </c>
      <c r="R15" s="493"/>
      <c r="S15" s="493"/>
      <c r="T15" s="493"/>
      <c r="U15" s="493"/>
      <c r="V15" s="493"/>
      <c r="W15" s="493"/>
      <c r="X15" s="493"/>
      <c r="Y15" s="493"/>
      <c r="Z15" s="493"/>
      <c r="AA15" s="493"/>
      <c r="AB15" s="493"/>
      <c r="AC15" s="493"/>
      <c r="AD15" s="493"/>
      <c r="AE15" s="493"/>
      <c r="AF15" s="493"/>
      <c r="AG15" s="493"/>
      <c r="AH15" s="493"/>
      <c r="AI15" s="500"/>
      <c r="AJ15" s="500"/>
      <c r="AK15" s="574"/>
      <c r="AL15" s="500"/>
      <c r="AM15" s="500"/>
      <c r="AN15" s="506"/>
      <c r="AO15" s="500"/>
      <c r="AP15" s="500"/>
      <c r="AQ15" s="500"/>
      <c r="AR15" s="500"/>
      <c r="AS15" s="500"/>
      <c r="AT15" s="507"/>
      <c r="AU15" s="500"/>
      <c r="AV15" s="500"/>
      <c r="AW15" s="507"/>
      <c r="AX15" s="500"/>
      <c r="AY15" s="500"/>
      <c r="AZ15" s="505"/>
    </row>
    <row r="16" spans="1:88" s="550" customFormat="1">
      <c r="A16" s="575">
        <v>20089</v>
      </c>
      <c r="B16" s="576" t="s">
        <v>2292</v>
      </c>
      <c r="C16" s="502">
        <v>120</v>
      </c>
      <c r="D16" s="503"/>
      <c r="E16" s="503"/>
      <c r="F16" s="493"/>
      <c r="G16" s="510">
        <f t="shared" si="6"/>
        <v>426856917.60000002</v>
      </c>
      <c r="H16" s="500">
        <f t="shared" si="3"/>
        <v>3404488.0900000003</v>
      </c>
      <c r="I16" s="500">
        <f t="shared" si="4"/>
        <v>152652.89000000001</v>
      </c>
      <c r="J16" s="500">
        <f>+T16</f>
        <v>152652.89000000001</v>
      </c>
      <c r="K16" s="500"/>
      <c r="L16" s="500"/>
      <c r="M16" s="495">
        <f t="shared" si="5"/>
        <v>3557140.9800000004</v>
      </c>
      <c r="N16" s="493"/>
      <c r="O16" s="493"/>
      <c r="P16" s="504">
        <v>1552953.87</v>
      </c>
      <c r="Q16" s="504">
        <v>770514.24</v>
      </c>
      <c r="R16" s="504">
        <v>567343.81999999995</v>
      </c>
      <c r="S16" s="504">
        <v>513676.16</v>
      </c>
      <c r="T16" s="493">
        <v>152652.89000000001</v>
      </c>
      <c r="U16" s="493">
        <v>0</v>
      </c>
      <c r="V16" s="493">
        <v>0</v>
      </c>
      <c r="W16" s="493"/>
      <c r="X16" s="493"/>
      <c r="Y16" s="493"/>
      <c r="Z16" s="493"/>
      <c r="AA16" s="493"/>
      <c r="AB16" s="493"/>
      <c r="AC16" s="493"/>
      <c r="AD16" s="493"/>
      <c r="AE16" s="493"/>
      <c r="AF16" s="493"/>
      <c r="AG16" s="493"/>
      <c r="AH16" s="493"/>
      <c r="AI16" s="500"/>
      <c r="AJ16" s="500"/>
      <c r="AK16" s="500"/>
      <c r="AL16" s="500"/>
      <c r="AM16" s="500"/>
      <c r="AN16" s="506"/>
      <c r="AO16" s="500"/>
      <c r="AP16" s="500"/>
      <c r="AQ16" s="500"/>
      <c r="AR16" s="500"/>
      <c r="AS16" s="507"/>
      <c r="AT16" s="500"/>
      <c r="AU16" s="500"/>
      <c r="AV16" s="500"/>
      <c r="AW16" s="500"/>
      <c r="AX16" s="500"/>
      <c r="AY16" s="500"/>
      <c r="AZ16" s="505"/>
    </row>
    <row r="17" spans="1:52" s="550" customFormat="1">
      <c r="A17" s="575">
        <v>20021</v>
      </c>
      <c r="B17" s="576" t="s">
        <v>1616</v>
      </c>
      <c r="C17" s="502">
        <v>77</v>
      </c>
      <c r="D17" s="503"/>
      <c r="E17" s="503"/>
      <c r="F17" s="493"/>
      <c r="G17" s="510">
        <f t="shared" si="6"/>
        <v>273534906.26000005</v>
      </c>
      <c r="H17" s="500">
        <f t="shared" si="3"/>
        <v>1673663.1800000002</v>
      </c>
      <c r="I17" s="500">
        <f t="shared" si="4"/>
        <v>1878738.2000000002</v>
      </c>
      <c r="J17" s="500">
        <f>+S17+T17+U17</f>
        <v>1878738.2000000002</v>
      </c>
      <c r="K17" s="500"/>
      <c r="L17" s="500"/>
      <c r="M17" s="495">
        <f t="shared" si="5"/>
        <v>3552401.3800000004</v>
      </c>
      <c r="N17" s="493"/>
      <c r="O17" s="493"/>
      <c r="P17" s="504">
        <v>522977.52</v>
      </c>
      <c r="Q17" s="504">
        <v>320326.11</v>
      </c>
      <c r="R17" s="504">
        <v>830359.55</v>
      </c>
      <c r="S17" s="493">
        <v>705967.41</v>
      </c>
      <c r="T17" s="493">
        <v>926588.65</v>
      </c>
      <c r="U17" s="493">
        <v>246182.14</v>
      </c>
      <c r="V17" s="493"/>
      <c r="W17" s="493"/>
      <c r="X17" s="493"/>
      <c r="Y17" s="493"/>
      <c r="Z17" s="493"/>
      <c r="AA17" s="493"/>
      <c r="AB17" s="493"/>
      <c r="AC17" s="493"/>
      <c r="AD17" s="493"/>
      <c r="AE17" s="493"/>
      <c r="AF17" s="493"/>
      <c r="AG17" s="493"/>
      <c r="AH17" s="493"/>
      <c r="AI17" s="512"/>
      <c r="AJ17" s="512"/>
      <c r="AK17" s="512"/>
      <c r="AL17" s="512"/>
      <c r="AM17" s="583"/>
      <c r="AN17" s="584"/>
      <c r="AO17" s="583"/>
      <c r="AP17" s="512"/>
      <c r="AQ17" s="512"/>
      <c r="AR17" s="500"/>
      <c r="AS17" s="500"/>
      <c r="AT17" s="500"/>
      <c r="AU17" s="500"/>
      <c r="AV17" s="500"/>
      <c r="AW17" s="500"/>
      <c r="AX17" s="500"/>
      <c r="AY17" s="500"/>
      <c r="AZ17" s="505"/>
    </row>
    <row r="18" spans="1:52" s="550" customFormat="1">
      <c r="A18" s="575">
        <v>10140</v>
      </c>
      <c r="B18" s="576" t="s">
        <v>1630</v>
      </c>
      <c r="C18" s="502">
        <v>60</v>
      </c>
      <c r="D18" s="503"/>
      <c r="E18" s="503">
        <v>60</v>
      </c>
      <c r="F18" s="493"/>
      <c r="G18" s="510">
        <f t="shared" si="6"/>
        <v>188582110.19999999</v>
      </c>
      <c r="H18" s="500">
        <f t="shared" si="3"/>
        <v>1535500.75</v>
      </c>
      <c r="I18" s="500">
        <f t="shared" si="4"/>
        <v>1607534.42</v>
      </c>
      <c r="J18" s="500">
        <f>+R18+S18</f>
        <v>1607534.42</v>
      </c>
      <c r="K18" s="500"/>
      <c r="L18" s="500"/>
      <c r="M18" s="495">
        <f t="shared" si="5"/>
        <v>3143035.17</v>
      </c>
      <c r="N18" s="493"/>
      <c r="O18" s="493"/>
      <c r="P18" s="504">
        <v>1128621.55</v>
      </c>
      <c r="Q18" s="504">
        <v>406879.2</v>
      </c>
      <c r="R18" s="493">
        <v>813758.4</v>
      </c>
      <c r="S18" s="493">
        <v>793776.02</v>
      </c>
      <c r="T18" s="493"/>
      <c r="U18" s="493"/>
      <c r="V18" s="493"/>
      <c r="W18" s="493"/>
      <c r="X18" s="493"/>
      <c r="Y18" s="493"/>
      <c r="Z18" s="493"/>
      <c r="AA18" s="493"/>
      <c r="AB18" s="493"/>
      <c r="AC18" s="493"/>
      <c r="AD18" s="493"/>
      <c r="AE18" s="493"/>
      <c r="AF18" s="493"/>
      <c r="AG18" s="493"/>
      <c r="AH18" s="577"/>
      <c r="AI18" s="577"/>
      <c r="AJ18" s="577"/>
      <c r="AK18" s="500"/>
      <c r="AL18" s="496"/>
      <c r="AM18" s="500"/>
      <c r="AN18" s="506"/>
      <c r="AO18" s="500"/>
      <c r="AP18" s="500"/>
      <c r="AQ18" s="500"/>
      <c r="AR18" s="500"/>
      <c r="AS18" s="500"/>
      <c r="AT18" s="500"/>
      <c r="AU18" s="500"/>
      <c r="AV18" s="500"/>
      <c r="AW18" s="500"/>
      <c r="AX18" s="500"/>
      <c r="AY18" s="500"/>
      <c r="AZ18" s="505"/>
    </row>
    <row r="19" spans="1:52" s="550" customFormat="1">
      <c r="A19" s="575">
        <v>10036</v>
      </c>
      <c r="B19" s="576" t="s">
        <v>2293</v>
      </c>
      <c r="C19" s="502">
        <v>65</v>
      </c>
      <c r="D19" s="503"/>
      <c r="E19" s="503">
        <v>60</v>
      </c>
      <c r="F19" s="493"/>
      <c r="G19" s="510">
        <f t="shared" si="6"/>
        <v>184525355.30000001</v>
      </c>
      <c r="H19" s="500">
        <f t="shared" si="3"/>
        <v>2208725.14</v>
      </c>
      <c r="I19" s="500">
        <f t="shared" si="4"/>
        <v>630126.48</v>
      </c>
      <c r="J19" s="500">
        <f>+R19</f>
        <v>630126.48</v>
      </c>
      <c r="K19" s="500"/>
      <c r="L19" s="500"/>
      <c r="M19" s="495">
        <f t="shared" si="5"/>
        <v>2838851.62</v>
      </c>
      <c r="N19" s="493"/>
      <c r="O19" s="493"/>
      <c r="P19" s="504">
        <v>872930.77</v>
      </c>
      <c r="Q19" s="504">
        <v>1335794.3700000001</v>
      </c>
      <c r="R19" s="493">
        <v>630126.48</v>
      </c>
      <c r="S19" s="493"/>
      <c r="T19" s="493"/>
      <c r="U19" s="493"/>
      <c r="V19" s="493"/>
      <c r="W19" s="493"/>
      <c r="X19" s="493"/>
      <c r="Y19" s="493"/>
      <c r="Z19" s="493"/>
      <c r="AA19" s="493"/>
      <c r="AB19" s="493"/>
      <c r="AC19" s="493"/>
      <c r="AD19" s="493"/>
      <c r="AE19" s="493"/>
      <c r="AF19" s="493"/>
      <c r="AG19" s="493"/>
      <c r="AH19" s="493"/>
      <c r="AI19" s="493"/>
      <c r="AJ19" s="493"/>
      <c r="AK19" s="574"/>
      <c r="AL19" s="579"/>
      <c r="AM19" s="574"/>
      <c r="AN19" s="578"/>
      <c r="AO19" s="500"/>
      <c r="AP19" s="500"/>
      <c r="AQ19" s="500"/>
      <c r="AR19" s="500"/>
      <c r="AS19" s="500"/>
      <c r="AT19" s="500"/>
      <c r="AU19" s="500"/>
      <c r="AV19" s="500"/>
      <c r="AW19" s="500"/>
      <c r="AX19" s="500"/>
      <c r="AY19" s="500"/>
      <c r="AZ19" s="505"/>
    </row>
    <row r="20" spans="1:52" s="550" customFormat="1">
      <c r="A20" s="575">
        <v>10004</v>
      </c>
      <c r="B20" s="576" t="s">
        <v>2294</v>
      </c>
      <c r="C20" s="502">
        <v>40</v>
      </c>
      <c r="D20" s="503"/>
      <c r="E20" s="503">
        <v>40</v>
      </c>
      <c r="F20" s="493"/>
      <c r="G20" s="510">
        <f t="shared" si="6"/>
        <v>109522248.40000001</v>
      </c>
      <c r="H20" s="500">
        <f t="shared" si="3"/>
        <v>2738056.21</v>
      </c>
      <c r="I20" s="500">
        <f t="shared" si="4"/>
        <v>0</v>
      </c>
      <c r="J20" s="500"/>
      <c r="K20" s="500"/>
      <c r="L20" s="500"/>
      <c r="M20" s="495">
        <f t="shared" si="5"/>
        <v>2738056.21</v>
      </c>
      <c r="N20" s="493"/>
      <c r="O20" s="493"/>
      <c r="P20" s="504">
        <v>1814907.6</v>
      </c>
      <c r="Q20" s="504">
        <v>923148.61</v>
      </c>
      <c r="R20" s="493"/>
      <c r="S20" s="493"/>
      <c r="T20" s="493"/>
      <c r="U20" s="493"/>
      <c r="V20" s="493"/>
      <c r="W20" s="493"/>
      <c r="X20" s="493"/>
      <c r="Y20" s="493"/>
      <c r="Z20" s="493"/>
      <c r="AA20" s="493"/>
      <c r="AB20" s="493"/>
      <c r="AC20" s="493"/>
      <c r="AD20" s="493"/>
      <c r="AE20" s="500"/>
      <c r="AF20" s="493"/>
      <c r="AG20" s="493"/>
      <c r="AH20" s="577"/>
      <c r="AI20" s="493"/>
      <c r="AJ20" s="493"/>
      <c r="AK20" s="574"/>
      <c r="AL20" s="579"/>
      <c r="AM20" s="500"/>
      <c r="AN20" s="506"/>
      <c r="AO20" s="500"/>
      <c r="AP20" s="500"/>
      <c r="AQ20" s="574"/>
      <c r="AR20" s="500"/>
      <c r="AS20" s="574"/>
      <c r="AT20" s="500"/>
      <c r="AU20" s="500"/>
      <c r="AV20" s="500"/>
      <c r="AW20" s="500"/>
      <c r="AX20" s="500"/>
      <c r="AY20" s="500"/>
      <c r="AZ20" s="505"/>
    </row>
    <row r="21" spans="1:52" s="550" customFormat="1">
      <c r="A21" s="575">
        <v>10000</v>
      </c>
      <c r="B21" s="576" t="s">
        <v>2295</v>
      </c>
      <c r="C21" s="502">
        <v>30</v>
      </c>
      <c r="D21" s="503"/>
      <c r="E21" s="503">
        <v>30</v>
      </c>
      <c r="F21" s="493"/>
      <c r="G21" s="510">
        <f t="shared" si="6"/>
        <v>72924978.899999991</v>
      </c>
      <c r="H21" s="500">
        <f t="shared" si="3"/>
        <v>1326136.4099999999</v>
      </c>
      <c r="I21" s="500">
        <f t="shared" si="4"/>
        <v>1104696.22</v>
      </c>
      <c r="J21" s="500">
        <f>+Q21</f>
        <v>1104696.22</v>
      </c>
      <c r="K21" s="500"/>
      <c r="L21" s="500"/>
      <c r="M21" s="495">
        <f t="shared" si="5"/>
        <v>2430832.63</v>
      </c>
      <c r="N21" s="493"/>
      <c r="O21" s="493"/>
      <c r="P21" s="504">
        <v>1326136.4099999999</v>
      </c>
      <c r="Q21" s="493">
        <v>1104696.22</v>
      </c>
      <c r="R21" s="493"/>
      <c r="S21" s="493"/>
      <c r="T21" s="493"/>
      <c r="U21" s="493"/>
      <c r="V21" s="493"/>
      <c r="W21" s="493"/>
      <c r="X21" s="493"/>
      <c r="Y21" s="493"/>
      <c r="Z21" s="493"/>
      <c r="AA21" s="493"/>
      <c r="AB21" s="493"/>
      <c r="AC21" s="493"/>
      <c r="AD21" s="493"/>
      <c r="AE21" s="493"/>
      <c r="AF21" s="493"/>
      <c r="AG21" s="493"/>
      <c r="AH21" s="493"/>
      <c r="AI21" s="493"/>
      <c r="AJ21" s="493"/>
      <c r="AK21" s="574"/>
      <c r="AL21" s="579"/>
      <c r="AM21" s="574"/>
      <c r="AN21" s="506"/>
      <c r="AO21" s="500"/>
      <c r="AP21" s="500"/>
      <c r="AQ21" s="500"/>
      <c r="AR21" s="500"/>
      <c r="AS21" s="500"/>
      <c r="AT21" s="500"/>
      <c r="AU21" s="500"/>
      <c r="AV21" s="500"/>
      <c r="AW21" s="500"/>
      <c r="AX21" s="500"/>
      <c r="AY21" s="500"/>
      <c r="AZ21" s="505"/>
    </row>
    <row r="22" spans="1:52" s="550" customFormat="1">
      <c r="A22" s="580">
        <v>10010</v>
      </c>
      <c r="B22" s="507" t="s">
        <v>2296</v>
      </c>
      <c r="C22" s="502">
        <v>90</v>
      </c>
      <c r="D22" s="507"/>
      <c r="E22" s="507">
        <v>90</v>
      </c>
      <c r="F22" s="500"/>
      <c r="G22" s="510">
        <f t="shared" si="6"/>
        <v>194322840.29999998</v>
      </c>
      <c r="H22" s="500">
        <f t="shared" si="3"/>
        <v>2159142.67</v>
      </c>
      <c r="I22" s="500">
        <f t="shared" si="4"/>
        <v>0</v>
      </c>
      <c r="J22" s="500"/>
      <c r="K22" s="500"/>
      <c r="L22" s="500"/>
      <c r="M22" s="495">
        <f t="shared" si="5"/>
        <v>2159142.67</v>
      </c>
      <c r="N22" s="493"/>
      <c r="O22" s="493"/>
      <c r="P22" s="504">
        <v>1441868.51</v>
      </c>
      <c r="Q22" s="504">
        <v>425698.95</v>
      </c>
      <c r="R22" s="504">
        <v>291575.21000000002</v>
      </c>
      <c r="S22" s="493"/>
      <c r="T22" s="493"/>
      <c r="U22" s="493"/>
      <c r="V22" s="493"/>
      <c r="W22" s="493"/>
      <c r="X22" s="493"/>
      <c r="Y22" s="493"/>
      <c r="Z22" s="493"/>
      <c r="AA22" s="493"/>
      <c r="AB22" s="493"/>
      <c r="AC22" s="493"/>
      <c r="AD22" s="493"/>
      <c r="AE22" s="493"/>
      <c r="AF22" s="493"/>
      <c r="AG22" s="493"/>
      <c r="AH22" s="493"/>
      <c r="AI22" s="493"/>
      <c r="AJ22" s="493"/>
      <c r="AK22" s="500"/>
      <c r="AL22" s="496"/>
      <c r="AM22" s="500"/>
      <c r="AN22" s="578"/>
      <c r="AO22" s="500"/>
      <c r="AP22" s="500"/>
      <c r="AQ22" s="500"/>
      <c r="AR22" s="500"/>
      <c r="AS22" s="500"/>
      <c r="AT22" s="500"/>
      <c r="AU22" s="500"/>
      <c r="AV22" s="500"/>
      <c r="AW22" s="500"/>
      <c r="AX22" s="500"/>
      <c r="AY22" s="500"/>
      <c r="AZ22" s="505"/>
    </row>
    <row r="23" spans="1:52" s="550" customFormat="1">
      <c r="A23" s="580">
        <v>10161</v>
      </c>
      <c r="B23" s="507" t="s">
        <v>2297</v>
      </c>
      <c r="C23" s="502" t="s">
        <v>2074</v>
      </c>
      <c r="D23" s="507"/>
      <c r="E23" s="507"/>
      <c r="F23" s="500"/>
      <c r="G23" s="510">
        <f t="shared" si="6"/>
        <v>117946056</v>
      </c>
      <c r="H23" s="500">
        <f t="shared" si="3"/>
        <v>1570598.46</v>
      </c>
      <c r="I23" s="500">
        <f t="shared" si="4"/>
        <v>395169.14</v>
      </c>
      <c r="J23" s="500">
        <f>+R23</f>
        <v>395169.14</v>
      </c>
      <c r="K23" s="500"/>
      <c r="L23" s="500"/>
      <c r="M23" s="495">
        <f t="shared" si="5"/>
        <v>1965767.6</v>
      </c>
      <c r="N23" s="493"/>
      <c r="O23" s="493"/>
      <c r="P23" s="504">
        <v>755349.95</v>
      </c>
      <c r="Q23" s="504">
        <v>815248.51</v>
      </c>
      <c r="R23" s="493">
        <v>395169.14</v>
      </c>
      <c r="S23" s="493"/>
      <c r="T23" s="493"/>
      <c r="U23" s="493"/>
      <c r="V23" s="500"/>
      <c r="W23" s="500"/>
      <c r="X23" s="493"/>
      <c r="Y23" s="493"/>
      <c r="Z23" s="493"/>
      <c r="AA23" s="493"/>
      <c r="AB23" s="493"/>
      <c r="AC23" s="493"/>
      <c r="AD23" s="493"/>
      <c r="AE23" s="493"/>
      <c r="AF23" s="493"/>
      <c r="AG23" s="574"/>
      <c r="AH23" s="574"/>
      <c r="AI23" s="493"/>
      <c r="AJ23" s="577"/>
      <c r="AK23" s="500"/>
      <c r="AL23" s="496"/>
      <c r="AM23" s="500"/>
      <c r="AN23" s="506"/>
      <c r="AO23" s="500"/>
      <c r="AP23" s="500"/>
      <c r="AQ23" s="500"/>
      <c r="AR23" s="500"/>
      <c r="AS23" s="500"/>
      <c r="AT23" s="500"/>
      <c r="AU23" s="500"/>
      <c r="AV23" s="500"/>
      <c r="AW23" s="500"/>
      <c r="AX23" s="500"/>
      <c r="AY23" s="500"/>
      <c r="AZ23" s="505"/>
    </row>
    <row r="24" spans="1:52" s="550" customFormat="1">
      <c r="A24" s="580">
        <v>10181</v>
      </c>
      <c r="B24" s="507" t="s">
        <v>2298</v>
      </c>
      <c r="C24" s="502" t="s">
        <v>2074</v>
      </c>
      <c r="D24" s="507"/>
      <c r="E24" s="507"/>
      <c r="F24" s="500"/>
      <c r="G24" s="510">
        <f t="shared" si="6"/>
        <v>78909898.200000003</v>
      </c>
      <c r="H24" s="500">
        <f t="shared" si="3"/>
        <v>571486.22</v>
      </c>
      <c r="I24" s="500">
        <f t="shared" si="4"/>
        <v>743678.75</v>
      </c>
      <c r="J24" s="500">
        <f>+R24+S24</f>
        <v>743678.75</v>
      </c>
      <c r="K24" s="500"/>
      <c r="L24" s="500"/>
      <c r="M24" s="495">
        <f t="shared" si="5"/>
        <v>1315164.97</v>
      </c>
      <c r="N24" s="493"/>
      <c r="O24" s="493"/>
      <c r="P24" s="504">
        <v>246802.8</v>
      </c>
      <c r="Q24" s="504">
        <v>324683.42</v>
      </c>
      <c r="R24" s="493">
        <v>278205.40999999997</v>
      </c>
      <c r="S24" s="493">
        <v>465473.34</v>
      </c>
      <c r="T24" s="493"/>
      <c r="U24" s="493"/>
      <c r="V24" s="500"/>
      <c r="W24" s="500"/>
      <c r="X24" s="493"/>
      <c r="Y24" s="493"/>
      <c r="Z24" s="493"/>
      <c r="AA24" s="493"/>
      <c r="AB24" s="493"/>
      <c r="AC24" s="493"/>
      <c r="AD24" s="493"/>
      <c r="AE24" s="493"/>
      <c r="AF24" s="493"/>
      <c r="AG24" s="577"/>
      <c r="AH24" s="493"/>
      <c r="AI24" s="493"/>
      <c r="AJ24" s="493"/>
      <c r="AK24" s="574"/>
      <c r="AL24" s="579"/>
      <c r="AM24" s="500"/>
      <c r="AN24" s="506"/>
      <c r="AO24" s="500"/>
      <c r="AP24" s="500"/>
      <c r="AQ24" s="500"/>
      <c r="AR24" s="500"/>
      <c r="AS24" s="500"/>
      <c r="AT24" s="500"/>
      <c r="AU24" s="500"/>
      <c r="AV24" s="500"/>
      <c r="AW24" s="500"/>
      <c r="AX24" s="500"/>
      <c r="AY24" s="500"/>
      <c r="AZ24" s="505"/>
    </row>
    <row r="25" spans="1:52" s="550" customFormat="1">
      <c r="A25" s="580">
        <v>10057</v>
      </c>
      <c r="B25" s="507" t="s">
        <v>2299</v>
      </c>
      <c r="C25" s="502" t="s">
        <v>2300</v>
      </c>
      <c r="D25" s="507"/>
      <c r="E25" s="507">
        <v>40</v>
      </c>
      <c r="F25" s="500"/>
      <c r="G25" s="510">
        <f t="shared" si="6"/>
        <v>76636826.5</v>
      </c>
      <c r="H25" s="500">
        <f t="shared" si="3"/>
        <v>1179028.1000000001</v>
      </c>
      <c r="I25" s="500">
        <f t="shared" si="4"/>
        <v>0</v>
      </c>
      <c r="J25" s="500"/>
      <c r="K25" s="500"/>
      <c r="L25" s="500"/>
      <c r="M25" s="495">
        <f t="shared" si="5"/>
        <v>1179028.1000000001</v>
      </c>
      <c r="N25" s="493"/>
      <c r="O25" s="493"/>
      <c r="P25" s="504">
        <v>346068.17</v>
      </c>
      <c r="Q25" s="504">
        <v>832959.93</v>
      </c>
      <c r="R25" s="493"/>
      <c r="S25" s="493"/>
      <c r="T25" s="493"/>
      <c r="U25" s="493"/>
      <c r="V25" s="493"/>
      <c r="W25" s="493"/>
      <c r="X25" s="493"/>
      <c r="Y25" s="493"/>
      <c r="Z25" s="493"/>
      <c r="AA25" s="493"/>
      <c r="AB25" s="493"/>
      <c r="AC25" s="493"/>
      <c r="AD25" s="493"/>
      <c r="AE25" s="493"/>
      <c r="AF25" s="493"/>
      <c r="AG25" s="493"/>
      <c r="AH25" s="493"/>
      <c r="AI25" s="493"/>
      <c r="AJ25" s="493"/>
      <c r="AK25" s="500"/>
      <c r="AL25" s="496"/>
      <c r="AM25" s="500"/>
      <c r="AN25" s="506"/>
      <c r="AO25" s="500"/>
      <c r="AP25" s="500"/>
      <c r="AQ25" s="500"/>
      <c r="AR25" s="500"/>
      <c r="AS25" s="500"/>
      <c r="AT25" s="500"/>
      <c r="AU25" s="500"/>
      <c r="AV25" s="500"/>
      <c r="AW25" s="500"/>
      <c r="AX25" s="500"/>
      <c r="AY25" s="500"/>
      <c r="AZ25" s="505"/>
    </row>
    <row r="26" spans="1:52" s="550" customFormat="1">
      <c r="A26" s="580">
        <v>20023</v>
      </c>
      <c r="B26" s="507" t="s">
        <v>1612</v>
      </c>
      <c r="C26" s="502" t="s">
        <v>2301</v>
      </c>
      <c r="D26" s="507"/>
      <c r="E26" s="507"/>
      <c r="F26" s="500"/>
      <c r="G26" s="510">
        <f t="shared" si="6"/>
        <v>81829885.760000005</v>
      </c>
      <c r="H26" s="500">
        <f t="shared" si="3"/>
        <v>889455.28</v>
      </c>
      <c r="I26" s="500">
        <f t="shared" si="4"/>
        <v>0</v>
      </c>
      <c r="J26" s="500">
        <f>+V26</f>
        <v>0</v>
      </c>
      <c r="K26" s="500"/>
      <c r="L26" s="500"/>
      <c r="M26" s="495">
        <f t="shared" si="5"/>
        <v>889455.28</v>
      </c>
      <c r="N26" s="493"/>
      <c r="O26" s="493"/>
      <c r="P26" s="504">
        <v>441059.56</v>
      </c>
      <c r="Q26" s="504">
        <v>220529.78</v>
      </c>
      <c r="R26" s="504">
        <v>220529.78</v>
      </c>
      <c r="S26" s="493">
        <v>0</v>
      </c>
      <c r="T26" s="493">
        <v>0</v>
      </c>
      <c r="U26" s="493">
        <v>0</v>
      </c>
      <c r="V26" s="493"/>
      <c r="W26" s="493"/>
      <c r="X26" s="493"/>
      <c r="Y26" s="493"/>
      <c r="Z26" s="493"/>
      <c r="AA26" s="493"/>
      <c r="AB26" s="514"/>
      <c r="AC26" s="514"/>
      <c r="AD26" s="514"/>
      <c r="AE26" s="514"/>
      <c r="AF26" s="600">
        <v>4232.3999999999996</v>
      </c>
      <c r="AG26" s="601"/>
      <c r="AH26" s="601"/>
      <c r="AI26" s="602">
        <v>3103.76</v>
      </c>
      <c r="AJ26" s="511"/>
      <c r="AK26" s="512"/>
      <c r="AL26" s="604"/>
      <c r="AM26" s="512"/>
      <c r="AN26" s="513"/>
      <c r="AO26" s="512"/>
      <c r="AP26" s="512"/>
      <c r="AQ26" s="512"/>
      <c r="AR26" s="500"/>
      <c r="AS26" s="500"/>
      <c r="AT26" s="500"/>
      <c r="AU26" s="500"/>
      <c r="AV26" s="500"/>
      <c r="AW26" s="500"/>
      <c r="AX26" s="500"/>
      <c r="AY26" s="500"/>
      <c r="AZ26" s="505"/>
    </row>
    <row r="27" spans="1:52" s="550" customFormat="1">
      <c r="A27" s="580">
        <v>10064</v>
      </c>
      <c r="B27" s="507" t="s">
        <v>2302</v>
      </c>
      <c r="C27" s="502" t="s">
        <v>2111</v>
      </c>
      <c r="D27" s="507"/>
      <c r="E27" s="507">
        <v>60</v>
      </c>
      <c r="F27" s="500"/>
      <c r="G27" s="510">
        <f t="shared" si="6"/>
        <v>70519452.299999997</v>
      </c>
      <c r="H27" s="500">
        <f t="shared" si="3"/>
        <v>0</v>
      </c>
      <c r="I27" s="500">
        <f t="shared" si="4"/>
        <v>783549.47</v>
      </c>
      <c r="J27" s="500">
        <f>+S27+U27</f>
        <v>783549.47</v>
      </c>
      <c r="K27" s="500"/>
      <c r="L27" s="500"/>
      <c r="M27" s="495">
        <f t="shared" si="5"/>
        <v>783549.47</v>
      </c>
      <c r="N27" s="493"/>
      <c r="O27" s="493"/>
      <c r="P27" s="504"/>
      <c r="Q27" s="504">
        <v>0</v>
      </c>
      <c r="R27" s="504"/>
      <c r="S27" s="493">
        <v>217002.23999999999</v>
      </c>
      <c r="T27" s="493"/>
      <c r="U27" s="493">
        <v>566547.23</v>
      </c>
      <c r="V27" s="493"/>
      <c r="W27" s="493"/>
      <c r="X27" s="493"/>
      <c r="Y27" s="493"/>
      <c r="Z27" s="493"/>
      <c r="AA27" s="493"/>
      <c r="AB27" s="493"/>
      <c r="AC27" s="493"/>
      <c r="AD27" s="493"/>
      <c r="AE27" s="493"/>
      <c r="AF27" s="493"/>
      <c r="AG27" s="493"/>
      <c r="AH27" s="493"/>
      <c r="AI27" s="493"/>
      <c r="AJ27" s="493"/>
      <c r="AK27" s="577"/>
      <c r="AL27" s="579"/>
      <c r="AM27" s="574"/>
      <c r="AN27" s="506"/>
      <c r="AO27" s="500"/>
      <c r="AP27" s="500"/>
      <c r="AQ27" s="500"/>
      <c r="AR27" s="500"/>
      <c r="AS27" s="500"/>
      <c r="AT27" s="500"/>
      <c r="AU27" s="500"/>
      <c r="AV27" s="500"/>
      <c r="AW27" s="500"/>
      <c r="AX27" s="500"/>
      <c r="AY27" s="500"/>
      <c r="AZ27" s="505"/>
    </row>
    <row r="28" spans="1:52" s="550" customFormat="1">
      <c r="A28" s="581">
        <v>20004</v>
      </c>
      <c r="B28" s="576" t="s">
        <v>1624</v>
      </c>
      <c r="C28" s="502" t="s">
        <v>2303</v>
      </c>
      <c r="D28" s="503"/>
      <c r="E28" s="503"/>
      <c r="F28" s="502"/>
      <c r="G28" s="510">
        <f t="shared" si="6"/>
        <v>34723238.100000001</v>
      </c>
      <c r="H28" s="500">
        <f t="shared" si="3"/>
        <v>687989.26</v>
      </c>
      <c r="I28" s="500">
        <f t="shared" si="4"/>
        <v>50803.040000000001</v>
      </c>
      <c r="J28" s="500">
        <f>+R28+S28</f>
        <v>50803.040000000001</v>
      </c>
      <c r="K28" s="500"/>
      <c r="L28" s="500"/>
      <c r="M28" s="495">
        <f t="shared" si="5"/>
        <v>738792.3</v>
      </c>
      <c r="N28" s="493"/>
      <c r="O28" s="493"/>
      <c r="P28" s="504">
        <v>365329.29</v>
      </c>
      <c r="Q28" s="504">
        <v>322659.96999999997</v>
      </c>
      <c r="R28" s="493">
        <v>27909.81</v>
      </c>
      <c r="S28" s="493">
        <v>22893.23</v>
      </c>
      <c r="T28" s="493"/>
      <c r="U28" s="493"/>
      <c r="V28" s="493"/>
      <c r="W28" s="493"/>
      <c r="X28" s="493"/>
      <c r="Y28" s="493"/>
      <c r="Z28" s="493"/>
      <c r="AA28" s="493"/>
      <c r="AB28" s="493"/>
      <c r="AC28" s="493"/>
      <c r="AD28" s="493"/>
      <c r="AE28" s="493"/>
      <c r="AF28" s="493"/>
      <c r="AG28" s="493"/>
      <c r="AH28" s="493"/>
      <c r="AI28" s="582"/>
      <c r="AJ28" s="511"/>
      <c r="AK28" s="512"/>
      <c r="AL28" s="604"/>
      <c r="AM28" s="512"/>
      <c r="AN28" s="513"/>
      <c r="AO28" s="512"/>
      <c r="AP28" s="512"/>
      <c r="AQ28" s="512"/>
      <c r="AR28" s="500"/>
      <c r="AS28" s="500"/>
      <c r="AT28" s="507"/>
      <c r="AU28" s="500"/>
      <c r="AV28" s="500"/>
      <c r="AW28" s="507"/>
      <c r="AX28" s="500"/>
      <c r="AY28" s="500"/>
      <c r="AZ28" s="505"/>
    </row>
    <row r="29" spans="1:52" s="550" customFormat="1">
      <c r="A29" s="581">
        <v>20039</v>
      </c>
      <c r="B29" s="576" t="s">
        <v>1625</v>
      </c>
      <c r="C29" s="502" t="s">
        <v>2304</v>
      </c>
      <c r="D29" s="503"/>
      <c r="E29" s="503"/>
      <c r="F29" s="502"/>
      <c r="G29" s="510">
        <f t="shared" si="6"/>
        <v>55579634.879999995</v>
      </c>
      <c r="H29" s="500">
        <f t="shared" si="3"/>
        <v>311340.64999999997</v>
      </c>
      <c r="I29" s="500">
        <f t="shared" si="4"/>
        <v>410472.79</v>
      </c>
      <c r="J29" s="500">
        <f>+S29+T29+U29</f>
        <v>410472.79</v>
      </c>
      <c r="K29" s="500"/>
      <c r="L29" s="500"/>
      <c r="M29" s="495">
        <f t="shared" si="5"/>
        <v>721813.44</v>
      </c>
      <c r="N29" s="493"/>
      <c r="O29" s="493"/>
      <c r="P29" s="504">
        <v>100098.16</v>
      </c>
      <c r="Q29" s="504">
        <v>0</v>
      </c>
      <c r="R29" s="504">
        <v>211242.49</v>
      </c>
      <c r="S29" s="493">
        <v>147159.18</v>
      </c>
      <c r="T29" s="493">
        <v>74941.429999999993</v>
      </c>
      <c r="U29" s="493">
        <v>188372.18</v>
      </c>
      <c r="V29" s="493"/>
      <c r="W29" s="493"/>
      <c r="X29" s="493"/>
      <c r="Y29" s="493"/>
      <c r="Z29" s="493"/>
      <c r="AA29" s="493"/>
      <c r="AB29" s="493"/>
      <c r="AC29" s="493"/>
      <c r="AD29" s="493"/>
      <c r="AE29" s="493"/>
      <c r="AF29" s="493"/>
      <c r="AG29" s="493"/>
      <c r="AH29" s="493"/>
      <c r="AI29" s="511"/>
      <c r="AJ29" s="511"/>
      <c r="AK29" s="588"/>
      <c r="AL29" s="604"/>
      <c r="AM29" s="512"/>
      <c r="AN29" s="513"/>
      <c r="AO29" s="512"/>
      <c r="AP29" s="512"/>
      <c r="AQ29" s="512"/>
      <c r="AR29" s="500"/>
      <c r="AS29" s="500"/>
      <c r="AT29" s="500"/>
      <c r="AU29" s="500"/>
      <c r="AV29" s="500"/>
      <c r="AW29" s="500"/>
      <c r="AX29" s="500"/>
      <c r="AY29" s="500"/>
      <c r="AZ29" s="505"/>
    </row>
    <row r="30" spans="1:52" s="550" customFormat="1">
      <c r="A30" s="575">
        <v>10001</v>
      </c>
      <c r="B30" s="576" t="s">
        <v>2305</v>
      </c>
      <c r="C30" s="502" t="s">
        <v>2083</v>
      </c>
      <c r="D30" s="503"/>
      <c r="E30" s="503">
        <v>30</v>
      </c>
      <c r="F30" s="502"/>
      <c r="G30" s="510">
        <f t="shared" si="6"/>
        <v>20008835.100000001</v>
      </c>
      <c r="H30" s="500">
        <f t="shared" si="3"/>
        <v>555932.04</v>
      </c>
      <c r="I30" s="500">
        <f t="shared" si="4"/>
        <v>111029.13</v>
      </c>
      <c r="J30" s="500">
        <f>+Q30+R30</f>
        <v>111029.13</v>
      </c>
      <c r="K30" s="500"/>
      <c r="L30" s="500"/>
      <c r="M30" s="495">
        <f t="shared" si="5"/>
        <v>666961.17000000004</v>
      </c>
      <c r="N30" s="493"/>
      <c r="O30" s="493"/>
      <c r="P30" s="504">
        <v>555932.04</v>
      </c>
      <c r="Q30" s="493">
        <v>78196</v>
      </c>
      <c r="R30" s="493">
        <v>32833.129999999997</v>
      </c>
      <c r="S30" s="493"/>
      <c r="T30" s="493"/>
      <c r="U30" s="493"/>
      <c r="V30" s="493"/>
      <c r="W30" s="493"/>
      <c r="X30" s="493"/>
      <c r="Y30" s="493"/>
      <c r="Z30" s="493"/>
      <c r="AA30" s="493"/>
      <c r="AB30" s="493"/>
      <c r="AC30" s="493"/>
      <c r="AD30" s="493"/>
      <c r="AE30" s="493"/>
      <c r="AF30" s="493"/>
      <c r="AG30" s="577"/>
      <c r="AH30" s="577"/>
      <c r="AI30" s="493"/>
      <c r="AJ30" s="493"/>
      <c r="AK30" s="500"/>
      <c r="AL30" s="496"/>
      <c r="AM30" s="500"/>
      <c r="AN30" s="506"/>
      <c r="AO30" s="500"/>
      <c r="AP30" s="500"/>
      <c r="AQ30" s="500"/>
      <c r="AR30" s="500"/>
      <c r="AS30" s="500"/>
      <c r="AT30" s="500"/>
      <c r="AU30" s="500"/>
      <c r="AV30" s="500"/>
      <c r="AW30" s="500"/>
      <c r="AX30" s="500"/>
      <c r="AY30" s="500"/>
      <c r="AZ30" s="505"/>
    </row>
    <row r="31" spans="1:52" s="550" customFormat="1">
      <c r="A31" s="575">
        <v>10012</v>
      </c>
      <c r="B31" s="576" t="s">
        <v>2306</v>
      </c>
      <c r="C31" s="502">
        <v>120</v>
      </c>
      <c r="D31" s="503"/>
      <c r="E31" s="503">
        <v>120</v>
      </c>
      <c r="F31" s="502"/>
      <c r="G31" s="510">
        <f t="shared" si="6"/>
        <v>78827580</v>
      </c>
      <c r="H31" s="500">
        <f t="shared" si="3"/>
        <v>656896.5</v>
      </c>
      <c r="I31" s="500">
        <f t="shared" si="4"/>
        <v>0</v>
      </c>
      <c r="J31" s="500"/>
      <c r="K31" s="500"/>
      <c r="L31" s="500"/>
      <c r="M31" s="495">
        <f t="shared" si="5"/>
        <v>656896.5</v>
      </c>
      <c r="N31" s="493"/>
      <c r="O31" s="493"/>
      <c r="P31" s="504">
        <v>230490</v>
      </c>
      <c r="Q31" s="504">
        <v>103720.5</v>
      </c>
      <c r="R31" s="504">
        <v>161343</v>
      </c>
      <c r="S31" s="504">
        <v>161343</v>
      </c>
      <c r="T31" s="493"/>
      <c r="U31" s="493"/>
      <c r="V31" s="493"/>
      <c r="W31" s="493"/>
      <c r="X31" s="493"/>
      <c r="Y31" s="493"/>
      <c r="Z31" s="493"/>
      <c r="AA31" s="493"/>
      <c r="AB31" s="493"/>
      <c r="AC31" s="493"/>
      <c r="AD31" s="493"/>
      <c r="AE31" s="493"/>
      <c r="AF31" s="493"/>
      <c r="AG31" s="493"/>
      <c r="AH31" s="493"/>
      <c r="AI31" s="493"/>
      <c r="AJ31" s="493"/>
      <c r="AK31" s="500"/>
      <c r="AL31" s="496"/>
      <c r="AM31" s="500"/>
      <c r="AN31" s="506"/>
      <c r="AO31" s="500"/>
      <c r="AP31" s="500"/>
      <c r="AQ31" s="500"/>
      <c r="AR31" s="500"/>
      <c r="AS31" s="500"/>
      <c r="AT31" s="500"/>
      <c r="AU31" s="500"/>
      <c r="AV31" s="500"/>
      <c r="AW31" s="500"/>
      <c r="AX31" s="500"/>
      <c r="AY31" s="500"/>
      <c r="AZ31" s="505"/>
    </row>
    <row r="32" spans="1:52" s="550" customFormat="1">
      <c r="A32" s="575">
        <v>10002</v>
      </c>
      <c r="B32" s="576" t="s">
        <v>2307</v>
      </c>
      <c r="C32" s="502" t="s">
        <v>2083</v>
      </c>
      <c r="D32" s="503"/>
      <c r="E32" s="503">
        <v>30</v>
      </c>
      <c r="F32" s="502"/>
      <c r="G32" s="510">
        <f t="shared" si="6"/>
        <v>19419528.899999999</v>
      </c>
      <c r="H32" s="500">
        <f t="shared" si="3"/>
        <v>456549.89</v>
      </c>
      <c r="I32" s="500">
        <f t="shared" si="4"/>
        <v>190767.74</v>
      </c>
      <c r="J32" s="500">
        <f>+R32</f>
        <v>190767.74</v>
      </c>
      <c r="K32" s="500"/>
      <c r="L32" s="500"/>
      <c r="M32" s="495">
        <f t="shared" si="5"/>
        <v>647317.63</v>
      </c>
      <c r="N32" s="493"/>
      <c r="O32" s="493"/>
      <c r="P32" s="504">
        <v>456549.89</v>
      </c>
      <c r="Q32" s="493">
        <v>0</v>
      </c>
      <c r="R32" s="493">
        <v>190767.74</v>
      </c>
      <c r="S32" s="493"/>
      <c r="T32" s="493"/>
      <c r="U32" s="493"/>
      <c r="V32" s="493"/>
      <c r="W32" s="493"/>
      <c r="X32" s="493"/>
      <c r="Y32" s="493"/>
      <c r="Z32" s="493"/>
      <c r="AA32" s="493"/>
      <c r="AB32" s="493"/>
      <c r="AC32" s="493"/>
      <c r="AD32" s="493"/>
      <c r="AE32" s="493"/>
      <c r="AF32" s="493"/>
      <c r="AG32" s="577"/>
      <c r="AH32" s="577"/>
      <c r="AI32" s="577"/>
      <c r="AJ32" s="577"/>
      <c r="AK32" s="500"/>
      <c r="AL32" s="496"/>
      <c r="AM32" s="500"/>
      <c r="AN32" s="506"/>
      <c r="AO32" s="500"/>
      <c r="AP32" s="500"/>
      <c r="AQ32" s="500"/>
      <c r="AR32" s="500"/>
      <c r="AS32" s="500"/>
      <c r="AT32" s="500"/>
      <c r="AU32" s="500"/>
      <c r="AV32" s="500"/>
      <c r="AW32" s="500"/>
      <c r="AX32" s="500"/>
      <c r="AY32" s="500"/>
      <c r="AZ32" s="505"/>
    </row>
    <row r="33" spans="1:61" s="550" customFormat="1">
      <c r="A33" s="575">
        <v>10120</v>
      </c>
      <c r="B33" s="576" t="s">
        <v>2308</v>
      </c>
      <c r="C33" s="502" t="s">
        <v>2074</v>
      </c>
      <c r="D33" s="503"/>
      <c r="E33" s="503">
        <v>60</v>
      </c>
      <c r="F33" s="502"/>
      <c r="G33" s="510">
        <f t="shared" si="6"/>
        <v>37680552</v>
      </c>
      <c r="H33" s="500">
        <f t="shared" si="3"/>
        <v>451105.19999999995</v>
      </c>
      <c r="I33" s="500">
        <f t="shared" si="4"/>
        <v>176904</v>
      </c>
      <c r="J33" s="500">
        <f>+R33</f>
        <v>176904</v>
      </c>
      <c r="K33" s="500"/>
      <c r="L33" s="500"/>
      <c r="M33" s="495">
        <f t="shared" si="5"/>
        <v>628009.19999999995</v>
      </c>
      <c r="N33" s="493"/>
      <c r="O33" s="493"/>
      <c r="P33" s="504">
        <v>336117.6</v>
      </c>
      <c r="Q33" s="504">
        <v>114987.6</v>
      </c>
      <c r="R33" s="493">
        <v>176904</v>
      </c>
      <c r="S33" s="493"/>
      <c r="T33" s="493"/>
      <c r="U33" s="493"/>
      <c r="V33" s="493"/>
      <c r="W33" s="493"/>
      <c r="X33" s="493"/>
      <c r="Y33" s="493"/>
      <c r="Z33" s="493"/>
      <c r="AA33" s="493"/>
      <c r="AB33" s="507"/>
      <c r="AC33" s="500"/>
      <c r="AD33" s="500"/>
      <c r="AE33" s="500"/>
      <c r="AF33" s="500"/>
      <c r="AG33" s="500"/>
      <c r="AH33" s="500"/>
      <c r="AI33" s="500"/>
      <c r="AJ33" s="500"/>
      <c r="AK33" s="500"/>
      <c r="AL33" s="500"/>
      <c r="AM33" s="507"/>
      <c r="AN33" s="506"/>
      <c r="AO33" s="500"/>
      <c r="AP33" s="500"/>
      <c r="AQ33" s="500"/>
      <c r="AR33" s="509"/>
      <c r="AS33" s="557"/>
      <c r="AT33" s="509"/>
      <c r="AU33" s="500"/>
      <c r="AV33" s="500"/>
      <c r="AW33" s="500"/>
      <c r="AX33" s="500"/>
      <c r="AY33" s="500"/>
      <c r="AZ33" s="505"/>
    </row>
    <row r="34" spans="1:61" s="550" customFormat="1">
      <c r="A34" s="575">
        <v>10076</v>
      </c>
      <c r="B34" s="576" t="s">
        <v>2309</v>
      </c>
      <c r="C34" s="502" t="s">
        <v>2310</v>
      </c>
      <c r="D34" s="503"/>
      <c r="E34" s="503"/>
      <c r="F34" s="502"/>
      <c r="G34" s="510">
        <f t="shared" si="6"/>
        <v>23320697.600000001</v>
      </c>
      <c r="H34" s="500">
        <f t="shared" si="3"/>
        <v>582999.42000000004</v>
      </c>
      <c r="I34" s="500">
        <f t="shared" si="4"/>
        <v>18.02</v>
      </c>
      <c r="J34" s="500">
        <f>+T34</f>
        <v>18.02</v>
      </c>
      <c r="K34" s="500"/>
      <c r="L34" s="500"/>
      <c r="M34" s="495">
        <f t="shared" si="5"/>
        <v>583017.44000000006</v>
      </c>
      <c r="N34" s="493"/>
      <c r="O34" s="493"/>
      <c r="P34" s="504">
        <v>199585.39</v>
      </c>
      <c r="Q34" s="504">
        <v>383414.03</v>
      </c>
      <c r="R34" s="493"/>
      <c r="S34" s="493"/>
      <c r="T34" s="493">
        <v>18.02</v>
      </c>
      <c r="U34" s="493"/>
      <c r="V34" s="493"/>
      <c r="W34" s="493"/>
      <c r="X34" s="493"/>
      <c r="Y34" s="493"/>
      <c r="Z34" s="493"/>
      <c r="AA34" s="493"/>
      <c r="AB34" s="510"/>
      <c r="AC34" s="493"/>
      <c r="AD34" s="493"/>
      <c r="AE34" s="493"/>
      <c r="AF34" s="493"/>
      <c r="AG34" s="493"/>
      <c r="AH34" s="493"/>
      <c r="AI34" s="493"/>
      <c r="AJ34" s="493"/>
      <c r="AK34" s="500"/>
      <c r="AL34" s="502"/>
      <c r="AM34" s="574"/>
      <c r="AN34" s="506"/>
      <c r="AO34" s="500"/>
      <c r="AP34" s="500"/>
      <c r="AQ34" s="500"/>
      <c r="AR34" s="509"/>
      <c r="AS34" s="510"/>
      <c r="AT34" s="509"/>
      <c r="AU34" s="500"/>
      <c r="AV34" s="500"/>
      <c r="AW34" s="500"/>
      <c r="AX34" s="500"/>
      <c r="AY34" s="500"/>
      <c r="AZ34" s="505"/>
    </row>
    <row r="35" spans="1:61" s="550" customFormat="1">
      <c r="A35" s="575">
        <v>10005</v>
      </c>
      <c r="B35" s="576" t="s">
        <v>2311</v>
      </c>
      <c r="C35" s="502" t="s">
        <v>2310</v>
      </c>
      <c r="D35" s="503"/>
      <c r="E35" s="503">
        <v>40</v>
      </c>
      <c r="F35" s="502"/>
      <c r="G35" s="510">
        <f t="shared" si="6"/>
        <v>22504666.400000002</v>
      </c>
      <c r="H35" s="500">
        <f t="shared" si="3"/>
        <v>562598.64</v>
      </c>
      <c r="I35" s="500">
        <f t="shared" si="4"/>
        <v>18.02</v>
      </c>
      <c r="J35" s="500">
        <f>+R35</f>
        <v>18.02</v>
      </c>
      <c r="K35" s="500"/>
      <c r="L35" s="500"/>
      <c r="M35" s="495">
        <f t="shared" si="5"/>
        <v>562616.66</v>
      </c>
      <c r="N35" s="493"/>
      <c r="O35" s="493"/>
      <c r="P35" s="504">
        <v>250722.97</v>
      </c>
      <c r="Q35" s="504">
        <v>311875.67</v>
      </c>
      <c r="R35" s="493">
        <v>18.02</v>
      </c>
      <c r="S35" s="493"/>
      <c r="T35" s="493"/>
      <c r="U35" s="493"/>
      <c r="V35" s="493"/>
      <c r="W35" s="493"/>
      <c r="X35" s="493"/>
      <c r="Y35" s="493"/>
      <c r="Z35" s="493"/>
      <c r="AA35" s="493"/>
      <c r="AB35" s="500"/>
      <c r="AC35" s="493"/>
      <c r="AD35" s="493"/>
      <c r="AE35" s="493"/>
      <c r="AF35" s="493"/>
      <c r="AG35" s="493"/>
      <c r="AH35" s="493"/>
      <c r="AI35" s="493"/>
      <c r="AJ35" s="493"/>
      <c r="AK35" s="574"/>
      <c r="AL35" s="579"/>
      <c r="AM35" s="500"/>
      <c r="AN35" s="506"/>
      <c r="AO35" s="500"/>
      <c r="AP35" s="500"/>
      <c r="AQ35" s="500"/>
      <c r="AR35" s="500"/>
      <c r="AS35" s="574"/>
      <c r="AT35" s="500"/>
      <c r="AU35" s="500"/>
      <c r="AV35" s="500"/>
      <c r="AW35" s="500"/>
      <c r="AX35" s="500"/>
      <c r="AY35" s="500"/>
      <c r="AZ35" s="505"/>
    </row>
    <row r="36" spans="1:61" s="550" customFormat="1">
      <c r="A36" s="575">
        <v>10240</v>
      </c>
      <c r="B36" s="576" t="s">
        <v>2312</v>
      </c>
      <c r="C36" s="502" t="s">
        <v>2074</v>
      </c>
      <c r="D36" s="503"/>
      <c r="E36" s="503"/>
      <c r="F36" s="502"/>
      <c r="G36" s="510">
        <f t="shared" si="6"/>
        <v>31754474.399999999</v>
      </c>
      <c r="H36" s="500">
        <f t="shared" si="3"/>
        <v>529241.24</v>
      </c>
      <c r="I36" s="500">
        <f t="shared" si="4"/>
        <v>0</v>
      </c>
      <c r="J36" s="500"/>
      <c r="K36" s="500"/>
      <c r="L36" s="500"/>
      <c r="M36" s="495">
        <f t="shared" si="5"/>
        <v>529241.24</v>
      </c>
      <c r="N36" s="493"/>
      <c r="O36" s="493"/>
      <c r="P36" s="504">
        <v>12031.21</v>
      </c>
      <c r="Q36" s="504">
        <v>517210.03</v>
      </c>
      <c r="R36" s="493"/>
      <c r="S36" s="493"/>
      <c r="T36" s="493"/>
      <c r="U36" s="493"/>
      <c r="V36" s="493"/>
      <c r="W36" s="493"/>
      <c r="X36" s="493"/>
      <c r="Y36" s="493"/>
      <c r="Z36" s="493"/>
      <c r="AA36" s="493"/>
      <c r="AB36" s="493"/>
      <c r="AC36" s="493"/>
      <c r="AD36" s="493"/>
      <c r="AE36" s="493"/>
      <c r="AF36" s="493"/>
      <c r="AG36" s="493"/>
      <c r="AH36" s="493"/>
      <c r="AI36" s="493"/>
      <c r="AJ36" s="493"/>
      <c r="AK36" s="574"/>
      <c r="AL36" s="496"/>
      <c r="AM36" s="500"/>
      <c r="AN36" s="506"/>
      <c r="AO36" s="500"/>
      <c r="AP36" s="500"/>
      <c r="AQ36" s="500"/>
      <c r="AR36" s="500"/>
      <c r="AS36" s="500"/>
      <c r="AT36" s="507"/>
      <c r="AU36" s="500"/>
      <c r="AV36" s="500"/>
      <c r="AW36" s="507"/>
      <c r="AX36" s="500"/>
      <c r="AY36" s="500"/>
      <c r="AZ36" s="505"/>
    </row>
    <row r="37" spans="1:61" s="550" customFormat="1">
      <c r="A37" s="575">
        <v>20064</v>
      </c>
      <c r="B37" s="576" t="s">
        <v>1640</v>
      </c>
      <c r="C37" s="598" t="s">
        <v>2313</v>
      </c>
      <c r="D37" s="503"/>
      <c r="E37" s="503"/>
      <c r="F37" s="502"/>
      <c r="G37" s="510"/>
      <c r="H37" s="500">
        <f t="shared" si="3"/>
        <v>503870.68</v>
      </c>
      <c r="I37" s="500">
        <f t="shared" si="4"/>
        <v>0</v>
      </c>
      <c r="J37" s="500"/>
      <c r="K37" s="500"/>
      <c r="L37" s="500"/>
      <c r="M37" s="495">
        <f t="shared" si="5"/>
        <v>503870.68</v>
      </c>
      <c r="N37" s="493"/>
      <c r="O37" s="493"/>
      <c r="P37" s="504">
        <v>503870.68</v>
      </c>
      <c r="Q37" s="493">
        <v>0</v>
      </c>
      <c r="R37" s="493"/>
      <c r="S37" s="493"/>
      <c r="T37" s="493"/>
      <c r="U37" s="493"/>
      <c r="V37" s="493"/>
      <c r="W37" s="493"/>
      <c r="X37" s="493"/>
      <c r="Y37" s="493"/>
      <c r="Z37" s="493"/>
      <c r="AA37" s="493"/>
      <c r="AB37" s="494"/>
      <c r="AC37" s="493"/>
      <c r="AD37" s="493"/>
      <c r="AE37" s="493"/>
      <c r="AF37" s="493"/>
      <c r="AG37" s="493"/>
      <c r="AH37" s="493"/>
      <c r="AI37" s="511"/>
      <c r="AJ37" s="511"/>
      <c r="AK37" s="512"/>
      <c r="AL37" s="604"/>
      <c r="AM37" s="512"/>
      <c r="AN37" s="513"/>
      <c r="AO37" s="512"/>
      <c r="AP37" s="512"/>
      <c r="AQ37" s="512"/>
      <c r="AR37" s="500"/>
      <c r="AS37" s="507"/>
      <c r="AT37" s="500"/>
      <c r="AU37" s="500"/>
      <c r="AV37" s="500"/>
      <c r="AW37" s="500"/>
      <c r="AX37" s="500"/>
      <c r="AY37" s="500"/>
      <c r="AZ37" s="505"/>
    </row>
    <row r="38" spans="1:61" s="550" customFormat="1">
      <c r="A38" s="575">
        <v>10031</v>
      </c>
      <c r="B38" s="576" t="s">
        <v>2314</v>
      </c>
      <c r="C38" s="502" t="s">
        <v>2074</v>
      </c>
      <c r="D38" s="503"/>
      <c r="E38" s="503">
        <v>90</v>
      </c>
      <c r="F38" s="502"/>
      <c r="G38" s="510">
        <f t="shared" si="6"/>
        <v>28173583.800000001</v>
      </c>
      <c r="H38" s="500">
        <f t="shared" si="3"/>
        <v>246910.72000000003</v>
      </c>
      <c r="I38" s="500">
        <f t="shared" si="4"/>
        <v>222649.01</v>
      </c>
      <c r="J38" s="500">
        <f>+R38+T38</f>
        <v>222649.01</v>
      </c>
      <c r="K38" s="500"/>
      <c r="L38" s="500"/>
      <c r="M38" s="495">
        <f t="shared" si="5"/>
        <v>469559.73000000004</v>
      </c>
      <c r="N38" s="493"/>
      <c r="O38" s="493"/>
      <c r="P38" s="504">
        <v>80016.77</v>
      </c>
      <c r="Q38" s="504">
        <v>166893.95000000001</v>
      </c>
      <c r="R38" s="493">
        <v>221649.01</v>
      </c>
      <c r="S38" s="493"/>
      <c r="T38" s="493">
        <v>1000</v>
      </c>
      <c r="U38" s="493"/>
      <c r="V38" s="493"/>
      <c r="W38" s="493"/>
      <c r="X38" s="493"/>
      <c r="Y38" s="493"/>
      <c r="Z38" s="493"/>
      <c r="AA38" s="493"/>
      <c r="AB38" s="493"/>
      <c r="AC38" s="493"/>
      <c r="AD38" s="493"/>
      <c r="AE38" s="494"/>
      <c r="AF38" s="493"/>
      <c r="AG38" s="493"/>
      <c r="AH38" s="493"/>
      <c r="AI38" s="493"/>
      <c r="AJ38" s="493"/>
      <c r="AK38" s="574"/>
      <c r="AL38" s="579"/>
      <c r="AM38" s="574"/>
      <c r="AN38" s="578"/>
      <c r="AO38" s="574"/>
      <c r="AP38" s="574"/>
      <c r="AQ38" s="500"/>
      <c r="AR38" s="500"/>
      <c r="AS38" s="500"/>
      <c r="AT38" s="500"/>
      <c r="AU38" s="500"/>
      <c r="AV38" s="500"/>
      <c r="AW38" s="500"/>
      <c r="AX38" s="500"/>
      <c r="AY38" s="500"/>
      <c r="AZ38" s="505"/>
    </row>
    <row r="39" spans="1:61" s="550" customFormat="1">
      <c r="A39" s="575">
        <v>20024</v>
      </c>
      <c r="B39" s="576" t="s">
        <v>1641</v>
      </c>
      <c r="C39" s="502" t="s">
        <v>2304</v>
      </c>
      <c r="D39" s="503"/>
      <c r="E39" s="503"/>
      <c r="F39" s="502"/>
      <c r="G39" s="510">
        <f t="shared" si="6"/>
        <v>31697612.099999998</v>
      </c>
      <c r="H39" s="500">
        <f t="shared" si="3"/>
        <v>411041.05</v>
      </c>
      <c r="I39" s="500">
        <f t="shared" si="4"/>
        <v>616.25</v>
      </c>
      <c r="J39" s="500">
        <f>+S39</f>
        <v>616.25</v>
      </c>
      <c r="K39" s="500"/>
      <c r="L39" s="500"/>
      <c r="M39" s="495">
        <f t="shared" si="5"/>
        <v>411657.3</v>
      </c>
      <c r="N39" s="493"/>
      <c r="O39" s="493"/>
      <c r="P39" s="504">
        <v>124639.25</v>
      </c>
      <c r="Q39" s="504">
        <v>97162.28</v>
      </c>
      <c r="R39" s="504">
        <v>189239.52</v>
      </c>
      <c r="S39" s="493">
        <v>616.25</v>
      </c>
      <c r="T39" s="493"/>
      <c r="U39" s="493"/>
      <c r="V39" s="493"/>
      <c r="W39" s="493"/>
      <c r="X39" s="493"/>
      <c r="Y39" s="493"/>
      <c r="Z39" s="493"/>
      <c r="AA39" s="493"/>
      <c r="AB39" s="493"/>
      <c r="AC39" s="493"/>
      <c r="AD39" s="493"/>
      <c r="AE39" s="493"/>
      <c r="AF39" s="493"/>
      <c r="AG39" s="493"/>
      <c r="AH39" s="494"/>
      <c r="AI39" s="511"/>
      <c r="AJ39" s="511"/>
      <c r="AK39" s="500"/>
      <c r="AL39" s="586"/>
      <c r="AM39" s="583"/>
      <c r="AN39" s="584"/>
      <c r="AO39" s="512"/>
      <c r="AP39" s="512"/>
      <c r="AQ39" s="512"/>
      <c r="AR39" s="500"/>
      <c r="AS39" s="500"/>
      <c r="AT39" s="500"/>
      <c r="AU39" s="500"/>
      <c r="AV39" s="500"/>
      <c r="AW39" s="500"/>
      <c r="AX39" s="500"/>
      <c r="AY39" s="500"/>
      <c r="AZ39" s="505"/>
    </row>
    <row r="40" spans="1:61" s="550" customFormat="1">
      <c r="A40" s="575">
        <v>20048</v>
      </c>
      <c r="B40" s="576" t="s">
        <v>1642</v>
      </c>
      <c r="C40" s="502" t="s">
        <v>2304</v>
      </c>
      <c r="D40" s="503">
        <v>35</v>
      </c>
      <c r="E40" s="503">
        <v>95</v>
      </c>
      <c r="F40" s="502"/>
      <c r="G40" s="510">
        <f t="shared" si="6"/>
        <v>31299773.890000001</v>
      </c>
      <c r="H40" s="500">
        <f t="shared" ref="H40:H71" si="7">M40-I40</f>
        <v>406490.57</v>
      </c>
      <c r="I40" s="500">
        <f t="shared" ref="I40:I71" si="8">J40+K40+L40</f>
        <v>0</v>
      </c>
      <c r="J40" s="500"/>
      <c r="K40" s="500"/>
      <c r="L40" s="500"/>
      <c r="M40" s="495">
        <f t="shared" ref="M40:M71" si="9">SUM(N40:BL40)</f>
        <v>406490.57</v>
      </c>
      <c r="N40" s="493"/>
      <c r="O40" s="493"/>
      <c r="P40" s="504">
        <v>123056.62</v>
      </c>
      <c r="Q40" s="504">
        <v>133620.98000000001</v>
      </c>
      <c r="R40" s="504">
        <v>149812.97</v>
      </c>
      <c r="S40" s="493"/>
      <c r="T40" s="493"/>
      <c r="U40" s="493"/>
      <c r="V40" s="493"/>
      <c r="W40" s="493"/>
      <c r="X40" s="493"/>
      <c r="Y40" s="493"/>
      <c r="Z40" s="493"/>
      <c r="AA40" s="493"/>
      <c r="AB40" s="493"/>
      <c r="AC40" s="493"/>
      <c r="AD40" s="493"/>
      <c r="AE40" s="493"/>
      <c r="AF40" s="493"/>
      <c r="AG40" s="493"/>
      <c r="AH40" s="493"/>
      <c r="AI40" s="511"/>
      <c r="AJ40" s="582"/>
      <c r="AK40" s="588"/>
      <c r="AL40" s="512"/>
      <c r="AM40" s="512"/>
      <c r="AN40" s="512"/>
      <c r="AO40" s="583"/>
      <c r="AP40" s="512"/>
      <c r="AQ40" s="512"/>
      <c r="AR40" s="500"/>
      <c r="AS40" s="507"/>
      <c r="AT40" s="500"/>
      <c r="AU40" s="500"/>
      <c r="AV40" s="500"/>
      <c r="AW40" s="500"/>
      <c r="AX40" s="500"/>
      <c r="AY40" s="500"/>
      <c r="AZ40" s="505"/>
    </row>
    <row r="41" spans="1:61" s="550" customFormat="1">
      <c r="A41" s="575">
        <v>10053</v>
      </c>
      <c r="B41" s="576" t="s">
        <v>2315</v>
      </c>
      <c r="C41" s="502" t="s">
        <v>2300</v>
      </c>
      <c r="D41" s="503"/>
      <c r="E41" s="503" t="e">
        <v>#N/A</v>
      </c>
      <c r="F41" s="502"/>
      <c r="G41" s="510">
        <f t="shared" si="6"/>
        <v>25993318</v>
      </c>
      <c r="H41" s="500">
        <f t="shared" si="7"/>
        <v>399897.2</v>
      </c>
      <c r="I41" s="500">
        <f t="shared" si="8"/>
        <v>0</v>
      </c>
      <c r="J41" s="500"/>
      <c r="K41" s="500"/>
      <c r="L41" s="500"/>
      <c r="M41" s="495">
        <f t="shared" si="9"/>
        <v>399897.2</v>
      </c>
      <c r="N41" s="493"/>
      <c r="O41" s="493"/>
      <c r="P41" s="504">
        <v>236136.14</v>
      </c>
      <c r="Q41" s="504">
        <v>163761.06</v>
      </c>
      <c r="R41" s="493"/>
      <c r="S41" s="493"/>
      <c r="T41" s="493"/>
      <c r="U41" s="493"/>
      <c r="V41" s="493"/>
      <c r="W41" s="493"/>
      <c r="X41" s="500"/>
      <c r="Y41" s="493"/>
      <c r="Z41" s="493"/>
      <c r="AA41" s="493"/>
      <c r="AB41" s="493"/>
      <c r="AC41" s="493"/>
      <c r="AD41" s="493"/>
      <c r="AE41" s="493"/>
      <c r="AF41" s="493"/>
      <c r="AG41" s="493"/>
      <c r="AH41" s="493"/>
      <c r="AI41" s="493"/>
      <c r="AJ41" s="493"/>
      <c r="AK41" s="500"/>
      <c r="AL41" s="500"/>
      <c r="AM41" s="500"/>
      <c r="AN41" s="500"/>
      <c r="AO41" s="500"/>
      <c r="AP41" s="500"/>
      <c r="AQ41" s="500"/>
      <c r="AR41" s="500"/>
      <c r="AS41" s="500"/>
      <c r="AT41" s="500"/>
      <c r="AU41" s="500"/>
      <c r="AV41" s="500"/>
      <c r="AW41" s="500"/>
      <c r="AX41" s="500"/>
      <c r="AY41" s="500"/>
      <c r="AZ41" s="505"/>
    </row>
    <row r="42" spans="1:61" s="550" customFormat="1">
      <c r="A42" s="575">
        <v>10241</v>
      </c>
      <c r="B42" s="576" t="s">
        <v>2316</v>
      </c>
      <c r="C42" s="502" t="s">
        <v>2074</v>
      </c>
      <c r="D42" s="503"/>
      <c r="E42" s="503"/>
      <c r="F42" s="502"/>
      <c r="G42" s="510">
        <f t="shared" si="6"/>
        <v>20260538.400000002</v>
      </c>
      <c r="H42" s="500">
        <f t="shared" si="7"/>
        <v>337675.64</v>
      </c>
      <c r="I42" s="500">
        <f t="shared" si="8"/>
        <v>0</v>
      </c>
      <c r="J42" s="500"/>
      <c r="K42" s="500"/>
      <c r="L42" s="500"/>
      <c r="M42" s="495">
        <f t="shared" si="9"/>
        <v>337675.64</v>
      </c>
      <c r="N42" s="493"/>
      <c r="O42" s="493"/>
      <c r="P42" s="504"/>
      <c r="Q42" s="504">
        <v>337675.64</v>
      </c>
      <c r="R42" s="493"/>
      <c r="S42" s="493"/>
      <c r="T42" s="493"/>
      <c r="U42" s="493"/>
      <c r="V42" s="493"/>
      <c r="W42" s="493"/>
      <c r="X42" s="500"/>
      <c r="Y42" s="493"/>
      <c r="Z42" s="493"/>
      <c r="AA42" s="493"/>
      <c r="AB42" s="493"/>
      <c r="AC42" s="493"/>
      <c r="AD42" s="493"/>
      <c r="AE42" s="493"/>
      <c r="AF42" s="493"/>
      <c r="AG42" s="493"/>
      <c r="AH42" s="493"/>
      <c r="AI42" s="493"/>
      <c r="AJ42" s="493"/>
      <c r="AK42" s="574"/>
      <c r="AL42" s="500"/>
      <c r="AM42" s="500"/>
      <c r="AN42" s="500"/>
      <c r="AO42" s="500"/>
      <c r="AP42" s="500"/>
      <c r="AQ42" s="500"/>
      <c r="AR42" s="500"/>
      <c r="AS42" s="500"/>
      <c r="AT42" s="507"/>
      <c r="AU42" s="500"/>
      <c r="AV42" s="500"/>
      <c r="AW42" s="507"/>
      <c r="AX42" s="500"/>
      <c r="AY42" s="500"/>
      <c r="AZ42" s="505"/>
    </row>
    <row r="43" spans="1:61" s="550" customFormat="1">
      <c r="A43" s="575">
        <v>10011</v>
      </c>
      <c r="B43" s="576" t="s">
        <v>2317</v>
      </c>
      <c r="C43" s="502" t="s">
        <v>2310</v>
      </c>
      <c r="D43" s="503"/>
      <c r="E43" s="503">
        <v>40</v>
      </c>
      <c r="F43" s="502"/>
      <c r="G43" s="510">
        <f t="shared" si="6"/>
        <v>12178752.4</v>
      </c>
      <c r="H43" s="500">
        <f t="shared" si="7"/>
        <v>304468.81</v>
      </c>
      <c r="I43" s="500">
        <f t="shared" si="8"/>
        <v>0</v>
      </c>
      <c r="J43" s="500"/>
      <c r="K43" s="500"/>
      <c r="L43" s="500"/>
      <c r="M43" s="495">
        <f t="shared" si="9"/>
        <v>304468.81</v>
      </c>
      <c r="N43" s="493"/>
      <c r="O43" s="493"/>
      <c r="P43" s="504">
        <v>119721.01</v>
      </c>
      <c r="Q43" s="504">
        <v>184747.8</v>
      </c>
      <c r="R43" s="493"/>
      <c r="S43" s="493"/>
      <c r="T43" s="493"/>
      <c r="U43" s="493"/>
      <c r="V43" s="493"/>
      <c r="W43" s="493"/>
      <c r="X43" s="493"/>
      <c r="Y43" s="493"/>
      <c r="Z43" s="493"/>
      <c r="AA43" s="493"/>
      <c r="AB43" s="493"/>
      <c r="AC43" s="493"/>
      <c r="AD43" s="493"/>
      <c r="AE43" s="493"/>
      <c r="AF43" s="493"/>
      <c r="AG43" s="493"/>
      <c r="AH43" s="493"/>
      <c r="AI43" s="493"/>
      <c r="AJ43" s="493"/>
      <c r="AK43" s="574"/>
      <c r="AL43" s="574"/>
      <c r="AM43" s="500"/>
      <c r="AN43" s="500"/>
      <c r="AO43" s="500"/>
      <c r="AP43" s="500"/>
      <c r="AQ43" s="500"/>
      <c r="AR43" s="500"/>
      <c r="AS43" s="574"/>
      <c r="AT43" s="500"/>
      <c r="AU43" s="500"/>
      <c r="AV43" s="500"/>
      <c r="AW43" s="500"/>
      <c r="AX43" s="500"/>
      <c r="AY43" s="500"/>
      <c r="AZ43" s="505"/>
    </row>
    <row r="44" spans="1:61" s="550" customFormat="1">
      <c r="A44" s="575">
        <v>20084</v>
      </c>
      <c r="B44" s="576" t="s">
        <v>1638</v>
      </c>
      <c r="C44" s="502" t="s">
        <v>2074</v>
      </c>
      <c r="D44" s="503" t="e">
        <v>#REF!</v>
      </c>
      <c r="E44" s="503">
        <v>135</v>
      </c>
      <c r="F44" s="502"/>
      <c r="G44" s="510">
        <f t="shared" si="6"/>
        <v>17410407.599999998</v>
      </c>
      <c r="H44" s="500">
        <f t="shared" si="7"/>
        <v>170859.76999999996</v>
      </c>
      <c r="I44" s="500">
        <f t="shared" si="8"/>
        <v>119313.69</v>
      </c>
      <c r="J44" s="500">
        <f>+R44</f>
        <v>119313.69</v>
      </c>
      <c r="K44" s="500"/>
      <c r="L44" s="500"/>
      <c r="M44" s="495">
        <f t="shared" si="9"/>
        <v>290173.45999999996</v>
      </c>
      <c r="N44" s="493"/>
      <c r="O44" s="493"/>
      <c r="P44" s="504">
        <v>37721.339999999997</v>
      </c>
      <c r="Q44" s="504">
        <v>133138.43</v>
      </c>
      <c r="R44" s="493">
        <v>119313.69</v>
      </c>
      <c r="S44" s="493"/>
      <c r="T44" s="493"/>
      <c r="U44" s="493"/>
      <c r="V44" s="493"/>
      <c r="W44" s="493"/>
      <c r="X44" s="493"/>
      <c r="Y44" s="493"/>
      <c r="Z44" s="493"/>
      <c r="AA44" s="493"/>
      <c r="AB44" s="493"/>
      <c r="AC44" s="493"/>
      <c r="AD44" s="493"/>
      <c r="AE44" s="493"/>
      <c r="AF44" s="493"/>
      <c r="AG44" s="493"/>
      <c r="AH44" s="493"/>
      <c r="AI44" s="493"/>
      <c r="AJ44" s="493"/>
      <c r="AK44" s="500"/>
      <c r="AL44" s="500"/>
      <c r="AM44" s="500"/>
      <c r="AN44" s="500"/>
      <c r="AO44" s="500"/>
      <c r="AP44" s="500"/>
      <c r="AQ44" s="500"/>
      <c r="AR44" s="500"/>
      <c r="AS44" s="507"/>
      <c r="AT44" s="500"/>
      <c r="AU44" s="500"/>
      <c r="AV44" s="500"/>
      <c r="AW44" s="500"/>
      <c r="AX44" s="500"/>
      <c r="AY44" s="500"/>
      <c r="AZ44" s="505"/>
    </row>
    <row r="45" spans="1:61" s="550" customFormat="1">
      <c r="A45" s="575">
        <v>10136</v>
      </c>
      <c r="B45" s="576" t="s">
        <v>2318</v>
      </c>
      <c r="C45" s="502" t="s">
        <v>2074</v>
      </c>
      <c r="D45" s="503"/>
      <c r="E45" s="503">
        <v>60</v>
      </c>
      <c r="F45" s="502"/>
      <c r="G45" s="510">
        <f t="shared" si="6"/>
        <v>16868541.599999998</v>
      </c>
      <c r="H45" s="500">
        <f t="shared" si="7"/>
        <v>281142.36</v>
      </c>
      <c r="I45" s="500">
        <f t="shared" si="8"/>
        <v>0</v>
      </c>
      <c r="J45" s="500"/>
      <c r="K45" s="500"/>
      <c r="L45" s="500"/>
      <c r="M45" s="495">
        <f t="shared" si="9"/>
        <v>281142.36</v>
      </c>
      <c r="N45" s="493"/>
      <c r="O45" s="493"/>
      <c r="P45" s="504">
        <v>130675.94</v>
      </c>
      <c r="Q45" s="504">
        <v>150466.42000000001</v>
      </c>
      <c r="R45" s="493"/>
      <c r="S45" s="493"/>
      <c r="T45" s="493"/>
      <c r="U45" s="493"/>
      <c r="V45" s="493"/>
      <c r="W45" s="493"/>
      <c r="X45" s="493"/>
      <c r="Y45" s="493"/>
      <c r="Z45" s="493"/>
      <c r="AA45" s="493"/>
      <c r="AB45" s="493"/>
      <c r="AC45" s="493"/>
      <c r="AD45" s="493"/>
      <c r="AE45" s="493"/>
      <c r="AF45" s="493"/>
      <c r="AG45" s="493"/>
      <c r="AH45" s="577"/>
      <c r="AI45" s="493"/>
      <c r="AJ45" s="493"/>
      <c r="AK45" s="500"/>
      <c r="AL45" s="500"/>
      <c r="AM45" s="500"/>
      <c r="AN45" s="500"/>
      <c r="AO45" s="500"/>
      <c r="AP45" s="500"/>
      <c r="AQ45" s="500"/>
      <c r="AR45" s="500"/>
      <c r="AS45" s="500"/>
      <c r="AT45" s="500"/>
      <c r="AU45" s="500"/>
      <c r="AV45" s="500"/>
      <c r="AW45" s="500"/>
      <c r="AX45" s="500"/>
      <c r="AY45" s="500"/>
      <c r="AZ45" s="505"/>
    </row>
    <row r="46" spans="1:61" s="550" customFormat="1">
      <c r="A46" s="575">
        <v>10090</v>
      </c>
      <c r="B46" s="576" t="s">
        <v>2319</v>
      </c>
      <c r="C46" s="502" t="s">
        <v>2074</v>
      </c>
      <c r="D46" s="503"/>
      <c r="E46" s="503" t="e">
        <v>#N/A</v>
      </c>
      <c r="F46" s="502"/>
      <c r="G46" s="510">
        <f t="shared" si="6"/>
        <v>16196902.199999999</v>
      </c>
      <c r="H46" s="500">
        <f t="shared" si="7"/>
        <v>269948.37</v>
      </c>
      <c r="I46" s="500">
        <f t="shared" si="8"/>
        <v>0</v>
      </c>
      <c r="J46" s="500"/>
      <c r="K46" s="500"/>
      <c r="L46" s="500"/>
      <c r="M46" s="495">
        <f t="shared" si="9"/>
        <v>269948.37</v>
      </c>
      <c r="N46" s="493"/>
      <c r="O46" s="493"/>
      <c r="P46" s="504">
        <v>145874.67000000001</v>
      </c>
      <c r="Q46" s="504">
        <v>124073.7</v>
      </c>
      <c r="R46" s="493"/>
      <c r="S46" s="493"/>
      <c r="T46" s="493"/>
      <c r="U46" s="493"/>
      <c r="V46" s="493"/>
      <c r="W46" s="493"/>
      <c r="X46" s="493"/>
      <c r="Y46" s="493"/>
      <c r="Z46" s="493"/>
      <c r="AA46" s="493"/>
      <c r="AB46" s="493"/>
      <c r="AC46" s="493"/>
      <c r="AD46" s="493"/>
      <c r="AE46" s="493"/>
      <c r="AF46" s="493"/>
      <c r="AG46" s="493"/>
      <c r="AH46" s="577"/>
      <c r="AI46" s="577"/>
      <c r="AJ46" s="493"/>
      <c r="AK46" s="574"/>
      <c r="AL46" s="574"/>
      <c r="AM46" s="574"/>
      <c r="AN46" s="574"/>
      <c r="AO46" s="574"/>
      <c r="AP46" s="500"/>
      <c r="AQ46" s="500"/>
      <c r="AR46" s="500"/>
      <c r="AS46" s="500"/>
      <c r="AT46" s="500"/>
      <c r="AU46" s="500"/>
      <c r="AV46" s="500"/>
      <c r="AW46" s="500"/>
      <c r="AX46" s="500"/>
      <c r="AY46" s="500"/>
      <c r="AZ46" s="505"/>
    </row>
    <row r="47" spans="1:61" s="550" customFormat="1">
      <c r="A47" s="575">
        <v>10037</v>
      </c>
      <c r="B47" s="576" t="s">
        <v>2320</v>
      </c>
      <c r="C47" s="502" t="s">
        <v>2111</v>
      </c>
      <c r="D47" s="503"/>
      <c r="E47" s="503">
        <v>60</v>
      </c>
      <c r="F47" s="502"/>
      <c r="G47" s="510">
        <f t="shared" si="6"/>
        <v>19602544.5</v>
      </c>
      <c r="H47" s="500">
        <f t="shared" si="7"/>
        <v>0</v>
      </c>
      <c r="I47" s="500">
        <f t="shared" si="8"/>
        <v>217806.05000000002</v>
      </c>
      <c r="J47" s="500">
        <f>+U47+V47</f>
        <v>217806.05000000002</v>
      </c>
      <c r="K47" s="500"/>
      <c r="L47" s="500"/>
      <c r="M47" s="495">
        <f t="shared" si="9"/>
        <v>217806.05000000002</v>
      </c>
      <c r="N47" s="493"/>
      <c r="O47" s="493"/>
      <c r="P47" s="504"/>
      <c r="Q47" s="504">
        <v>0</v>
      </c>
      <c r="R47" s="504"/>
      <c r="S47" s="493"/>
      <c r="T47" s="493"/>
      <c r="U47" s="493">
        <v>198630.32</v>
      </c>
      <c r="V47" s="493">
        <v>19175.73</v>
      </c>
      <c r="W47" s="493"/>
      <c r="X47" s="493"/>
      <c r="Y47" s="493"/>
      <c r="Z47" s="493"/>
      <c r="AA47" s="493"/>
      <c r="AB47" s="493"/>
      <c r="AC47" s="493"/>
      <c r="AD47" s="493"/>
      <c r="AE47" s="493"/>
      <c r="AF47" s="493"/>
      <c r="AG47" s="493"/>
      <c r="AH47" s="493"/>
      <c r="AI47" s="577"/>
      <c r="AJ47" s="577"/>
      <c r="AK47" s="574"/>
      <c r="AL47" s="500"/>
      <c r="AM47" s="500"/>
      <c r="AN47" s="574"/>
      <c r="AO47" s="500"/>
      <c r="AP47" s="500"/>
      <c r="AQ47" s="574"/>
      <c r="AR47" s="500"/>
      <c r="AS47" s="507"/>
      <c r="AT47" s="574"/>
      <c r="AU47" s="500"/>
      <c r="AV47" s="500"/>
      <c r="AW47" s="500"/>
      <c r="AX47" s="500"/>
      <c r="AY47" s="500"/>
      <c r="AZ47" s="505"/>
    </row>
    <row r="48" spans="1:61" s="550" customFormat="1">
      <c r="A48" s="575">
        <v>20079</v>
      </c>
      <c r="B48" s="576" t="s">
        <v>1649</v>
      </c>
      <c r="C48" s="502" t="s">
        <v>2111</v>
      </c>
      <c r="D48" s="503" t="e">
        <v>#REF!</v>
      </c>
      <c r="E48" s="503">
        <v>70</v>
      </c>
      <c r="F48" s="502"/>
      <c r="G48" s="510">
        <f t="shared" si="6"/>
        <v>18673930.800000001</v>
      </c>
      <c r="H48" s="500">
        <f t="shared" si="7"/>
        <v>104329.06999999999</v>
      </c>
      <c r="I48" s="500">
        <f t="shared" si="8"/>
        <v>103159.05</v>
      </c>
      <c r="J48" s="500">
        <f>+S48+U48+V48+W48</f>
        <v>103159.05</v>
      </c>
      <c r="K48" s="500"/>
      <c r="L48" s="500"/>
      <c r="M48" s="495">
        <f t="shared" si="9"/>
        <v>207488.12</v>
      </c>
      <c r="N48" s="493"/>
      <c r="O48" s="493"/>
      <c r="P48" s="504">
        <v>104329.07</v>
      </c>
      <c r="Q48" s="504">
        <v>0</v>
      </c>
      <c r="R48" s="504">
        <v>0</v>
      </c>
      <c r="S48" s="493">
        <v>18738.43</v>
      </c>
      <c r="T48" s="493">
        <v>0</v>
      </c>
      <c r="U48" s="493">
        <v>28328.34</v>
      </c>
      <c r="V48" s="493"/>
      <c r="W48" s="493">
        <v>56092.28</v>
      </c>
      <c r="X48" s="500"/>
      <c r="Y48" s="493"/>
      <c r="Z48" s="493"/>
      <c r="AA48" s="493"/>
      <c r="AB48" s="493"/>
      <c r="AC48" s="493"/>
      <c r="AD48" s="493"/>
      <c r="AE48" s="493"/>
      <c r="AF48" s="493"/>
      <c r="AG48" s="493"/>
      <c r="AH48" s="493"/>
      <c r="AI48" s="493"/>
      <c r="AJ48" s="493"/>
      <c r="AK48" s="500"/>
      <c r="AL48" s="500"/>
      <c r="AM48" s="500"/>
      <c r="AN48" s="500"/>
      <c r="AO48" s="500"/>
      <c r="AP48" s="500"/>
      <c r="AQ48" s="500"/>
      <c r="AR48" s="500"/>
      <c r="AS48" s="507"/>
      <c r="AT48" s="500"/>
      <c r="AU48" s="500"/>
      <c r="AV48" s="500"/>
      <c r="AW48" s="500"/>
      <c r="AX48" s="500"/>
      <c r="AY48" s="500"/>
      <c r="AZ48" s="505"/>
      <c r="BI48" s="500"/>
    </row>
    <row r="49" spans="1:61" s="550" customFormat="1">
      <c r="A49" s="575">
        <v>10006</v>
      </c>
      <c r="B49" s="576" t="s">
        <v>2321</v>
      </c>
      <c r="C49" s="502" t="s">
        <v>2300</v>
      </c>
      <c r="D49" s="503"/>
      <c r="E49" s="503" t="s">
        <v>2322</v>
      </c>
      <c r="F49" s="502"/>
      <c r="G49" s="510">
        <f t="shared" si="6"/>
        <v>13153613.85</v>
      </c>
      <c r="H49" s="500">
        <f t="shared" si="7"/>
        <v>202363.29</v>
      </c>
      <c r="I49" s="500">
        <f t="shared" si="8"/>
        <v>0</v>
      </c>
      <c r="J49" s="500"/>
      <c r="K49" s="500"/>
      <c r="L49" s="500"/>
      <c r="M49" s="495">
        <f t="shared" si="9"/>
        <v>202363.29</v>
      </c>
      <c r="N49" s="493"/>
      <c r="O49" s="493"/>
      <c r="P49" s="504">
        <v>85612.83</v>
      </c>
      <c r="Q49" s="504">
        <v>116750.46</v>
      </c>
      <c r="R49" s="493"/>
      <c r="S49" s="493"/>
      <c r="T49" s="493"/>
      <c r="U49" s="493"/>
      <c r="V49" s="493"/>
      <c r="W49" s="493"/>
      <c r="X49" s="500"/>
      <c r="Y49" s="493"/>
      <c r="Z49" s="493"/>
      <c r="AA49" s="493"/>
      <c r="AB49" s="493"/>
      <c r="AC49" s="493"/>
      <c r="AD49" s="493"/>
      <c r="AE49" s="493"/>
      <c r="AF49" s="493"/>
      <c r="AG49" s="493"/>
      <c r="AH49" s="493"/>
      <c r="AI49" s="493"/>
      <c r="AJ49" s="493"/>
      <c r="AK49" s="574"/>
      <c r="AL49" s="500"/>
      <c r="AM49" s="500"/>
      <c r="AN49" s="500"/>
      <c r="AO49" s="500"/>
      <c r="AP49" s="500"/>
      <c r="AQ49" s="500"/>
      <c r="AR49" s="500"/>
      <c r="AS49" s="500"/>
      <c r="AT49" s="500"/>
      <c r="AU49" s="500"/>
      <c r="AV49" s="500"/>
      <c r="AW49" s="500"/>
      <c r="AX49" s="500"/>
      <c r="AY49" s="500"/>
      <c r="AZ49" s="505"/>
      <c r="BI49" s="510"/>
    </row>
    <row r="50" spans="1:61" s="550" customFormat="1">
      <c r="A50" s="575">
        <v>20055</v>
      </c>
      <c r="B50" s="576" t="s">
        <v>1659</v>
      </c>
      <c r="C50" s="502" t="s">
        <v>2304</v>
      </c>
      <c r="D50" s="503"/>
      <c r="E50" s="503"/>
      <c r="F50" s="502"/>
      <c r="G50" s="510">
        <f t="shared" si="6"/>
        <v>14709838.219999999</v>
      </c>
      <c r="H50" s="500">
        <f t="shared" si="7"/>
        <v>40436.869999999995</v>
      </c>
      <c r="I50" s="500">
        <f t="shared" si="8"/>
        <v>150599.99</v>
      </c>
      <c r="J50" s="500">
        <f>+S50+T50+U50+V50+W50</f>
        <v>150599.99</v>
      </c>
      <c r="K50" s="500"/>
      <c r="L50" s="500"/>
      <c r="M50" s="495">
        <f t="shared" si="9"/>
        <v>191036.86</v>
      </c>
      <c r="N50" s="493"/>
      <c r="O50" s="493"/>
      <c r="P50" s="504">
        <v>15329.24</v>
      </c>
      <c r="Q50" s="504">
        <v>4097.33</v>
      </c>
      <c r="R50" s="504">
        <v>21010.3</v>
      </c>
      <c r="S50" s="493">
        <v>46624.15</v>
      </c>
      <c r="T50" s="493">
        <v>19426.580000000002</v>
      </c>
      <c r="U50" s="493">
        <v>43569.49</v>
      </c>
      <c r="V50" s="493">
        <v>29122.44</v>
      </c>
      <c r="W50" s="493">
        <v>11857.33</v>
      </c>
      <c r="X50" s="493"/>
      <c r="Y50" s="493"/>
      <c r="Z50" s="493"/>
      <c r="AA50" s="493"/>
      <c r="AB50" s="493"/>
      <c r="AC50" s="493"/>
      <c r="AD50" s="493"/>
      <c r="AE50" s="493"/>
      <c r="AF50" s="493"/>
      <c r="AG50" s="493"/>
      <c r="AH50" s="493"/>
      <c r="AI50" s="511"/>
      <c r="AJ50" s="582"/>
      <c r="AK50" s="588"/>
      <c r="AL50" s="512"/>
      <c r="AM50" s="512"/>
      <c r="AN50" s="512"/>
      <c r="AO50" s="583"/>
      <c r="AP50" s="512"/>
      <c r="AQ50" s="512"/>
      <c r="AR50" s="500"/>
      <c r="AS50" s="507"/>
      <c r="AT50" s="500"/>
      <c r="AU50" s="500"/>
      <c r="AV50" s="500"/>
      <c r="AW50" s="500"/>
      <c r="AX50" s="500"/>
      <c r="AY50" s="500"/>
      <c r="AZ50" s="505"/>
      <c r="BI50" s="510"/>
    </row>
    <row r="51" spans="1:61" s="550" customFormat="1">
      <c r="A51" s="575">
        <v>10177</v>
      </c>
      <c r="B51" s="576" t="s">
        <v>2323</v>
      </c>
      <c r="C51" s="502" t="s">
        <v>2074</v>
      </c>
      <c r="D51" s="503"/>
      <c r="E51" s="503"/>
      <c r="F51" s="502"/>
      <c r="G51" s="510">
        <f t="shared" si="6"/>
        <v>8490412.1999999993</v>
      </c>
      <c r="H51" s="500">
        <f t="shared" si="7"/>
        <v>0</v>
      </c>
      <c r="I51" s="500">
        <f t="shared" si="8"/>
        <v>141506.87</v>
      </c>
      <c r="J51" s="500">
        <f>+W51</f>
        <v>90426.900000000009</v>
      </c>
      <c r="K51" s="500">
        <f>+AA51</f>
        <v>51079.969999999994</v>
      </c>
      <c r="L51" s="500"/>
      <c r="M51" s="495">
        <f t="shared" si="9"/>
        <v>141506.87</v>
      </c>
      <c r="N51" s="493"/>
      <c r="O51" s="493"/>
      <c r="P51" s="504"/>
      <c r="Q51" s="504">
        <v>0</v>
      </c>
      <c r="R51" s="508"/>
      <c r="S51" s="508"/>
      <c r="T51" s="508"/>
      <c r="U51" s="508"/>
      <c r="V51" s="508"/>
      <c r="W51" s="508">
        <v>90426.900000000009</v>
      </c>
      <c r="X51" s="494"/>
      <c r="Y51" s="493"/>
      <c r="Z51" s="493"/>
      <c r="AA51" s="493">
        <v>51079.969999999994</v>
      </c>
      <c r="AB51" s="493"/>
      <c r="AC51" s="493"/>
      <c r="AD51" s="493"/>
      <c r="AE51" s="493"/>
      <c r="AF51" s="493"/>
      <c r="AG51" s="493"/>
      <c r="AH51" s="493"/>
      <c r="AI51" s="493"/>
      <c r="AJ51" s="493"/>
      <c r="AK51" s="574"/>
      <c r="AL51" s="574"/>
      <c r="AM51" s="500"/>
      <c r="AN51" s="500"/>
      <c r="AO51" s="500"/>
      <c r="AP51" s="500"/>
      <c r="AQ51" s="500"/>
      <c r="AR51" s="500"/>
      <c r="AS51" s="500"/>
      <c r="AT51" s="500"/>
      <c r="AU51" s="500"/>
      <c r="AV51" s="500"/>
      <c r="AW51" s="500"/>
      <c r="AX51" s="500"/>
      <c r="AY51" s="500"/>
      <c r="AZ51" s="505"/>
      <c r="BF51" s="510"/>
    </row>
    <row r="52" spans="1:61" s="550" customFormat="1">
      <c r="A52" s="575">
        <v>20006</v>
      </c>
      <c r="B52" s="576" t="s">
        <v>1657</v>
      </c>
      <c r="C52" s="502" t="s">
        <v>2083</v>
      </c>
      <c r="D52" s="502" t="s">
        <v>2324</v>
      </c>
      <c r="E52" s="502" t="s">
        <v>2325</v>
      </c>
      <c r="F52" s="502" t="s">
        <v>2326</v>
      </c>
      <c r="G52" s="510">
        <f t="shared" si="6"/>
        <v>4019386.2</v>
      </c>
      <c r="H52" s="500">
        <f t="shared" si="7"/>
        <v>133979.54</v>
      </c>
      <c r="I52" s="500">
        <f t="shared" si="8"/>
        <v>0</v>
      </c>
      <c r="J52" s="500"/>
      <c r="K52" s="500"/>
      <c r="L52" s="500"/>
      <c r="M52" s="495">
        <f t="shared" si="9"/>
        <v>133979.54</v>
      </c>
      <c r="N52" s="493"/>
      <c r="O52" s="493"/>
      <c r="P52" s="504">
        <v>133979.54</v>
      </c>
      <c r="Q52" s="493"/>
      <c r="R52" s="493"/>
      <c r="S52" s="493"/>
      <c r="T52" s="493"/>
      <c r="U52" s="493"/>
      <c r="V52" s="493"/>
      <c r="W52" s="493"/>
      <c r="X52" s="493"/>
      <c r="Y52" s="493"/>
      <c r="Z52" s="493"/>
      <c r="AA52" s="493"/>
      <c r="AB52" s="493"/>
      <c r="AC52" s="493"/>
      <c r="AD52" s="493"/>
      <c r="AE52" s="493"/>
      <c r="AF52" s="493"/>
      <c r="AG52" s="493"/>
      <c r="AH52" s="493"/>
      <c r="AI52" s="511"/>
      <c r="AJ52" s="511"/>
      <c r="AK52" s="512"/>
      <c r="AL52" s="583"/>
      <c r="AM52" s="583"/>
      <c r="AN52" s="583"/>
      <c r="AO52" s="512"/>
      <c r="AP52" s="512"/>
      <c r="AQ52" s="512"/>
      <c r="AR52" s="500"/>
      <c r="AS52" s="500"/>
      <c r="AT52" s="500"/>
      <c r="AU52" s="500"/>
      <c r="AV52" s="500"/>
      <c r="AW52" s="500"/>
      <c r="AX52" s="500"/>
      <c r="AY52" s="500"/>
      <c r="AZ52" s="505"/>
      <c r="BF52" s="510"/>
    </row>
    <row r="53" spans="1:61" s="550" customFormat="1">
      <c r="A53" s="575">
        <v>20030</v>
      </c>
      <c r="B53" s="576" t="s">
        <v>1665</v>
      </c>
      <c r="C53" s="502" t="s">
        <v>2303</v>
      </c>
      <c r="D53" s="503">
        <v>5</v>
      </c>
      <c r="E53" s="503">
        <v>35</v>
      </c>
      <c r="F53" s="502"/>
      <c r="G53" s="510">
        <f t="shared" si="6"/>
        <v>4968985.7</v>
      </c>
      <c r="H53" s="500">
        <f t="shared" si="7"/>
        <v>105723.1</v>
      </c>
      <c r="I53" s="500">
        <f t="shared" si="8"/>
        <v>0</v>
      </c>
      <c r="J53" s="500"/>
      <c r="K53" s="500"/>
      <c r="L53" s="500"/>
      <c r="M53" s="495">
        <f t="shared" si="9"/>
        <v>105723.1</v>
      </c>
      <c r="N53" s="493"/>
      <c r="O53" s="493"/>
      <c r="P53" s="504">
        <v>55012.5</v>
      </c>
      <c r="Q53" s="504">
        <v>50710.6</v>
      </c>
      <c r="R53" s="504"/>
      <c r="S53" s="493"/>
      <c r="T53" s="493"/>
      <c r="U53" s="493"/>
      <c r="V53" s="493"/>
      <c r="W53" s="493"/>
      <c r="X53" s="493"/>
      <c r="Y53" s="493"/>
      <c r="Z53" s="493"/>
      <c r="AA53" s="493"/>
      <c r="AB53" s="493"/>
      <c r="AC53" s="493"/>
      <c r="AD53" s="493"/>
      <c r="AE53" s="493"/>
      <c r="AF53" s="493"/>
      <c r="AG53" s="493"/>
      <c r="AH53" s="493"/>
      <c r="AI53" s="582"/>
      <c r="AJ53" s="511"/>
      <c r="AK53" s="512"/>
      <c r="AL53" s="512"/>
      <c r="AM53" s="512"/>
      <c r="AN53" s="583"/>
      <c r="AO53" s="512"/>
      <c r="AP53" s="512"/>
      <c r="AQ53" s="512"/>
      <c r="AR53" s="500"/>
      <c r="AS53" s="500"/>
      <c r="AT53" s="500"/>
      <c r="AU53" s="500"/>
      <c r="AV53" s="500"/>
      <c r="AW53" s="500"/>
      <c r="AX53" s="500"/>
      <c r="AY53" s="500"/>
      <c r="AZ53" s="505"/>
      <c r="BF53" s="510"/>
    </row>
    <row r="54" spans="1:61" s="550" customFormat="1">
      <c r="A54" s="575">
        <v>20056</v>
      </c>
      <c r="B54" s="576" t="s">
        <v>1683</v>
      </c>
      <c r="C54" s="502" t="s">
        <v>2111</v>
      </c>
      <c r="D54" s="503" t="e">
        <v>#REF!</v>
      </c>
      <c r="E54" s="503">
        <v>54</v>
      </c>
      <c r="F54" s="502"/>
      <c r="G54" s="510">
        <f t="shared" si="6"/>
        <v>8791556.4000000004</v>
      </c>
      <c r="H54" s="500">
        <f t="shared" si="7"/>
        <v>87698.37000000001</v>
      </c>
      <c r="I54" s="500">
        <f t="shared" si="8"/>
        <v>9985.59</v>
      </c>
      <c r="J54" s="500">
        <f>+S54+T54+U54+V54</f>
        <v>9985.59</v>
      </c>
      <c r="K54" s="500"/>
      <c r="L54" s="500"/>
      <c r="M54" s="495">
        <f t="shared" si="9"/>
        <v>97683.96</v>
      </c>
      <c r="N54" s="493"/>
      <c r="O54" s="493"/>
      <c r="P54" s="504">
        <v>30409.54</v>
      </c>
      <c r="Q54" s="504">
        <v>53314.44</v>
      </c>
      <c r="R54" s="504">
        <v>3974.39</v>
      </c>
      <c r="S54" s="493">
        <v>9985.59</v>
      </c>
      <c r="T54" s="493"/>
      <c r="U54" s="493"/>
      <c r="V54" s="493"/>
      <c r="W54" s="493"/>
      <c r="X54" s="493"/>
      <c r="Y54" s="493"/>
      <c r="Z54" s="493"/>
      <c r="AA54" s="493"/>
      <c r="AB54" s="493"/>
      <c r="AC54" s="493"/>
      <c r="AD54" s="493"/>
      <c r="AE54" s="493"/>
      <c r="AF54" s="493"/>
      <c r="AG54" s="493"/>
      <c r="AH54" s="493"/>
      <c r="AI54" s="582"/>
      <c r="AJ54" s="582"/>
      <c r="AK54" s="588"/>
      <c r="AL54" s="512"/>
      <c r="AM54" s="512"/>
      <c r="AN54" s="512"/>
      <c r="AO54" s="512"/>
      <c r="AP54" s="512"/>
      <c r="AQ54" s="512"/>
      <c r="AR54" s="500"/>
      <c r="AS54" s="500"/>
      <c r="AT54" s="500"/>
      <c r="AU54" s="500"/>
      <c r="AV54" s="500"/>
      <c r="AW54" s="500"/>
      <c r="AX54" s="500"/>
      <c r="AY54" s="500"/>
      <c r="AZ54" s="505"/>
      <c r="BF54" s="510"/>
    </row>
    <row r="55" spans="1:61" s="550" customFormat="1">
      <c r="A55" s="575">
        <v>10081</v>
      </c>
      <c r="B55" s="576" t="s">
        <v>2327</v>
      </c>
      <c r="C55" s="502" t="s">
        <v>2111</v>
      </c>
      <c r="D55" s="503"/>
      <c r="E55" s="503" t="e">
        <v>#N/A</v>
      </c>
      <c r="F55" s="502"/>
      <c r="G55" s="510">
        <f t="shared" si="6"/>
        <v>8769005.0999999978</v>
      </c>
      <c r="H55" s="500">
        <f t="shared" si="7"/>
        <v>58357.259999999987</v>
      </c>
      <c r="I55" s="500">
        <f t="shared" si="8"/>
        <v>39076.129999999997</v>
      </c>
      <c r="J55" s="500">
        <f>+S55</f>
        <v>39076.129999999997</v>
      </c>
      <c r="K55" s="500"/>
      <c r="L55" s="500"/>
      <c r="M55" s="495">
        <f t="shared" si="9"/>
        <v>97433.389999999985</v>
      </c>
      <c r="N55" s="493"/>
      <c r="O55" s="493"/>
      <c r="P55" s="504"/>
      <c r="Q55" s="504">
        <v>39171.599999999999</v>
      </c>
      <c r="R55" s="504">
        <v>19185.66</v>
      </c>
      <c r="S55" s="493">
        <v>39076.129999999997</v>
      </c>
      <c r="T55" s="493"/>
      <c r="U55" s="493"/>
      <c r="V55" s="493"/>
      <c r="W55" s="493"/>
      <c r="X55" s="493"/>
      <c r="Y55" s="493"/>
      <c r="Z55" s="493"/>
      <c r="AA55" s="493"/>
      <c r="AB55" s="493"/>
      <c r="AC55" s="493"/>
      <c r="AD55" s="493"/>
      <c r="AE55" s="493"/>
      <c r="AF55" s="493"/>
      <c r="AG55" s="493"/>
      <c r="AH55" s="493"/>
      <c r="AI55" s="577"/>
      <c r="AJ55" s="577"/>
      <c r="AK55" s="574"/>
      <c r="AL55" s="574"/>
      <c r="AM55" s="574"/>
      <c r="AN55" s="574"/>
      <c r="AO55" s="574"/>
      <c r="AP55" s="574"/>
      <c r="AQ55" s="574"/>
      <c r="AR55" s="500"/>
      <c r="AS55" s="500"/>
      <c r="AT55" s="500"/>
      <c r="AU55" s="500"/>
      <c r="AV55" s="500"/>
      <c r="AW55" s="500"/>
      <c r="AX55" s="500"/>
      <c r="AY55" s="500"/>
      <c r="AZ55" s="505"/>
      <c r="BF55" s="510"/>
    </row>
    <row r="56" spans="1:61" s="550" customFormat="1">
      <c r="A56" s="580">
        <v>10232</v>
      </c>
      <c r="B56" s="507" t="s">
        <v>2328</v>
      </c>
      <c r="C56" s="502" t="s">
        <v>2111</v>
      </c>
      <c r="D56" s="503"/>
      <c r="E56" s="503"/>
      <c r="F56" s="502"/>
      <c r="G56" s="510">
        <f t="shared" si="6"/>
        <v>8714883.5999999996</v>
      </c>
      <c r="H56" s="500">
        <f t="shared" si="7"/>
        <v>86831.62</v>
      </c>
      <c r="I56" s="500">
        <f t="shared" si="8"/>
        <v>10000.42</v>
      </c>
      <c r="J56" s="500">
        <f>+T56</f>
        <v>10000.42</v>
      </c>
      <c r="K56" s="500"/>
      <c r="L56" s="500"/>
      <c r="M56" s="495">
        <f t="shared" si="9"/>
        <v>96832.04</v>
      </c>
      <c r="N56" s="493"/>
      <c r="O56" s="493"/>
      <c r="P56" s="504">
        <v>5332.39</v>
      </c>
      <c r="Q56" s="504">
        <v>81499.23</v>
      </c>
      <c r="R56" s="504"/>
      <c r="S56" s="493"/>
      <c r="T56" s="493">
        <v>10000.42</v>
      </c>
      <c r="U56" s="493"/>
      <c r="V56" s="493"/>
      <c r="W56" s="493"/>
      <c r="X56" s="493"/>
      <c r="Y56" s="493"/>
      <c r="Z56" s="493"/>
      <c r="AA56" s="493"/>
      <c r="AB56" s="493"/>
      <c r="AC56" s="493"/>
      <c r="AD56" s="493"/>
      <c r="AE56" s="493"/>
      <c r="AF56" s="493"/>
      <c r="AG56" s="493"/>
      <c r="AH56" s="493"/>
      <c r="AI56" s="493"/>
      <c r="AJ56" s="493"/>
      <c r="AK56" s="574"/>
      <c r="AL56" s="500"/>
      <c r="AM56" s="500"/>
      <c r="AN56" s="500"/>
      <c r="AO56" s="500"/>
      <c r="AP56" s="500"/>
      <c r="AQ56" s="500"/>
      <c r="AR56" s="500"/>
      <c r="AS56" s="500"/>
      <c r="AT56" s="507"/>
      <c r="AU56" s="500"/>
      <c r="AV56" s="500"/>
      <c r="AW56" s="507"/>
      <c r="AX56" s="500"/>
      <c r="AY56" s="500"/>
      <c r="AZ56" s="505"/>
      <c r="BF56" s="510"/>
    </row>
    <row r="57" spans="1:61" s="550" customFormat="1">
      <c r="A57" s="580">
        <v>20069</v>
      </c>
      <c r="B57" s="507" t="s">
        <v>1662</v>
      </c>
      <c r="C57" s="502" t="s">
        <v>2111</v>
      </c>
      <c r="D57" s="503">
        <v>10</v>
      </c>
      <c r="E57" s="503">
        <v>105</v>
      </c>
      <c r="F57" s="502"/>
      <c r="G57" s="510">
        <f t="shared" si="6"/>
        <v>8487051.3000000007</v>
      </c>
      <c r="H57" s="500">
        <f t="shared" si="7"/>
        <v>74753.920000000013</v>
      </c>
      <c r="I57" s="500">
        <f t="shared" si="8"/>
        <v>19546.650000000001</v>
      </c>
      <c r="J57" s="500">
        <f>+S57</f>
        <v>19546.650000000001</v>
      </c>
      <c r="K57" s="500"/>
      <c r="L57" s="500"/>
      <c r="M57" s="495">
        <f t="shared" si="9"/>
        <v>94300.57</v>
      </c>
      <c r="N57" s="493"/>
      <c r="O57" s="493"/>
      <c r="P57" s="504">
        <v>29256.63</v>
      </c>
      <c r="Q57" s="504">
        <v>22343.99</v>
      </c>
      <c r="R57" s="504">
        <v>23153.3</v>
      </c>
      <c r="S57" s="493">
        <v>19546.650000000001</v>
      </c>
      <c r="T57" s="493"/>
      <c r="U57" s="493"/>
      <c r="V57" s="493"/>
      <c r="W57" s="493"/>
      <c r="X57" s="493"/>
      <c r="Y57" s="493"/>
      <c r="Z57" s="493"/>
      <c r="AA57" s="493"/>
      <c r="AB57" s="493"/>
      <c r="AC57" s="493"/>
      <c r="AD57" s="493"/>
      <c r="AE57" s="493"/>
      <c r="AF57" s="493"/>
      <c r="AG57" s="493"/>
      <c r="AH57" s="493"/>
      <c r="AI57" s="582"/>
      <c r="AJ57" s="511"/>
      <c r="AK57" s="588"/>
      <c r="AL57" s="512"/>
      <c r="AM57" s="512"/>
      <c r="AN57" s="583"/>
      <c r="AO57" s="583"/>
      <c r="AP57" s="583"/>
      <c r="AQ57" s="583"/>
      <c r="AR57" s="574"/>
      <c r="AS57" s="500"/>
      <c r="AT57" s="574"/>
      <c r="AU57" s="500"/>
      <c r="AV57" s="500"/>
      <c r="AW57" s="500"/>
      <c r="AX57" s="500"/>
      <c r="AY57" s="500"/>
      <c r="AZ57" s="505"/>
      <c r="BF57" s="510"/>
    </row>
    <row r="58" spans="1:61" s="550" customFormat="1">
      <c r="A58" s="581">
        <v>20008</v>
      </c>
      <c r="B58" s="576" t="s">
        <v>1664</v>
      </c>
      <c r="C58" s="502" t="s">
        <v>2303</v>
      </c>
      <c r="D58" s="502"/>
      <c r="E58" s="502"/>
      <c r="F58" s="502"/>
      <c r="G58" s="510">
        <f t="shared" si="6"/>
        <v>4280710.6499999994</v>
      </c>
      <c r="H58" s="500">
        <f t="shared" si="7"/>
        <v>52010.11</v>
      </c>
      <c r="I58" s="500">
        <f t="shared" si="8"/>
        <v>39068.839999999997</v>
      </c>
      <c r="J58" s="500">
        <f>+R58</f>
        <v>39068.839999999997</v>
      </c>
      <c r="K58" s="500"/>
      <c r="L58" s="500"/>
      <c r="M58" s="495">
        <f t="shared" si="9"/>
        <v>91078.95</v>
      </c>
      <c r="N58" s="493"/>
      <c r="O58" s="493"/>
      <c r="P58" s="504">
        <v>52010.11</v>
      </c>
      <c r="Q58" s="504">
        <v>0</v>
      </c>
      <c r="R58" s="493">
        <v>39068.839999999997</v>
      </c>
      <c r="S58" s="493"/>
      <c r="T58" s="493"/>
      <c r="U58" s="493"/>
      <c r="V58" s="493"/>
      <c r="W58" s="493"/>
      <c r="X58" s="493"/>
      <c r="Y58" s="493"/>
      <c r="Z58" s="493"/>
      <c r="AA58" s="493"/>
      <c r="AB58" s="493"/>
      <c r="AC58" s="493"/>
      <c r="AD58" s="493"/>
      <c r="AE58" s="493"/>
      <c r="AF58" s="493"/>
      <c r="AG58" s="493"/>
      <c r="AH58" s="493"/>
      <c r="AI58" s="511"/>
      <c r="AJ58" s="511"/>
      <c r="AK58" s="512"/>
      <c r="AL58" s="583"/>
      <c r="AM58" s="583"/>
      <c r="AN58" s="583"/>
      <c r="AO58" s="512"/>
      <c r="AP58" s="512"/>
      <c r="AQ58" s="512"/>
      <c r="AR58" s="500"/>
      <c r="AS58" s="500"/>
      <c r="AT58" s="500"/>
      <c r="AU58" s="500"/>
      <c r="AV58" s="500"/>
      <c r="AW58" s="500"/>
      <c r="AX58" s="500"/>
      <c r="AY58" s="500"/>
      <c r="AZ58" s="505"/>
      <c r="BF58" s="510"/>
    </row>
    <row r="59" spans="1:61" s="550" customFormat="1">
      <c r="A59" s="575">
        <v>20029</v>
      </c>
      <c r="B59" s="576" t="s">
        <v>1656</v>
      </c>
      <c r="C59" s="502" t="s">
        <v>2083</v>
      </c>
      <c r="D59" s="503"/>
      <c r="E59" s="503"/>
      <c r="F59" s="502"/>
      <c r="G59" s="510">
        <f t="shared" si="6"/>
        <v>2048661.9</v>
      </c>
      <c r="H59" s="500">
        <f t="shared" si="7"/>
        <v>68288.73</v>
      </c>
      <c r="I59" s="500">
        <f t="shared" si="8"/>
        <v>0</v>
      </c>
      <c r="J59" s="500"/>
      <c r="K59" s="500"/>
      <c r="L59" s="500"/>
      <c r="M59" s="495">
        <f t="shared" si="9"/>
        <v>68288.73</v>
      </c>
      <c r="N59" s="493"/>
      <c r="O59" s="493"/>
      <c r="P59" s="504">
        <v>68288.73</v>
      </c>
      <c r="Q59" s="493">
        <v>0</v>
      </c>
      <c r="R59" s="493"/>
      <c r="S59" s="493"/>
      <c r="T59" s="493"/>
      <c r="U59" s="493"/>
      <c r="V59" s="493"/>
      <c r="W59" s="493"/>
      <c r="X59" s="493"/>
      <c r="Y59" s="493"/>
      <c r="Z59" s="493"/>
      <c r="AA59" s="493"/>
      <c r="AB59" s="493"/>
      <c r="AC59" s="493"/>
      <c r="AD59" s="493"/>
      <c r="AE59" s="493"/>
      <c r="AF59" s="493"/>
      <c r="AG59" s="493"/>
      <c r="AH59" s="493"/>
      <c r="AI59" s="511"/>
      <c r="AJ59" s="587"/>
      <c r="AK59" s="512"/>
      <c r="AL59" s="588"/>
      <c r="AM59" s="585"/>
      <c r="AN59" s="588"/>
      <c r="AO59" s="512"/>
      <c r="AP59" s="512"/>
      <c r="AQ59" s="512"/>
      <c r="AR59" s="500"/>
      <c r="AS59" s="500"/>
      <c r="AT59" s="500"/>
      <c r="AU59" s="500"/>
      <c r="AV59" s="500"/>
      <c r="AW59" s="500"/>
      <c r="AX59" s="500"/>
      <c r="AY59" s="500"/>
      <c r="AZ59" s="505"/>
      <c r="BF59" s="510"/>
    </row>
    <row r="60" spans="1:61" s="550" customFormat="1">
      <c r="A60" s="575">
        <v>10051</v>
      </c>
      <c r="B60" s="576" t="s">
        <v>2329</v>
      </c>
      <c r="C60" s="502" t="s">
        <v>2300</v>
      </c>
      <c r="D60" s="503"/>
      <c r="E60" s="503"/>
      <c r="F60" s="502"/>
      <c r="G60" s="510">
        <f t="shared" si="6"/>
        <v>4317873.95</v>
      </c>
      <c r="H60" s="500">
        <f t="shared" si="7"/>
        <v>66428.83</v>
      </c>
      <c r="I60" s="500">
        <f t="shared" si="8"/>
        <v>0</v>
      </c>
      <c r="J60" s="500"/>
      <c r="K60" s="500"/>
      <c r="L60" s="500"/>
      <c r="M60" s="495">
        <f t="shared" si="9"/>
        <v>66428.83</v>
      </c>
      <c r="N60" s="493"/>
      <c r="O60" s="493"/>
      <c r="P60" s="504">
        <v>66428.83</v>
      </c>
      <c r="Q60" s="504">
        <v>0</v>
      </c>
      <c r="R60" s="493"/>
      <c r="S60" s="493"/>
      <c r="T60" s="493"/>
      <c r="U60" s="493"/>
      <c r="V60" s="493"/>
      <c r="W60" s="493"/>
      <c r="X60" s="493"/>
      <c r="Y60" s="493"/>
      <c r="Z60" s="493"/>
      <c r="AA60" s="493"/>
      <c r="AB60" s="493"/>
      <c r="AC60" s="493"/>
      <c r="AD60" s="493"/>
      <c r="AE60" s="493"/>
      <c r="AF60" s="493"/>
      <c r="AG60" s="494"/>
      <c r="AH60" s="493"/>
      <c r="AI60" s="493"/>
      <c r="AJ60" s="493"/>
      <c r="AK60" s="500"/>
      <c r="AL60" s="500"/>
      <c r="AM60" s="500"/>
      <c r="AN60" s="574"/>
      <c r="AO60" s="500"/>
      <c r="AP60" s="500"/>
      <c r="AQ60" s="574"/>
      <c r="AR60" s="500"/>
      <c r="AS60" s="507"/>
      <c r="AT60" s="574"/>
      <c r="AU60" s="500"/>
      <c r="AV60" s="500"/>
      <c r="AW60" s="500"/>
      <c r="AX60" s="500"/>
      <c r="AY60" s="500"/>
      <c r="AZ60" s="505"/>
    </row>
    <row r="61" spans="1:61" s="550" customFormat="1">
      <c r="A61" s="575">
        <v>20022</v>
      </c>
      <c r="B61" s="576" t="s">
        <v>1655</v>
      </c>
      <c r="C61" s="502" t="s">
        <v>2304</v>
      </c>
      <c r="D61" s="503"/>
      <c r="E61" s="503"/>
      <c r="F61" s="502"/>
      <c r="G61" s="510">
        <f t="shared" si="6"/>
        <v>4165171.0100000002</v>
      </c>
      <c r="H61" s="500">
        <f t="shared" si="7"/>
        <v>54093.130000000005</v>
      </c>
      <c r="I61" s="500">
        <f t="shared" si="8"/>
        <v>0</v>
      </c>
      <c r="J61" s="500"/>
      <c r="K61" s="500"/>
      <c r="L61" s="500"/>
      <c r="M61" s="495">
        <f t="shared" si="9"/>
        <v>54093.130000000005</v>
      </c>
      <c r="N61" s="493"/>
      <c r="O61" s="493"/>
      <c r="P61" s="504">
        <v>21788.87</v>
      </c>
      <c r="Q61" s="504">
        <v>12496.2</v>
      </c>
      <c r="R61" s="504">
        <v>19808.060000000001</v>
      </c>
      <c r="S61" s="493"/>
      <c r="T61" s="493"/>
      <c r="U61" s="493"/>
      <c r="V61" s="493"/>
      <c r="W61" s="493"/>
      <c r="X61" s="493"/>
      <c r="Y61" s="493"/>
      <c r="Z61" s="493"/>
      <c r="AA61" s="493"/>
      <c r="AB61" s="493"/>
      <c r="AC61" s="493"/>
      <c r="AD61" s="493"/>
      <c r="AE61" s="493"/>
      <c r="AF61" s="493"/>
      <c r="AG61" s="493"/>
      <c r="AH61" s="493"/>
      <c r="AI61" s="511"/>
      <c r="AJ61" s="511"/>
      <c r="AK61" s="511"/>
      <c r="AL61" s="583"/>
      <c r="AM61" s="583"/>
      <c r="AN61" s="513"/>
      <c r="AO61" s="512"/>
      <c r="AP61" s="512"/>
      <c r="AQ61" s="512"/>
      <c r="AR61" s="500"/>
      <c r="AS61" s="500"/>
      <c r="AT61" s="500"/>
      <c r="AU61" s="500"/>
      <c r="AV61" s="500"/>
      <c r="AW61" s="500"/>
      <c r="AX61" s="500"/>
      <c r="AY61" s="500"/>
      <c r="AZ61" s="505"/>
    </row>
    <row r="62" spans="1:61" s="550" customFormat="1">
      <c r="A62" s="575">
        <v>10162</v>
      </c>
      <c r="B62" s="576" t="s">
        <v>2330</v>
      </c>
      <c r="C62" s="502" t="s">
        <v>2310</v>
      </c>
      <c r="D62" s="503"/>
      <c r="E62" s="503"/>
      <c r="F62" s="502"/>
      <c r="G62" s="510">
        <f t="shared" si="6"/>
        <v>2124798</v>
      </c>
      <c r="H62" s="500">
        <f t="shared" si="7"/>
        <v>53119.95</v>
      </c>
      <c r="I62" s="500">
        <f t="shared" si="8"/>
        <v>0</v>
      </c>
      <c r="J62" s="500"/>
      <c r="K62" s="500"/>
      <c r="L62" s="500"/>
      <c r="M62" s="495">
        <f t="shared" si="9"/>
        <v>53119.95</v>
      </c>
      <c r="N62" s="493"/>
      <c r="O62" s="493"/>
      <c r="P62" s="504">
        <v>29590</v>
      </c>
      <c r="Q62" s="504">
        <v>23529.95</v>
      </c>
      <c r="R62" s="493"/>
      <c r="S62" s="493"/>
      <c r="T62" s="493"/>
      <c r="U62" s="493"/>
      <c r="V62" s="493"/>
      <c r="W62" s="493"/>
      <c r="X62" s="493"/>
      <c r="Y62" s="493"/>
      <c r="Z62" s="493"/>
      <c r="AA62" s="493"/>
      <c r="AB62" s="493"/>
      <c r="AC62" s="493"/>
      <c r="AD62" s="493"/>
      <c r="AE62" s="493"/>
      <c r="AF62" s="493"/>
      <c r="AG62" s="493"/>
      <c r="AH62" s="577"/>
      <c r="AI62" s="493"/>
      <c r="AJ62" s="577"/>
      <c r="AK62" s="493"/>
      <c r="AL62" s="500"/>
      <c r="AM62" s="500"/>
      <c r="AN62" s="506"/>
      <c r="AO62" s="500"/>
      <c r="AP62" s="500"/>
      <c r="AQ62" s="500"/>
      <c r="AR62" s="500"/>
      <c r="AS62" s="500"/>
      <c r="AT62" s="500"/>
      <c r="AU62" s="500"/>
      <c r="AV62" s="500"/>
      <c r="AW62" s="500"/>
      <c r="AX62" s="500"/>
      <c r="AY62" s="500"/>
      <c r="AZ62" s="505"/>
    </row>
    <row r="63" spans="1:61" s="550" customFormat="1">
      <c r="A63" s="575">
        <v>20041</v>
      </c>
      <c r="B63" s="576" t="s">
        <v>1668</v>
      </c>
      <c r="C63" s="502" t="s">
        <v>2074</v>
      </c>
      <c r="D63" s="503" t="e">
        <v>#REF!</v>
      </c>
      <c r="E63" s="503">
        <v>82</v>
      </c>
      <c r="F63" s="502"/>
      <c r="G63" s="510">
        <f t="shared" si="6"/>
        <v>3099668.4</v>
      </c>
      <c r="H63" s="500">
        <f t="shared" si="7"/>
        <v>51661.14</v>
      </c>
      <c r="I63" s="500">
        <f t="shared" si="8"/>
        <v>0</v>
      </c>
      <c r="J63" s="500"/>
      <c r="K63" s="500"/>
      <c r="L63" s="500"/>
      <c r="M63" s="495">
        <f t="shared" si="9"/>
        <v>51661.14</v>
      </c>
      <c r="N63" s="493"/>
      <c r="O63" s="493"/>
      <c r="P63" s="504">
        <v>16907.28</v>
      </c>
      <c r="Q63" s="504">
        <v>34753.86</v>
      </c>
      <c r="R63" s="493"/>
      <c r="S63" s="493"/>
      <c r="T63" s="493"/>
      <c r="U63" s="493"/>
      <c r="V63" s="493"/>
      <c r="W63" s="493"/>
      <c r="X63" s="493"/>
      <c r="Y63" s="493"/>
      <c r="Z63" s="493"/>
      <c r="AA63" s="493"/>
      <c r="AB63" s="493"/>
      <c r="AC63" s="493"/>
      <c r="AD63" s="493"/>
      <c r="AE63" s="493"/>
      <c r="AF63" s="493"/>
      <c r="AG63" s="493"/>
      <c r="AH63" s="493"/>
      <c r="AI63" s="511"/>
      <c r="AJ63" s="511"/>
      <c r="AK63" s="587"/>
      <c r="AL63" s="588"/>
      <c r="AM63" s="583"/>
      <c r="AN63" s="607"/>
      <c r="AO63" s="583"/>
      <c r="AP63" s="512"/>
      <c r="AQ63" s="512"/>
      <c r="AR63" s="500"/>
      <c r="AS63" s="500"/>
      <c r="AT63" s="500"/>
      <c r="AU63" s="574"/>
      <c r="AV63" s="500"/>
      <c r="AW63" s="500"/>
      <c r="AX63" s="500"/>
      <c r="AY63" s="500"/>
      <c r="AZ63" s="505"/>
    </row>
    <row r="64" spans="1:61" s="550" customFormat="1">
      <c r="A64" s="575">
        <v>10130</v>
      </c>
      <c r="B64" s="576" t="s">
        <v>2331</v>
      </c>
      <c r="C64" s="502" t="s">
        <v>2074</v>
      </c>
      <c r="D64" s="503"/>
      <c r="E64" s="503"/>
      <c r="F64" s="502"/>
      <c r="G64" s="510">
        <f t="shared" si="6"/>
        <v>2803131</v>
      </c>
      <c r="H64" s="500">
        <f t="shared" si="7"/>
        <v>46718.85</v>
      </c>
      <c r="I64" s="500">
        <f t="shared" si="8"/>
        <v>0</v>
      </c>
      <c r="J64" s="500"/>
      <c r="K64" s="500"/>
      <c r="L64" s="500"/>
      <c r="M64" s="495">
        <f t="shared" si="9"/>
        <v>46718.85</v>
      </c>
      <c r="N64" s="493"/>
      <c r="O64" s="493"/>
      <c r="P64" s="504">
        <v>15898.59</v>
      </c>
      <c r="Q64" s="504">
        <v>30820.26</v>
      </c>
      <c r="R64" s="493"/>
      <c r="S64" s="493"/>
      <c r="T64" s="493"/>
      <c r="U64" s="493"/>
      <c r="V64" s="493"/>
      <c r="W64" s="493"/>
      <c r="X64" s="493"/>
      <c r="Y64" s="493"/>
      <c r="Z64" s="493"/>
      <c r="AA64" s="493"/>
      <c r="AB64" s="493"/>
      <c r="AC64" s="493"/>
      <c r="AD64" s="493"/>
      <c r="AE64" s="493"/>
      <c r="AF64" s="493"/>
      <c r="AG64" s="493"/>
      <c r="AH64" s="493"/>
      <c r="AI64" s="493"/>
      <c r="AJ64" s="577"/>
      <c r="AK64" s="603"/>
      <c r="AL64" s="574"/>
      <c r="AM64" s="574"/>
      <c r="AN64" s="578"/>
      <c r="AO64" s="500"/>
      <c r="AP64" s="574"/>
      <c r="AQ64" s="500"/>
      <c r="AR64" s="500"/>
      <c r="AS64" s="507"/>
      <c r="AT64" s="500"/>
      <c r="AU64" s="574"/>
      <c r="AV64" s="500"/>
      <c r="AW64" s="500"/>
      <c r="AX64" s="500"/>
      <c r="AY64" s="500"/>
      <c r="AZ64" s="505"/>
    </row>
    <row r="65" spans="1:52" s="550" customFormat="1">
      <c r="A65" s="575">
        <v>10137</v>
      </c>
      <c r="B65" s="576" t="s">
        <v>2332</v>
      </c>
      <c r="C65" s="502" t="s">
        <v>2074</v>
      </c>
      <c r="D65" s="503"/>
      <c r="E65" s="503"/>
      <c r="F65" s="502"/>
      <c r="G65" s="510">
        <f t="shared" si="6"/>
        <v>2050786.1999999997</v>
      </c>
      <c r="H65" s="500">
        <f t="shared" si="7"/>
        <v>31274.1</v>
      </c>
      <c r="I65" s="500">
        <f t="shared" si="8"/>
        <v>2905.67</v>
      </c>
      <c r="J65" s="500">
        <f>+S65</f>
        <v>2905.67</v>
      </c>
      <c r="K65" s="500"/>
      <c r="L65" s="500"/>
      <c r="M65" s="495">
        <f t="shared" si="9"/>
        <v>34179.769999999997</v>
      </c>
      <c r="N65" s="493"/>
      <c r="O65" s="493"/>
      <c r="P65" s="504">
        <v>13256.1</v>
      </c>
      <c r="Q65" s="504">
        <v>18018</v>
      </c>
      <c r="R65" s="493"/>
      <c r="S65" s="493">
        <v>2905.67</v>
      </c>
      <c r="T65" s="493"/>
      <c r="U65" s="493"/>
      <c r="V65" s="493"/>
      <c r="W65" s="493"/>
      <c r="X65" s="494"/>
      <c r="Y65" s="493"/>
      <c r="Z65" s="493"/>
      <c r="AA65" s="493"/>
      <c r="AB65" s="493"/>
      <c r="AC65" s="493"/>
      <c r="AD65" s="493"/>
      <c r="AE65" s="493"/>
      <c r="AF65" s="493"/>
      <c r="AG65" s="493"/>
      <c r="AH65" s="577"/>
      <c r="AI65" s="493"/>
      <c r="AJ65" s="493"/>
      <c r="AK65" s="502"/>
      <c r="AL65" s="500"/>
      <c r="AM65" s="500"/>
      <c r="AN65" s="506"/>
      <c r="AO65" s="500"/>
      <c r="AP65" s="500"/>
      <c r="AQ65" s="500"/>
      <c r="AR65" s="500"/>
      <c r="AS65" s="500"/>
      <c r="AT65" s="500"/>
      <c r="AU65" s="500"/>
      <c r="AV65" s="500"/>
      <c r="AW65" s="500"/>
      <c r="AX65" s="500"/>
      <c r="AY65" s="500"/>
      <c r="AZ65" s="505"/>
    </row>
    <row r="66" spans="1:52" s="550" customFormat="1">
      <c r="A66" s="575">
        <v>10206</v>
      </c>
      <c r="B66" s="576" t="s">
        <v>2333</v>
      </c>
      <c r="C66" s="502" t="s">
        <v>2083</v>
      </c>
      <c r="D66" s="503"/>
      <c r="E66" s="503"/>
      <c r="F66" s="502"/>
      <c r="G66" s="510">
        <f t="shared" si="6"/>
        <v>992549.40000000014</v>
      </c>
      <c r="H66" s="500">
        <f t="shared" si="7"/>
        <v>16542.490000000002</v>
      </c>
      <c r="I66" s="500">
        <f t="shared" si="8"/>
        <v>16542.490000000002</v>
      </c>
      <c r="J66" s="500">
        <f>+Q66</f>
        <v>16542.490000000002</v>
      </c>
      <c r="K66" s="500"/>
      <c r="L66" s="500"/>
      <c r="M66" s="495">
        <f t="shared" si="9"/>
        <v>33084.980000000003</v>
      </c>
      <c r="N66" s="493"/>
      <c r="O66" s="493"/>
      <c r="P66" s="504">
        <v>16542.490000000002</v>
      </c>
      <c r="Q66" s="493">
        <v>16542.490000000002</v>
      </c>
      <c r="R66" s="493"/>
      <c r="S66" s="493"/>
      <c r="T66" s="493"/>
      <c r="U66" s="493"/>
      <c r="V66" s="493"/>
      <c r="W66" s="493"/>
      <c r="X66" s="493"/>
      <c r="Y66" s="493"/>
      <c r="Z66" s="493"/>
      <c r="AA66" s="493"/>
      <c r="AB66" s="493"/>
      <c r="AC66" s="493"/>
      <c r="AD66" s="493"/>
      <c r="AE66" s="493"/>
      <c r="AF66" s="500"/>
      <c r="AG66" s="500"/>
      <c r="AH66" s="500"/>
      <c r="AI66" s="500"/>
      <c r="AJ66" s="493"/>
      <c r="AK66" s="577"/>
      <c r="AL66" s="493"/>
      <c r="AM66" s="493"/>
      <c r="AN66" s="506"/>
      <c r="AO66" s="500"/>
      <c r="AP66" s="500"/>
      <c r="AQ66" s="500"/>
      <c r="AR66" s="500"/>
      <c r="AS66" s="500"/>
      <c r="AT66" s="507"/>
      <c r="AU66" s="500"/>
      <c r="AV66" s="500"/>
      <c r="AW66" s="507"/>
      <c r="AX66" s="500"/>
      <c r="AY66" s="500"/>
      <c r="AZ66" s="505"/>
    </row>
    <row r="67" spans="1:52" s="550" customFormat="1">
      <c r="A67" s="575">
        <v>10014</v>
      </c>
      <c r="B67" s="576" t="s">
        <v>2334</v>
      </c>
      <c r="C67" s="502" t="s">
        <v>2300</v>
      </c>
      <c r="D67" s="503"/>
      <c r="E67" s="503">
        <v>65</v>
      </c>
      <c r="F67" s="502"/>
      <c r="G67" s="510">
        <f t="shared" si="6"/>
        <v>2087907.9000000001</v>
      </c>
      <c r="H67" s="500">
        <f t="shared" si="7"/>
        <v>14719.870000000003</v>
      </c>
      <c r="I67" s="500">
        <f t="shared" si="8"/>
        <v>17401.79</v>
      </c>
      <c r="J67" s="500">
        <f>+R67</f>
        <v>17401.79</v>
      </c>
      <c r="K67" s="500"/>
      <c r="L67" s="500"/>
      <c r="M67" s="495">
        <f t="shared" si="9"/>
        <v>32121.660000000003</v>
      </c>
      <c r="N67" s="493"/>
      <c r="O67" s="493"/>
      <c r="P67" s="504">
        <v>11050.44</v>
      </c>
      <c r="Q67" s="504">
        <v>3669.43</v>
      </c>
      <c r="R67" s="493">
        <v>17401.79</v>
      </c>
      <c r="S67" s="493"/>
      <c r="T67" s="493"/>
      <c r="U67" s="493"/>
      <c r="V67" s="493"/>
      <c r="W67" s="493"/>
      <c r="X67" s="493"/>
      <c r="Y67" s="493"/>
      <c r="Z67" s="493"/>
      <c r="AA67" s="493"/>
      <c r="AB67" s="493"/>
      <c r="AC67" s="493"/>
      <c r="AD67" s="493"/>
      <c r="AE67" s="493"/>
      <c r="AF67" s="500"/>
      <c r="AG67" s="500"/>
      <c r="AH67" s="500"/>
      <c r="AI67" s="500"/>
      <c r="AJ67" s="493"/>
      <c r="AK67" s="500"/>
      <c r="AL67" s="496"/>
      <c r="AM67" s="500"/>
      <c r="AN67" s="506"/>
      <c r="AO67" s="500"/>
      <c r="AP67" s="500"/>
      <c r="AQ67" s="500"/>
      <c r="AR67" s="500"/>
      <c r="AS67" s="500"/>
      <c r="AT67" s="500"/>
      <c r="AU67" s="500"/>
      <c r="AV67" s="500"/>
      <c r="AW67" s="500"/>
      <c r="AX67" s="500"/>
      <c r="AY67" s="500"/>
      <c r="AZ67" s="505"/>
    </row>
    <row r="68" spans="1:52" s="550" customFormat="1">
      <c r="A68" s="575">
        <v>10038</v>
      </c>
      <c r="B68" s="576" t="s">
        <v>2335</v>
      </c>
      <c r="C68" s="502" t="s">
        <v>2111</v>
      </c>
      <c r="D68" s="503"/>
      <c r="E68" s="503"/>
      <c r="F68" s="502"/>
      <c r="G68" s="510">
        <f t="shared" si="6"/>
        <v>2821618.8</v>
      </c>
      <c r="H68" s="500">
        <f t="shared" si="7"/>
        <v>15675.66</v>
      </c>
      <c r="I68" s="500">
        <f t="shared" si="8"/>
        <v>15675.66</v>
      </c>
      <c r="J68" s="500">
        <f>+U68+V68</f>
        <v>15675.66</v>
      </c>
      <c r="K68" s="500"/>
      <c r="L68" s="500"/>
      <c r="M68" s="495">
        <f t="shared" si="9"/>
        <v>31351.32</v>
      </c>
      <c r="N68" s="493"/>
      <c r="O68" s="493"/>
      <c r="P68" s="504"/>
      <c r="Q68" s="504">
        <v>0</v>
      </c>
      <c r="R68" s="504"/>
      <c r="S68" s="508"/>
      <c r="T68" s="508"/>
      <c r="U68" s="508">
        <v>15675.66</v>
      </c>
      <c r="V68" s="508"/>
      <c r="W68" s="597">
        <v>15675.66</v>
      </c>
      <c r="X68" s="508"/>
      <c r="Y68" s="493"/>
      <c r="Z68" s="493"/>
      <c r="AA68" s="493"/>
      <c r="AB68" s="493"/>
      <c r="AC68" s="493"/>
      <c r="AD68" s="493"/>
      <c r="AE68" s="493"/>
      <c r="AF68" s="493"/>
      <c r="AG68" s="494"/>
      <c r="AH68" s="493"/>
      <c r="AI68" s="493"/>
      <c r="AJ68" s="493"/>
      <c r="AK68" s="500"/>
      <c r="AL68" s="496"/>
      <c r="AM68" s="500"/>
      <c r="AN68" s="578"/>
      <c r="AO68" s="500"/>
      <c r="AP68" s="500"/>
      <c r="AQ68" s="574"/>
      <c r="AR68" s="500"/>
      <c r="AS68" s="507"/>
      <c r="AT68" s="574"/>
      <c r="AU68" s="500"/>
      <c r="AV68" s="500"/>
      <c r="AW68" s="500"/>
      <c r="AX68" s="500"/>
      <c r="AY68" s="500"/>
      <c r="AZ68" s="505"/>
    </row>
    <row r="69" spans="1:52" s="550" customFormat="1">
      <c r="A69" s="575">
        <v>10128</v>
      </c>
      <c r="B69" s="576" t="s">
        <v>2336</v>
      </c>
      <c r="C69" s="502" t="s">
        <v>2074</v>
      </c>
      <c r="D69" s="503"/>
      <c r="E69" s="503"/>
      <c r="F69" s="502"/>
      <c r="G69" s="510">
        <f t="shared" si="6"/>
        <v>1132712.4000000001</v>
      </c>
      <c r="H69" s="500">
        <f t="shared" si="7"/>
        <v>18878.54</v>
      </c>
      <c r="I69" s="500">
        <f t="shared" si="8"/>
        <v>0</v>
      </c>
      <c r="J69" s="500"/>
      <c r="K69" s="500"/>
      <c r="L69" s="500"/>
      <c r="M69" s="495">
        <f t="shared" si="9"/>
        <v>18878.54</v>
      </c>
      <c r="N69" s="493"/>
      <c r="O69" s="493"/>
      <c r="P69" s="504">
        <v>5566.86</v>
      </c>
      <c r="Q69" s="504">
        <v>13311.68</v>
      </c>
      <c r="R69" s="493"/>
      <c r="S69" s="493"/>
      <c r="T69" s="493"/>
      <c r="U69" s="493"/>
      <c r="V69" s="493"/>
      <c r="W69" s="493"/>
      <c r="X69" s="493"/>
      <c r="Y69" s="493"/>
      <c r="Z69" s="493"/>
      <c r="AA69" s="493"/>
      <c r="AB69" s="493"/>
      <c r="AC69" s="493"/>
      <c r="AD69" s="493"/>
      <c r="AE69" s="493"/>
      <c r="AF69" s="493"/>
      <c r="AG69" s="493"/>
      <c r="AH69" s="493"/>
      <c r="AI69" s="493"/>
      <c r="AJ69" s="577"/>
      <c r="AK69" s="574"/>
      <c r="AL69" s="574"/>
      <c r="AM69" s="574"/>
      <c r="AN69" s="578"/>
      <c r="AO69" s="500"/>
      <c r="AP69" s="574"/>
      <c r="AQ69" s="500"/>
      <c r="AR69" s="500"/>
      <c r="AS69" s="507"/>
      <c r="AT69" s="500"/>
      <c r="AU69" s="574"/>
      <c r="AV69" s="500"/>
      <c r="AW69" s="500"/>
      <c r="AX69" s="500"/>
      <c r="AY69" s="500"/>
      <c r="AZ69" s="505"/>
    </row>
    <row r="70" spans="1:52" s="550" customFormat="1">
      <c r="A70" s="575">
        <v>20094</v>
      </c>
      <c r="B70" s="576" t="s">
        <v>2337</v>
      </c>
      <c r="C70" s="502">
        <v>120</v>
      </c>
      <c r="D70" s="503"/>
      <c r="E70" s="503"/>
      <c r="F70" s="502"/>
      <c r="G70" s="510">
        <f t="shared" si="6"/>
        <v>2028117.5999999999</v>
      </c>
      <c r="H70" s="500">
        <f t="shared" si="7"/>
        <v>4463.2299999999996</v>
      </c>
      <c r="I70" s="500">
        <f t="shared" si="8"/>
        <v>12437.75</v>
      </c>
      <c r="J70" s="500">
        <f>+Q70</f>
        <v>12437.75</v>
      </c>
      <c r="K70" s="500"/>
      <c r="L70" s="500"/>
      <c r="M70" s="495">
        <f t="shared" si="9"/>
        <v>16900.98</v>
      </c>
      <c r="N70" s="493"/>
      <c r="O70" s="493"/>
      <c r="P70" s="504">
        <v>4463.2299999999996</v>
      </c>
      <c r="Q70" s="493">
        <v>12437.75</v>
      </c>
      <c r="R70" s="493"/>
      <c r="S70" s="493"/>
      <c r="T70" s="493"/>
      <c r="U70" s="493"/>
      <c r="V70" s="493"/>
      <c r="W70" s="493"/>
      <c r="X70" s="493"/>
      <c r="Y70" s="493"/>
      <c r="Z70" s="493"/>
      <c r="AA70" s="493"/>
      <c r="AB70" s="493"/>
      <c r="AC70" s="493"/>
      <c r="AD70" s="493"/>
      <c r="AE70" s="493"/>
      <c r="AF70" s="493"/>
      <c r="AG70" s="493"/>
      <c r="AH70" s="493"/>
      <c r="AI70" s="493"/>
      <c r="AJ70" s="493"/>
      <c r="AK70" s="500"/>
      <c r="AL70" s="500"/>
      <c r="AM70" s="500"/>
      <c r="AN70" s="500"/>
      <c r="AO70" s="500"/>
      <c r="AP70" s="500"/>
      <c r="AQ70" s="500"/>
      <c r="AR70" s="500"/>
      <c r="AS70" s="507"/>
      <c r="AT70" s="500"/>
      <c r="AU70" s="500"/>
      <c r="AV70" s="500"/>
      <c r="AW70" s="500"/>
      <c r="AX70" s="500"/>
      <c r="AY70" s="500"/>
      <c r="AZ70" s="505"/>
    </row>
    <row r="71" spans="1:52" s="550" customFormat="1">
      <c r="A71" s="581">
        <v>10149</v>
      </c>
      <c r="B71" s="576" t="s">
        <v>2338</v>
      </c>
      <c r="C71" s="502"/>
      <c r="D71" s="503"/>
      <c r="E71" s="503"/>
      <c r="F71" s="502"/>
      <c r="G71" s="510"/>
      <c r="H71" s="500">
        <f t="shared" si="7"/>
        <v>10856.61</v>
      </c>
      <c r="I71" s="500">
        <f t="shared" si="8"/>
        <v>0</v>
      </c>
      <c r="J71" s="500"/>
      <c r="K71" s="500"/>
      <c r="L71" s="500"/>
      <c r="M71" s="495">
        <f t="shared" si="9"/>
        <v>10856.61</v>
      </c>
      <c r="N71" s="493"/>
      <c r="O71" s="493"/>
      <c r="P71" s="504">
        <v>10856.61</v>
      </c>
      <c r="Q71" s="493">
        <v>0</v>
      </c>
      <c r="R71" s="493"/>
      <c r="S71" s="493"/>
      <c r="T71" s="493"/>
      <c r="U71" s="493"/>
      <c r="V71" s="493"/>
      <c r="W71" s="493"/>
      <c r="X71" s="493"/>
      <c r="Y71" s="493"/>
      <c r="Z71" s="493"/>
      <c r="AA71" s="493"/>
      <c r="AB71" s="493"/>
      <c r="AC71" s="493"/>
      <c r="AD71" s="493"/>
      <c r="AE71" s="493"/>
      <c r="AF71" s="493"/>
      <c r="AG71" s="493"/>
      <c r="AH71" s="493"/>
      <c r="AI71" s="493"/>
      <c r="AJ71" s="577"/>
      <c r="AK71" s="574"/>
      <c r="AL71" s="500"/>
      <c r="AM71" s="500"/>
      <c r="AN71" s="500"/>
      <c r="AO71" s="500"/>
      <c r="AP71" s="500"/>
      <c r="AQ71" s="500"/>
      <c r="AR71" s="500"/>
      <c r="AS71" s="500"/>
      <c r="AT71" s="500"/>
      <c r="AU71" s="500"/>
      <c r="AV71" s="500"/>
      <c r="AW71" s="500"/>
      <c r="AX71" s="500"/>
      <c r="AY71" s="500"/>
      <c r="AZ71" s="505"/>
    </row>
    <row r="72" spans="1:52" s="550" customFormat="1">
      <c r="A72" s="581">
        <v>20035</v>
      </c>
      <c r="B72" s="576" t="s">
        <v>1678</v>
      </c>
      <c r="C72" s="502" t="s">
        <v>2083</v>
      </c>
      <c r="D72" s="503"/>
      <c r="E72" s="503"/>
      <c r="F72" s="502"/>
      <c r="G72" s="510">
        <f t="shared" si="6"/>
        <v>302502</v>
      </c>
      <c r="H72" s="500">
        <f t="shared" ref="H72:H86" si="10">M72-I72</f>
        <v>2037.0500000000002</v>
      </c>
      <c r="I72" s="500">
        <f t="shared" ref="I72:I85" si="11">J72+K72+L72</f>
        <v>8046.3499999999995</v>
      </c>
      <c r="J72" s="500">
        <f>+Q72+R72+S72</f>
        <v>8046.3499999999995</v>
      </c>
      <c r="K72" s="500"/>
      <c r="L72" s="500"/>
      <c r="M72" s="495">
        <f t="shared" ref="M72:M86" si="12">SUM(N72:BL72)</f>
        <v>10083.4</v>
      </c>
      <c r="N72" s="493"/>
      <c r="O72" s="493"/>
      <c r="P72" s="504">
        <v>2037.05</v>
      </c>
      <c r="Q72" s="493">
        <v>2546.31</v>
      </c>
      <c r="R72" s="493">
        <v>2037.05</v>
      </c>
      <c r="S72" s="493">
        <v>3462.99</v>
      </c>
      <c r="T72" s="493"/>
      <c r="U72" s="493"/>
      <c r="V72" s="493"/>
      <c r="W72" s="493"/>
      <c r="X72" s="493"/>
      <c r="Y72" s="493"/>
      <c r="Z72" s="493"/>
      <c r="AA72" s="493"/>
      <c r="AB72" s="493"/>
      <c r="AC72" s="493"/>
      <c r="AD72" s="493"/>
      <c r="AE72" s="493"/>
      <c r="AF72" s="493"/>
      <c r="AG72" s="493"/>
      <c r="AH72" s="493"/>
      <c r="AI72" s="582"/>
      <c r="AJ72" s="511"/>
      <c r="AK72" s="512"/>
      <c r="AL72" s="512"/>
      <c r="AM72" s="512"/>
      <c r="AN72" s="583"/>
      <c r="AO72" s="512"/>
      <c r="AP72" s="512"/>
      <c r="AQ72" s="512"/>
      <c r="AR72" s="500"/>
      <c r="AS72" s="500"/>
      <c r="AT72" s="500"/>
      <c r="AU72" s="500"/>
      <c r="AV72" s="500"/>
      <c r="AW72" s="500"/>
      <c r="AX72" s="500"/>
      <c r="AY72" s="500"/>
      <c r="AZ72" s="505"/>
    </row>
    <row r="73" spans="1:52" s="550" customFormat="1">
      <c r="A73" s="581">
        <v>10148</v>
      </c>
      <c r="B73" s="576" t="s">
        <v>2339</v>
      </c>
      <c r="C73" s="502" t="s">
        <v>2111</v>
      </c>
      <c r="D73" s="507"/>
      <c r="E73" s="507"/>
      <c r="F73" s="500"/>
      <c r="G73" s="510">
        <f t="shared" ref="G73:G85" si="13">M73*C73</f>
        <v>840694.49999999988</v>
      </c>
      <c r="H73" s="500">
        <f t="shared" si="10"/>
        <v>9341.0499999999993</v>
      </c>
      <c r="I73" s="500">
        <f t="shared" si="11"/>
        <v>0</v>
      </c>
      <c r="J73" s="500"/>
      <c r="K73" s="500"/>
      <c r="L73" s="500"/>
      <c r="M73" s="495">
        <f t="shared" si="12"/>
        <v>9341.0499999999993</v>
      </c>
      <c r="N73" s="493"/>
      <c r="O73" s="493"/>
      <c r="P73" s="504"/>
      <c r="Q73" s="504">
        <v>9341.0499999999993</v>
      </c>
      <c r="R73" s="493"/>
      <c r="S73" s="493"/>
      <c r="T73" s="493"/>
      <c r="U73" s="493"/>
      <c r="V73" s="493"/>
      <c r="W73" s="493"/>
      <c r="X73" s="493"/>
      <c r="Y73" s="493"/>
      <c r="Z73" s="493"/>
      <c r="AA73" s="493"/>
      <c r="AB73" s="493"/>
      <c r="AC73" s="493"/>
      <c r="AD73" s="493"/>
      <c r="AE73" s="493"/>
      <c r="AF73" s="493"/>
      <c r="AG73" s="493"/>
      <c r="AH73" s="577"/>
      <c r="AI73" s="577"/>
      <c r="AJ73" s="577"/>
      <c r="AK73" s="500"/>
      <c r="AL73" s="500"/>
      <c r="AM73" s="500"/>
      <c r="AN73" s="500"/>
      <c r="AO73" s="500"/>
      <c r="AP73" s="500"/>
      <c r="AQ73" s="500"/>
      <c r="AR73" s="500"/>
      <c r="AS73" s="500"/>
      <c r="AT73" s="500"/>
      <c r="AU73" s="500"/>
      <c r="AV73" s="500"/>
      <c r="AW73" s="500"/>
      <c r="AX73" s="500"/>
      <c r="AY73" s="500"/>
      <c r="AZ73" s="505"/>
    </row>
    <row r="74" spans="1:52" s="550" customFormat="1">
      <c r="A74" s="580">
        <v>10172</v>
      </c>
      <c r="B74" s="507" t="s">
        <v>2340</v>
      </c>
      <c r="C74" s="500" t="s">
        <v>2083</v>
      </c>
      <c r="D74" s="507" t="e">
        <v>#REF!</v>
      </c>
      <c r="E74" s="507">
        <v>65</v>
      </c>
      <c r="F74" s="500"/>
      <c r="G74" s="510">
        <f t="shared" si="13"/>
        <v>280160.40000000002</v>
      </c>
      <c r="H74" s="500">
        <f t="shared" si="10"/>
        <v>0</v>
      </c>
      <c r="I74" s="500">
        <f t="shared" si="11"/>
        <v>9338.68</v>
      </c>
      <c r="J74" s="500">
        <f>+V74</f>
        <v>0</v>
      </c>
      <c r="K74" s="500">
        <f>+W74+Y74</f>
        <v>9338.68</v>
      </c>
      <c r="L74" s="500"/>
      <c r="M74" s="495">
        <f t="shared" si="12"/>
        <v>9338.68</v>
      </c>
      <c r="N74" s="493"/>
      <c r="O74" s="493"/>
      <c r="P74" s="504"/>
      <c r="Q74" s="508">
        <v>0</v>
      </c>
      <c r="R74" s="508"/>
      <c r="S74" s="508"/>
      <c r="T74" s="508"/>
      <c r="U74" s="508"/>
      <c r="V74" s="508"/>
      <c r="W74" s="493">
        <v>2063.3200000000002</v>
      </c>
      <c r="X74" s="494"/>
      <c r="Y74" s="493">
        <v>7275.36</v>
      </c>
      <c r="Z74" s="493"/>
      <c r="AA74" s="493"/>
      <c r="AB74" s="493"/>
      <c r="AC74" s="493"/>
      <c r="AD74" s="493"/>
      <c r="AE74" s="493"/>
      <c r="AF74" s="493"/>
      <c r="AG74" s="493"/>
      <c r="AH74" s="493"/>
      <c r="AI74" s="493"/>
      <c r="AJ74" s="493"/>
      <c r="AK74" s="574"/>
      <c r="AL74" s="574"/>
      <c r="AM74" s="500"/>
      <c r="AN74" s="500"/>
      <c r="AO74" s="500"/>
      <c r="AP74" s="500"/>
      <c r="AQ74" s="500"/>
      <c r="AR74" s="500"/>
      <c r="AS74" s="500"/>
      <c r="AT74" s="500"/>
      <c r="AU74" s="500"/>
      <c r="AV74" s="500"/>
      <c r="AW74" s="500"/>
      <c r="AX74" s="500"/>
      <c r="AY74" s="500"/>
      <c r="AZ74" s="505"/>
    </row>
    <row r="75" spans="1:52" s="550" customFormat="1">
      <c r="A75" s="580">
        <v>20013</v>
      </c>
      <c r="B75" s="507" t="s">
        <v>1679</v>
      </c>
      <c r="C75" s="502" t="s">
        <v>2304</v>
      </c>
      <c r="D75" s="507" t="e">
        <v>#REF!</v>
      </c>
      <c r="E75" s="507">
        <v>92</v>
      </c>
      <c r="F75" s="500"/>
      <c r="G75" s="510">
        <f t="shared" si="13"/>
        <v>609602.84</v>
      </c>
      <c r="H75" s="500">
        <f t="shared" si="10"/>
        <v>7916.92</v>
      </c>
      <c r="I75" s="500">
        <f t="shared" si="11"/>
        <v>0</v>
      </c>
      <c r="J75" s="500"/>
      <c r="K75" s="500"/>
      <c r="L75" s="500"/>
      <c r="M75" s="495">
        <f t="shared" si="12"/>
        <v>7916.92</v>
      </c>
      <c r="N75" s="493"/>
      <c r="O75" s="493"/>
      <c r="P75" s="504">
        <v>534.57000000000005</v>
      </c>
      <c r="Q75" s="504">
        <v>2476.31</v>
      </c>
      <c r="R75" s="504">
        <v>4906.04</v>
      </c>
      <c r="S75" s="493"/>
      <c r="T75" s="493"/>
      <c r="U75" s="493"/>
      <c r="V75" s="493"/>
      <c r="W75" s="493"/>
      <c r="X75" s="493"/>
      <c r="Y75" s="493"/>
      <c r="Z75" s="493"/>
      <c r="AA75" s="493"/>
      <c r="AB75" s="493"/>
      <c r="AC75" s="493"/>
      <c r="AD75" s="493"/>
      <c r="AE75" s="493"/>
      <c r="AF75" s="493"/>
      <c r="AG75" s="493"/>
      <c r="AH75" s="493"/>
      <c r="AI75" s="511"/>
      <c r="AJ75" s="511"/>
      <c r="AK75" s="512"/>
      <c r="AL75" s="583"/>
      <c r="AM75" s="512"/>
      <c r="AN75" s="512"/>
      <c r="AO75" s="512"/>
      <c r="AP75" s="512"/>
      <c r="AQ75" s="512"/>
      <c r="AR75" s="500"/>
      <c r="AS75" s="510"/>
      <c r="AT75" s="500"/>
      <c r="AU75" s="500"/>
      <c r="AV75" s="500"/>
      <c r="AW75" s="500"/>
      <c r="AX75" s="500"/>
      <c r="AY75" s="500"/>
      <c r="AZ75" s="505"/>
    </row>
    <row r="76" spans="1:52" s="550" customFormat="1">
      <c r="A76" s="581">
        <v>10203</v>
      </c>
      <c r="B76" s="576" t="s">
        <v>2341</v>
      </c>
      <c r="C76" s="502" t="s">
        <v>2310</v>
      </c>
      <c r="D76" s="503"/>
      <c r="E76" s="503"/>
      <c r="F76" s="502"/>
      <c r="G76" s="510">
        <f t="shared" si="13"/>
        <v>298491.2</v>
      </c>
      <c r="H76" s="500">
        <f t="shared" si="10"/>
        <v>7462.28</v>
      </c>
      <c r="I76" s="500">
        <f t="shared" si="11"/>
        <v>0</v>
      </c>
      <c r="J76" s="500"/>
      <c r="K76" s="500"/>
      <c r="L76" s="500"/>
      <c r="M76" s="495">
        <f t="shared" si="12"/>
        <v>7462.28</v>
      </c>
      <c r="N76" s="493"/>
      <c r="O76" s="493"/>
      <c r="P76" s="504"/>
      <c r="Q76" s="504">
        <v>7462.28</v>
      </c>
      <c r="R76" s="493"/>
      <c r="S76" s="493"/>
      <c r="T76" s="493"/>
      <c r="U76" s="493"/>
      <c r="V76" s="493"/>
      <c r="W76" s="493"/>
      <c r="X76" s="493"/>
      <c r="Y76" s="493"/>
      <c r="Z76" s="493"/>
      <c r="AA76" s="493"/>
      <c r="AB76" s="493"/>
      <c r="AC76" s="493"/>
      <c r="AD76" s="493"/>
      <c r="AE76" s="493"/>
      <c r="AF76" s="493"/>
      <c r="AG76" s="493"/>
      <c r="AH76" s="493"/>
      <c r="AI76" s="493"/>
      <c r="AJ76" s="493"/>
      <c r="AK76" s="574"/>
      <c r="AL76" s="500"/>
      <c r="AM76" s="500"/>
      <c r="AN76" s="500"/>
      <c r="AO76" s="500"/>
      <c r="AP76" s="500"/>
      <c r="AQ76" s="500"/>
      <c r="AR76" s="500"/>
      <c r="AS76" s="510"/>
      <c r="AT76" s="507"/>
      <c r="AU76" s="500"/>
      <c r="AV76" s="500"/>
      <c r="AW76" s="507"/>
      <c r="AX76" s="500"/>
      <c r="AY76" s="500"/>
      <c r="AZ76" s="505"/>
    </row>
    <row r="77" spans="1:52" s="550" customFormat="1">
      <c r="A77" s="575">
        <v>10152</v>
      </c>
      <c r="B77" s="576" t="s">
        <v>2342</v>
      </c>
      <c r="C77" s="502" t="s">
        <v>2111</v>
      </c>
      <c r="D77" s="503"/>
      <c r="E77" s="503"/>
      <c r="F77" s="502"/>
      <c r="G77" s="510">
        <f t="shared" si="13"/>
        <v>519736.49999999994</v>
      </c>
      <c r="H77" s="500">
        <f t="shared" si="10"/>
        <v>5633.98</v>
      </c>
      <c r="I77" s="500">
        <f t="shared" si="11"/>
        <v>140.87</v>
      </c>
      <c r="J77" s="500">
        <f>+S77</f>
        <v>140.87</v>
      </c>
      <c r="K77" s="500"/>
      <c r="L77" s="500"/>
      <c r="M77" s="495">
        <f t="shared" si="12"/>
        <v>5774.8499999999995</v>
      </c>
      <c r="N77" s="493"/>
      <c r="O77" s="493"/>
      <c r="P77" s="504">
        <v>3865.99</v>
      </c>
      <c r="Q77" s="504">
        <v>0</v>
      </c>
      <c r="R77" s="504">
        <v>1767.99</v>
      </c>
      <c r="S77" s="493">
        <v>140.87</v>
      </c>
      <c r="T77" s="493"/>
      <c r="U77" s="493"/>
      <c r="V77" s="493"/>
      <c r="W77" s="493"/>
      <c r="X77" s="493"/>
      <c r="Y77" s="493"/>
      <c r="Z77" s="493"/>
      <c r="AA77" s="493"/>
      <c r="AB77" s="493"/>
      <c r="AC77" s="493"/>
      <c r="AD77" s="493"/>
      <c r="AE77" s="493"/>
      <c r="AF77" s="493"/>
      <c r="AG77" s="493"/>
      <c r="AH77" s="493"/>
      <c r="AI77" s="493"/>
      <c r="AJ77" s="577"/>
      <c r="AK77" s="574"/>
      <c r="AL77" s="500"/>
      <c r="AM77" s="500"/>
      <c r="AN77" s="500"/>
      <c r="AO77" s="500"/>
      <c r="AP77" s="500"/>
      <c r="AQ77" s="500"/>
      <c r="AR77" s="500"/>
      <c r="AS77" s="500"/>
      <c r="AT77" s="500"/>
      <c r="AU77" s="500"/>
      <c r="AV77" s="500"/>
      <c r="AW77" s="500"/>
      <c r="AX77" s="500"/>
      <c r="AY77" s="500"/>
      <c r="AZ77" s="505"/>
    </row>
    <row r="78" spans="1:52" s="550" customFormat="1">
      <c r="A78" s="575">
        <v>10119</v>
      </c>
      <c r="B78" s="576" t="s">
        <v>2343</v>
      </c>
      <c r="C78" s="502" t="s">
        <v>2074</v>
      </c>
      <c r="D78" s="503"/>
      <c r="E78" s="503"/>
      <c r="F78" s="502"/>
      <c r="G78" s="510">
        <f t="shared" si="13"/>
        <v>342730.2</v>
      </c>
      <c r="H78" s="500">
        <f t="shared" si="10"/>
        <v>610.73999999999978</v>
      </c>
      <c r="I78" s="500">
        <f t="shared" si="11"/>
        <v>5101.43</v>
      </c>
      <c r="J78" s="500">
        <f>+R78</f>
        <v>5101.43</v>
      </c>
      <c r="K78" s="500"/>
      <c r="L78" s="500"/>
      <c r="M78" s="495">
        <f t="shared" si="12"/>
        <v>5712.17</v>
      </c>
      <c r="N78" s="493"/>
      <c r="O78" s="493"/>
      <c r="P78" s="504"/>
      <c r="Q78" s="504">
        <v>610.74</v>
      </c>
      <c r="R78" s="493">
        <v>5101.43</v>
      </c>
      <c r="S78" s="493"/>
      <c r="T78" s="493"/>
      <c r="U78" s="493"/>
      <c r="V78" s="493"/>
      <c r="W78" s="493"/>
      <c r="X78" s="493"/>
      <c r="Y78" s="493"/>
      <c r="Z78" s="493"/>
      <c r="AA78" s="500"/>
      <c r="AB78" s="500"/>
      <c r="AC78" s="493"/>
      <c r="AD78" s="493"/>
      <c r="AE78" s="493"/>
      <c r="AF78" s="493"/>
      <c r="AG78" s="577"/>
      <c r="AH78" s="493"/>
      <c r="AI78" s="577"/>
      <c r="AJ78" s="493"/>
      <c r="AK78" s="574"/>
      <c r="AL78" s="574"/>
      <c r="AM78" s="574"/>
      <c r="AN78" s="574"/>
      <c r="AO78" s="574"/>
      <c r="AP78" s="500"/>
      <c r="AQ78" s="500"/>
      <c r="AR78" s="500"/>
      <c r="AS78" s="510"/>
      <c r="AT78" s="500"/>
      <c r="AU78" s="500"/>
      <c r="AV78" s="500"/>
      <c r="AW78" s="500"/>
      <c r="AX78" s="500"/>
      <c r="AY78" s="500"/>
      <c r="AZ78" s="505"/>
    </row>
    <row r="79" spans="1:52" s="550" customFormat="1">
      <c r="A79" s="575">
        <v>10075</v>
      </c>
      <c r="B79" s="576" t="s">
        <v>2344</v>
      </c>
      <c r="C79" s="510" t="s">
        <v>2074</v>
      </c>
      <c r="D79" s="503"/>
      <c r="E79" s="503"/>
      <c r="F79" s="502"/>
      <c r="G79" s="510">
        <f t="shared" si="13"/>
        <v>229020.6</v>
      </c>
      <c r="H79" s="500">
        <f t="shared" si="10"/>
        <v>3817.01</v>
      </c>
      <c r="I79" s="500">
        <f t="shared" si="11"/>
        <v>0</v>
      </c>
      <c r="J79" s="500"/>
      <c r="K79" s="500"/>
      <c r="L79" s="500"/>
      <c r="M79" s="495">
        <f t="shared" si="12"/>
        <v>3817.01</v>
      </c>
      <c r="N79" s="493"/>
      <c r="O79" s="493"/>
      <c r="P79" s="504"/>
      <c r="Q79" s="504">
        <v>3817.01</v>
      </c>
      <c r="R79" s="493"/>
      <c r="S79" s="493"/>
      <c r="T79" s="493"/>
      <c r="U79" s="493"/>
      <c r="V79" s="493"/>
      <c r="W79" s="493"/>
      <c r="X79" s="493"/>
      <c r="Y79" s="493"/>
      <c r="Z79" s="493"/>
      <c r="AA79" s="500"/>
      <c r="AB79" s="500"/>
      <c r="AC79" s="493"/>
      <c r="AD79" s="493"/>
      <c r="AE79" s="493"/>
      <c r="AF79" s="493"/>
      <c r="AG79" s="493"/>
      <c r="AH79" s="493"/>
      <c r="AI79" s="493"/>
      <c r="AJ79" s="493"/>
      <c r="AK79" s="500"/>
      <c r="AL79" s="500"/>
      <c r="AM79" s="574"/>
      <c r="AN79" s="500"/>
      <c r="AO79" s="500"/>
      <c r="AP79" s="500"/>
      <c r="AQ79" s="500"/>
      <c r="AR79" s="500"/>
      <c r="AS79" s="510"/>
      <c r="AT79" s="500"/>
      <c r="AU79" s="500"/>
      <c r="AV79" s="500"/>
      <c r="AW79" s="500"/>
      <c r="AX79" s="500"/>
      <c r="AY79" s="500"/>
      <c r="AZ79" s="505"/>
    </row>
    <row r="80" spans="1:52" s="550" customFormat="1">
      <c r="A80" s="575">
        <v>10127</v>
      </c>
      <c r="B80" s="576" t="s">
        <v>2345</v>
      </c>
      <c r="C80" s="502" t="s">
        <v>2074</v>
      </c>
      <c r="D80" s="503"/>
      <c r="E80" s="503">
        <v>60</v>
      </c>
      <c r="F80" s="502"/>
      <c r="G80" s="510">
        <f t="shared" si="13"/>
        <v>218287.19999999998</v>
      </c>
      <c r="H80" s="500">
        <f t="shared" si="10"/>
        <v>3638.12</v>
      </c>
      <c r="I80" s="500">
        <f t="shared" si="11"/>
        <v>0</v>
      </c>
      <c r="J80" s="500"/>
      <c r="K80" s="500"/>
      <c r="L80" s="500"/>
      <c r="M80" s="495">
        <f t="shared" si="12"/>
        <v>3638.12</v>
      </c>
      <c r="N80" s="493"/>
      <c r="O80" s="493"/>
      <c r="P80" s="504">
        <v>3638.12</v>
      </c>
      <c r="Q80" s="504">
        <v>0</v>
      </c>
      <c r="R80" s="493"/>
      <c r="S80" s="493"/>
      <c r="T80" s="493"/>
      <c r="U80" s="493"/>
      <c r="V80" s="493"/>
      <c r="W80" s="493"/>
      <c r="X80" s="493"/>
      <c r="Y80" s="493"/>
      <c r="Z80" s="493"/>
      <c r="AA80" s="500"/>
      <c r="AB80" s="500"/>
      <c r="AC80" s="493"/>
      <c r="AD80" s="493"/>
      <c r="AE80" s="493"/>
      <c r="AF80" s="493"/>
      <c r="AG80" s="493"/>
      <c r="AH80" s="577"/>
      <c r="AI80" s="577"/>
      <c r="AJ80" s="577"/>
      <c r="AK80" s="574"/>
      <c r="AL80" s="574"/>
      <c r="AM80" s="574"/>
      <c r="AN80" s="574"/>
      <c r="AO80" s="500"/>
      <c r="AP80" s="574"/>
      <c r="AQ80" s="500"/>
      <c r="AR80" s="500"/>
      <c r="AS80" s="507"/>
      <c r="AT80" s="500"/>
      <c r="AU80" s="574"/>
      <c r="AV80" s="500"/>
      <c r="AW80" s="500"/>
      <c r="AX80" s="500"/>
      <c r="AY80" s="500"/>
      <c r="AZ80" s="505"/>
    </row>
    <row r="81" spans="1:88" s="550" customFormat="1">
      <c r="A81" s="575">
        <v>10129</v>
      </c>
      <c r="B81" s="576" t="s">
        <v>2346</v>
      </c>
      <c r="C81" s="502" t="s">
        <v>2074</v>
      </c>
      <c r="D81" s="503"/>
      <c r="E81" s="503"/>
      <c r="F81" s="502"/>
      <c r="G81" s="510">
        <f t="shared" si="13"/>
        <v>166792.80000000002</v>
      </c>
      <c r="H81" s="500">
        <f t="shared" si="10"/>
        <v>2779.88</v>
      </c>
      <c r="I81" s="500">
        <f t="shared" si="11"/>
        <v>0</v>
      </c>
      <c r="J81" s="500"/>
      <c r="K81" s="500"/>
      <c r="L81" s="500"/>
      <c r="M81" s="495">
        <f t="shared" si="12"/>
        <v>2779.88</v>
      </c>
      <c r="N81" s="493"/>
      <c r="O81" s="493"/>
      <c r="P81" s="504"/>
      <c r="Q81" s="504">
        <v>2779.88</v>
      </c>
      <c r="R81" s="493"/>
      <c r="S81" s="493"/>
      <c r="T81" s="493"/>
      <c r="U81" s="493"/>
      <c r="V81" s="493"/>
      <c r="W81" s="493"/>
      <c r="X81" s="493"/>
      <c r="Y81" s="493"/>
      <c r="Z81" s="493"/>
      <c r="AA81" s="493"/>
      <c r="AB81" s="493"/>
      <c r="AC81" s="493"/>
      <c r="AD81" s="493"/>
      <c r="AE81" s="493"/>
      <c r="AF81" s="493"/>
      <c r="AG81" s="493"/>
      <c r="AH81" s="493"/>
      <c r="AI81" s="493"/>
      <c r="AJ81" s="577"/>
      <c r="AK81" s="574"/>
      <c r="AL81" s="579"/>
      <c r="AM81" s="574"/>
      <c r="AN81" s="578"/>
      <c r="AO81" s="500"/>
      <c r="AP81" s="574"/>
      <c r="AQ81" s="500"/>
      <c r="AR81" s="500"/>
      <c r="AS81" s="507"/>
      <c r="AT81" s="500"/>
      <c r="AU81" s="574"/>
      <c r="AV81" s="500"/>
      <c r="AW81" s="500"/>
      <c r="AX81" s="500"/>
      <c r="AY81" s="500"/>
      <c r="AZ81" s="505"/>
    </row>
    <row r="82" spans="1:88" s="550" customFormat="1">
      <c r="A82" s="575">
        <v>20031</v>
      </c>
      <c r="B82" s="576" t="s">
        <v>1682</v>
      </c>
      <c r="C82" s="502" t="s">
        <v>2304</v>
      </c>
      <c r="D82" s="503"/>
      <c r="E82" s="503"/>
      <c r="F82" s="502"/>
      <c r="G82" s="510">
        <f t="shared" si="13"/>
        <v>163156.06999999998</v>
      </c>
      <c r="H82" s="500">
        <f t="shared" si="10"/>
        <v>0</v>
      </c>
      <c r="I82" s="500">
        <f t="shared" si="11"/>
        <v>2118.91</v>
      </c>
      <c r="J82" s="500">
        <f>+V82</f>
        <v>2118.91</v>
      </c>
      <c r="K82" s="500"/>
      <c r="L82" s="500"/>
      <c r="M82" s="495">
        <f t="shared" si="12"/>
        <v>2118.91</v>
      </c>
      <c r="N82" s="493"/>
      <c r="O82" s="493"/>
      <c r="P82" s="504">
        <v>0</v>
      </c>
      <c r="Q82" s="504">
        <v>0</v>
      </c>
      <c r="R82" s="493">
        <v>0</v>
      </c>
      <c r="S82" s="493">
        <v>0</v>
      </c>
      <c r="T82" s="493">
        <v>0</v>
      </c>
      <c r="U82" s="493">
        <v>0</v>
      </c>
      <c r="V82" s="493">
        <v>2118.91</v>
      </c>
      <c r="W82" s="493"/>
      <c r="X82" s="493"/>
      <c r="Y82" s="493"/>
      <c r="Z82" s="493"/>
      <c r="AA82" s="493"/>
      <c r="AB82" s="493"/>
      <c r="AC82" s="493"/>
      <c r="AD82" s="493"/>
      <c r="AE82" s="493"/>
      <c r="AF82" s="493"/>
      <c r="AG82" s="493"/>
      <c r="AH82" s="493"/>
      <c r="AI82" s="582"/>
      <c r="AJ82" s="511"/>
      <c r="AK82" s="512"/>
      <c r="AL82" s="604"/>
      <c r="AM82" s="512"/>
      <c r="AN82" s="584"/>
      <c r="AO82" s="512"/>
      <c r="AP82" s="512"/>
      <c r="AQ82" s="512"/>
      <c r="AR82" s="500"/>
      <c r="AS82" s="510"/>
      <c r="AT82" s="500"/>
      <c r="AU82" s="500"/>
      <c r="AV82" s="500"/>
      <c r="AW82" s="500"/>
      <c r="AX82" s="500"/>
      <c r="AY82" s="500"/>
      <c r="AZ82" s="505"/>
    </row>
    <row r="83" spans="1:88" s="550" customFormat="1">
      <c r="A83" s="589">
        <v>20025</v>
      </c>
      <c r="B83" s="590" t="s">
        <v>1674</v>
      </c>
      <c r="C83" s="502" t="s">
        <v>2347</v>
      </c>
      <c r="D83" s="503"/>
      <c r="E83" s="503"/>
      <c r="F83" s="502"/>
      <c r="G83" s="510">
        <f t="shared" si="13"/>
        <v>157664.25</v>
      </c>
      <c r="H83" s="500">
        <f t="shared" si="10"/>
        <v>2102.19</v>
      </c>
      <c r="I83" s="500">
        <f t="shared" si="11"/>
        <v>0</v>
      </c>
      <c r="J83" s="500"/>
      <c r="K83" s="500"/>
      <c r="L83" s="500"/>
      <c r="M83" s="495">
        <f t="shared" si="12"/>
        <v>2102.19</v>
      </c>
      <c r="N83" s="493"/>
      <c r="O83" s="493"/>
      <c r="P83" s="504">
        <v>2102.19</v>
      </c>
      <c r="Q83" s="504">
        <v>0</v>
      </c>
      <c r="R83" s="504"/>
      <c r="S83" s="493"/>
      <c r="T83" s="493"/>
      <c r="U83" s="493"/>
      <c r="V83" s="493"/>
      <c r="W83" s="493"/>
      <c r="X83" s="493"/>
      <c r="Y83" s="493"/>
      <c r="Z83" s="493"/>
      <c r="AA83" s="493"/>
      <c r="AB83" s="493"/>
      <c r="AC83" s="493"/>
      <c r="AD83" s="493"/>
      <c r="AE83" s="493"/>
      <c r="AF83" s="493"/>
      <c r="AG83" s="493"/>
      <c r="AH83" s="494"/>
      <c r="AI83" s="511"/>
      <c r="AJ83" s="511"/>
      <c r="AK83" s="500"/>
      <c r="AL83" s="586"/>
      <c r="AM83" s="583"/>
      <c r="AN83" s="584"/>
      <c r="AO83" s="512"/>
      <c r="AP83" s="512"/>
      <c r="AQ83" s="512"/>
      <c r="AR83" s="500"/>
      <c r="AS83" s="500"/>
      <c r="AT83" s="500"/>
      <c r="AU83" s="500"/>
      <c r="AV83" s="500"/>
      <c r="AW83" s="500"/>
      <c r="AX83" s="500"/>
      <c r="AY83" s="500"/>
      <c r="AZ83" s="505"/>
    </row>
    <row r="84" spans="1:88" s="550" customFormat="1">
      <c r="A84" s="589">
        <v>10015</v>
      </c>
      <c r="B84" s="590" t="s">
        <v>2348</v>
      </c>
      <c r="C84" s="502" t="s">
        <v>2083</v>
      </c>
      <c r="D84" s="515"/>
      <c r="E84" s="515"/>
      <c r="F84" s="516"/>
      <c r="G84" s="510">
        <f t="shared" si="13"/>
        <v>30555</v>
      </c>
      <c r="H84" s="500">
        <f t="shared" si="10"/>
        <v>0</v>
      </c>
      <c r="I84" s="500">
        <f t="shared" si="11"/>
        <v>1018.5</v>
      </c>
      <c r="J84" s="500">
        <f>+Q84</f>
        <v>1018.5</v>
      </c>
      <c r="K84" s="500"/>
      <c r="L84" s="500"/>
      <c r="M84" s="495">
        <f t="shared" si="12"/>
        <v>1018.5</v>
      </c>
      <c r="N84" s="493"/>
      <c r="O84" s="493"/>
      <c r="P84" s="504"/>
      <c r="Q84" s="493">
        <v>1018.5</v>
      </c>
      <c r="R84" s="493"/>
      <c r="S84" s="493"/>
      <c r="T84" s="493"/>
      <c r="U84" s="493"/>
      <c r="V84" s="493"/>
      <c r="W84" s="493"/>
      <c r="X84" s="493"/>
      <c r="Y84" s="493"/>
      <c r="Z84" s="493"/>
      <c r="AA84" s="493"/>
      <c r="AB84" s="493"/>
      <c r="AC84" s="493"/>
      <c r="AD84" s="493"/>
      <c r="AE84" s="493"/>
      <c r="AF84" s="493"/>
      <c r="AG84" s="493"/>
      <c r="AH84" s="493"/>
      <c r="AI84" s="493"/>
      <c r="AJ84" s="493"/>
      <c r="AK84" s="500"/>
      <c r="AL84" s="496"/>
      <c r="AM84" s="500"/>
      <c r="AN84" s="517"/>
      <c r="AO84" s="509"/>
      <c r="AP84" s="509"/>
      <c r="AQ84" s="509"/>
      <c r="AR84" s="509"/>
      <c r="AS84" s="509"/>
      <c r="AT84" s="509"/>
      <c r="AU84" s="509"/>
      <c r="AV84" s="509"/>
      <c r="AW84" s="509"/>
      <c r="AX84" s="509"/>
      <c r="AY84" s="509"/>
      <c r="AZ84" s="518"/>
    </row>
    <row r="85" spans="1:88" s="550" customFormat="1">
      <c r="A85" s="589">
        <v>20014</v>
      </c>
      <c r="B85" s="590" t="s">
        <v>1652</v>
      </c>
      <c r="C85" s="502" t="s">
        <v>2347</v>
      </c>
      <c r="D85" s="515"/>
      <c r="E85" s="515"/>
      <c r="F85" s="516"/>
      <c r="G85" s="510">
        <f t="shared" si="13"/>
        <v>68012.25</v>
      </c>
      <c r="H85" s="500">
        <f t="shared" si="10"/>
        <v>906.83</v>
      </c>
      <c r="I85" s="500">
        <f t="shared" si="11"/>
        <v>0</v>
      </c>
      <c r="J85" s="500"/>
      <c r="K85" s="500"/>
      <c r="L85" s="500"/>
      <c r="M85" s="495">
        <f t="shared" si="12"/>
        <v>906.83</v>
      </c>
      <c r="N85" s="493"/>
      <c r="O85" s="493"/>
      <c r="P85" s="504">
        <v>906.83</v>
      </c>
      <c r="Q85" s="504">
        <v>0</v>
      </c>
      <c r="R85" s="504"/>
      <c r="S85" s="493"/>
      <c r="T85" s="493"/>
      <c r="U85" s="493"/>
      <c r="V85" s="493"/>
      <c r="W85" s="493"/>
      <c r="X85" s="493"/>
      <c r="Y85" s="493"/>
      <c r="Z85" s="493"/>
      <c r="AA85" s="493"/>
      <c r="AB85" s="493"/>
      <c r="AC85" s="493"/>
      <c r="AD85" s="493"/>
      <c r="AE85" s="493"/>
      <c r="AF85" s="493"/>
      <c r="AG85" s="493"/>
      <c r="AH85" s="493"/>
      <c r="AI85" s="511"/>
      <c r="AJ85" s="511"/>
      <c r="AK85" s="588"/>
      <c r="AL85" s="573"/>
      <c r="AM85" s="507"/>
      <c r="AN85" s="606"/>
      <c r="AO85" s="609"/>
      <c r="AP85" s="610"/>
      <c r="AQ85" s="610"/>
      <c r="AR85" s="509"/>
      <c r="AS85" s="509"/>
      <c r="AT85" s="509"/>
      <c r="AU85" s="509"/>
      <c r="AV85" s="509"/>
      <c r="AW85" s="509"/>
      <c r="AX85" s="509"/>
      <c r="AY85" s="509"/>
      <c r="AZ85" s="518"/>
    </row>
    <row r="86" spans="1:88" s="550" customFormat="1" ht="12" thickBot="1">
      <c r="A86" s="591"/>
      <c r="B86" s="592"/>
      <c r="C86" s="519"/>
      <c r="D86" s="520"/>
      <c r="E86" s="520"/>
      <c r="F86" s="521"/>
      <c r="G86" s="524"/>
      <c r="H86" s="522">
        <f t="shared" si="10"/>
        <v>0</v>
      </c>
      <c r="I86" s="523"/>
      <c r="J86" s="524"/>
      <c r="K86" s="525"/>
      <c r="L86" s="524"/>
      <c r="M86" s="495">
        <f t="shared" si="12"/>
        <v>0</v>
      </c>
      <c r="N86" s="493"/>
      <c r="O86" s="493"/>
      <c r="P86" s="493"/>
      <c r="Q86" s="493"/>
      <c r="R86" s="493"/>
      <c r="S86" s="493"/>
      <c r="T86" s="493"/>
      <c r="U86" s="493"/>
      <c r="V86" s="493"/>
      <c r="W86" s="493"/>
      <c r="X86" s="493"/>
      <c r="Y86" s="493"/>
      <c r="Z86" s="493"/>
      <c r="AA86" s="493"/>
      <c r="AB86" s="493"/>
      <c r="AC86" s="493"/>
      <c r="AD86" s="493"/>
      <c r="AE86" s="493"/>
      <c r="AF86" s="493"/>
      <c r="AG86" s="493"/>
      <c r="AH86" s="493"/>
      <c r="AI86" s="493"/>
      <c r="AJ86" s="493"/>
      <c r="AK86" s="500"/>
      <c r="AL86" s="500"/>
      <c r="AM86" s="500"/>
      <c r="AN86" s="525"/>
      <c r="AO86" s="519"/>
      <c r="AP86" s="519"/>
      <c r="AQ86" s="519"/>
      <c r="AR86" s="519"/>
      <c r="AS86" s="519"/>
      <c r="AT86" s="519"/>
      <c r="AU86" s="519"/>
      <c r="AV86" s="519"/>
      <c r="AW86" s="519"/>
      <c r="AX86" s="519"/>
      <c r="AY86" s="519"/>
      <c r="AZ86" s="526"/>
    </row>
    <row r="87" spans="1:88" s="550" customFormat="1" ht="12" thickTop="1">
      <c r="A87" s="593"/>
      <c r="B87" s="557"/>
      <c r="C87" s="527"/>
      <c r="D87" s="528"/>
      <c r="E87" s="528"/>
      <c r="F87" s="529"/>
      <c r="G87" s="510"/>
      <c r="H87" s="530"/>
      <c r="I87" s="531"/>
      <c r="J87" s="510"/>
      <c r="K87" s="510"/>
      <c r="L87" s="510"/>
      <c r="M87" s="532"/>
      <c r="N87" s="510"/>
      <c r="O87" s="510"/>
      <c r="P87" s="510"/>
      <c r="Q87" s="510"/>
      <c r="R87" s="510"/>
      <c r="S87" s="510"/>
      <c r="T87" s="510"/>
      <c r="U87" s="510"/>
      <c r="V87" s="510"/>
      <c r="W87" s="510"/>
      <c r="X87" s="510"/>
      <c r="Y87" s="510"/>
      <c r="Z87" s="510"/>
      <c r="AA87" s="510"/>
      <c r="AB87" s="510"/>
      <c r="AC87" s="510"/>
      <c r="AD87" s="510"/>
      <c r="AE87" s="510"/>
      <c r="AF87" s="510"/>
      <c r="AG87" s="510"/>
      <c r="AH87" s="510"/>
      <c r="AI87" s="510"/>
      <c r="AJ87" s="510"/>
      <c r="AK87" s="527"/>
      <c r="AL87" s="527"/>
      <c r="AM87" s="527"/>
      <c r="AN87" s="527"/>
      <c r="AO87" s="533"/>
      <c r="AP87" s="533"/>
      <c r="AQ87" s="533"/>
      <c r="AR87" s="533"/>
      <c r="AS87" s="533"/>
      <c r="AT87" s="533"/>
      <c r="AU87" s="533"/>
      <c r="AV87" s="533"/>
      <c r="AW87" s="533"/>
      <c r="AX87" s="533"/>
      <c r="AY87" s="533"/>
      <c r="AZ87" s="532"/>
    </row>
    <row r="88" spans="1:88" s="486" customFormat="1" ht="12" thickBot="1">
      <c r="A88" s="534" t="s">
        <v>1521</v>
      </c>
      <c r="B88" s="535"/>
      <c r="C88" s="536"/>
      <c r="D88" s="537"/>
      <c r="E88" s="537"/>
      <c r="F88" s="538"/>
      <c r="G88" s="540">
        <f>SUM(G8:G87)</f>
        <v>9705598736.1800003</v>
      </c>
      <c r="H88" s="535">
        <f t="shared" ref="H88:M88" si="14">SUM(H8:H86)</f>
        <v>89871145.200000018</v>
      </c>
      <c r="I88" s="539">
        <f t="shared" si="14"/>
        <v>30675909.769999996</v>
      </c>
      <c r="J88" s="540">
        <f t="shared" si="14"/>
        <v>29857568.009999994</v>
      </c>
      <c r="K88" s="540">
        <f t="shared" si="14"/>
        <v>60418.649999999994</v>
      </c>
      <c r="L88" s="540">
        <f t="shared" si="14"/>
        <v>757923.11</v>
      </c>
      <c r="M88" s="541">
        <f t="shared" si="14"/>
        <v>120547054.96999998</v>
      </c>
      <c r="N88" s="540"/>
      <c r="O88" s="540"/>
      <c r="P88" s="542">
        <f t="shared" ref="P88:AZ88" si="15">SUM(P8:P86)</f>
        <v>46679826.529999986</v>
      </c>
      <c r="Q88" s="542">
        <f t="shared" si="15"/>
        <v>26050901.210000005</v>
      </c>
      <c r="R88" s="542">
        <f t="shared" si="15"/>
        <v>25066805.569999997</v>
      </c>
      <c r="S88" s="542">
        <f t="shared" si="15"/>
        <v>11084103.74</v>
      </c>
      <c r="T88" s="542">
        <f t="shared" si="15"/>
        <v>7212654.8999999994</v>
      </c>
      <c r="U88" s="542">
        <f t="shared" si="15"/>
        <v>3402615.8500000006</v>
      </c>
      <c r="V88" s="542">
        <f t="shared" si="15"/>
        <v>50417.08</v>
      </c>
      <c r="W88" s="542">
        <f t="shared" si="15"/>
        <v>176115.49000000002</v>
      </c>
      <c r="X88" s="542">
        <f t="shared" si="15"/>
        <v>0</v>
      </c>
      <c r="Y88" s="542">
        <f t="shared" si="15"/>
        <v>7275.36</v>
      </c>
      <c r="Z88" s="542">
        <f t="shared" si="15"/>
        <v>0</v>
      </c>
      <c r="AA88" s="542">
        <f t="shared" si="15"/>
        <v>51079.969999999994</v>
      </c>
      <c r="AB88" s="542">
        <f t="shared" si="15"/>
        <v>0</v>
      </c>
      <c r="AC88" s="542">
        <f t="shared" si="15"/>
        <v>0</v>
      </c>
      <c r="AD88" s="542">
        <f t="shared" si="15"/>
        <v>0</v>
      </c>
      <c r="AE88" s="542">
        <f t="shared" si="15"/>
        <v>0</v>
      </c>
      <c r="AF88" s="542">
        <f t="shared" si="15"/>
        <v>4232.3999999999996</v>
      </c>
      <c r="AG88" s="542">
        <f t="shared" si="15"/>
        <v>0</v>
      </c>
      <c r="AH88" s="542">
        <f t="shared" si="15"/>
        <v>757923.11</v>
      </c>
      <c r="AI88" s="542">
        <f t="shared" si="15"/>
        <v>3103.76</v>
      </c>
      <c r="AJ88" s="542">
        <f t="shared" si="15"/>
        <v>0</v>
      </c>
      <c r="AK88" s="542">
        <f t="shared" si="15"/>
        <v>0</v>
      </c>
      <c r="AL88" s="542">
        <f t="shared" si="15"/>
        <v>0</v>
      </c>
      <c r="AM88" s="542">
        <f t="shared" si="15"/>
        <v>0</v>
      </c>
      <c r="AN88" s="542">
        <f t="shared" si="15"/>
        <v>0</v>
      </c>
      <c r="AO88" s="543">
        <f t="shared" si="15"/>
        <v>0</v>
      </c>
      <c r="AP88" s="543">
        <f t="shared" si="15"/>
        <v>0</v>
      </c>
      <c r="AQ88" s="543">
        <f t="shared" si="15"/>
        <v>0</v>
      </c>
      <c r="AR88" s="543">
        <f t="shared" si="15"/>
        <v>0</v>
      </c>
      <c r="AS88" s="543">
        <f t="shared" si="15"/>
        <v>0</v>
      </c>
      <c r="AT88" s="543">
        <f t="shared" si="15"/>
        <v>0</v>
      </c>
      <c r="AU88" s="543">
        <f t="shared" si="15"/>
        <v>0</v>
      </c>
      <c r="AV88" s="543">
        <f t="shared" si="15"/>
        <v>0</v>
      </c>
      <c r="AW88" s="543">
        <f t="shared" si="15"/>
        <v>0</v>
      </c>
      <c r="AX88" s="543">
        <f t="shared" si="15"/>
        <v>0</v>
      </c>
      <c r="AY88" s="543">
        <f t="shared" si="15"/>
        <v>0</v>
      </c>
      <c r="AZ88" s="544">
        <f t="shared" si="15"/>
        <v>0</v>
      </c>
      <c r="BA88" s="545"/>
      <c r="BB88" s="545"/>
      <c r="BC88" s="545"/>
      <c r="BD88" s="545"/>
      <c r="BE88" s="545"/>
      <c r="BF88" s="545"/>
      <c r="BG88" s="545"/>
      <c r="BH88" s="545"/>
      <c r="BI88" s="545"/>
      <c r="BJ88" s="545"/>
      <c r="BK88" s="545"/>
      <c r="BL88" s="545"/>
      <c r="BM88" s="545"/>
      <c r="BN88" s="545"/>
      <c r="BO88" s="545"/>
      <c r="BP88" s="545"/>
      <c r="BQ88" s="545"/>
      <c r="BR88" s="545"/>
      <c r="BS88" s="545"/>
      <c r="BT88" s="545"/>
      <c r="BU88" s="545"/>
      <c r="BV88" s="545"/>
      <c r="BW88" s="545"/>
      <c r="BX88" s="545"/>
      <c r="BY88" s="545"/>
      <c r="BZ88" s="545"/>
      <c r="CA88" s="545"/>
      <c r="CB88" s="545"/>
      <c r="CC88" s="545"/>
      <c r="CD88" s="545"/>
      <c r="CE88" s="545"/>
      <c r="CF88" s="545"/>
      <c r="CG88" s="545"/>
      <c r="CH88" s="545"/>
      <c r="CI88" s="545"/>
      <c r="CJ88" s="545"/>
    </row>
    <row r="89" spans="1:88">
      <c r="C89" s="487"/>
      <c r="F89" s="547"/>
      <c r="G89" s="547">
        <f>M88-M71-M37</f>
        <v>120032327.67999998</v>
      </c>
      <c r="H89" s="548">
        <f>H88/$M$88</f>
        <v>0.74552750560655223</v>
      </c>
      <c r="I89" s="548">
        <f>I88/$M$88</f>
        <v>0.25447249439344805</v>
      </c>
      <c r="J89" s="548">
        <f>J88/$M$88</f>
        <v>0.24768392738777828</v>
      </c>
      <c r="K89" s="548">
        <f>K88/$M$88</f>
        <v>5.01203866117145E-4</v>
      </c>
      <c r="L89" s="548">
        <f>L88/$M$88</f>
        <v>6.2873631395526089E-3</v>
      </c>
      <c r="M89" s="547">
        <v>120547054.96557</v>
      </c>
      <c r="N89" s="547"/>
      <c r="O89" s="547"/>
      <c r="P89" s="487"/>
      <c r="Q89" s="487"/>
      <c r="R89" s="487"/>
      <c r="S89" s="487"/>
      <c r="T89" s="487"/>
      <c r="U89" s="487"/>
      <c r="V89" s="487"/>
      <c r="W89" s="487"/>
      <c r="X89" s="487"/>
      <c r="Y89" s="487"/>
      <c r="Z89" s="487"/>
      <c r="AA89" s="487"/>
      <c r="AB89" s="487"/>
      <c r="AC89" s="487"/>
      <c r="AD89" s="487"/>
      <c r="AE89" s="487"/>
      <c r="AF89" s="487"/>
      <c r="AG89" s="487"/>
      <c r="AH89" s="487"/>
      <c r="AI89" s="487"/>
      <c r="AJ89" s="487"/>
      <c r="AK89" s="487"/>
      <c r="AL89" s="487"/>
      <c r="AM89" s="487"/>
      <c r="AN89" s="487"/>
      <c r="AO89" s="487"/>
      <c r="AP89" s="487"/>
      <c r="AQ89" s="487"/>
      <c r="AR89" s="487"/>
      <c r="AS89" s="487"/>
      <c r="AT89" s="487"/>
      <c r="AU89" s="487"/>
      <c r="AV89" s="487"/>
      <c r="AW89" s="487"/>
      <c r="AX89" s="487"/>
      <c r="AY89" s="487"/>
      <c r="AZ89" s="487"/>
    </row>
    <row r="90" spans="1:88">
      <c r="B90" s="549"/>
      <c r="C90" s="594"/>
      <c r="D90" s="595"/>
      <c r="E90" s="596"/>
      <c r="G90" s="674">
        <f>G88/G89</f>
        <v>80.858206482962061</v>
      </c>
      <c r="M90" s="547">
        <f>+M89-M88</f>
        <v>-4.4299811124801636E-3</v>
      </c>
    </row>
    <row r="91" spans="1:88">
      <c r="B91" s="549"/>
      <c r="M91" s="546">
        <v>757923.11</v>
      </c>
    </row>
  </sheetData>
  <autoFilter ref="A7:AX7" xr:uid="{00000000-0009-0000-0000-000021000000}">
    <sortState xmlns:xlrd2="http://schemas.microsoft.com/office/spreadsheetml/2017/richdata2" ref="A8:AY86">
      <sortCondition descending="1" ref="M7"/>
    </sortState>
  </autoFilter>
  <mergeCells count="1">
    <mergeCell ref="H6:M6"/>
  </mergeCells>
  <phoneticPr fontId="1" type="noConversion"/>
  <pageMargins left="0.7" right="0.7" top="0.75" bottom="0.75" header="0.3" footer="0.3"/>
  <pageSetup paperSize="9" scale="95"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L598"/>
  <sheetViews>
    <sheetView topLeftCell="A193" zoomScaleNormal="100" workbookViewId="0">
      <selection activeCell="E15" sqref="E15"/>
    </sheetView>
  </sheetViews>
  <sheetFormatPr defaultRowHeight="11.25"/>
  <cols>
    <col min="1" max="1" width="10.25" style="834" bestFit="1" customWidth="1"/>
    <col min="2" max="2" width="10.5" style="834" bestFit="1" customWidth="1"/>
    <col min="3" max="3" width="10.125" style="834" customWidth="1"/>
    <col min="4" max="4" width="25.375" style="834" customWidth="1"/>
    <col min="5" max="5" width="28.875" style="834" customWidth="1"/>
    <col min="6" max="7" width="16.125" style="834" bestFit="1" customWidth="1"/>
    <col min="8" max="8" width="9.125" style="834" bestFit="1" customWidth="1"/>
    <col min="9" max="256" width="9" style="834"/>
    <col min="257" max="257" width="10.25" style="834" bestFit="1" customWidth="1"/>
    <col min="258" max="258" width="10.5" style="834" bestFit="1" customWidth="1"/>
    <col min="259" max="259" width="10.125" style="834" customWidth="1"/>
    <col min="260" max="260" width="25.25" style="834" customWidth="1"/>
    <col min="261" max="261" width="45.75" style="834" customWidth="1"/>
    <col min="262" max="262" width="15.625" style="834" customWidth="1"/>
    <col min="263" max="263" width="20.5" style="834" bestFit="1" customWidth="1"/>
    <col min="264" max="264" width="9.125" style="834" bestFit="1" customWidth="1"/>
    <col min="265" max="512" width="9" style="834"/>
    <col min="513" max="513" width="10.25" style="834" bestFit="1" customWidth="1"/>
    <col min="514" max="514" width="10.5" style="834" bestFit="1" customWidth="1"/>
    <col min="515" max="515" width="10.125" style="834" customWidth="1"/>
    <col min="516" max="516" width="25.25" style="834" customWidth="1"/>
    <col min="517" max="517" width="45.75" style="834" customWidth="1"/>
    <col min="518" max="518" width="15.625" style="834" customWidth="1"/>
    <col min="519" max="519" width="20.5" style="834" bestFit="1" customWidth="1"/>
    <col min="520" max="520" width="9.125" style="834" bestFit="1" customWidth="1"/>
    <col min="521" max="768" width="9" style="834"/>
    <col min="769" max="769" width="10.25" style="834" bestFit="1" customWidth="1"/>
    <col min="770" max="770" width="10.5" style="834" bestFit="1" customWidth="1"/>
    <col min="771" max="771" width="10.125" style="834" customWidth="1"/>
    <col min="772" max="772" width="25.25" style="834" customWidth="1"/>
    <col min="773" max="773" width="45.75" style="834" customWidth="1"/>
    <col min="774" max="774" width="15.625" style="834" customWidth="1"/>
    <col min="775" max="775" width="20.5" style="834" bestFit="1" customWidth="1"/>
    <col min="776" max="776" width="9.125" style="834" bestFit="1" customWidth="1"/>
    <col min="777" max="1024" width="9" style="834"/>
    <col min="1025" max="1025" width="10.25" style="834" bestFit="1" customWidth="1"/>
    <col min="1026" max="1026" width="10.5" style="834" bestFit="1" customWidth="1"/>
    <col min="1027" max="1027" width="10.125" style="834" customWidth="1"/>
    <col min="1028" max="1028" width="25.25" style="834" customWidth="1"/>
    <col min="1029" max="1029" width="45.75" style="834" customWidth="1"/>
    <col min="1030" max="1030" width="15.625" style="834" customWidth="1"/>
    <col min="1031" max="1031" width="20.5" style="834" bestFit="1" customWidth="1"/>
    <col min="1032" max="1032" width="9.125" style="834" bestFit="1" customWidth="1"/>
    <col min="1033" max="1280" width="9" style="834"/>
    <col min="1281" max="1281" width="10.25" style="834" bestFit="1" customWidth="1"/>
    <col min="1282" max="1282" width="10.5" style="834" bestFit="1" customWidth="1"/>
    <col min="1283" max="1283" width="10.125" style="834" customWidth="1"/>
    <col min="1284" max="1284" width="25.25" style="834" customWidth="1"/>
    <col min="1285" max="1285" width="45.75" style="834" customWidth="1"/>
    <col min="1286" max="1286" width="15.625" style="834" customWidth="1"/>
    <col min="1287" max="1287" width="20.5" style="834" bestFit="1" customWidth="1"/>
    <col min="1288" max="1288" width="9.125" style="834" bestFit="1" customWidth="1"/>
    <col min="1289" max="1536" width="9" style="834"/>
    <col min="1537" max="1537" width="10.25" style="834" bestFit="1" customWidth="1"/>
    <col min="1538" max="1538" width="10.5" style="834" bestFit="1" customWidth="1"/>
    <col min="1539" max="1539" width="10.125" style="834" customWidth="1"/>
    <col min="1540" max="1540" width="25.25" style="834" customWidth="1"/>
    <col min="1541" max="1541" width="45.75" style="834" customWidth="1"/>
    <col min="1542" max="1542" width="15.625" style="834" customWidth="1"/>
    <col min="1543" max="1543" width="20.5" style="834" bestFit="1" customWidth="1"/>
    <col min="1544" max="1544" width="9.125" style="834" bestFit="1" customWidth="1"/>
    <col min="1545" max="1792" width="9" style="834"/>
    <col min="1793" max="1793" width="10.25" style="834" bestFit="1" customWidth="1"/>
    <col min="1794" max="1794" width="10.5" style="834" bestFit="1" customWidth="1"/>
    <col min="1795" max="1795" width="10.125" style="834" customWidth="1"/>
    <col min="1796" max="1796" width="25.25" style="834" customWidth="1"/>
    <col min="1797" max="1797" width="45.75" style="834" customWidth="1"/>
    <col min="1798" max="1798" width="15.625" style="834" customWidth="1"/>
    <col min="1799" max="1799" width="20.5" style="834" bestFit="1" customWidth="1"/>
    <col min="1800" max="1800" width="9.125" style="834" bestFit="1" customWidth="1"/>
    <col min="1801" max="2048" width="9" style="834"/>
    <col min="2049" max="2049" width="10.25" style="834" bestFit="1" customWidth="1"/>
    <col min="2050" max="2050" width="10.5" style="834" bestFit="1" customWidth="1"/>
    <col min="2051" max="2051" width="10.125" style="834" customWidth="1"/>
    <col min="2052" max="2052" width="25.25" style="834" customWidth="1"/>
    <col min="2053" max="2053" width="45.75" style="834" customWidth="1"/>
    <col min="2054" max="2054" width="15.625" style="834" customWidth="1"/>
    <col min="2055" max="2055" width="20.5" style="834" bestFit="1" customWidth="1"/>
    <col min="2056" max="2056" width="9.125" style="834" bestFit="1" customWidth="1"/>
    <col min="2057" max="2304" width="9" style="834"/>
    <col min="2305" max="2305" width="10.25" style="834" bestFit="1" customWidth="1"/>
    <col min="2306" max="2306" width="10.5" style="834" bestFit="1" customWidth="1"/>
    <col min="2307" max="2307" width="10.125" style="834" customWidth="1"/>
    <col min="2308" max="2308" width="25.25" style="834" customWidth="1"/>
    <col min="2309" max="2309" width="45.75" style="834" customWidth="1"/>
    <col min="2310" max="2310" width="15.625" style="834" customWidth="1"/>
    <col min="2311" max="2311" width="20.5" style="834" bestFit="1" customWidth="1"/>
    <col min="2312" max="2312" width="9.125" style="834" bestFit="1" customWidth="1"/>
    <col min="2313" max="2560" width="9" style="834"/>
    <col min="2561" max="2561" width="10.25" style="834" bestFit="1" customWidth="1"/>
    <col min="2562" max="2562" width="10.5" style="834" bestFit="1" customWidth="1"/>
    <col min="2563" max="2563" width="10.125" style="834" customWidth="1"/>
    <col min="2564" max="2564" width="25.25" style="834" customWidth="1"/>
    <col min="2565" max="2565" width="45.75" style="834" customWidth="1"/>
    <col min="2566" max="2566" width="15.625" style="834" customWidth="1"/>
    <col min="2567" max="2567" width="20.5" style="834" bestFit="1" customWidth="1"/>
    <col min="2568" max="2568" width="9.125" style="834" bestFit="1" customWidth="1"/>
    <col min="2569" max="2816" width="9" style="834"/>
    <col min="2817" max="2817" width="10.25" style="834" bestFit="1" customWidth="1"/>
    <col min="2818" max="2818" width="10.5" style="834" bestFit="1" customWidth="1"/>
    <col min="2819" max="2819" width="10.125" style="834" customWidth="1"/>
    <col min="2820" max="2820" width="25.25" style="834" customWidth="1"/>
    <col min="2821" max="2821" width="45.75" style="834" customWidth="1"/>
    <col min="2822" max="2822" width="15.625" style="834" customWidth="1"/>
    <col min="2823" max="2823" width="20.5" style="834" bestFit="1" customWidth="1"/>
    <col min="2824" max="2824" width="9.125" style="834" bestFit="1" customWidth="1"/>
    <col min="2825" max="3072" width="9" style="834"/>
    <col min="3073" max="3073" width="10.25" style="834" bestFit="1" customWidth="1"/>
    <col min="3074" max="3074" width="10.5" style="834" bestFit="1" customWidth="1"/>
    <col min="3075" max="3075" width="10.125" style="834" customWidth="1"/>
    <col min="3076" max="3076" width="25.25" style="834" customWidth="1"/>
    <col min="3077" max="3077" width="45.75" style="834" customWidth="1"/>
    <col min="3078" max="3078" width="15.625" style="834" customWidth="1"/>
    <col min="3079" max="3079" width="20.5" style="834" bestFit="1" customWidth="1"/>
    <col min="3080" max="3080" width="9.125" style="834" bestFit="1" customWidth="1"/>
    <col min="3081" max="3328" width="9" style="834"/>
    <col min="3329" max="3329" width="10.25" style="834" bestFit="1" customWidth="1"/>
    <col min="3330" max="3330" width="10.5" style="834" bestFit="1" customWidth="1"/>
    <col min="3331" max="3331" width="10.125" style="834" customWidth="1"/>
    <col min="3332" max="3332" width="25.25" style="834" customWidth="1"/>
    <col min="3333" max="3333" width="45.75" style="834" customWidth="1"/>
    <col min="3334" max="3334" width="15.625" style="834" customWidth="1"/>
    <col min="3335" max="3335" width="20.5" style="834" bestFit="1" customWidth="1"/>
    <col min="3336" max="3336" width="9.125" style="834" bestFit="1" customWidth="1"/>
    <col min="3337" max="3584" width="9" style="834"/>
    <col min="3585" max="3585" width="10.25" style="834" bestFit="1" customWidth="1"/>
    <col min="3586" max="3586" width="10.5" style="834" bestFit="1" customWidth="1"/>
    <col min="3587" max="3587" width="10.125" style="834" customWidth="1"/>
    <col min="3588" max="3588" width="25.25" style="834" customWidth="1"/>
    <col min="3589" max="3589" width="45.75" style="834" customWidth="1"/>
    <col min="3590" max="3590" width="15.625" style="834" customWidth="1"/>
    <col min="3591" max="3591" width="20.5" style="834" bestFit="1" customWidth="1"/>
    <col min="3592" max="3592" width="9.125" style="834" bestFit="1" customWidth="1"/>
    <col min="3593" max="3840" width="9" style="834"/>
    <col min="3841" max="3841" width="10.25" style="834" bestFit="1" customWidth="1"/>
    <col min="3842" max="3842" width="10.5" style="834" bestFit="1" customWidth="1"/>
    <col min="3843" max="3843" width="10.125" style="834" customWidth="1"/>
    <col min="3844" max="3844" width="25.25" style="834" customWidth="1"/>
    <col min="3845" max="3845" width="45.75" style="834" customWidth="1"/>
    <col min="3846" max="3846" width="15.625" style="834" customWidth="1"/>
    <col min="3847" max="3847" width="20.5" style="834" bestFit="1" customWidth="1"/>
    <col min="3848" max="3848" width="9.125" style="834" bestFit="1" customWidth="1"/>
    <col min="3849" max="4096" width="9" style="834"/>
    <col min="4097" max="4097" width="10.25" style="834" bestFit="1" customWidth="1"/>
    <col min="4098" max="4098" width="10.5" style="834" bestFit="1" customWidth="1"/>
    <col min="4099" max="4099" width="10.125" style="834" customWidth="1"/>
    <col min="4100" max="4100" width="25.25" style="834" customWidth="1"/>
    <col min="4101" max="4101" width="45.75" style="834" customWidth="1"/>
    <col min="4102" max="4102" width="15.625" style="834" customWidth="1"/>
    <col min="4103" max="4103" width="20.5" style="834" bestFit="1" customWidth="1"/>
    <col min="4104" max="4104" width="9.125" style="834" bestFit="1" customWidth="1"/>
    <col min="4105" max="4352" width="9" style="834"/>
    <col min="4353" max="4353" width="10.25" style="834" bestFit="1" customWidth="1"/>
    <col min="4354" max="4354" width="10.5" style="834" bestFit="1" customWidth="1"/>
    <col min="4355" max="4355" width="10.125" style="834" customWidth="1"/>
    <col min="4356" max="4356" width="25.25" style="834" customWidth="1"/>
    <col min="4357" max="4357" width="45.75" style="834" customWidth="1"/>
    <col min="4358" max="4358" width="15.625" style="834" customWidth="1"/>
    <col min="4359" max="4359" width="20.5" style="834" bestFit="1" customWidth="1"/>
    <col min="4360" max="4360" width="9.125" style="834" bestFit="1" customWidth="1"/>
    <col min="4361" max="4608" width="9" style="834"/>
    <col min="4609" max="4609" width="10.25" style="834" bestFit="1" customWidth="1"/>
    <col min="4610" max="4610" width="10.5" style="834" bestFit="1" customWidth="1"/>
    <col min="4611" max="4611" width="10.125" style="834" customWidth="1"/>
    <col min="4612" max="4612" width="25.25" style="834" customWidth="1"/>
    <col min="4613" max="4613" width="45.75" style="834" customWidth="1"/>
    <col min="4614" max="4614" width="15.625" style="834" customWidth="1"/>
    <col min="4615" max="4615" width="20.5" style="834" bestFit="1" customWidth="1"/>
    <col min="4616" max="4616" width="9.125" style="834" bestFit="1" customWidth="1"/>
    <col min="4617" max="4864" width="9" style="834"/>
    <col min="4865" max="4865" width="10.25" style="834" bestFit="1" customWidth="1"/>
    <col min="4866" max="4866" width="10.5" style="834" bestFit="1" customWidth="1"/>
    <col min="4867" max="4867" width="10.125" style="834" customWidth="1"/>
    <col min="4868" max="4868" width="25.25" style="834" customWidth="1"/>
    <col min="4869" max="4869" width="45.75" style="834" customWidth="1"/>
    <col min="4870" max="4870" width="15.625" style="834" customWidth="1"/>
    <col min="4871" max="4871" width="20.5" style="834" bestFit="1" customWidth="1"/>
    <col min="4872" max="4872" width="9.125" style="834" bestFit="1" customWidth="1"/>
    <col min="4873" max="5120" width="9" style="834"/>
    <col min="5121" max="5121" width="10.25" style="834" bestFit="1" customWidth="1"/>
    <col min="5122" max="5122" width="10.5" style="834" bestFit="1" customWidth="1"/>
    <col min="5123" max="5123" width="10.125" style="834" customWidth="1"/>
    <col min="5124" max="5124" width="25.25" style="834" customWidth="1"/>
    <col min="5125" max="5125" width="45.75" style="834" customWidth="1"/>
    <col min="5126" max="5126" width="15.625" style="834" customWidth="1"/>
    <col min="5127" max="5127" width="20.5" style="834" bestFit="1" customWidth="1"/>
    <col min="5128" max="5128" width="9.125" style="834" bestFit="1" customWidth="1"/>
    <col min="5129" max="5376" width="9" style="834"/>
    <col min="5377" max="5377" width="10.25" style="834" bestFit="1" customWidth="1"/>
    <col min="5378" max="5378" width="10.5" style="834" bestFit="1" customWidth="1"/>
    <col min="5379" max="5379" width="10.125" style="834" customWidth="1"/>
    <col min="5380" max="5380" width="25.25" style="834" customWidth="1"/>
    <col min="5381" max="5381" width="45.75" style="834" customWidth="1"/>
    <col min="5382" max="5382" width="15.625" style="834" customWidth="1"/>
    <col min="5383" max="5383" width="20.5" style="834" bestFit="1" customWidth="1"/>
    <col min="5384" max="5384" width="9.125" style="834" bestFit="1" customWidth="1"/>
    <col min="5385" max="5632" width="9" style="834"/>
    <col min="5633" max="5633" width="10.25" style="834" bestFit="1" customWidth="1"/>
    <col min="5634" max="5634" width="10.5" style="834" bestFit="1" customWidth="1"/>
    <col min="5635" max="5635" width="10.125" style="834" customWidth="1"/>
    <col min="5636" max="5636" width="25.25" style="834" customWidth="1"/>
    <col min="5637" max="5637" width="45.75" style="834" customWidth="1"/>
    <col min="5638" max="5638" width="15.625" style="834" customWidth="1"/>
    <col min="5639" max="5639" width="20.5" style="834" bestFit="1" customWidth="1"/>
    <col min="5640" max="5640" width="9.125" style="834" bestFit="1" customWidth="1"/>
    <col min="5641" max="5888" width="9" style="834"/>
    <col min="5889" max="5889" width="10.25" style="834" bestFit="1" customWidth="1"/>
    <col min="5890" max="5890" width="10.5" style="834" bestFit="1" customWidth="1"/>
    <col min="5891" max="5891" width="10.125" style="834" customWidth="1"/>
    <col min="5892" max="5892" width="25.25" style="834" customWidth="1"/>
    <col min="5893" max="5893" width="45.75" style="834" customWidth="1"/>
    <col min="5894" max="5894" width="15.625" style="834" customWidth="1"/>
    <col min="5895" max="5895" width="20.5" style="834" bestFit="1" customWidth="1"/>
    <col min="5896" max="5896" width="9.125" style="834" bestFit="1" customWidth="1"/>
    <col min="5897" max="6144" width="9" style="834"/>
    <col min="6145" max="6145" width="10.25" style="834" bestFit="1" customWidth="1"/>
    <col min="6146" max="6146" width="10.5" style="834" bestFit="1" customWidth="1"/>
    <col min="6147" max="6147" width="10.125" style="834" customWidth="1"/>
    <col min="6148" max="6148" width="25.25" style="834" customWidth="1"/>
    <col min="6149" max="6149" width="45.75" style="834" customWidth="1"/>
    <col min="6150" max="6150" width="15.625" style="834" customWidth="1"/>
    <col min="6151" max="6151" width="20.5" style="834" bestFit="1" customWidth="1"/>
    <col min="6152" max="6152" width="9.125" style="834" bestFit="1" customWidth="1"/>
    <col min="6153" max="6400" width="9" style="834"/>
    <col min="6401" max="6401" width="10.25" style="834" bestFit="1" customWidth="1"/>
    <col min="6402" max="6402" width="10.5" style="834" bestFit="1" customWidth="1"/>
    <col min="6403" max="6403" width="10.125" style="834" customWidth="1"/>
    <col min="6404" max="6404" width="25.25" style="834" customWidth="1"/>
    <col min="6405" max="6405" width="45.75" style="834" customWidth="1"/>
    <col min="6406" max="6406" width="15.625" style="834" customWidth="1"/>
    <col min="6407" max="6407" width="20.5" style="834" bestFit="1" customWidth="1"/>
    <col min="6408" max="6408" width="9.125" style="834" bestFit="1" customWidth="1"/>
    <col min="6409" max="6656" width="9" style="834"/>
    <col min="6657" max="6657" width="10.25" style="834" bestFit="1" customWidth="1"/>
    <col min="6658" max="6658" width="10.5" style="834" bestFit="1" customWidth="1"/>
    <col min="6659" max="6659" width="10.125" style="834" customWidth="1"/>
    <col min="6660" max="6660" width="25.25" style="834" customWidth="1"/>
    <col min="6661" max="6661" width="45.75" style="834" customWidth="1"/>
    <col min="6662" max="6662" width="15.625" style="834" customWidth="1"/>
    <col min="6663" max="6663" width="20.5" style="834" bestFit="1" customWidth="1"/>
    <col min="6664" max="6664" width="9.125" style="834" bestFit="1" customWidth="1"/>
    <col min="6665" max="6912" width="9" style="834"/>
    <col min="6913" max="6913" width="10.25" style="834" bestFit="1" customWidth="1"/>
    <col min="6914" max="6914" width="10.5" style="834" bestFit="1" customWidth="1"/>
    <col min="6915" max="6915" width="10.125" style="834" customWidth="1"/>
    <col min="6916" max="6916" width="25.25" style="834" customWidth="1"/>
    <col min="6917" max="6917" width="45.75" style="834" customWidth="1"/>
    <col min="6918" max="6918" width="15.625" style="834" customWidth="1"/>
    <col min="6919" max="6919" width="20.5" style="834" bestFit="1" customWidth="1"/>
    <col min="6920" max="6920" width="9.125" style="834" bestFit="1" customWidth="1"/>
    <col min="6921" max="7168" width="9" style="834"/>
    <col min="7169" max="7169" width="10.25" style="834" bestFit="1" customWidth="1"/>
    <col min="7170" max="7170" width="10.5" style="834" bestFit="1" customWidth="1"/>
    <col min="7171" max="7171" width="10.125" style="834" customWidth="1"/>
    <col min="7172" max="7172" width="25.25" style="834" customWidth="1"/>
    <col min="7173" max="7173" width="45.75" style="834" customWidth="1"/>
    <col min="7174" max="7174" width="15.625" style="834" customWidth="1"/>
    <col min="7175" max="7175" width="20.5" style="834" bestFit="1" customWidth="1"/>
    <col min="7176" max="7176" width="9.125" style="834" bestFit="1" customWidth="1"/>
    <col min="7177" max="7424" width="9" style="834"/>
    <col min="7425" max="7425" width="10.25" style="834" bestFit="1" customWidth="1"/>
    <col min="7426" max="7426" width="10.5" style="834" bestFit="1" customWidth="1"/>
    <col min="7427" max="7427" width="10.125" style="834" customWidth="1"/>
    <col min="7428" max="7428" width="25.25" style="834" customWidth="1"/>
    <col min="7429" max="7429" width="45.75" style="834" customWidth="1"/>
    <col min="7430" max="7430" width="15.625" style="834" customWidth="1"/>
    <col min="7431" max="7431" width="20.5" style="834" bestFit="1" customWidth="1"/>
    <col min="7432" max="7432" width="9.125" style="834" bestFit="1" customWidth="1"/>
    <col min="7433" max="7680" width="9" style="834"/>
    <col min="7681" max="7681" width="10.25" style="834" bestFit="1" customWidth="1"/>
    <col min="7682" max="7682" width="10.5" style="834" bestFit="1" customWidth="1"/>
    <col min="7683" max="7683" width="10.125" style="834" customWidth="1"/>
    <col min="7684" max="7684" width="25.25" style="834" customWidth="1"/>
    <col min="7685" max="7685" width="45.75" style="834" customWidth="1"/>
    <col min="7686" max="7686" width="15.625" style="834" customWidth="1"/>
    <col min="7687" max="7687" width="20.5" style="834" bestFit="1" customWidth="1"/>
    <col min="7688" max="7688" width="9.125" style="834" bestFit="1" customWidth="1"/>
    <col min="7689" max="7936" width="9" style="834"/>
    <col min="7937" max="7937" width="10.25" style="834" bestFit="1" customWidth="1"/>
    <col min="7938" max="7938" width="10.5" style="834" bestFit="1" customWidth="1"/>
    <col min="7939" max="7939" width="10.125" style="834" customWidth="1"/>
    <col min="7940" max="7940" width="25.25" style="834" customWidth="1"/>
    <col min="7941" max="7941" width="45.75" style="834" customWidth="1"/>
    <col min="7942" max="7942" width="15.625" style="834" customWidth="1"/>
    <col min="7943" max="7943" width="20.5" style="834" bestFit="1" customWidth="1"/>
    <col min="7944" max="7944" width="9.125" style="834" bestFit="1" customWidth="1"/>
    <col min="7945" max="8192" width="9" style="834"/>
    <col min="8193" max="8193" width="10.25" style="834" bestFit="1" customWidth="1"/>
    <col min="8194" max="8194" width="10.5" style="834" bestFit="1" customWidth="1"/>
    <col min="8195" max="8195" width="10.125" style="834" customWidth="1"/>
    <col min="8196" max="8196" width="25.25" style="834" customWidth="1"/>
    <col min="8197" max="8197" width="45.75" style="834" customWidth="1"/>
    <col min="8198" max="8198" width="15.625" style="834" customWidth="1"/>
    <col min="8199" max="8199" width="20.5" style="834" bestFit="1" customWidth="1"/>
    <col min="8200" max="8200" width="9.125" style="834" bestFit="1" customWidth="1"/>
    <col min="8201" max="8448" width="9" style="834"/>
    <col min="8449" max="8449" width="10.25" style="834" bestFit="1" customWidth="1"/>
    <col min="8450" max="8450" width="10.5" style="834" bestFit="1" customWidth="1"/>
    <col min="8451" max="8451" width="10.125" style="834" customWidth="1"/>
    <col min="8452" max="8452" width="25.25" style="834" customWidth="1"/>
    <col min="8453" max="8453" width="45.75" style="834" customWidth="1"/>
    <col min="8454" max="8454" width="15.625" style="834" customWidth="1"/>
    <col min="8455" max="8455" width="20.5" style="834" bestFit="1" customWidth="1"/>
    <col min="8456" max="8456" width="9.125" style="834" bestFit="1" customWidth="1"/>
    <col min="8457" max="8704" width="9" style="834"/>
    <col min="8705" max="8705" width="10.25" style="834" bestFit="1" customWidth="1"/>
    <col min="8706" max="8706" width="10.5" style="834" bestFit="1" customWidth="1"/>
    <col min="8707" max="8707" width="10.125" style="834" customWidth="1"/>
    <col min="8708" max="8708" width="25.25" style="834" customWidth="1"/>
    <col min="8709" max="8709" width="45.75" style="834" customWidth="1"/>
    <col min="8710" max="8710" width="15.625" style="834" customWidth="1"/>
    <col min="8711" max="8711" width="20.5" style="834" bestFit="1" customWidth="1"/>
    <col min="8712" max="8712" width="9.125" style="834" bestFit="1" customWidth="1"/>
    <col min="8713" max="8960" width="9" style="834"/>
    <col min="8961" max="8961" width="10.25" style="834" bestFit="1" customWidth="1"/>
    <col min="8962" max="8962" width="10.5" style="834" bestFit="1" customWidth="1"/>
    <col min="8963" max="8963" width="10.125" style="834" customWidth="1"/>
    <col min="8964" max="8964" width="25.25" style="834" customWidth="1"/>
    <col min="8965" max="8965" width="45.75" style="834" customWidth="1"/>
    <col min="8966" max="8966" width="15.625" style="834" customWidth="1"/>
    <col min="8967" max="8967" width="20.5" style="834" bestFit="1" customWidth="1"/>
    <col min="8968" max="8968" width="9.125" style="834" bestFit="1" customWidth="1"/>
    <col min="8969" max="9216" width="9" style="834"/>
    <col min="9217" max="9217" width="10.25" style="834" bestFit="1" customWidth="1"/>
    <col min="9218" max="9218" width="10.5" style="834" bestFit="1" customWidth="1"/>
    <col min="9219" max="9219" width="10.125" style="834" customWidth="1"/>
    <col min="9220" max="9220" width="25.25" style="834" customWidth="1"/>
    <col min="9221" max="9221" width="45.75" style="834" customWidth="1"/>
    <col min="9222" max="9222" width="15.625" style="834" customWidth="1"/>
    <col min="9223" max="9223" width="20.5" style="834" bestFit="1" customWidth="1"/>
    <col min="9224" max="9224" width="9.125" style="834" bestFit="1" customWidth="1"/>
    <col min="9225" max="9472" width="9" style="834"/>
    <col min="9473" max="9473" width="10.25" style="834" bestFit="1" customWidth="1"/>
    <col min="9474" max="9474" width="10.5" style="834" bestFit="1" customWidth="1"/>
    <col min="9475" max="9475" width="10.125" style="834" customWidth="1"/>
    <col min="9476" max="9476" width="25.25" style="834" customWidth="1"/>
    <col min="9477" max="9477" width="45.75" style="834" customWidth="1"/>
    <col min="9478" max="9478" width="15.625" style="834" customWidth="1"/>
    <col min="9479" max="9479" width="20.5" style="834" bestFit="1" customWidth="1"/>
    <col min="9480" max="9480" width="9.125" style="834" bestFit="1" customWidth="1"/>
    <col min="9481" max="9728" width="9" style="834"/>
    <col min="9729" max="9729" width="10.25" style="834" bestFit="1" customWidth="1"/>
    <col min="9730" max="9730" width="10.5" style="834" bestFit="1" customWidth="1"/>
    <col min="9731" max="9731" width="10.125" style="834" customWidth="1"/>
    <col min="9732" max="9732" width="25.25" style="834" customWidth="1"/>
    <col min="9733" max="9733" width="45.75" style="834" customWidth="1"/>
    <col min="9734" max="9734" width="15.625" style="834" customWidth="1"/>
    <col min="9735" max="9735" width="20.5" style="834" bestFit="1" customWidth="1"/>
    <col min="9736" max="9736" width="9.125" style="834" bestFit="1" customWidth="1"/>
    <col min="9737" max="9984" width="9" style="834"/>
    <col min="9985" max="9985" width="10.25" style="834" bestFit="1" customWidth="1"/>
    <col min="9986" max="9986" width="10.5" style="834" bestFit="1" customWidth="1"/>
    <col min="9987" max="9987" width="10.125" style="834" customWidth="1"/>
    <col min="9988" max="9988" width="25.25" style="834" customWidth="1"/>
    <col min="9989" max="9989" width="45.75" style="834" customWidth="1"/>
    <col min="9990" max="9990" width="15.625" style="834" customWidth="1"/>
    <col min="9991" max="9991" width="20.5" style="834" bestFit="1" customWidth="1"/>
    <col min="9992" max="9992" width="9.125" style="834" bestFit="1" customWidth="1"/>
    <col min="9993" max="10240" width="9" style="834"/>
    <col min="10241" max="10241" width="10.25" style="834" bestFit="1" customWidth="1"/>
    <col min="10242" max="10242" width="10.5" style="834" bestFit="1" customWidth="1"/>
    <col min="10243" max="10243" width="10.125" style="834" customWidth="1"/>
    <col min="10244" max="10244" width="25.25" style="834" customWidth="1"/>
    <col min="10245" max="10245" width="45.75" style="834" customWidth="1"/>
    <col min="10246" max="10246" width="15.625" style="834" customWidth="1"/>
    <col min="10247" max="10247" width="20.5" style="834" bestFit="1" customWidth="1"/>
    <col min="10248" max="10248" width="9.125" style="834" bestFit="1" customWidth="1"/>
    <col min="10249" max="10496" width="9" style="834"/>
    <col min="10497" max="10497" width="10.25" style="834" bestFit="1" customWidth="1"/>
    <col min="10498" max="10498" width="10.5" style="834" bestFit="1" customWidth="1"/>
    <col min="10499" max="10499" width="10.125" style="834" customWidth="1"/>
    <col min="10500" max="10500" width="25.25" style="834" customWidth="1"/>
    <col min="10501" max="10501" width="45.75" style="834" customWidth="1"/>
    <col min="10502" max="10502" width="15.625" style="834" customWidth="1"/>
    <col min="10503" max="10503" width="20.5" style="834" bestFit="1" customWidth="1"/>
    <col min="10504" max="10504" width="9.125" style="834" bestFit="1" customWidth="1"/>
    <col min="10505" max="10752" width="9" style="834"/>
    <col min="10753" max="10753" width="10.25" style="834" bestFit="1" customWidth="1"/>
    <col min="10754" max="10754" width="10.5" style="834" bestFit="1" customWidth="1"/>
    <col min="10755" max="10755" width="10.125" style="834" customWidth="1"/>
    <col min="10756" max="10756" width="25.25" style="834" customWidth="1"/>
    <col min="10757" max="10757" width="45.75" style="834" customWidth="1"/>
    <col min="10758" max="10758" width="15.625" style="834" customWidth="1"/>
    <col min="10759" max="10759" width="20.5" style="834" bestFit="1" customWidth="1"/>
    <col min="10760" max="10760" width="9.125" style="834" bestFit="1" customWidth="1"/>
    <col min="10761" max="11008" width="9" style="834"/>
    <col min="11009" max="11009" width="10.25" style="834" bestFit="1" customWidth="1"/>
    <col min="11010" max="11010" width="10.5" style="834" bestFit="1" customWidth="1"/>
    <col min="11011" max="11011" width="10.125" style="834" customWidth="1"/>
    <col min="11012" max="11012" width="25.25" style="834" customWidth="1"/>
    <col min="11013" max="11013" width="45.75" style="834" customWidth="1"/>
    <col min="11014" max="11014" width="15.625" style="834" customWidth="1"/>
    <col min="11015" max="11015" width="20.5" style="834" bestFit="1" customWidth="1"/>
    <col min="11016" max="11016" width="9.125" style="834" bestFit="1" customWidth="1"/>
    <col min="11017" max="11264" width="9" style="834"/>
    <col min="11265" max="11265" width="10.25" style="834" bestFit="1" customWidth="1"/>
    <col min="11266" max="11266" width="10.5" style="834" bestFit="1" customWidth="1"/>
    <col min="11267" max="11267" width="10.125" style="834" customWidth="1"/>
    <col min="11268" max="11268" width="25.25" style="834" customWidth="1"/>
    <col min="11269" max="11269" width="45.75" style="834" customWidth="1"/>
    <col min="11270" max="11270" width="15.625" style="834" customWidth="1"/>
    <col min="11271" max="11271" width="20.5" style="834" bestFit="1" customWidth="1"/>
    <col min="11272" max="11272" width="9.125" style="834" bestFit="1" customWidth="1"/>
    <col min="11273" max="11520" width="9" style="834"/>
    <col min="11521" max="11521" width="10.25" style="834" bestFit="1" customWidth="1"/>
    <col min="11522" max="11522" width="10.5" style="834" bestFit="1" customWidth="1"/>
    <col min="11523" max="11523" width="10.125" style="834" customWidth="1"/>
    <col min="11524" max="11524" width="25.25" style="834" customWidth="1"/>
    <col min="11525" max="11525" width="45.75" style="834" customWidth="1"/>
    <col min="11526" max="11526" width="15.625" style="834" customWidth="1"/>
    <col min="11527" max="11527" width="20.5" style="834" bestFit="1" customWidth="1"/>
    <col min="11528" max="11528" width="9.125" style="834" bestFit="1" customWidth="1"/>
    <col min="11529" max="11776" width="9" style="834"/>
    <col min="11777" max="11777" width="10.25" style="834" bestFit="1" customWidth="1"/>
    <col min="11778" max="11778" width="10.5" style="834" bestFit="1" customWidth="1"/>
    <col min="11779" max="11779" width="10.125" style="834" customWidth="1"/>
    <col min="11780" max="11780" width="25.25" style="834" customWidth="1"/>
    <col min="11781" max="11781" width="45.75" style="834" customWidth="1"/>
    <col min="11782" max="11782" width="15.625" style="834" customWidth="1"/>
    <col min="11783" max="11783" width="20.5" style="834" bestFit="1" customWidth="1"/>
    <col min="11784" max="11784" width="9.125" style="834" bestFit="1" customWidth="1"/>
    <col min="11785" max="12032" width="9" style="834"/>
    <col min="12033" max="12033" width="10.25" style="834" bestFit="1" customWidth="1"/>
    <col min="12034" max="12034" width="10.5" style="834" bestFit="1" customWidth="1"/>
    <col min="12035" max="12035" width="10.125" style="834" customWidth="1"/>
    <col min="12036" max="12036" width="25.25" style="834" customWidth="1"/>
    <col min="12037" max="12037" width="45.75" style="834" customWidth="1"/>
    <col min="12038" max="12038" width="15.625" style="834" customWidth="1"/>
    <col min="12039" max="12039" width="20.5" style="834" bestFit="1" customWidth="1"/>
    <col min="12040" max="12040" width="9.125" style="834" bestFit="1" customWidth="1"/>
    <col min="12041" max="12288" width="9" style="834"/>
    <col min="12289" max="12289" width="10.25" style="834" bestFit="1" customWidth="1"/>
    <col min="12290" max="12290" width="10.5" style="834" bestFit="1" customWidth="1"/>
    <col min="12291" max="12291" width="10.125" style="834" customWidth="1"/>
    <col min="12292" max="12292" width="25.25" style="834" customWidth="1"/>
    <col min="12293" max="12293" width="45.75" style="834" customWidth="1"/>
    <col min="12294" max="12294" width="15.625" style="834" customWidth="1"/>
    <col min="12295" max="12295" width="20.5" style="834" bestFit="1" customWidth="1"/>
    <col min="12296" max="12296" width="9.125" style="834" bestFit="1" customWidth="1"/>
    <col min="12297" max="12544" width="9" style="834"/>
    <col min="12545" max="12545" width="10.25" style="834" bestFit="1" customWidth="1"/>
    <col min="12546" max="12546" width="10.5" style="834" bestFit="1" customWidth="1"/>
    <col min="12547" max="12547" width="10.125" style="834" customWidth="1"/>
    <col min="12548" max="12548" width="25.25" style="834" customWidth="1"/>
    <col min="12549" max="12549" width="45.75" style="834" customWidth="1"/>
    <col min="12550" max="12550" width="15.625" style="834" customWidth="1"/>
    <col min="12551" max="12551" width="20.5" style="834" bestFit="1" customWidth="1"/>
    <col min="12552" max="12552" width="9.125" style="834" bestFit="1" customWidth="1"/>
    <col min="12553" max="12800" width="9" style="834"/>
    <col min="12801" max="12801" width="10.25" style="834" bestFit="1" customWidth="1"/>
    <col min="12802" max="12802" width="10.5" style="834" bestFit="1" customWidth="1"/>
    <col min="12803" max="12803" width="10.125" style="834" customWidth="1"/>
    <col min="12804" max="12804" width="25.25" style="834" customWidth="1"/>
    <col min="12805" max="12805" width="45.75" style="834" customWidth="1"/>
    <col min="12806" max="12806" width="15.625" style="834" customWidth="1"/>
    <col min="12807" max="12807" width="20.5" style="834" bestFit="1" customWidth="1"/>
    <col min="12808" max="12808" width="9.125" style="834" bestFit="1" customWidth="1"/>
    <col min="12809" max="13056" width="9" style="834"/>
    <col min="13057" max="13057" width="10.25" style="834" bestFit="1" customWidth="1"/>
    <col min="13058" max="13058" width="10.5" style="834" bestFit="1" customWidth="1"/>
    <col min="13059" max="13059" width="10.125" style="834" customWidth="1"/>
    <col min="13060" max="13060" width="25.25" style="834" customWidth="1"/>
    <col min="13061" max="13061" width="45.75" style="834" customWidth="1"/>
    <col min="13062" max="13062" width="15.625" style="834" customWidth="1"/>
    <col min="13063" max="13063" width="20.5" style="834" bestFit="1" customWidth="1"/>
    <col min="13064" max="13064" width="9.125" style="834" bestFit="1" customWidth="1"/>
    <col min="13065" max="13312" width="9" style="834"/>
    <col min="13313" max="13313" width="10.25" style="834" bestFit="1" customWidth="1"/>
    <col min="13314" max="13314" width="10.5" style="834" bestFit="1" customWidth="1"/>
    <col min="13315" max="13315" width="10.125" style="834" customWidth="1"/>
    <col min="13316" max="13316" width="25.25" style="834" customWidth="1"/>
    <col min="13317" max="13317" width="45.75" style="834" customWidth="1"/>
    <col min="13318" max="13318" width="15.625" style="834" customWidth="1"/>
    <col min="13319" max="13319" width="20.5" style="834" bestFit="1" customWidth="1"/>
    <col min="13320" max="13320" width="9.125" style="834" bestFit="1" customWidth="1"/>
    <col min="13321" max="13568" width="9" style="834"/>
    <col min="13569" max="13569" width="10.25" style="834" bestFit="1" customWidth="1"/>
    <col min="13570" max="13570" width="10.5" style="834" bestFit="1" customWidth="1"/>
    <col min="13571" max="13571" width="10.125" style="834" customWidth="1"/>
    <col min="13572" max="13572" width="25.25" style="834" customWidth="1"/>
    <col min="13573" max="13573" width="45.75" style="834" customWidth="1"/>
    <col min="13574" max="13574" width="15.625" style="834" customWidth="1"/>
    <col min="13575" max="13575" width="20.5" style="834" bestFit="1" customWidth="1"/>
    <col min="13576" max="13576" width="9.125" style="834" bestFit="1" customWidth="1"/>
    <col min="13577" max="13824" width="9" style="834"/>
    <col min="13825" max="13825" width="10.25" style="834" bestFit="1" customWidth="1"/>
    <col min="13826" max="13826" width="10.5" style="834" bestFit="1" customWidth="1"/>
    <col min="13827" max="13827" width="10.125" style="834" customWidth="1"/>
    <col min="13828" max="13828" width="25.25" style="834" customWidth="1"/>
    <col min="13829" max="13829" width="45.75" style="834" customWidth="1"/>
    <col min="13830" max="13830" width="15.625" style="834" customWidth="1"/>
    <col min="13831" max="13831" width="20.5" style="834" bestFit="1" customWidth="1"/>
    <col min="13832" max="13832" width="9.125" style="834" bestFit="1" customWidth="1"/>
    <col min="13833" max="14080" width="9" style="834"/>
    <col min="14081" max="14081" width="10.25" style="834" bestFit="1" customWidth="1"/>
    <col min="14082" max="14082" width="10.5" style="834" bestFit="1" customWidth="1"/>
    <col min="14083" max="14083" width="10.125" style="834" customWidth="1"/>
    <col min="14084" max="14084" width="25.25" style="834" customWidth="1"/>
    <col min="14085" max="14085" width="45.75" style="834" customWidth="1"/>
    <col min="14086" max="14086" width="15.625" style="834" customWidth="1"/>
    <col min="14087" max="14087" width="20.5" style="834" bestFit="1" customWidth="1"/>
    <col min="14088" max="14088" width="9.125" style="834" bestFit="1" customWidth="1"/>
    <col min="14089" max="14336" width="9" style="834"/>
    <col min="14337" max="14337" width="10.25" style="834" bestFit="1" customWidth="1"/>
    <col min="14338" max="14338" width="10.5" style="834" bestFit="1" customWidth="1"/>
    <col min="14339" max="14339" width="10.125" style="834" customWidth="1"/>
    <col min="14340" max="14340" width="25.25" style="834" customWidth="1"/>
    <col min="14341" max="14341" width="45.75" style="834" customWidth="1"/>
    <col min="14342" max="14342" width="15.625" style="834" customWidth="1"/>
    <col min="14343" max="14343" width="20.5" style="834" bestFit="1" customWidth="1"/>
    <col min="14344" max="14344" width="9.125" style="834" bestFit="1" customWidth="1"/>
    <col min="14345" max="14592" width="9" style="834"/>
    <col min="14593" max="14593" width="10.25" style="834" bestFit="1" customWidth="1"/>
    <col min="14594" max="14594" width="10.5" style="834" bestFit="1" customWidth="1"/>
    <col min="14595" max="14595" width="10.125" style="834" customWidth="1"/>
    <col min="14596" max="14596" width="25.25" style="834" customWidth="1"/>
    <col min="14597" max="14597" width="45.75" style="834" customWidth="1"/>
    <col min="14598" max="14598" width="15.625" style="834" customWidth="1"/>
    <col min="14599" max="14599" width="20.5" style="834" bestFit="1" customWidth="1"/>
    <col min="14600" max="14600" width="9.125" style="834" bestFit="1" customWidth="1"/>
    <col min="14601" max="14848" width="9" style="834"/>
    <col min="14849" max="14849" width="10.25" style="834" bestFit="1" customWidth="1"/>
    <col min="14850" max="14850" width="10.5" style="834" bestFit="1" customWidth="1"/>
    <col min="14851" max="14851" width="10.125" style="834" customWidth="1"/>
    <col min="14852" max="14852" width="25.25" style="834" customWidth="1"/>
    <col min="14853" max="14853" width="45.75" style="834" customWidth="1"/>
    <col min="14854" max="14854" width="15.625" style="834" customWidth="1"/>
    <col min="14855" max="14855" width="20.5" style="834" bestFit="1" customWidth="1"/>
    <col min="14856" max="14856" width="9.125" style="834" bestFit="1" customWidth="1"/>
    <col min="14857" max="15104" width="9" style="834"/>
    <col min="15105" max="15105" width="10.25" style="834" bestFit="1" customWidth="1"/>
    <col min="15106" max="15106" width="10.5" style="834" bestFit="1" customWidth="1"/>
    <col min="15107" max="15107" width="10.125" style="834" customWidth="1"/>
    <col min="15108" max="15108" width="25.25" style="834" customWidth="1"/>
    <col min="15109" max="15109" width="45.75" style="834" customWidth="1"/>
    <col min="15110" max="15110" width="15.625" style="834" customWidth="1"/>
    <col min="15111" max="15111" width="20.5" style="834" bestFit="1" customWidth="1"/>
    <col min="15112" max="15112" width="9.125" style="834" bestFit="1" customWidth="1"/>
    <col min="15113" max="15360" width="9" style="834"/>
    <col min="15361" max="15361" width="10.25" style="834" bestFit="1" customWidth="1"/>
    <col min="15362" max="15362" width="10.5" style="834" bestFit="1" customWidth="1"/>
    <col min="15363" max="15363" width="10.125" style="834" customWidth="1"/>
    <col min="15364" max="15364" width="25.25" style="834" customWidth="1"/>
    <col min="15365" max="15365" width="45.75" style="834" customWidth="1"/>
    <col min="15366" max="15366" width="15.625" style="834" customWidth="1"/>
    <col min="15367" max="15367" width="20.5" style="834" bestFit="1" customWidth="1"/>
    <col min="15368" max="15368" width="9.125" style="834" bestFit="1" customWidth="1"/>
    <col min="15369" max="15616" width="9" style="834"/>
    <col min="15617" max="15617" width="10.25" style="834" bestFit="1" customWidth="1"/>
    <col min="15618" max="15618" width="10.5" style="834" bestFit="1" customWidth="1"/>
    <col min="15619" max="15619" width="10.125" style="834" customWidth="1"/>
    <col min="15620" max="15620" width="25.25" style="834" customWidth="1"/>
    <col min="15621" max="15621" width="45.75" style="834" customWidth="1"/>
    <col min="15622" max="15622" width="15.625" style="834" customWidth="1"/>
    <col min="15623" max="15623" width="20.5" style="834" bestFit="1" customWidth="1"/>
    <col min="15624" max="15624" width="9.125" style="834" bestFit="1" customWidth="1"/>
    <col min="15625" max="15872" width="9" style="834"/>
    <col min="15873" max="15873" width="10.25" style="834" bestFit="1" customWidth="1"/>
    <col min="15874" max="15874" width="10.5" style="834" bestFit="1" customWidth="1"/>
    <col min="15875" max="15875" width="10.125" style="834" customWidth="1"/>
    <col min="15876" max="15876" width="25.25" style="834" customWidth="1"/>
    <col min="15877" max="15877" width="45.75" style="834" customWidth="1"/>
    <col min="15878" max="15878" width="15.625" style="834" customWidth="1"/>
    <col min="15879" max="15879" width="20.5" style="834" bestFit="1" customWidth="1"/>
    <col min="15880" max="15880" width="9.125" style="834" bestFit="1" customWidth="1"/>
    <col min="15881" max="16128" width="9" style="834"/>
    <col min="16129" max="16129" width="10.25" style="834" bestFit="1" customWidth="1"/>
    <col min="16130" max="16130" width="10.5" style="834" bestFit="1" customWidth="1"/>
    <col min="16131" max="16131" width="10.125" style="834" customWidth="1"/>
    <col min="16132" max="16132" width="25.25" style="834" customWidth="1"/>
    <col min="16133" max="16133" width="45.75" style="834" customWidth="1"/>
    <col min="16134" max="16134" width="15.625" style="834" customWidth="1"/>
    <col min="16135" max="16135" width="20.5" style="834" bestFit="1" customWidth="1"/>
    <col min="16136" max="16136" width="9.125" style="834" bestFit="1" customWidth="1"/>
    <col min="16137" max="16384" width="9" style="834"/>
  </cols>
  <sheetData>
    <row r="1" spans="1:8" ht="18.75" customHeight="1">
      <c r="A1" s="1239" t="s">
        <v>2349</v>
      </c>
      <c r="B1" s="1239"/>
      <c r="C1" s="1239"/>
      <c r="D1" s="1239"/>
      <c r="E1" s="1239"/>
      <c r="F1" s="1239"/>
      <c r="G1" s="1239"/>
      <c r="H1" s="1239"/>
    </row>
    <row r="2" spans="1:8" ht="15" customHeight="1">
      <c r="A2" s="1240" t="s">
        <v>2350</v>
      </c>
      <c r="B2" s="1240"/>
      <c r="C2" s="1240"/>
      <c r="D2" s="1240"/>
      <c r="E2" s="1240"/>
      <c r="F2" s="1240"/>
      <c r="G2" s="1240"/>
      <c r="H2" s="1240"/>
    </row>
    <row r="3" spans="1:8" ht="15" customHeight="1">
      <c r="A3" s="870" t="s">
        <v>2351</v>
      </c>
      <c r="B3" s="850" t="s">
        <v>2352</v>
      </c>
      <c r="C3" s="851" t="s">
        <v>2353</v>
      </c>
      <c r="D3" s="852" t="s">
        <v>2354</v>
      </c>
      <c r="E3" s="870" t="s">
        <v>2355</v>
      </c>
      <c r="F3" s="853" t="s">
        <v>2356</v>
      </c>
      <c r="G3" s="853" t="s">
        <v>2357</v>
      </c>
      <c r="H3" s="852"/>
    </row>
    <row r="4" spans="1:8" ht="15" customHeight="1">
      <c r="A4" s="854" t="s">
        <v>2358</v>
      </c>
      <c r="B4" s="854">
        <v>6100015900</v>
      </c>
      <c r="C4" s="855">
        <v>100220</v>
      </c>
      <c r="D4" s="856" t="s">
        <v>2359</v>
      </c>
      <c r="E4" s="855" t="s">
        <v>2360</v>
      </c>
      <c r="F4" s="857"/>
      <c r="G4" s="858">
        <v>1799369.12</v>
      </c>
      <c r="H4" s="857" t="s">
        <v>2361</v>
      </c>
    </row>
    <row r="5" spans="1:8" ht="15" customHeight="1">
      <c r="A5" s="854" t="s">
        <v>2362</v>
      </c>
      <c r="B5" s="854">
        <v>6100015772</v>
      </c>
      <c r="C5" s="855">
        <v>100220</v>
      </c>
      <c r="D5" s="856" t="s">
        <v>2359</v>
      </c>
      <c r="E5" s="855" t="s">
        <v>2363</v>
      </c>
      <c r="F5" s="857"/>
      <c r="G5" s="858">
        <v>1596411.04</v>
      </c>
      <c r="H5" s="857" t="s">
        <v>2361</v>
      </c>
    </row>
    <row r="6" spans="1:8" ht="15" customHeight="1">
      <c r="A6" s="854" t="s">
        <v>2358</v>
      </c>
      <c r="B6" s="854">
        <v>6100015912</v>
      </c>
      <c r="C6" s="855">
        <v>100113</v>
      </c>
      <c r="D6" s="856" t="s">
        <v>2364</v>
      </c>
      <c r="E6" s="855" t="s">
        <v>2365</v>
      </c>
      <c r="F6" s="857"/>
      <c r="G6" s="858">
        <v>1394331.09</v>
      </c>
      <c r="H6" s="857" t="s">
        <v>2361</v>
      </c>
    </row>
    <row r="7" spans="1:8" ht="15" customHeight="1">
      <c r="A7" s="854" t="s">
        <v>2366</v>
      </c>
      <c r="B7" s="854">
        <v>6100015615</v>
      </c>
      <c r="C7" s="855">
        <v>100220</v>
      </c>
      <c r="D7" s="856" t="s">
        <v>2359</v>
      </c>
      <c r="E7" s="855" t="s">
        <v>2367</v>
      </c>
      <c r="F7" s="857"/>
      <c r="G7" s="858">
        <v>1268025.04</v>
      </c>
      <c r="H7" s="857" t="s">
        <v>2361</v>
      </c>
    </row>
    <row r="8" spans="1:8" ht="15" customHeight="1">
      <c r="A8" s="835" t="s">
        <v>2368</v>
      </c>
      <c r="B8" s="835">
        <v>6100015251</v>
      </c>
      <c r="C8" s="835">
        <v>200002</v>
      </c>
      <c r="D8" s="835" t="s">
        <v>1956</v>
      </c>
      <c r="E8" s="835" t="s">
        <v>2369</v>
      </c>
      <c r="F8" s="843">
        <v>187150.11</v>
      </c>
      <c r="G8" s="842">
        <f>ROUND(F8*6.1136,2)</f>
        <v>1144160.9099999999</v>
      </c>
      <c r="H8" s="868" t="s">
        <v>2370</v>
      </c>
    </row>
    <row r="9" spans="1:8" ht="15" customHeight="1">
      <c r="A9" s="854" t="s">
        <v>2358</v>
      </c>
      <c r="B9" s="854">
        <v>6100015894</v>
      </c>
      <c r="C9" s="855">
        <v>100044</v>
      </c>
      <c r="D9" s="856" t="s">
        <v>2371</v>
      </c>
      <c r="E9" s="855" t="s">
        <v>2372</v>
      </c>
      <c r="F9" s="857"/>
      <c r="G9" s="858">
        <v>1122750.72</v>
      </c>
      <c r="H9" s="857" t="s">
        <v>2361</v>
      </c>
    </row>
    <row r="10" spans="1:8" ht="15" customHeight="1">
      <c r="A10" s="854" t="s">
        <v>2373</v>
      </c>
      <c r="B10" s="854">
        <v>6100016001</v>
      </c>
      <c r="C10" s="855">
        <v>100203</v>
      </c>
      <c r="D10" s="856" t="s">
        <v>2374</v>
      </c>
      <c r="E10" s="855" t="s">
        <v>2375</v>
      </c>
      <c r="F10" s="857"/>
      <c r="G10" s="858">
        <v>1068483.8999999999</v>
      </c>
      <c r="H10" s="857" t="s">
        <v>2361</v>
      </c>
    </row>
    <row r="11" spans="1:8" ht="15" customHeight="1">
      <c r="A11" s="854" t="s">
        <v>2376</v>
      </c>
      <c r="B11" s="854">
        <v>6100015882</v>
      </c>
      <c r="C11" s="855">
        <v>100062</v>
      </c>
      <c r="D11" s="856" t="s">
        <v>2377</v>
      </c>
      <c r="E11" s="855" t="s">
        <v>2378</v>
      </c>
      <c r="F11" s="857"/>
      <c r="G11" s="858">
        <v>1009299.23</v>
      </c>
      <c r="H11" s="857" t="s">
        <v>2361</v>
      </c>
    </row>
    <row r="12" spans="1:8" ht="15" customHeight="1">
      <c r="A12" s="854" t="s">
        <v>2379</v>
      </c>
      <c r="B12" s="854">
        <v>6100016014</v>
      </c>
      <c r="C12" s="855">
        <v>100057</v>
      </c>
      <c r="D12" s="856" t="s">
        <v>2380</v>
      </c>
      <c r="E12" s="855" t="s">
        <v>2381</v>
      </c>
      <c r="F12" s="857"/>
      <c r="G12" s="858">
        <v>972670.89</v>
      </c>
      <c r="H12" s="857" t="s">
        <v>2361</v>
      </c>
    </row>
    <row r="13" spans="1:8" s="836" customFormat="1" ht="15" customHeight="1">
      <c r="A13" s="854" t="s">
        <v>2362</v>
      </c>
      <c r="B13" s="854">
        <v>6100015774</v>
      </c>
      <c r="C13" s="855">
        <v>100113</v>
      </c>
      <c r="D13" s="856" t="s">
        <v>2364</v>
      </c>
      <c r="E13" s="855" t="s">
        <v>2382</v>
      </c>
      <c r="F13" s="857"/>
      <c r="G13" s="858">
        <v>962365.35</v>
      </c>
      <c r="H13" s="857" t="s">
        <v>2361</v>
      </c>
    </row>
    <row r="14" spans="1:8" s="836" customFormat="1" ht="15" customHeight="1">
      <c r="A14" s="854" t="s">
        <v>2358</v>
      </c>
      <c r="B14" s="854">
        <v>6100015916</v>
      </c>
      <c r="C14" s="855">
        <v>100163</v>
      </c>
      <c r="D14" s="856" t="s">
        <v>2383</v>
      </c>
      <c r="E14" s="855" t="s">
        <v>2384</v>
      </c>
      <c r="F14" s="857"/>
      <c r="G14" s="858">
        <v>943553.09</v>
      </c>
      <c r="H14" s="857" t="s">
        <v>2361</v>
      </c>
    </row>
    <row r="15" spans="1:8" s="836" customFormat="1" ht="15" customHeight="1">
      <c r="A15" s="835" t="s">
        <v>2385</v>
      </c>
      <c r="B15" s="835">
        <v>6100014844</v>
      </c>
      <c r="C15" s="835">
        <v>200002</v>
      </c>
      <c r="D15" s="835" t="s">
        <v>1956</v>
      </c>
      <c r="E15" s="835" t="s">
        <v>2386</v>
      </c>
      <c r="F15" s="843">
        <v>153994.91</v>
      </c>
      <c r="G15" s="842">
        <f>ROUND(F15*6.1136,2)</f>
        <v>941463.28</v>
      </c>
      <c r="H15" s="868" t="s">
        <v>2370</v>
      </c>
    </row>
    <row r="16" spans="1:8" s="836" customFormat="1" ht="15" customHeight="1">
      <c r="A16" s="872" t="s">
        <v>2387</v>
      </c>
      <c r="B16" s="872">
        <v>6100015926</v>
      </c>
      <c r="C16" s="872">
        <v>100378</v>
      </c>
      <c r="D16" s="872" t="s">
        <v>2388</v>
      </c>
      <c r="E16" s="872" t="s">
        <v>2389</v>
      </c>
      <c r="F16" s="872"/>
      <c r="G16" s="858">
        <v>908975.64</v>
      </c>
      <c r="H16" s="857" t="s">
        <v>2361</v>
      </c>
    </row>
    <row r="17" spans="1:8" ht="15" customHeight="1">
      <c r="A17" s="854" t="s">
        <v>2366</v>
      </c>
      <c r="B17" s="854">
        <v>6100015504</v>
      </c>
      <c r="C17" s="855">
        <v>100044</v>
      </c>
      <c r="D17" s="856" t="s">
        <v>2371</v>
      </c>
      <c r="E17" s="855" t="s">
        <v>2390</v>
      </c>
      <c r="F17" s="855"/>
      <c r="G17" s="858">
        <v>896313.6</v>
      </c>
      <c r="H17" s="857" t="s">
        <v>2361</v>
      </c>
    </row>
    <row r="18" spans="1:8" ht="15" customHeight="1">
      <c r="A18" s="835" t="s">
        <v>2391</v>
      </c>
      <c r="B18" s="835">
        <v>6100015160</v>
      </c>
      <c r="C18" s="835">
        <v>200002</v>
      </c>
      <c r="D18" s="835" t="s">
        <v>1956</v>
      </c>
      <c r="E18" s="835" t="s">
        <v>2392</v>
      </c>
      <c r="F18" s="843">
        <v>139326.70000000001</v>
      </c>
      <c r="G18" s="842">
        <f>ROUND(F18*6.1136,2)</f>
        <v>851787.71</v>
      </c>
      <c r="H18" s="868" t="s">
        <v>2370</v>
      </c>
    </row>
    <row r="19" spans="1:8" ht="15" customHeight="1">
      <c r="A19" s="854" t="s">
        <v>2393</v>
      </c>
      <c r="B19" s="854">
        <v>6100015787</v>
      </c>
      <c r="C19" s="855">
        <v>100298</v>
      </c>
      <c r="D19" s="856" t="s">
        <v>2394</v>
      </c>
      <c r="E19" s="855" t="s">
        <v>2395</v>
      </c>
      <c r="F19" s="857"/>
      <c r="G19" s="858">
        <v>839702.09</v>
      </c>
      <c r="H19" s="857" t="s">
        <v>2361</v>
      </c>
    </row>
    <row r="20" spans="1:8" ht="15" customHeight="1">
      <c r="A20" s="854" t="s">
        <v>2362</v>
      </c>
      <c r="B20" s="854">
        <v>6100015702</v>
      </c>
      <c r="C20" s="855">
        <v>100163</v>
      </c>
      <c r="D20" s="856" t="s">
        <v>2383</v>
      </c>
      <c r="E20" s="855" t="s">
        <v>2396</v>
      </c>
      <c r="F20" s="857"/>
      <c r="G20" s="858">
        <v>823060.76</v>
      </c>
      <c r="H20" s="857" t="s">
        <v>2361</v>
      </c>
    </row>
    <row r="21" spans="1:8" ht="15" customHeight="1">
      <c r="A21" s="854" t="s">
        <v>2397</v>
      </c>
      <c r="B21" s="854">
        <v>6100015607</v>
      </c>
      <c r="C21" s="855">
        <v>100203</v>
      </c>
      <c r="D21" s="856" t="s">
        <v>2374</v>
      </c>
      <c r="E21" s="855" t="s">
        <v>2398</v>
      </c>
      <c r="F21" s="857"/>
      <c r="G21" s="858">
        <v>816238.6</v>
      </c>
      <c r="H21" s="857" t="s">
        <v>2361</v>
      </c>
    </row>
    <row r="22" spans="1:8" ht="15" customHeight="1">
      <c r="A22" s="872" t="s">
        <v>2358</v>
      </c>
      <c r="B22" s="872">
        <v>6100016061</v>
      </c>
      <c r="C22" s="872">
        <v>100311</v>
      </c>
      <c r="D22" s="872" t="s">
        <v>2399</v>
      </c>
      <c r="E22" s="872" t="s">
        <v>2400</v>
      </c>
      <c r="F22" s="872"/>
      <c r="G22" s="858">
        <v>814743.42</v>
      </c>
      <c r="H22" s="857" t="s">
        <v>2361</v>
      </c>
    </row>
    <row r="23" spans="1:8" ht="15" customHeight="1">
      <c r="A23" s="854" t="s">
        <v>2397</v>
      </c>
      <c r="B23" s="854">
        <v>6100015544</v>
      </c>
      <c r="C23" s="855">
        <v>100298</v>
      </c>
      <c r="D23" s="856" t="s">
        <v>2394</v>
      </c>
      <c r="E23" s="855" t="s">
        <v>2401</v>
      </c>
      <c r="F23" s="857"/>
      <c r="G23" s="858">
        <v>795427.72</v>
      </c>
      <c r="H23" s="857" t="s">
        <v>2361</v>
      </c>
    </row>
    <row r="24" spans="1:8" ht="15" customHeight="1">
      <c r="A24" s="854" t="s">
        <v>2362</v>
      </c>
      <c r="B24" s="854">
        <v>6100015735</v>
      </c>
      <c r="C24" s="855">
        <v>100044</v>
      </c>
      <c r="D24" s="856" t="s">
        <v>2371</v>
      </c>
      <c r="E24" s="855" t="s">
        <v>2402</v>
      </c>
      <c r="F24" s="855"/>
      <c r="G24" s="858">
        <v>792642.24</v>
      </c>
      <c r="H24" s="857" t="s">
        <v>2361</v>
      </c>
    </row>
    <row r="25" spans="1:8" ht="15" customHeight="1">
      <c r="A25" s="835" t="s">
        <v>2403</v>
      </c>
      <c r="B25" s="835">
        <v>6100015067</v>
      </c>
      <c r="C25" s="835">
        <v>200002</v>
      </c>
      <c r="D25" s="835" t="s">
        <v>1956</v>
      </c>
      <c r="E25" s="835" t="s">
        <v>2404</v>
      </c>
      <c r="F25" s="843">
        <v>129173.28</v>
      </c>
      <c r="G25" s="842">
        <f>ROUND(F25*6.1136,2)</f>
        <v>789713.76</v>
      </c>
      <c r="H25" s="868" t="s">
        <v>2370</v>
      </c>
    </row>
    <row r="26" spans="1:8" ht="15" customHeight="1">
      <c r="A26" s="854" t="s">
        <v>2358</v>
      </c>
      <c r="B26" s="854">
        <v>6100015984</v>
      </c>
      <c r="C26" s="855">
        <v>100138</v>
      </c>
      <c r="D26" s="856" t="s">
        <v>2405</v>
      </c>
      <c r="E26" s="855" t="s">
        <v>2406</v>
      </c>
      <c r="F26" s="855"/>
      <c r="G26" s="858">
        <v>766454.29</v>
      </c>
      <c r="H26" s="857" t="s">
        <v>2361</v>
      </c>
    </row>
    <row r="27" spans="1:8" ht="15" customHeight="1">
      <c r="A27" s="835" t="s">
        <v>2407</v>
      </c>
      <c r="B27" s="835">
        <v>6100015045</v>
      </c>
      <c r="C27" s="835">
        <v>200002</v>
      </c>
      <c r="D27" s="835" t="s">
        <v>1956</v>
      </c>
      <c r="E27" s="835" t="s">
        <v>2408</v>
      </c>
      <c r="F27" s="843">
        <v>124763.54</v>
      </c>
      <c r="G27" s="842">
        <f>ROUND(F27*6.1136,2)</f>
        <v>762754.38</v>
      </c>
      <c r="H27" s="868" t="s">
        <v>2370</v>
      </c>
    </row>
    <row r="28" spans="1:8" ht="15" customHeight="1">
      <c r="A28" s="872" t="s">
        <v>2397</v>
      </c>
      <c r="B28" s="872">
        <v>6100015562</v>
      </c>
      <c r="C28" s="872">
        <v>100378</v>
      </c>
      <c r="D28" s="872" t="s">
        <v>2388</v>
      </c>
      <c r="E28" s="872" t="s">
        <v>2409</v>
      </c>
      <c r="F28" s="872"/>
      <c r="G28" s="858">
        <v>735412.81</v>
      </c>
      <c r="H28" s="857" t="s">
        <v>2361</v>
      </c>
    </row>
    <row r="29" spans="1:8" ht="15" customHeight="1">
      <c r="A29" s="854" t="s">
        <v>2393</v>
      </c>
      <c r="B29" s="854">
        <v>6100015782</v>
      </c>
      <c r="C29" s="855">
        <v>100203</v>
      </c>
      <c r="D29" s="856" t="s">
        <v>2374</v>
      </c>
      <c r="E29" s="855" t="s">
        <v>2410</v>
      </c>
      <c r="F29" s="857"/>
      <c r="G29" s="858">
        <v>717997.74</v>
      </c>
      <c r="H29" s="857" t="s">
        <v>2361</v>
      </c>
    </row>
    <row r="30" spans="1:8" ht="15" customHeight="1">
      <c r="A30" s="854" t="s">
        <v>2411</v>
      </c>
      <c r="B30" s="854">
        <v>6100015793</v>
      </c>
      <c r="C30" s="855">
        <v>100057</v>
      </c>
      <c r="D30" s="856" t="s">
        <v>2380</v>
      </c>
      <c r="E30" s="855" t="s">
        <v>2412</v>
      </c>
      <c r="F30" s="857"/>
      <c r="G30" s="858">
        <v>717537.18</v>
      </c>
      <c r="H30" s="857" t="s">
        <v>2361</v>
      </c>
    </row>
    <row r="31" spans="1:8" ht="15" customHeight="1">
      <c r="A31" s="854" t="s">
        <v>2411</v>
      </c>
      <c r="B31" s="854">
        <v>6100015806</v>
      </c>
      <c r="C31" s="855">
        <v>100062</v>
      </c>
      <c r="D31" s="856" t="s">
        <v>2377</v>
      </c>
      <c r="E31" s="855" t="s">
        <v>2413</v>
      </c>
      <c r="F31" s="855"/>
      <c r="G31" s="858">
        <v>671292.38</v>
      </c>
      <c r="H31" s="857" t="s">
        <v>2361</v>
      </c>
    </row>
    <row r="32" spans="1:8" ht="15" customHeight="1">
      <c r="A32" s="835" t="s">
        <v>2414</v>
      </c>
      <c r="B32" s="835">
        <v>6100014982</v>
      </c>
      <c r="C32" s="835">
        <v>200002</v>
      </c>
      <c r="D32" s="835" t="s">
        <v>1956</v>
      </c>
      <c r="E32" s="835" t="s">
        <v>2415</v>
      </c>
      <c r="F32" s="843">
        <v>108422.84</v>
      </c>
      <c r="G32" s="842">
        <f>ROUND(F32*6.1136,2)</f>
        <v>662853.87</v>
      </c>
      <c r="H32" s="868" t="s">
        <v>2370</v>
      </c>
    </row>
    <row r="33" spans="1:8" ht="15" customHeight="1">
      <c r="A33" s="835" t="s">
        <v>2416</v>
      </c>
      <c r="B33" s="835">
        <v>6100015687</v>
      </c>
      <c r="C33" s="835">
        <v>200002</v>
      </c>
      <c r="D33" s="835" t="s">
        <v>1956</v>
      </c>
      <c r="E33" s="835" t="s">
        <v>2417</v>
      </c>
      <c r="F33" s="843">
        <v>103506.21</v>
      </c>
      <c r="G33" s="842">
        <f>ROUND(F33*6.1136,2)</f>
        <v>632795.56999999995</v>
      </c>
      <c r="H33" s="868" t="s">
        <v>2370</v>
      </c>
    </row>
    <row r="34" spans="1:8" ht="15" customHeight="1">
      <c r="A34" s="835" t="s">
        <v>2418</v>
      </c>
      <c r="B34" s="835">
        <v>6100015266</v>
      </c>
      <c r="C34" s="835">
        <v>200002</v>
      </c>
      <c r="D34" s="835" t="s">
        <v>1956</v>
      </c>
      <c r="E34" s="835" t="s">
        <v>2419</v>
      </c>
      <c r="F34" s="843">
        <v>101436.01</v>
      </c>
      <c r="G34" s="842">
        <f>ROUND(F34*6.1136,2)</f>
        <v>620139.18999999994</v>
      </c>
      <c r="H34" s="868" t="s">
        <v>2370</v>
      </c>
    </row>
    <row r="35" spans="1:8" ht="15" customHeight="1">
      <c r="A35" s="854" t="s">
        <v>2397</v>
      </c>
      <c r="B35" s="854">
        <v>6100015557</v>
      </c>
      <c r="C35" s="855">
        <v>100222</v>
      </c>
      <c r="D35" s="856" t="s">
        <v>2420</v>
      </c>
      <c r="E35" s="855" t="s">
        <v>2421</v>
      </c>
      <c r="F35" s="857"/>
      <c r="G35" s="858">
        <v>588385.92000000004</v>
      </c>
      <c r="H35" s="857" t="s">
        <v>2361</v>
      </c>
    </row>
    <row r="36" spans="1:8" ht="15" customHeight="1">
      <c r="A36" s="835" t="s">
        <v>2368</v>
      </c>
      <c r="B36" s="835">
        <v>6100015257</v>
      </c>
      <c r="C36" s="835">
        <v>200002</v>
      </c>
      <c r="D36" s="835" t="s">
        <v>1956</v>
      </c>
      <c r="E36" s="835" t="s">
        <v>2422</v>
      </c>
      <c r="F36" s="843">
        <v>92259.23</v>
      </c>
      <c r="G36" s="842">
        <f>ROUND(F36*6.1136,2)</f>
        <v>564036.03</v>
      </c>
      <c r="H36" s="868" t="s">
        <v>2370</v>
      </c>
    </row>
    <row r="37" spans="1:8" ht="15" customHeight="1">
      <c r="A37" s="854" t="s">
        <v>2397</v>
      </c>
      <c r="B37" s="854">
        <v>6100015569</v>
      </c>
      <c r="C37" s="855">
        <v>100062</v>
      </c>
      <c r="D37" s="856" t="s">
        <v>2377</v>
      </c>
      <c r="E37" s="855" t="s">
        <v>2423</v>
      </c>
      <c r="F37" s="857"/>
      <c r="G37" s="858">
        <v>563332.77</v>
      </c>
      <c r="H37" s="857" t="s">
        <v>2361</v>
      </c>
    </row>
    <row r="38" spans="1:8" ht="15" customHeight="1">
      <c r="A38" s="835" t="s">
        <v>2424</v>
      </c>
      <c r="B38" s="835">
        <v>6100015481</v>
      </c>
      <c r="C38" s="835">
        <v>200002</v>
      </c>
      <c r="D38" s="835" t="s">
        <v>1956</v>
      </c>
      <c r="E38" s="835" t="s">
        <v>2425</v>
      </c>
      <c r="F38" s="843">
        <v>91677.79</v>
      </c>
      <c r="G38" s="842">
        <f>ROUND(F38*6.1136,2)</f>
        <v>560481.34</v>
      </c>
      <c r="H38" s="868" t="s">
        <v>2370</v>
      </c>
    </row>
    <row r="39" spans="1:8" ht="15" customHeight="1">
      <c r="A39" s="854" t="s">
        <v>2426</v>
      </c>
      <c r="B39" s="854">
        <v>6100015491</v>
      </c>
      <c r="C39" s="855">
        <v>100228</v>
      </c>
      <c r="D39" s="856" t="s">
        <v>2427</v>
      </c>
      <c r="E39" s="855" t="s">
        <v>2428</v>
      </c>
      <c r="F39" s="857"/>
      <c r="G39" s="858">
        <v>557157.99</v>
      </c>
      <c r="H39" s="857" t="s">
        <v>2361</v>
      </c>
    </row>
    <row r="40" spans="1:8" ht="15" customHeight="1">
      <c r="A40" s="835" t="s">
        <v>2429</v>
      </c>
      <c r="B40" s="835">
        <v>6100015535</v>
      </c>
      <c r="C40" s="835">
        <v>200002</v>
      </c>
      <c r="D40" s="835" t="s">
        <v>1956</v>
      </c>
      <c r="E40" s="835" t="s">
        <v>2430</v>
      </c>
      <c r="F40" s="843">
        <v>91101.29</v>
      </c>
      <c r="G40" s="842">
        <f>ROUND(F40*6.1136,2)</f>
        <v>556956.85</v>
      </c>
      <c r="H40" s="868" t="s">
        <v>2370</v>
      </c>
    </row>
    <row r="41" spans="1:8" ht="15" customHeight="1">
      <c r="A41" s="835" t="s">
        <v>2403</v>
      </c>
      <c r="B41" s="835">
        <v>6100015066</v>
      </c>
      <c r="C41" s="835">
        <v>200002</v>
      </c>
      <c r="D41" s="835" t="s">
        <v>1956</v>
      </c>
      <c r="E41" s="835" t="s">
        <v>2431</v>
      </c>
      <c r="F41" s="843">
        <v>90405.36</v>
      </c>
      <c r="G41" s="842">
        <f>ROUND(F41*6.1136,2)</f>
        <v>552702.21</v>
      </c>
      <c r="H41" s="868" t="s">
        <v>2370</v>
      </c>
    </row>
    <row r="42" spans="1:8" ht="15" customHeight="1">
      <c r="A42" s="872" t="s">
        <v>2393</v>
      </c>
      <c r="B42" s="872">
        <v>6100015779</v>
      </c>
      <c r="C42" s="872">
        <v>100378</v>
      </c>
      <c r="D42" s="872" t="s">
        <v>2388</v>
      </c>
      <c r="E42" s="872" t="s">
        <v>2432</v>
      </c>
      <c r="F42" s="872"/>
      <c r="G42" s="858">
        <v>552433.88</v>
      </c>
      <c r="H42" s="857" t="s">
        <v>2361</v>
      </c>
    </row>
    <row r="43" spans="1:8" ht="15" customHeight="1">
      <c r="A43" s="835" t="s">
        <v>2433</v>
      </c>
      <c r="B43" s="835">
        <v>6100015442</v>
      </c>
      <c r="C43" s="835">
        <v>200002</v>
      </c>
      <c r="D43" s="835" t="s">
        <v>1956</v>
      </c>
      <c r="E43" s="835" t="s">
        <v>2434</v>
      </c>
      <c r="F43" s="843">
        <v>89696.75</v>
      </c>
      <c r="G43" s="842">
        <f>ROUND(F43*6.1136,2)</f>
        <v>548370.05000000005</v>
      </c>
      <c r="H43" s="868" t="s">
        <v>2370</v>
      </c>
    </row>
    <row r="44" spans="1:8" ht="15" customHeight="1">
      <c r="A44" s="854" t="s">
        <v>2387</v>
      </c>
      <c r="B44" s="854">
        <v>6100015925</v>
      </c>
      <c r="C44" s="855">
        <v>100298</v>
      </c>
      <c r="D44" s="856" t="s">
        <v>2394</v>
      </c>
      <c r="E44" s="855" t="s">
        <v>2435</v>
      </c>
      <c r="F44" s="857"/>
      <c r="G44" s="858">
        <v>521605.86</v>
      </c>
      <c r="H44" s="857" t="s">
        <v>2361</v>
      </c>
    </row>
    <row r="45" spans="1:8" ht="15" customHeight="1">
      <c r="A45" s="835" t="s">
        <v>2418</v>
      </c>
      <c r="B45" s="835">
        <v>6100015268</v>
      </c>
      <c r="C45" s="835">
        <v>200002</v>
      </c>
      <c r="D45" s="835" t="s">
        <v>1956</v>
      </c>
      <c r="E45" s="835" t="s">
        <v>2436</v>
      </c>
      <c r="F45" s="843">
        <v>85260.9</v>
      </c>
      <c r="G45" s="842">
        <f>ROUND(F45*6.1136,2)</f>
        <v>521251.04</v>
      </c>
      <c r="H45" s="868" t="s">
        <v>2370</v>
      </c>
    </row>
    <row r="46" spans="1:8" ht="15" customHeight="1">
      <c r="A46" s="854" t="s">
        <v>2437</v>
      </c>
      <c r="B46" s="854">
        <v>6100015617</v>
      </c>
      <c r="C46" s="855">
        <v>100057</v>
      </c>
      <c r="D46" s="856" t="s">
        <v>2380</v>
      </c>
      <c r="E46" s="855" t="s">
        <v>2438</v>
      </c>
      <c r="F46" s="857"/>
      <c r="G46" s="858">
        <v>518387.82</v>
      </c>
      <c r="H46" s="857" t="s">
        <v>2361</v>
      </c>
    </row>
    <row r="47" spans="1:8" ht="15" customHeight="1">
      <c r="A47" s="854" t="s">
        <v>2358</v>
      </c>
      <c r="B47" s="854">
        <v>6100015899</v>
      </c>
      <c r="C47" s="855">
        <v>100202</v>
      </c>
      <c r="D47" s="856" t="s">
        <v>2439</v>
      </c>
      <c r="E47" s="855" t="s">
        <v>2440</v>
      </c>
      <c r="F47" s="857"/>
      <c r="G47" s="858">
        <v>514302.19</v>
      </c>
      <c r="H47" s="857" t="s">
        <v>2361</v>
      </c>
    </row>
    <row r="48" spans="1:8" ht="15" customHeight="1">
      <c r="A48" s="835" t="s">
        <v>2441</v>
      </c>
      <c r="B48" s="835">
        <v>6100015443</v>
      </c>
      <c r="C48" s="835">
        <v>200002</v>
      </c>
      <c r="D48" s="835" t="s">
        <v>1956</v>
      </c>
      <c r="E48" s="835" t="s">
        <v>2442</v>
      </c>
      <c r="F48" s="843">
        <v>83853.289999999994</v>
      </c>
      <c r="G48" s="842">
        <f>ROUND(F48*6.1136,2)</f>
        <v>512645.47</v>
      </c>
      <c r="H48" s="868" t="s">
        <v>2370</v>
      </c>
    </row>
    <row r="49" spans="1:8" ht="15" customHeight="1">
      <c r="A49" s="835" t="s">
        <v>2443</v>
      </c>
      <c r="B49" s="835">
        <v>6100015651</v>
      </c>
      <c r="C49" s="835">
        <v>200002</v>
      </c>
      <c r="D49" s="835" t="s">
        <v>1956</v>
      </c>
      <c r="E49" s="835" t="s">
        <v>2444</v>
      </c>
      <c r="F49" s="843">
        <v>83690.48</v>
      </c>
      <c r="G49" s="842">
        <f>ROUND(F49*6.1136,2)</f>
        <v>511650.12</v>
      </c>
      <c r="H49" s="868" t="s">
        <v>2370</v>
      </c>
    </row>
    <row r="50" spans="1:8" ht="15" customHeight="1">
      <c r="A50" s="872" t="s">
        <v>2358</v>
      </c>
      <c r="B50" s="872">
        <v>6100016066</v>
      </c>
      <c r="C50" s="872">
        <v>100311</v>
      </c>
      <c r="D50" s="872" t="s">
        <v>2399</v>
      </c>
      <c r="E50" s="872" t="s">
        <v>2445</v>
      </c>
      <c r="F50" s="872"/>
      <c r="G50" s="858">
        <v>505393.08</v>
      </c>
      <c r="H50" s="857" t="s">
        <v>2361</v>
      </c>
    </row>
    <row r="51" spans="1:8" ht="15" customHeight="1">
      <c r="A51" s="844" t="s">
        <v>2358</v>
      </c>
      <c r="B51" s="844">
        <v>200289541</v>
      </c>
      <c r="C51" s="844">
        <v>200002</v>
      </c>
      <c r="D51" s="844" t="s">
        <v>1956</v>
      </c>
      <c r="E51" s="844" t="s">
        <v>2446</v>
      </c>
      <c r="F51" s="845">
        <v>80769.08</v>
      </c>
      <c r="G51" s="842">
        <v>493789.85</v>
      </c>
      <c r="H51" s="883" t="s">
        <v>2447</v>
      </c>
    </row>
    <row r="52" spans="1:8" ht="15" customHeight="1">
      <c r="A52" s="835" t="s">
        <v>2448</v>
      </c>
      <c r="B52" s="835">
        <v>6100015457</v>
      </c>
      <c r="C52" s="835">
        <v>200002</v>
      </c>
      <c r="D52" s="835" t="s">
        <v>1956</v>
      </c>
      <c r="E52" s="835" t="s">
        <v>2449</v>
      </c>
      <c r="F52" s="843">
        <v>79489.070000000007</v>
      </c>
      <c r="G52" s="842">
        <f>ROUND(F52*6.1136,2)</f>
        <v>485964.38</v>
      </c>
      <c r="H52" s="868" t="s">
        <v>2370</v>
      </c>
    </row>
    <row r="53" spans="1:8" ht="15" customHeight="1">
      <c r="A53" s="854" t="s">
        <v>2450</v>
      </c>
      <c r="B53" s="854">
        <v>6100015376</v>
      </c>
      <c r="C53" s="855">
        <v>100061</v>
      </c>
      <c r="D53" s="856" t="s">
        <v>2451</v>
      </c>
      <c r="E53" s="855" t="s">
        <v>2452</v>
      </c>
      <c r="F53" s="857"/>
      <c r="G53" s="858">
        <v>482818.33</v>
      </c>
      <c r="H53" s="857" t="s">
        <v>2361</v>
      </c>
    </row>
    <row r="54" spans="1:8" ht="15" customHeight="1">
      <c r="A54" s="835" t="s">
        <v>2379</v>
      </c>
      <c r="B54" s="835">
        <v>6100016055</v>
      </c>
      <c r="C54" s="835">
        <v>200002</v>
      </c>
      <c r="D54" s="835" t="s">
        <v>1956</v>
      </c>
      <c r="E54" s="835" t="s">
        <v>2453</v>
      </c>
      <c r="F54" s="843">
        <v>72425.73</v>
      </c>
      <c r="G54" s="842">
        <f>ROUND(F54*6.1136,2)</f>
        <v>442781.94</v>
      </c>
      <c r="H54" s="868" t="s">
        <v>2370</v>
      </c>
    </row>
    <row r="55" spans="1:8" ht="15" customHeight="1">
      <c r="A55" s="854" t="s">
        <v>2366</v>
      </c>
      <c r="B55" s="854">
        <v>6100015490</v>
      </c>
      <c r="C55" s="855">
        <v>100041</v>
      </c>
      <c r="D55" s="856" t="s">
        <v>2454</v>
      </c>
      <c r="E55" s="855" t="s">
        <v>2455</v>
      </c>
      <c r="F55" s="855"/>
      <c r="G55" s="858">
        <v>442494</v>
      </c>
      <c r="H55" s="857" t="s">
        <v>2361</v>
      </c>
    </row>
    <row r="56" spans="1:8" ht="15" customHeight="1">
      <c r="A56" s="835" t="s">
        <v>2456</v>
      </c>
      <c r="B56" s="835">
        <v>6100015235</v>
      </c>
      <c r="C56" s="835">
        <v>200002</v>
      </c>
      <c r="D56" s="835" t="s">
        <v>1956</v>
      </c>
      <c r="E56" s="835" t="s">
        <v>2457</v>
      </c>
      <c r="F56" s="843">
        <v>70811.5</v>
      </c>
      <c r="G56" s="842">
        <f>ROUND(F56*6.1136,2)</f>
        <v>432913.19</v>
      </c>
      <c r="H56" s="868" t="s">
        <v>2370</v>
      </c>
    </row>
    <row r="57" spans="1:8" ht="15" customHeight="1">
      <c r="A57" s="854" t="s">
        <v>2362</v>
      </c>
      <c r="B57" s="854">
        <v>6100015706</v>
      </c>
      <c r="C57" s="855">
        <v>100138</v>
      </c>
      <c r="D57" s="856" t="s">
        <v>2405</v>
      </c>
      <c r="E57" s="855" t="s">
        <v>2458</v>
      </c>
      <c r="F57" s="855"/>
      <c r="G57" s="858">
        <v>432417.04</v>
      </c>
      <c r="H57" s="857" t="s">
        <v>2361</v>
      </c>
    </row>
    <row r="58" spans="1:8" ht="15" customHeight="1">
      <c r="A58" s="835" t="s">
        <v>2459</v>
      </c>
      <c r="B58" s="835">
        <v>6100015082</v>
      </c>
      <c r="C58" s="835">
        <v>200002</v>
      </c>
      <c r="D58" s="835" t="s">
        <v>1956</v>
      </c>
      <c r="E58" s="835" t="s">
        <v>2460</v>
      </c>
      <c r="F58" s="843">
        <v>70062.009999999995</v>
      </c>
      <c r="G58" s="842">
        <f>ROUND(F58*6.1136,2)</f>
        <v>428331.1</v>
      </c>
      <c r="H58" s="868" t="s">
        <v>2370</v>
      </c>
    </row>
    <row r="59" spans="1:8" ht="15" customHeight="1">
      <c r="A59" s="854" t="s">
        <v>2373</v>
      </c>
      <c r="B59" s="854">
        <v>6100016008</v>
      </c>
      <c r="C59" s="855">
        <v>100204</v>
      </c>
      <c r="D59" s="856" t="s">
        <v>2461</v>
      </c>
      <c r="E59" s="855" t="s">
        <v>2462</v>
      </c>
      <c r="F59" s="857"/>
      <c r="G59" s="858">
        <v>425767.65</v>
      </c>
      <c r="H59" s="857" t="s">
        <v>2361</v>
      </c>
    </row>
    <row r="60" spans="1:8" ht="15" customHeight="1">
      <c r="A60" s="854" t="s">
        <v>2358</v>
      </c>
      <c r="B60" s="854">
        <v>6100015892</v>
      </c>
      <c r="C60" s="855">
        <v>100149</v>
      </c>
      <c r="D60" s="856" t="s">
        <v>2463</v>
      </c>
      <c r="E60" s="855" t="s">
        <v>2464</v>
      </c>
      <c r="F60" s="857"/>
      <c r="G60" s="858">
        <v>422368.85</v>
      </c>
      <c r="H60" s="857" t="s">
        <v>2361</v>
      </c>
    </row>
    <row r="61" spans="1:8" ht="15" customHeight="1">
      <c r="A61" s="835" t="s">
        <v>2416</v>
      </c>
      <c r="B61" s="835">
        <v>6100015682</v>
      </c>
      <c r="C61" s="835">
        <v>200002</v>
      </c>
      <c r="D61" s="835" t="s">
        <v>1956</v>
      </c>
      <c r="E61" s="835" t="s">
        <v>2465</v>
      </c>
      <c r="F61" s="843">
        <v>69069.8</v>
      </c>
      <c r="G61" s="842">
        <f>ROUND(F61*6.1136,2)</f>
        <v>422265.13</v>
      </c>
      <c r="H61" s="868" t="s">
        <v>2370</v>
      </c>
    </row>
    <row r="62" spans="1:8" ht="15" customHeight="1">
      <c r="A62" s="854" t="s">
        <v>2362</v>
      </c>
      <c r="B62" s="854">
        <v>6100015736</v>
      </c>
      <c r="C62" s="855">
        <v>100202</v>
      </c>
      <c r="D62" s="856" t="s">
        <v>2439</v>
      </c>
      <c r="E62" s="855" t="s">
        <v>2466</v>
      </c>
      <c r="F62" s="857"/>
      <c r="G62" s="858">
        <v>405495.54</v>
      </c>
      <c r="H62" s="857" t="s">
        <v>2361</v>
      </c>
    </row>
    <row r="63" spans="1:8" ht="15" customHeight="1">
      <c r="A63" s="835" t="s">
        <v>2467</v>
      </c>
      <c r="B63" s="835">
        <v>6100015671</v>
      </c>
      <c r="C63" s="835">
        <v>200002</v>
      </c>
      <c r="D63" s="835" t="s">
        <v>1956</v>
      </c>
      <c r="E63" s="835" t="s">
        <v>2468</v>
      </c>
      <c r="F63" s="843">
        <v>66154.84</v>
      </c>
      <c r="G63" s="842">
        <f>ROUND(F63*6.1136,2)</f>
        <v>404444.23</v>
      </c>
      <c r="H63" s="868" t="s">
        <v>2370</v>
      </c>
    </row>
    <row r="64" spans="1:8" ht="15" customHeight="1">
      <c r="A64" s="835" t="s">
        <v>2443</v>
      </c>
      <c r="B64" s="835">
        <v>6100015649</v>
      </c>
      <c r="C64" s="835">
        <v>200002</v>
      </c>
      <c r="D64" s="835" t="s">
        <v>1956</v>
      </c>
      <c r="E64" s="835" t="s">
        <v>2469</v>
      </c>
      <c r="F64" s="843">
        <v>65446.21</v>
      </c>
      <c r="G64" s="842">
        <f>ROUND(F64*6.1136,2)</f>
        <v>400111.95</v>
      </c>
      <c r="H64" s="868" t="s">
        <v>2370</v>
      </c>
    </row>
    <row r="65" spans="1:8" ht="15" customHeight="1">
      <c r="A65" s="835" t="s">
        <v>2470</v>
      </c>
      <c r="B65" s="835">
        <v>6100015015</v>
      </c>
      <c r="C65" s="835">
        <v>200002</v>
      </c>
      <c r="D65" s="835" t="s">
        <v>1956</v>
      </c>
      <c r="E65" s="835" t="s">
        <v>2471</v>
      </c>
      <c r="F65" s="843">
        <v>65163.68</v>
      </c>
      <c r="G65" s="842">
        <f>ROUND(F65*6.1136,2)</f>
        <v>398384.67</v>
      </c>
      <c r="H65" s="868" t="s">
        <v>2370</v>
      </c>
    </row>
    <row r="66" spans="1:8" ht="15" customHeight="1">
      <c r="A66" s="835" t="s">
        <v>2472</v>
      </c>
      <c r="B66" s="835">
        <v>6100015448</v>
      </c>
      <c r="C66" s="835">
        <v>200002</v>
      </c>
      <c r="D66" s="835" t="s">
        <v>1956</v>
      </c>
      <c r="E66" s="835" t="s">
        <v>2473</v>
      </c>
      <c r="F66" s="843">
        <v>64088.04</v>
      </c>
      <c r="G66" s="842">
        <f>ROUND(F66*6.1136,2)</f>
        <v>391808.64</v>
      </c>
      <c r="H66" s="868" t="s">
        <v>2370</v>
      </c>
    </row>
    <row r="67" spans="1:8" ht="15" customHeight="1">
      <c r="A67" s="854" t="s">
        <v>2366</v>
      </c>
      <c r="B67" s="854">
        <v>6100015493</v>
      </c>
      <c r="C67" s="855">
        <v>100163</v>
      </c>
      <c r="D67" s="856" t="s">
        <v>2383</v>
      </c>
      <c r="E67" s="855" t="s">
        <v>2474</v>
      </c>
      <c r="F67" s="857"/>
      <c r="G67" s="858">
        <v>377951.21</v>
      </c>
      <c r="H67" s="857" t="s">
        <v>2361</v>
      </c>
    </row>
    <row r="68" spans="1:8" ht="15" customHeight="1">
      <c r="A68" s="854" t="s">
        <v>2362</v>
      </c>
      <c r="B68" s="854">
        <v>6100015773</v>
      </c>
      <c r="C68" s="855">
        <v>100148</v>
      </c>
      <c r="D68" s="856" t="s">
        <v>2475</v>
      </c>
      <c r="E68" s="855" t="s">
        <v>2476</v>
      </c>
      <c r="F68" s="857"/>
      <c r="G68" s="858">
        <v>376272</v>
      </c>
      <c r="H68" s="857" t="s">
        <v>2361</v>
      </c>
    </row>
    <row r="69" spans="1:8" ht="15" customHeight="1">
      <c r="A69" s="835" t="s">
        <v>2477</v>
      </c>
      <c r="B69" s="835">
        <v>6100015464</v>
      </c>
      <c r="C69" s="835">
        <v>200002</v>
      </c>
      <c r="D69" s="835" t="s">
        <v>1956</v>
      </c>
      <c r="E69" s="835" t="s">
        <v>2478</v>
      </c>
      <c r="F69" s="843">
        <v>60786.96</v>
      </c>
      <c r="G69" s="842">
        <f>ROUND(F69*6.1136,2)</f>
        <v>371627.16</v>
      </c>
      <c r="H69" s="868" t="s">
        <v>2370</v>
      </c>
    </row>
    <row r="70" spans="1:8" ht="15" customHeight="1">
      <c r="A70" s="854" t="s">
        <v>2358</v>
      </c>
      <c r="B70" s="854">
        <v>6100015914</v>
      </c>
      <c r="C70" s="855">
        <v>100208</v>
      </c>
      <c r="D70" s="856" t="s">
        <v>2479</v>
      </c>
      <c r="E70" s="855" t="s">
        <v>2480</v>
      </c>
      <c r="F70" s="857"/>
      <c r="G70" s="858">
        <v>360231.3</v>
      </c>
      <c r="H70" s="857" t="s">
        <v>2361</v>
      </c>
    </row>
    <row r="71" spans="1:8" ht="15" customHeight="1">
      <c r="A71" s="835" t="s">
        <v>2456</v>
      </c>
      <c r="B71" s="835">
        <v>6100015234</v>
      </c>
      <c r="C71" s="835">
        <v>200002</v>
      </c>
      <c r="D71" s="835" t="s">
        <v>1956</v>
      </c>
      <c r="E71" s="835" t="s">
        <v>2481</v>
      </c>
      <c r="F71" s="843">
        <v>57070.51</v>
      </c>
      <c r="G71" s="842">
        <f>ROUND(F71*6.1136,2)</f>
        <v>348906.27</v>
      </c>
      <c r="H71" s="868" t="s">
        <v>2370</v>
      </c>
    </row>
    <row r="72" spans="1:8" ht="15" customHeight="1">
      <c r="A72" s="854" t="s">
        <v>2387</v>
      </c>
      <c r="B72" s="854">
        <v>6100015922</v>
      </c>
      <c r="C72" s="855">
        <v>100222</v>
      </c>
      <c r="D72" s="856" t="s">
        <v>2420</v>
      </c>
      <c r="E72" s="855" t="s">
        <v>2482</v>
      </c>
      <c r="F72" s="857"/>
      <c r="G72" s="858">
        <v>348216.88</v>
      </c>
      <c r="H72" s="857" t="s">
        <v>2361</v>
      </c>
    </row>
    <row r="73" spans="1:8" ht="15" customHeight="1">
      <c r="A73" s="835" t="s">
        <v>2379</v>
      </c>
      <c r="B73" s="835">
        <v>6100016045</v>
      </c>
      <c r="C73" s="835">
        <v>200002</v>
      </c>
      <c r="D73" s="835" t="s">
        <v>1956</v>
      </c>
      <c r="E73" s="835" t="s">
        <v>2483</v>
      </c>
      <c r="F73" s="843">
        <v>56900.95</v>
      </c>
      <c r="G73" s="842">
        <f>ROUND(F73*6.1136,2)</f>
        <v>347869.65</v>
      </c>
      <c r="H73" s="868" t="s">
        <v>2370</v>
      </c>
    </row>
    <row r="74" spans="1:8" ht="15" customHeight="1">
      <c r="A74" s="835" t="s">
        <v>2484</v>
      </c>
      <c r="B74" s="835">
        <v>6100015138</v>
      </c>
      <c r="C74" s="835">
        <v>200002</v>
      </c>
      <c r="D74" s="835" t="s">
        <v>1956</v>
      </c>
      <c r="E74" s="835" t="s">
        <v>2485</v>
      </c>
      <c r="F74" s="843">
        <v>55844.77</v>
      </c>
      <c r="G74" s="842">
        <f>ROUND(F74*6.1136,2)</f>
        <v>341412.59</v>
      </c>
      <c r="H74" s="868" t="s">
        <v>2370</v>
      </c>
    </row>
    <row r="75" spans="1:8" ht="15" customHeight="1">
      <c r="A75" s="854" t="s">
        <v>2376</v>
      </c>
      <c r="B75" s="854">
        <v>6100015883</v>
      </c>
      <c r="C75" s="855">
        <v>100062</v>
      </c>
      <c r="D75" s="856" t="s">
        <v>2377</v>
      </c>
      <c r="E75" s="855" t="s">
        <v>2486</v>
      </c>
      <c r="F75" s="857"/>
      <c r="G75" s="858">
        <v>337989.83</v>
      </c>
      <c r="H75" s="857" t="s">
        <v>2361</v>
      </c>
    </row>
    <row r="76" spans="1:8" ht="15" customHeight="1">
      <c r="A76" s="835" t="s">
        <v>2487</v>
      </c>
      <c r="B76" s="835">
        <v>6100015475</v>
      </c>
      <c r="C76" s="835">
        <v>200002</v>
      </c>
      <c r="D76" s="835" t="s">
        <v>1956</v>
      </c>
      <c r="E76" s="835" t="s">
        <v>2488</v>
      </c>
      <c r="F76" s="843">
        <v>54117.91</v>
      </c>
      <c r="G76" s="842">
        <f>ROUND(F76*6.1136,2)</f>
        <v>330855.25</v>
      </c>
      <c r="H76" s="868" t="s">
        <v>2370</v>
      </c>
    </row>
    <row r="77" spans="1:8" ht="15" customHeight="1">
      <c r="A77" s="835" t="s">
        <v>2416</v>
      </c>
      <c r="B77" s="835">
        <v>6100015685</v>
      </c>
      <c r="C77" s="835">
        <v>200002</v>
      </c>
      <c r="D77" s="835" t="s">
        <v>1956</v>
      </c>
      <c r="E77" s="835" t="s">
        <v>2489</v>
      </c>
      <c r="F77" s="843">
        <v>52930.34</v>
      </c>
      <c r="G77" s="842">
        <f>ROUND(F77*6.1136,2)</f>
        <v>323594.93</v>
      </c>
      <c r="H77" s="868" t="s">
        <v>2370</v>
      </c>
    </row>
    <row r="78" spans="1:8" ht="15" customHeight="1">
      <c r="A78" s="835" t="s">
        <v>2490</v>
      </c>
      <c r="B78" s="835">
        <v>6100014790</v>
      </c>
      <c r="C78" s="835">
        <v>200002</v>
      </c>
      <c r="D78" s="835" t="s">
        <v>1956</v>
      </c>
      <c r="E78" s="835" t="s">
        <v>2491</v>
      </c>
      <c r="F78" s="843">
        <v>52621.599999999999</v>
      </c>
      <c r="G78" s="842">
        <f>ROUND(F78*6.1136,2)</f>
        <v>321707.40999999997</v>
      </c>
      <c r="H78" s="868" t="s">
        <v>2370</v>
      </c>
    </row>
    <row r="79" spans="1:8" ht="15" customHeight="1">
      <c r="A79" s="854" t="s">
        <v>2411</v>
      </c>
      <c r="B79" s="854">
        <v>6100015803</v>
      </c>
      <c r="C79" s="855">
        <v>100062</v>
      </c>
      <c r="D79" s="856" t="s">
        <v>2377</v>
      </c>
      <c r="E79" s="855" t="s">
        <v>2492</v>
      </c>
      <c r="F79" s="855"/>
      <c r="G79" s="858">
        <v>314564.8</v>
      </c>
      <c r="H79" s="857" t="s">
        <v>2361</v>
      </c>
    </row>
    <row r="80" spans="1:8" s="836" customFormat="1" ht="15" customHeight="1">
      <c r="A80" s="854" t="s">
        <v>2358</v>
      </c>
      <c r="B80" s="854">
        <v>6100015972</v>
      </c>
      <c r="C80" s="855">
        <v>100148</v>
      </c>
      <c r="D80" s="856" t="s">
        <v>2475</v>
      </c>
      <c r="E80" s="855" t="s">
        <v>2493</v>
      </c>
      <c r="F80" s="857"/>
      <c r="G80" s="858">
        <v>308856.59999999998</v>
      </c>
      <c r="H80" s="857" t="s">
        <v>2361</v>
      </c>
    </row>
    <row r="81" spans="1:8" s="836" customFormat="1" ht="15" customHeight="1">
      <c r="A81" s="835" t="s">
        <v>2494</v>
      </c>
      <c r="B81" s="835">
        <v>6100014999</v>
      </c>
      <c r="C81" s="835">
        <v>200002</v>
      </c>
      <c r="D81" s="835" t="s">
        <v>1956</v>
      </c>
      <c r="E81" s="835" t="s">
        <v>2495</v>
      </c>
      <c r="F81" s="843">
        <v>50364.05</v>
      </c>
      <c r="G81" s="842">
        <f>ROUND(F81*6.1136,2)</f>
        <v>307905.65999999997</v>
      </c>
      <c r="H81" s="868" t="s">
        <v>2370</v>
      </c>
    </row>
    <row r="82" spans="1:8" ht="15" customHeight="1">
      <c r="A82" s="854" t="s">
        <v>2366</v>
      </c>
      <c r="B82" s="854">
        <v>6100015484</v>
      </c>
      <c r="C82" s="855">
        <v>100148</v>
      </c>
      <c r="D82" s="856" t="s">
        <v>2475</v>
      </c>
      <c r="E82" s="855" t="s">
        <v>2496</v>
      </c>
      <c r="F82" s="857"/>
      <c r="G82" s="858">
        <v>299145.59999999998</v>
      </c>
      <c r="H82" s="857" t="s">
        <v>2361</v>
      </c>
    </row>
    <row r="83" spans="1:8" ht="15" customHeight="1">
      <c r="A83" s="854" t="s">
        <v>2397</v>
      </c>
      <c r="B83" s="854">
        <v>6100015560</v>
      </c>
      <c r="C83" s="855">
        <v>100261</v>
      </c>
      <c r="D83" s="856" t="s">
        <v>2497</v>
      </c>
      <c r="E83" s="855" t="s">
        <v>2498</v>
      </c>
      <c r="F83" s="857"/>
      <c r="G83" s="858">
        <v>297480.78999999998</v>
      </c>
      <c r="H83" s="857" t="s">
        <v>2361</v>
      </c>
    </row>
    <row r="84" spans="1:8" ht="15" customHeight="1">
      <c r="A84" s="854" t="s">
        <v>2358</v>
      </c>
      <c r="B84" s="854">
        <v>6100015913</v>
      </c>
      <c r="C84" s="855">
        <v>100229</v>
      </c>
      <c r="D84" s="856" t="s">
        <v>1886</v>
      </c>
      <c r="E84" s="855" t="s">
        <v>2499</v>
      </c>
      <c r="F84" s="857"/>
      <c r="G84" s="858">
        <v>286778.81</v>
      </c>
      <c r="H84" s="857" t="s">
        <v>2361</v>
      </c>
    </row>
    <row r="85" spans="1:8" ht="15" customHeight="1">
      <c r="A85" s="835" t="s">
        <v>2429</v>
      </c>
      <c r="B85" s="835">
        <v>6100015534</v>
      </c>
      <c r="C85" s="835">
        <v>200002</v>
      </c>
      <c r="D85" s="835" t="s">
        <v>1956</v>
      </c>
      <c r="E85" s="835" t="s">
        <v>2500</v>
      </c>
      <c r="F85" s="843">
        <v>46525.83</v>
      </c>
      <c r="G85" s="842">
        <f>ROUND(F85*6.1136,2)</f>
        <v>284440.31</v>
      </c>
      <c r="H85" s="868" t="s">
        <v>2370</v>
      </c>
    </row>
    <row r="86" spans="1:8" ht="15" customHeight="1">
      <c r="A86" s="872" t="s">
        <v>2397</v>
      </c>
      <c r="B86" s="872">
        <v>6100015559</v>
      </c>
      <c r="C86" s="872">
        <v>100322</v>
      </c>
      <c r="D86" s="872" t="s">
        <v>2501</v>
      </c>
      <c r="E86" s="872" t="s">
        <v>2502</v>
      </c>
      <c r="F86" s="872"/>
      <c r="G86" s="858">
        <v>284125</v>
      </c>
      <c r="H86" s="857" t="s">
        <v>2361</v>
      </c>
    </row>
    <row r="87" spans="1:8" ht="15" customHeight="1">
      <c r="A87" s="835" t="s">
        <v>2403</v>
      </c>
      <c r="B87" s="835">
        <v>6100015064</v>
      </c>
      <c r="C87" s="835">
        <v>200002</v>
      </c>
      <c r="D87" s="835" t="s">
        <v>1956</v>
      </c>
      <c r="E87" s="835" t="s">
        <v>2503</v>
      </c>
      <c r="F87" s="843">
        <v>46066.6</v>
      </c>
      <c r="G87" s="842">
        <f>ROUND(F87*6.1136,2)</f>
        <v>281632.77</v>
      </c>
      <c r="H87" s="868" t="s">
        <v>2370</v>
      </c>
    </row>
    <row r="88" spans="1:8" ht="15" customHeight="1">
      <c r="A88" s="854" t="s">
        <v>2504</v>
      </c>
      <c r="B88" s="854">
        <v>6100015749</v>
      </c>
      <c r="C88" s="855">
        <v>100222</v>
      </c>
      <c r="D88" s="856" t="s">
        <v>2420</v>
      </c>
      <c r="E88" s="855" t="s">
        <v>2505</v>
      </c>
      <c r="F88" s="857"/>
      <c r="G88" s="858">
        <v>276877.59999999998</v>
      </c>
      <c r="H88" s="857" t="s">
        <v>2361</v>
      </c>
    </row>
    <row r="89" spans="1:8" ht="15" customHeight="1">
      <c r="A89" s="835" t="s">
        <v>2403</v>
      </c>
      <c r="B89" s="835">
        <v>6100015061</v>
      </c>
      <c r="C89" s="835">
        <v>200002</v>
      </c>
      <c r="D89" s="835" t="s">
        <v>1956</v>
      </c>
      <c r="E89" s="835" t="s">
        <v>2506</v>
      </c>
      <c r="F89" s="843">
        <v>45177.120000000003</v>
      </c>
      <c r="G89" s="842">
        <f>ROUND(F89*6.1136,2)</f>
        <v>276194.84000000003</v>
      </c>
      <c r="H89" s="868" t="s">
        <v>2370</v>
      </c>
    </row>
    <row r="90" spans="1:8" ht="15" customHeight="1">
      <c r="A90" s="835" t="s">
        <v>2507</v>
      </c>
      <c r="B90" s="835">
        <v>6100015245</v>
      </c>
      <c r="C90" s="835">
        <v>200002</v>
      </c>
      <c r="D90" s="835" t="s">
        <v>1956</v>
      </c>
      <c r="E90" s="835" t="s">
        <v>2508</v>
      </c>
      <c r="F90" s="843">
        <v>44903.78</v>
      </c>
      <c r="G90" s="842">
        <f>ROUND(F90*6.1136,2)</f>
        <v>274523.75</v>
      </c>
      <c r="H90" s="868" t="s">
        <v>2370</v>
      </c>
    </row>
    <row r="91" spans="1:8" ht="15" customHeight="1">
      <c r="A91" s="835" t="s">
        <v>2509</v>
      </c>
      <c r="B91" s="835">
        <v>6100015249</v>
      </c>
      <c r="C91" s="835">
        <v>200002</v>
      </c>
      <c r="D91" s="835" t="s">
        <v>1956</v>
      </c>
      <c r="E91" s="835" t="s">
        <v>2510</v>
      </c>
      <c r="F91" s="843">
        <v>44538.32</v>
      </c>
      <c r="G91" s="842">
        <f>ROUND(F91*6.1136,2)</f>
        <v>272289.46999999997</v>
      </c>
      <c r="H91" s="868" t="s">
        <v>2370</v>
      </c>
    </row>
    <row r="92" spans="1:8" ht="15" customHeight="1">
      <c r="A92" s="835" t="s">
        <v>2403</v>
      </c>
      <c r="B92" s="835">
        <v>6100015074</v>
      </c>
      <c r="C92" s="835">
        <v>200002</v>
      </c>
      <c r="D92" s="835" t="s">
        <v>1956</v>
      </c>
      <c r="E92" s="835" t="s">
        <v>2511</v>
      </c>
      <c r="F92" s="843">
        <v>44359.4</v>
      </c>
      <c r="G92" s="842">
        <f>ROUND(F92*6.1136,2)</f>
        <v>271195.63</v>
      </c>
      <c r="H92" s="868" t="s">
        <v>2370</v>
      </c>
    </row>
    <row r="93" spans="1:8" ht="15" customHeight="1">
      <c r="A93" s="835" t="s">
        <v>2512</v>
      </c>
      <c r="B93" s="835">
        <v>6100015694</v>
      </c>
      <c r="C93" s="835">
        <v>200002</v>
      </c>
      <c r="D93" s="835" t="s">
        <v>1956</v>
      </c>
      <c r="E93" s="835" t="s">
        <v>2513</v>
      </c>
      <c r="F93" s="843">
        <v>44349.4</v>
      </c>
      <c r="G93" s="842">
        <f>ROUND(F93*6.1136,2)</f>
        <v>271134.49</v>
      </c>
      <c r="H93" s="868" t="s">
        <v>2370</v>
      </c>
    </row>
    <row r="94" spans="1:8" ht="15" customHeight="1">
      <c r="A94" s="854" t="s">
        <v>2411</v>
      </c>
      <c r="B94" s="854">
        <v>6100015799</v>
      </c>
      <c r="C94" s="855">
        <v>100077</v>
      </c>
      <c r="D94" s="856" t="s">
        <v>2514</v>
      </c>
      <c r="E94" s="855" t="s">
        <v>2515</v>
      </c>
      <c r="F94" s="857"/>
      <c r="G94" s="858">
        <v>267634.64</v>
      </c>
      <c r="H94" s="857" t="s">
        <v>2361</v>
      </c>
    </row>
    <row r="95" spans="1:8" ht="15" customHeight="1">
      <c r="A95" s="835" t="s">
        <v>2516</v>
      </c>
      <c r="B95" s="835">
        <v>6100015239</v>
      </c>
      <c r="C95" s="835">
        <v>200002</v>
      </c>
      <c r="D95" s="835" t="s">
        <v>1956</v>
      </c>
      <c r="E95" s="835" t="s">
        <v>2517</v>
      </c>
      <c r="F95" s="843">
        <v>43757.33</v>
      </c>
      <c r="G95" s="842">
        <f>ROUND(F95*6.1136,2)</f>
        <v>267514.81</v>
      </c>
      <c r="H95" s="868" t="s">
        <v>2370</v>
      </c>
    </row>
    <row r="96" spans="1:8" ht="15" customHeight="1">
      <c r="A96" s="854" t="s">
        <v>2362</v>
      </c>
      <c r="B96" s="854">
        <v>6100015791</v>
      </c>
      <c r="C96" s="855">
        <v>100041</v>
      </c>
      <c r="D96" s="856" t="s">
        <v>2454</v>
      </c>
      <c r="E96" s="855" t="s">
        <v>2518</v>
      </c>
      <c r="F96" s="855"/>
      <c r="G96" s="858">
        <v>267052.5</v>
      </c>
      <c r="H96" s="857" t="s">
        <v>2361</v>
      </c>
    </row>
    <row r="97" spans="1:8" ht="15" customHeight="1">
      <c r="A97" s="835" t="s">
        <v>2433</v>
      </c>
      <c r="B97" s="835">
        <v>6100015440</v>
      </c>
      <c r="C97" s="835">
        <v>200002</v>
      </c>
      <c r="D97" s="835" t="s">
        <v>1956</v>
      </c>
      <c r="E97" s="835" t="s">
        <v>2519</v>
      </c>
      <c r="F97" s="843">
        <v>43275.28</v>
      </c>
      <c r="G97" s="842">
        <f>ROUND(F97*6.1136,2)</f>
        <v>264567.75</v>
      </c>
      <c r="H97" s="868" t="s">
        <v>2370</v>
      </c>
    </row>
    <row r="98" spans="1:8" ht="15" customHeight="1">
      <c r="A98" s="854" t="s">
        <v>2376</v>
      </c>
      <c r="B98" s="854">
        <v>6100015878</v>
      </c>
      <c r="C98" s="855">
        <v>100062</v>
      </c>
      <c r="D98" s="856" t="s">
        <v>2377</v>
      </c>
      <c r="E98" s="855" t="s">
        <v>2520</v>
      </c>
      <c r="F98" s="855"/>
      <c r="G98" s="858">
        <v>263376.36</v>
      </c>
      <c r="H98" s="857" t="s">
        <v>2361</v>
      </c>
    </row>
    <row r="99" spans="1:8" ht="15" customHeight="1">
      <c r="A99" s="854" t="s">
        <v>2362</v>
      </c>
      <c r="B99" s="854">
        <v>6100015733</v>
      </c>
      <c r="C99" s="855">
        <v>100010</v>
      </c>
      <c r="D99" s="856" t="s">
        <v>2521</v>
      </c>
      <c r="E99" s="855" t="s">
        <v>2522</v>
      </c>
      <c r="F99" s="857"/>
      <c r="G99" s="858">
        <v>262479.61</v>
      </c>
      <c r="H99" s="857" t="s">
        <v>2361</v>
      </c>
    </row>
    <row r="100" spans="1:8" ht="15" customHeight="1">
      <c r="A100" s="854" t="s">
        <v>2393</v>
      </c>
      <c r="B100" s="854">
        <v>6100015769</v>
      </c>
      <c r="C100" s="855">
        <v>100297</v>
      </c>
      <c r="D100" s="856" t="s">
        <v>2523</v>
      </c>
      <c r="E100" s="855" t="s">
        <v>2524</v>
      </c>
      <c r="F100" s="857"/>
      <c r="G100" s="858">
        <v>261323.27</v>
      </c>
      <c r="H100" s="857" t="s">
        <v>2361</v>
      </c>
    </row>
    <row r="101" spans="1:8" ht="15" customHeight="1">
      <c r="A101" s="854" t="s">
        <v>2525</v>
      </c>
      <c r="B101" s="854">
        <v>6100015723</v>
      </c>
      <c r="C101" s="855">
        <v>100228</v>
      </c>
      <c r="D101" s="856" t="s">
        <v>2427</v>
      </c>
      <c r="E101" s="855" t="s">
        <v>2526</v>
      </c>
      <c r="F101" s="857"/>
      <c r="G101" s="858">
        <v>258033.5</v>
      </c>
      <c r="H101" s="857" t="s">
        <v>2361</v>
      </c>
    </row>
    <row r="102" spans="1:8" ht="15" customHeight="1">
      <c r="A102" s="835" t="s">
        <v>2443</v>
      </c>
      <c r="B102" s="835">
        <v>6100015650</v>
      </c>
      <c r="C102" s="835">
        <v>200002</v>
      </c>
      <c r="D102" s="835" t="s">
        <v>1956</v>
      </c>
      <c r="E102" s="835" t="s">
        <v>2527</v>
      </c>
      <c r="F102" s="843">
        <v>41611.81</v>
      </c>
      <c r="G102" s="842">
        <f>ROUND(F102*6.1136,2)</f>
        <v>254397.96</v>
      </c>
      <c r="H102" s="868" t="s">
        <v>2370</v>
      </c>
    </row>
    <row r="103" spans="1:8" ht="15" customHeight="1">
      <c r="A103" s="835" t="s">
        <v>2528</v>
      </c>
      <c r="B103" s="835">
        <v>6100015263</v>
      </c>
      <c r="C103" s="835">
        <v>200002</v>
      </c>
      <c r="D103" s="835" t="s">
        <v>1956</v>
      </c>
      <c r="E103" s="835" t="s">
        <v>2529</v>
      </c>
      <c r="F103" s="843">
        <v>41513.949999999997</v>
      </c>
      <c r="G103" s="842">
        <f>ROUND(F103*6.1136,2)</f>
        <v>253799.67999999999</v>
      </c>
      <c r="H103" s="868" t="s">
        <v>2370</v>
      </c>
    </row>
    <row r="104" spans="1:8" ht="15" customHeight="1">
      <c r="A104" s="872" t="s">
        <v>2530</v>
      </c>
      <c r="B104" s="872">
        <v>6100014584</v>
      </c>
      <c r="C104" s="872">
        <v>100311</v>
      </c>
      <c r="D104" s="872" t="s">
        <v>2399</v>
      </c>
      <c r="E104" s="872" t="s">
        <v>2531</v>
      </c>
      <c r="F104" s="872"/>
      <c r="G104" s="858">
        <v>252738.18</v>
      </c>
      <c r="H104" s="857" t="s">
        <v>2361</v>
      </c>
    </row>
    <row r="105" spans="1:8" ht="15" customHeight="1">
      <c r="A105" s="854" t="s">
        <v>2426</v>
      </c>
      <c r="B105" s="854">
        <v>6100015488</v>
      </c>
      <c r="C105" s="855">
        <v>100061</v>
      </c>
      <c r="D105" s="856" t="s">
        <v>2451</v>
      </c>
      <c r="E105" s="855" t="s">
        <v>2532</v>
      </c>
      <c r="F105" s="857"/>
      <c r="G105" s="858">
        <v>246539.45</v>
      </c>
      <c r="H105" s="857" t="s">
        <v>2361</v>
      </c>
    </row>
    <row r="106" spans="1:8" ht="15" customHeight="1">
      <c r="A106" s="835" t="s">
        <v>2490</v>
      </c>
      <c r="B106" s="835">
        <v>6100014788</v>
      </c>
      <c r="C106" s="835">
        <v>200002</v>
      </c>
      <c r="D106" s="835" t="s">
        <v>1956</v>
      </c>
      <c r="E106" s="835" t="s">
        <v>2533</v>
      </c>
      <c r="F106" s="843">
        <v>40129.97</v>
      </c>
      <c r="G106" s="842">
        <f>ROUND(F106*6.1136,2)</f>
        <v>245338.58</v>
      </c>
      <c r="H106" s="868" t="s">
        <v>2370</v>
      </c>
    </row>
    <row r="107" spans="1:8" ht="15" customHeight="1">
      <c r="A107" s="835" t="s">
        <v>2477</v>
      </c>
      <c r="B107" s="835">
        <v>6100015461</v>
      </c>
      <c r="C107" s="835">
        <v>200002</v>
      </c>
      <c r="D107" s="835" t="s">
        <v>1956</v>
      </c>
      <c r="E107" s="835" t="s">
        <v>2534</v>
      </c>
      <c r="F107" s="843">
        <v>39879.4</v>
      </c>
      <c r="G107" s="842">
        <f>ROUND(F107*6.1136,2)</f>
        <v>243806.7</v>
      </c>
      <c r="H107" s="868" t="s">
        <v>2370</v>
      </c>
    </row>
    <row r="108" spans="1:8" ht="15" customHeight="1">
      <c r="A108" s="835" t="s">
        <v>2403</v>
      </c>
      <c r="B108" s="835">
        <v>6100015075</v>
      </c>
      <c r="C108" s="835">
        <v>200002</v>
      </c>
      <c r="D108" s="835" t="s">
        <v>1956</v>
      </c>
      <c r="E108" s="835" t="s">
        <v>2535</v>
      </c>
      <c r="F108" s="843">
        <v>39726.120000000003</v>
      </c>
      <c r="G108" s="842">
        <f>ROUND(F108*6.1136,2)</f>
        <v>242869.61</v>
      </c>
      <c r="H108" s="868" t="s">
        <v>2370</v>
      </c>
    </row>
    <row r="109" spans="1:8" ht="15" customHeight="1">
      <c r="A109" s="835" t="s">
        <v>2536</v>
      </c>
      <c r="B109" s="835">
        <v>6100015241</v>
      </c>
      <c r="C109" s="835">
        <v>200002</v>
      </c>
      <c r="D109" s="835" t="s">
        <v>1956</v>
      </c>
      <c r="E109" s="835" t="s">
        <v>2537</v>
      </c>
      <c r="F109" s="843">
        <v>39615.949999999997</v>
      </c>
      <c r="G109" s="842">
        <f>ROUND(F109*6.1136,2)</f>
        <v>242196.07</v>
      </c>
      <c r="H109" s="868" t="s">
        <v>2370</v>
      </c>
    </row>
    <row r="110" spans="1:8" ht="15" customHeight="1">
      <c r="A110" s="854" t="s">
        <v>2538</v>
      </c>
      <c r="B110" s="854">
        <v>6100015943</v>
      </c>
      <c r="C110" s="855">
        <v>100151</v>
      </c>
      <c r="D110" s="856" t="s">
        <v>2539</v>
      </c>
      <c r="E110" s="855" t="s">
        <v>2540</v>
      </c>
      <c r="F110" s="857"/>
      <c r="G110" s="858">
        <v>238988.32</v>
      </c>
      <c r="H110" s="857" t="s">
        <v>2361</v>
      </c>
    </row>
    <row r="111" spans="1:8" ht="15" customHeight="1">
      <c r="A111" s="835" t="s">
        <v>2368</v>
      </c>
      <c r="B111" s="835">
        <v>6100015259</v>
      </c>
      <c r="C111" s="835">
        <v>200002</v>
      </c>
      <c r="D111" s="835" t="s">
        <v>1956</v>
      </c>
      <c r="E111" s="835" t="s">
        <v>2541</v>
      </c>
      <c r="F111" s="843">
        <v>38836.230000000003</v>
      </c>
      <c r="G111" s="842">
        <f>ROUND(F111*6.1136,2)</f>
        <v>237429.18</v>
      </c>
      <c r="H111" s="868" t="s">
        <v>2370</v>
      </c>
    </row>
    <row r="112" spans="1:8" ht="15" customHeight="1">
      <c r="A112" s="835" t="s">
        <v>2542</v>
      </c>
      <c r="B112" s="835">
        <v>6100015645</v>
      </c>
      <c r="C112" s="835">
        <v>200002</v>
      </c>
      <c r="D112" s="835" t="s">
        <v>1956</v>
      </c>
      <c r="E112" s="835" t="s">
        <v>2543</v>
      </c>
      <c r="F112" s="843">
        <v>38802.5</v>
      </c>
      <c r="G112" s="842">
        <f>ROUND(F112*6.1136,2)</f>
        <v>237222.96</v>
      </c>
      <c r="H112" s="868" t="s">
        <v>2370</v>
      </c>
    </row>
    <row r="113" spans="1:8" ht="15" customHeight="1">
      <c r="A113" s="854" t="s">
        <v>2544</v>
      </c>
      <c r="B113" s="854">
        <v>6100012733</v>
      </c>
      <c r="C113" s="855">
        <v>100311</v>
      </c>
      <c r="D113" s="856" t="s">
        <v>2399</v>
      </c>
      <c r="E113" s="855" t="s">
        <v>2545</v>
      </c>
      <c r="F113" s="857"/>
      <c r="G113" s="858">
        <v>236883.46</v>
      </c>
      <c r="H113" s="857" t="s">
        <v>2361</v>
      </c>
    </row>
    <row r="114" spans="1:8" ht="15" customHeight="1">
      <c r="A114" s="835" t="s">
        <v>2368</v>
      </c>
      <c r="B114" s="835">
        <v>6100015256</v>
      </c>
      <c r="C114" s="835">
        <v>200002</v>
      </c>
      <c r="D114" s="835" t="s">
        <v>1956</v>
      </c>
      <c r="E114" s="835" t="s">
        <v>2546</v>
      </c>
      <c r="F114" s="843">
        <v>38582.47</v>
      </c>
      <c r="G114" s="842">
        <f>ROUND(F114*6.1136,2)</f>
        <v>235877.79</v>
      </c>
      <c r="H114" s="868" t="s">
        <v>2370</v>
      </c>
    </row>
    <row r="115" spans="1:8" ht="15" customHeight="1">
      <c r="A115" s="835" t="s">
        <v>2368</v>
      </c>
      <c r="B115" s="835">
        <v>6100015255</v>
      </c>
      <c r="C115" s="835">
        <v>200002</v>
      </c>
      <c r="D115" s="835" t="s">
        <v>1956</v>
      </c>
      <c r="E115" s="835" t="s">
        <v>2547</v>
      </c>
      <c r="F115" s="843">
        <v>38059.699999999997</v>
      </c>
      <c r="G115" s="842">
        <f>ROUND(F115*6.1136,2)</f>
        <v>232681.78</v>
      </c>
      <c r="H115" s="868" t="s">
        <v>2370</v>
      </c>
    </row>
    <row r="116" spans="1:8" ht="15" customHeight="1">
      <c r="A116" s="854" t="s">
        <v>2548</v>
      </c>
      <c r="B116" s="854">
        <v>6100015861</v>
      </c>
      <c r="C116" s="855">
        <v>100062</v>
      </c>
      <c r="D116" s="856" t="s">
        <v>2377</v>
      </c>
      <c r="E116" s="855" t="s">
        <v>2549</v>
      </c>
      <c r="F116" s="855"/>
      <c r="G116" s="858">
        <v>224390.97</v>
      </c>
      <c r="H116" s="857" t="s">
        <v>2361</v>
      </c>
    </row>
    <row r="117" spans="1:8" ht="15" customHeight="1">
      <c r="A117" s="835" t="s">
        <v>2472</v>
      </c>
      <c r="B117" s="835">
        <v>6100015451</v>
      </c>
      <c r="C117" s="835">
        <v>200002</v>
      </c>
      <c r="D117" s="835" t="s">
        <v>1956</v>
      </c>
      <c r="E117" s="835" t="s">
        <v>2550</v>
      </c>
      <c r="F117" s="843">
        <v>36644.9</v>
      </c>
      <c r="G117" s="842">
        <f>ROUND(F117*6.1136,2)</f>
        <v>224032.26</v>
      </c>
      <c r="H117" s="868" t="s">
        <v>2370</v>
      </c>
    </row>
    <row r="118" spans="1:8" ht="15" customHeight="1">
      <c r="A118" s="844" t="s">
        <v>2358</v>
      </c>
      <c r="B118" s="844">
        <v>200289541</v>
      </c>
      <c r="C118" s="844">
        <v>200002</v>
      </c>
      <c r="D118" s="844" t="s">
        <v>1956</v>
      </c>
      <c r="E118" s="844" t="s">
        <v>2551</v>
      </c>
      <c r="F118" s="845">
        <v>35684.550000000003</v>
      </c>
      <c r="G118" s="842">
        <v>218161.06</v>
      </c>
      <c r="H118" s="883" t="s">
        <v>2447</v>
      </c>
    </row>
    <row r="119" spans="1:8" ht="15" customHeight="1">
      <c r="A119" s="854" t="s">
        <v>2552</v>
      </c>
      <c r="B119" s="854">
        <v>6100015352</v>
      </c>
      <c r="C119" s="855">
        <v>100052</v>
      </c>
      <c r="D119" s="856" t="s">
        <v>2553</v>
      </c>
      <c r="E119" s="855" t="s">
        <v>2554</v>
      </c>
      <c r="F119" s="857"/>
      <c r="G119" s="858">
        <v>210725.69</v>
      </c>
      <c r="H119" s="857" t="s">
        <v>2361</v>
      </c>
    </row>
    <row r="120" spans="1:8" ht="15" customHeight="1">
      <c r="A120" s="854" t="s">
        <v>2555</v>
      </c>
      <c r="B120" s="854">
        <v>6100015703</v>
      </c>
      <c r="C120" s="855">
        <v>100061</v>
      </c>
      <c r="D120" s="856" t="s">
        <v>2451</v>
      </c>
      <c r="E120" s="855" t="s">
        <v>2556</v>
      </c>
      <c r="F120" s="855"/>
      <c r="G120" s="858">
        <v>208055.88</v>
      </c>
      <c r="H120" s="857" t="s">
        <v>2361</v>
      </c>
    </row>
    <row r="121" spans="1:8" ht="15" customHeight="1">
      <c r="A121" s="835" t="s">
        <v>2443</v>
      </c>
      <c r="B121" s="835">
        <v>6100015652</v>
      </c>
      <c r="C121" s="835">
        <v>200002</v>
      </c>
      <c r="D121" s="835" t="s">
        <v>1956</v>
      </c>
      <c r="E121" s="835" t="s">
        <v>2557</v>
      </c>
      <c r="F121" s="843">
        <v>33768.400000000001</v>
      </c>
      <c r="G121" s="842">
        <f>ROUND(F121*6.1136,2)</f>
        <v>206446.49</v>
      </c>
      <c r="H121" s="868" t="s">
        <v>2370</v>
      </c>
    </row>
    <row r="122" spans="1:8" ht="15" customHeight="1">
      <c r="A122" s="835" t="s">
        <v>2558</v>
      </c>
      <c r="B122" s="835">
        <v>6100015842</v>
      </c>
      <c r="C122" s="835">
        <v>200002</v>
      </c>
      <c r="D122" s="835" t="s">
        <v>1956</v>
      </c>
      <c r="E122" s="835" t="s">
        <v>2559</v>
      </c>
      <c r="F122" s="843">
        <v>33518.480000000003</v>
      </c>
      <c r="G122" s="842">
        <f>ROUND(F122*6.1136,2)</f>
        <v>204918.58</v>
      </c>
      <c r="H122" s="868" t="s">
        <v>2370</v>
      </c>
    </row>
    <row r="123" spans="1:8" ht="15" customHeight="1">
      <c r="A123" s="854" t="s">
        <v>2429</v>
      </c>
      <c r="B123" s="854">
        <v>6100015542</v>
      </c>
      <c r="C123" s="855">
        <v>100234</v>
      </c>
      <c r="D123" s="856" t="s">
        <v>2560</v>
      </c>
      <c r="E123" s="855" t="s">
        <v>2561</v>
      </c>
      <c r="F123" s="857"/>
      <c r="G123" s="858">
        <v>202824.99</v>
      </c>
      <c r="H123" s="857" t="s">
        <v>2361</v>
      </c>
    </row>
    <row r="124" spans="1:8" ht="15" customHeight="1">
      <c r="A124" s="835" t="s">
        <v>2562</v>
      </c>
      <c r="B124" s="835">
        <v>6100015454</v>
      </c>
      <c r="C124" s="835">
        <v>200002</v>
      </c>
      <c r="D124" s="835" t="s">
        <v>1956</v>
      </c>
      <c r="E124" s="835" t="s">
        <v>2563</v>
      </c>
      <c r="F124" s="843">
        <v>33071.199999999997</v>
      </c>
      <c r="G124" s="842">
        <f>ROUND(F124*6.1136,2)</f>
        <v>202184.09</v>
      </c>
      <c r="H124" s="868" t="s">
        <v>2370</v>
      </c>
    </row>
    <row r="125" spans="1:8" ht="15" customHeight="1">
      <c r="A125" s="835" t="s">
        <v>2564</v>
      </c>
      <c r="B125" s="835">
        <v>6100015040</v>
      </c>
      <c r="C125" s="835">
        <v>200002</v>
      </c>
      <c r="D125" s="835" t="s">
        <v>1956</v>
      </c>
      <c r="E125" s="835" t="s">
        <v>2565</v>
      </c>
      <c r="F125" s="843">
        <v>32460</v>
      </c>
      <c r="G125" s="842">
        <f>ROUND(F125*6.1136,2)</f>
        <v>198447.46</v>
      </c>
      <c r="H125" s="868" t="s">
        <v>2370</v>
      </c>
    </row>
    <row r="126" spans="1:8" ht="15" customHeight="1">
      <c r="A126" s="835" t="s">
        <v>2416</v>
      </c>
      <c r="B126" s="835">
        <v>6100015686</v>
      </c>
      <c r="C126" s="835">
        <v>200002</v>
      </c>
      <c r="D126" s="835" t="s">
        <v>1956</v>
      </c>
      <c r="E126" s="835" t="s">
        <v>2566</v>
      </c>
      <c r="F126" s="843">
        <v>32427.61</v>
      </c>
      <c r="G126" s="842">
        <f>ROUND(F126*6.1136,2)</f>
        <v>198249.44</v>
      </c>
      <c r="H126" s="868" t="s">
        <v>2370</v>
      </c>
    </row>
    <row r="127" spans="1:8" ht="15" customHeight="1">
      <c r="A127" s="854" t="s">
        <v>2504</v>
      </c>
      <c r="B127" s="854">
        <v>6100015751</v>
      </c>
      <c r="C127" s="855">
        <v>100229</v>
      </c>
      <c r="D127" s="856" t="s">
        <v>1886</v>
      </c>
      <c r="E127" s="855" t="s">
        <v>2567</v>
      </c>
      <c r="F127" s="857"/>
      <c r="G127" s="858">
        <v>197708.82</v>
      </c>
      <c r="H127" s="857" t="s">
        <v>2361</v>
      </c>
    </row>
    <row r="128" spans="1:8" ht="15" customHeight="1">
      <c r="A128" s="854" t="s">
        <v>2397</v>
      </c>
      <c r="B128" s="854">
        <v>6100015564</v>
      </c>
      <c r="C128" s="855">
        <v>100146</v>
      </c>
      <c r="D128" s="856" t="s">
        <v>2568</v>
      </c>
      <c r="E128" s="855" t="s">
        <v>2569</v>
      </c>
      <c r="F128" s="855"/>
      <c r="G128" s="858">
        <v>196989.47</v>
      </c>
      <c r="H128" s="857" t="s">
        <v>2361</v>
      </c>
    </row>
    <row r="129" spans="1:8" ht="15" customHeight="1">
      <c r="A129" s="835" t="s">
        <v>2570</v>
      </c>
      <c r="B129" s="835">
        <v>6100014867</v>
      </c>
      <c r="C129" s="835">
        <v>200002</v>
      </c>
      <c r="D129" s="835" t="s">
        <v>1956</v>
      </c>
      <c r="E129" s="835" t="s">
        <v>2571</v>
      </c>
      <c r="F129" s="843">
        <v>31877.32</v>
      </c>
      <c r="G129" s="842">
        <f>ROUND(F129*6.1136,2)</f>
        <v>194885.18</v>
      </c>
      <c r="H129" s="868" t="s">
        <v>2370</v>
      </c>
    </row>
    <row r="130" spans="1:8" ht="15" customHeight="1">
      <c r="A130" s="835" t="s">
        <v>2487</v>
      </c>
      <c r="B130" s="835">
        <v>6100015479</v>
      </c>
      <c r="C130" s="835">
        <v>200002</v>
      </c>
      <c r="D130" s="835" t="s">
        <v>1956</v>
      </c>
      <c r="E130" s="835" t="s">
        <v>2572</v>
      </c>
      <c r="F130" s="843">
        <v>31813.75</v>
      </c>
      <c r="G130" s="842">
        <f>ROUND(F130*6.1136,2)</f>
        <v>194496.54</v>
      </c>
      <c r="H130" s="868" t="s">
        <v>2370</v>
      </c>
    </row>
    <row r="131" spans="1:8" ht="15" customHeight="1">
      <c r="A131" s="854" t="s">
        <v>2504</v>
      </c>
      <c r="B131" s="854">
        <v>6100015755</v>
      </c>
      <c r="C131" s="855">
        <v>100271</v>
      </c>
      <c r="D131" s="856" t="s">
        <v>2573</v>
      </c>
      <c r="E131" s="855" t="s">
        <v>2574</v>
      </c>
      <c r="F131" s="857"/>
      <c r="G131" s="858">
        <v>192404</v>
      </c>
      <c r="H131" s="857" t="s">
        <v>2361</v>
      </c>
    </row>
    <row r="132" spans="1:8" ht="15" customHeight="1">
      <c r="A132" s="872" t="s">
        <v>2387</v>
      </c>
      <c r="B132" s="872">
        <v>6100015915</v>
      </c>
      <c r="C132" s="872">
        <v>100322</v>
      </c>
      <c r="D132" s="872" t="s">
        <v>2501</v>
      </c>
      <c r="E132" s="872" t="s">
        <v>2575</v>
      </c>
      <c r="F132" s="872"/>
      <c r="G132" s="858">
        <v>190330.92</v>
      </c>
      <c r="H132" s="857" t="s">
        <v>2361</v>
      </c>
    </row>
    <row r="133" spans="1:8" ht="15" customHeight="1">
      <c r="A133" s="872" t="s">
        <v>2393</v>
      </c>
      <c r="B133" s="872">
        <v>6100015777</v>
      </c>
      <c r="C133" s="872">
        <v>100322</v>
      </c>
      <c r="D133" s="872" t="s">
        <v>2501</v>
      </c>
      <c r="E133" s="872" t="s">
        <v>2576</v>
      </c>
      <c r="F133" s="872"/>
      <c r="G133" s="858">
        <v>190328.35</v>
      </c>
      <c r="H133" s="857" t="s">
        <v>2361</v>
      </c>
    </row>
    <row r="134" spans="1:8" ht="15" customHeight="1">
      <c r="A134" s="844" t="s">
        <v>2358</v>
      </c>
      <c r="B134" s="844">
        <v>200289541</v>
      </c>
      <c r="C134" s="844">
        <v>200002</v>
      </c>
      <c r="D134" s="844" t="s">
        <v>1956</v>
      </c>
      <c r="E134" s="844" t="s">
        <v>2577</v>
      </c>
      <c r="F134" s="845">
        <v>31008.53</v>
      </c>
      <c r="G134" s="842">
        <v>189573.75</v>
      </c>
      <c r="H134" s="883" t="s">
        <v>2447</v>
      </c>
    </row>
    <row r="135" spans="1:8" ht="15" customHeight="1">
      <c r="A135" s="854" t="s">
        <v>2538</v>
      </c>
      <c r="B135" s="854">
        <v>6100015985</v>
      </c>
      <c r="C135" s="855">
        <v>100234</v>
      </c>
      <c r="D135" s="856" t="s">
        <v>2560</v>
      </c>
      <c r="E135" s="855" t="s">
        <v>2578</v>
      </c>
      <c r="F135" s="857"/>
      <c r="G135" s="858">
        <v>188580.13</v>
      </c>
      <c r="H135" s="857" t="s">
        <v>2361</v>
      </c>
    </row>
    <row r="136" spans="1:8" ht="15" customHeight="1">
      <c r="A136" s="835" t="s">
        <v>2418</v>
      </c>
      <c r="B136" s="835">
        <v>6100015267</v>
      </c>
      <c r="C136" s="835">
        <v>200002</v>
      </c>
      <c r="D136" s="835" t="s">
        <v>1956</v>
      </c>
      <c r="E136" s="835" t="s">
        <v>2579</v>
      </c>
      <c r="F136" s="843">
        <v>30795.19</v>
      </c>
      <c r="G136" s="842">
        <f>ROUND(F136*6.1136,2)</f>
        <v>188269.47</v>
      </c>
      <c r="H136" s="868" t="s">
        <v>2370</v>
      </c>
    </row>
    <row r="137" spans="1:8" ht="15" customHeight="1">
      <c r="A137" s="835" t="s">
        <v>2570</v>
      </c>
      <c r="B137" s="835">
        <v>6100014868</v>
      </c>
      <c r="C137" s="835">
        <v>200002</v>
      </c>
      <c r="D137" s="835" t="s">
        <v>1956</v>
      </c>
      <c r="E137" s="835" t="s">
        <v>2580</v>
      </c>
      <c r="F137" s="843">
        <v>29981.98</v>
      </c>
      <c r="G137" s="842">
        <f>ROUND(F137*6.1136,2)</f>
        <v>183297.83</v>
      </c>
      <c r="H137" s="868" t="s">
        <v>2370</v>
      </c>
    </row>
    <row r="138" spans="1:8" ht="15" customHeight="1">
      <c r="A138" s="854" t="s">
        <v>2373</v>
      </c>
      <c r="B138" s="854">
        <v>6100016002</v>
      </c>
      <c r="C138" s="855">
        <v>100146</v>
      </c>
      <c r="D138" s="856" t="s">
        <v>2568</v>
      </c>
      <c r="E138" s="855" t="s">
        <v>2581</v>
      </c>
      <c r="F138" s="857"/>
      <c r="G138" s="858">
        <v>182560.55</v>
      </c>
      <c r="H138" s="857" t="s">
        <v>2361</v>
      </c>
    </row>
    <row r="139" spans="1:8" ht="15" customHeight="1">
      <c r="A139" s="835" t="s">
        <v>2403</v>
      </c>
      <c r="B139" s="835">
        <v>6100015076</v>
      </c>
      <c r="C139" s="835">
        <v>200002</v>
      </c>
      <c r="D139" s="835" t="s">
        <v>1956</v>
      </c>
      <c r="E139" s="835" t="s">
        <v>2582</v>
      </c>
      <c r="F139" s="843">
        <v>29623</v>
      </c>
      <c r="G139" s="842">
        <f>ROUND(F139*6.1136,2)</f>
        <v>181103.17</v>
      </c>
      <c r="H139" s="868" t="s">
        <v>2370</v>
      </c>
    </row>
    <row r="140" spans="1:8" ht="15" customHeight="1">
      <c r="A140" s="844" t="s">
        <v>2358</v>
      </c>
      <c r="B140" s="844">
        <v>200289541</v>
      </c>
      <c r="C140" s="844">
        <v>200002</v>
      </c>
      <c r="D140" s="844" t="s">
        <v>1956</v>
      </c>
      <c r="E140" s="844" t="s">
        <v>2583</v>
      </c>
      <c r="F140" s="845">
        <v>29125.8</v>
      </c>
      <c r="G140" s="842">
        <v>178063.49</v>
      </c>
      <c r="H140" s="883" t="s">
        <v>2447</v>
      </c>
    </row>
    <row r="141" spans="1:8" ht="15" customHeight="1">
      <c r="A141" s="854" t="s">
        <v>2504</v>
      </c>
      <c r="B141" s="854">
        <v>6100015737</v>
      </c>
      <c r="C141" s="855">
        <v>100062</v>
      </c>
      <c r="D141" s="856" t="s">
        <v>2377</v>
      </c>
      <c r="E141" s="855" t="s">
        <v>2584</v>
      </c>
      <c r="F141" s="857"/>
      <c r="G141" s="858">
        <v>175584.24</v>
      </c>
      <c r="H141" s="857" t="s">
        <v>2361</v>
      </c>
    </row>
    <row r="142" spans="1:8" ht="15" customHeight="1">
      <c r="A142" s="854" t="s">
        <v>2411</v>
      </c>
      <c r="B142" s="854">
        <v>6100015802</v>
      </c>
      <c r="C142" s="855">
        <v>100234</v>
      </c>
      <c r="D142" s="856" t="s">
        <v>2560</v>
      </c>
      <c r="E142" s="855" t="s">
        <v>2585</v>
      </c>
      <c r="F142" s="857"/>
      <c r="G142" s="858">
        <v>174768.69</v>
      </c>
      <c r="H142" s="857" t="s">
        <v>2361</v>
      </c>
    </row>
    <row r="143" spans="1:8" ht="15" customHeight="1">
      <c r="A143" s="854" t="s">
        <v>2586</v>
      </c>
      <c r="B143" s="854">
        <v>400000400</v>
      </c>
      <c r="C143" s="855">
        <v>100011</v>
      </c>
      <c r="D143" s="856" t="s">
        <v>2587</v>
      </c>
      <c r="E143" s="855" t="s">
        <v>2588</v>
      </c>
      <c r="F143" s="857"/>
      <c r="G143" s="858">
        <v>173302.74</v>
      </c>
      <c r="H143" s="857" t="s">
        <v>2361</v>
      </c>
    </row>
    <row r="144" spans="1:8" ht="15" customHeight="1">
      <c r="A144" s="835" t="s">
        <v>2490</v>
      </c>
      <c r="B144" s="835">
        <v>6100014793</v>
      </c>
      <c r="C144" s="835">
        <v>200002</v>
      </c>
      <c r="D144" s="835" t="s">
        <v>1956</v>
      </c>
      <c r="E144" s="835" t="s">
        <v>2589</v>
      </c>
      <c r="F144" s="843">
        <v>28150.639999999999</v>
      </c>
      <c r="G144" s="842">
        <f>ROUND(F144*6.1136,2)</f>
        <v>172101.75</v>
      </c>
      <c r="H144" s="868" t="s">
        <v>2370</v>
      </c>
    </row>
    <row r="145" spans="1:8" ht="15" customHeight="1">
      <c r="A145" s="835" t="s">
        <v>2536</v>
      </c>
      <c r="B145" s="835">
        <v>6100015242</v>
      </c>
      <c r="C145" s="835">
        <v>200002</v>
      </c>
      <c r="D145" s="835" t="s">
        <v>1956</v>
      </c>
      <c r="E145" s="835" t="s">
        <v>2590</v>
      </c>
      <c r="F145" s="843">
        <v>27859.5</v>
      </c>
      <c r="G145" s="842">
        <f>ROUND(F145*6.1136,2)</f>
        <v>170321.84</v>
      </c>
      <c r="H145" s="868" t="s">
        <v>2370</v>
      </c>
    </row>
    <row r="146" spans="1:8" ht="15" customHeight="1">
      <c r="A146" s="835" t="s">
        <v>2450</v>
      </c>
      <c r="B146" s="835">
        <v>6100015369</v>
      </c>
      <c r="C146" s="835">
        <v>200002</v>
      </c>
      <c r="D146" s="835" t="s">
        <v>1956</v>
      </c>
      <c r="E146" s="835" t="s">
        <v>2591</v>
      </c>
      <c r="F146" s="843">
        <v>27387</v>
      </c>
      <c r="G146" s="842">
        <f>ROUND(F146*6.1136,2)</f>
        <v>167433.16</v>
      </c>
      <c r="H146" s="868" t="s">
        <v>2370</v>
      </c>
    </row>
    <row r="147" spans="1:8" ht="15" customHeight="1">
      <c r="A147" s="854" t="s">
        <v>2437</v>
      </c>
      <c r="B147" s="854">
        <v>6100015619</v>
      </c>
      <c r="C147" s="855">
        <v>100212</v>
      </c>
      <c r="D147" s="856" t="s">
        <v>2592</v>
      </c>
      <c r="E147" s="855" t="s">
        <v>2593</v>
      </c>
      <c r="F147" s="857"/>
      <c r="G147" s="858">
        <v>163375.19</v>
      </c>
      <c r="H147" s="857" t="s">
        <v>2361</v>
      </c>
    </row>
    <row r="148" spans="1:8" ht="15" customHeight="1">
      <c r="A148" s="854" t="s">
        <v>2358</v>
      </c>
      <c r="B148" s="854">
        <v>6100015891</v>
      </c>
      <c r="C148" s="855">
        <v>100183</v>
      </c>
      <c r="D148" s="856" t="s">
        <v>2594</v>
      </c>
      <c r="E148" s="855" t="s">
        <v>2595</v>
      </c>
      <c r="F148" s="857"/>
      <c r="G148" s="858">
        <v>162394.47</v>
      </c>
      <c r="H148" s="857" t="s">
        <v>2361</v>
      </c>
    </row>
    <row r="149" spans="1:8" ht="15" customHeight="1">
      <c r="A149" s="835" t="s">
        <v>2467</v>
      </c>
      <c r="B149" s="835">
        <v>6100015673</v>
      </c>
      <c r="C149" s="835">
        <v>200002</v>
      </c>
      <c r="D149" s="835" t="s">
        <v>1956</v>
      </c>
      <c r="E149" s="835" t="s">
        <v>2596</v>
      </c>
      <c r="F149" s="843">
        <v>26354.83</v>
      </c>
      <c r="G149" s="842">
        <f>ROUND(F149*6.1136,2)</f>
        <v>161122.89000000001</v>
      </c>
      <c r="H149" s="868" t="s">
        <v>2370</v>
      </c>
    </row>
    <row r="150" spans="1:8" ht="15" customHeight="1">
      <c r="A150" s="835" t="s">
        <v>2525</v>
      </c>
      <c r="B150" s="835">
        <v>6100015712</v>
      </c>
      <c r="C150" s="835">
        <v>200002</v>
      </c>
      <c r="D150" s="835" t="s">
        <v>1956</v>
      </c>
      <c r="E150" s="835" t="s">
        <v>2597</v>
      </c>
      <c r="F150" s="843">
        <v>26176.01</v>
      </c>
      <c r="G150" s="842">
        <f>ROUND(F150*6.1136,2)</f>
        <v>160029.65</v>
      </c>
      <c r="H150" s="868" t="s">
        <v>2370</v>
      </c>
    </row>
    <row r="151" spans="1:8" ht="15" customHeight="1">
      <c r="A151" s="835" t="s">
        <v>2379</v>
      </c>
      <c r="B151" s="835">
        <v>6100016039</v>
      </c>
      <c r="C151" s="835">
        <v>200002</v>
      </c>
      <c r="D151" s="835" t="s">
        <v>1956</v>
      </c>
      <c r="E151" s="835" t="s">
        <v>2598</v>
      </c>
      <c r="F151" s="843">
        <v>25889.55</v>
      </c>
      <c r="G151" s="842">
        <f>ROUND(F151*6.1136,2)</f>
        <v>158278.35</v>
      </c>
      <c r="H151" s="868" t="s">
        <v>2370</v>
      </c>
    </row>
    <row r="152" spans="1:8" ht="15" customHeight="1">
      <c r="A152" s="835" t="s">
        <v>2525</v>
      </c>
      <c r="B152" s="835">
        <v>6100015710</v>
      </c>
      <c r="C152" s="835">
        <v>200002</v>
      </c>
      <c r="D152" s="835" t="s">
        <v>1956</v>
      </c>
      <c r="E152" s="835" t="s">
        <v>2599</v>
      </c>
      <c r="F152" s="843">
        <v>25705.94</v>
      </c>
      <c r="G152" s="842">
        <f>ROUND(F152*6.1136,2)</f>
        <v>157155.82999999999</v>
      </c>
      <c r="H152" s="868" t="s">
        <v>2370</v>
      </c>
    </row>
    <row r="153" spans="1:8" ht="15" customHeight="1">
      <c r="A153" s="835" t="s">
        <v>2456</v>
      </c>
      <c r="B153" s="835">
        <v>6100015233</v>
      </c>
      <c r="C153" s="835">
        <v>200002</v>
      </c>
      <c r="D153" s="835" t="s">
        <v>1956</v>
      </c>
      <c r="E153" s="835" t="s">
        <v>2600</v>
      </c>
      <c r="F153" s="843">
        <v>25351.1</v>
      </c>
      <c r="G153" s="842">
        <f>ROUND(F153*6.1136,2)</f>
        <v>154986.48000000001</v>
      </c>
      <c r="H153" s="868" t="s">
        <v>2370</v>
      </c>
    </row>
    <row r="154" spans="1:8" ht="15" customHeight="1">
      <c r="A154" s="854" t="s">
        <v>2397</v>
      </c>
      <c r="B154" s="854">
        <v>6100015543</v>
      </c>
      <c r="C154" s="855">
        <v>100301</v>
      </c>
      <c r="D154" s="856" t="s">
        <v>1866</v>
      </c>
      <c r="E154" s="855" t="s">
        <v>2601</v>
      </c>
      <c r="F154" s="857"/>
      <c r="G154" s="858">
        <v>153865.53</v>
      </c>
      <c r="H154" s="857" t="s">
        <v>2361</v>
      </c>
    </row>
    <row r="155" spans="1:8" ht="15" customHeight="1">
      <c r="A155" s="854" t="s">
        <v>2538</v>
      </c>
      <c r="B155" s="854">
        <v>6100015977</v>
      </c>
      <c r="C155" s="855">
        <v>100212</v>
      </c>
      <c r="D155" s="856" t="s">
        <v>2592</v>
      </c>
      <c r="E155" s="855" t="s">
        <v>2602</v>
      </c>
      <c r="F155" s="857"/>
      <c r="G155" s="858">
        <v>151710.79</v>
      </c>
      <c r="H155" s="857" t="s">
        <v>2361</v>
      </c>
    </row>
    <row r="156" spans="1:8" ht="15" customHeight="1">
      <c r="A156" s="835" t="s">
        <v>2477</v>
      </c>
      <c r="B156" s="835">
        <v>6100015460</v>
      </c>
      <c r="C156" s="835">
        <v>200002</v>
      </c>
      <c r="D156" s="835" t="s">
        <v>1956</v>
      </c>
      <c r="E156" s="835" t="s">
        <v>2591</v>
      </c>
      <c r="F156" s="843">
        <v>24701.599999999999</v>
      </c>
      <c r="G156" s="842">
        <f>ROUND(F156*6.1136,2)</f>
        <v>151015.70000000001</v>
      </c>
      <c r="H156" s="868" t="s">
        <v>2370</v>
      </c>
    </row>
    <row r="157" spans="1:8" ht="15" customHeight="1">
      <c r="A157" s="854" t="s">
        <v>2366</v>
      </c>
      <c r="B157" s="854">
        <v>6100015497</v>
      </c>
      <c r="C157" s="855">
        <v>100183</v>
      </c>
      <c r="D157" s="856" t="s">
        <v>2594</v>
      </c>
      <c r="E157" s="855" t="s">
        <v>2603</v>
      </c>
      <c r="F157" s="857"/>
      <c r="G157" s="858">
        <v>150325.51</v>
      </c>
      <c r="H157" s="857" t="s">
        <v>2361</v>
      </c>
    </row>
    <row r="158" spans="1:8" ht="15" customHeight="1">
      <c r="A158" s="835" t="s">
        <v>2416</v>
      </c>
      <c r="B158" s="835">
        <v>6100015689</v>
      </c>
      <c r="C158" s="835">
        <v>200002</v>
      </c>
      <c r="D158" s="835" t="s">
        <v>1956</v>
      </c>
      <c r="E158" s="835" t="s">
        <v>2604</v>
      </c>
      <c r="F158" s="843">
        <v>24136.1</v>
      </c>
      <c r="G158" s="842">
        <f>ROUND(F158*6.1136,2)</f>
        <v>147558.46</v>
      </c>
      <c r="H158" s="868" t="s">
        <v>2370</v>
      </c>
    </row>
    <row r="159" spans="1:8" ht="15" customHeight="1">
      <c r="A159" s="835" t="s">
        <v>2416</v>
      </c>
      <c r="B159" s="835">
        <v>6100015680</v>
      </c>
      <c r="C159" s="835">
        <v>200002</v>
      </c>
      <c r="D159" s="835" t="s">
        <v>1956</v>
      </c>
      <c r="E159" s="835" t="s">
        <v>2605</v>
      </c>
      <c r="F159" s="843">
        <v>24122.77</v>
      </c>
      <c r="G159" s="842">
        <f>ROUND(F159*6.1136,2)</f>
        <v>147476.97</v>
      </c>
      <c r="H159" s="868" t="s">
        <v>2370</v>
      </c>
    </row>
    <row r="160" spans="1:8" ht="15" customHeight="1">
      <c r="A160" s="854" t="s">
        <v>2538</v>
      </c>
      <c r="B160" s="854">
        <v>6100015990</v>
      </c>
      <c r="C160" s="855">
        <v>100296</v>
      </c>
      <c r="D160" s="856" t="s">
        <v>2606</v>
      </c>
      <c r="E160" s="855" t="s">
        <v>2607</v>
      </c>
      <c r="F160" s="857"/>
      <c r="G160" s="858">
        <v>145844.07999999999</v>
      </c>
      <c r="H160" s="857" t="s">
        <v>2361</v>
      </c>
    </row>
    <row r="161" spans="1:8" ht="15" customHeight="1">
      <c r="A161" s="854" t="s">
        <v>2525</v>
      </c>
      <c r="B161" s="854">
        <v>6100015725</v>
      </c>
      <c r="C161" s="855">
        <v>100146</v>
      </c>
      <c r="D161" s="856" t="s">
        <v>2568</v>
      </c>
      <c r="E161" s="855" t="s">
        <v>2608</v>
      </c>
      <c r="F161" s="855"/>
      <c r="G161" s="858">
        <v>145378.26</v>
      </c>
      <c r="H161" s="857" t="s">
        <v>2361</v>
      </c>
    </row>
    <row r="162" spans="1:8" ht="15" customHeight="1">
      <c r="A162" s="835" t="s">
        <v>2416</v>
      </c>
      <c r="B162" s="835">
        <v>6100015690</v>
      </c>
      <c r="C162" s="835">
        <v>200002</v>
      </c>
      <c r="D162" s="835" t="s">
        <v>1956</v>
      </c>
      <c r="E162" s="835" t="s">
        <v>2609</v>
      </c>
      <c r="F162" s="843">
        <v>23618.560000000001</v>
      </c>
      <c r="G162" s="842">
        <f>ROUND(F162*6.1136,2)</f>
        <v>144394.43</v>
      </c>
      <c r="H162" s="868" t="s">
        <v>2370</v>
      </c>
    </row>
    <row r="163" spans="1:8" ht="15" customHeight="1">
      <c r="A163" s="854" t="s">
        <v>2387</v>
      </c>
      <c r="B163" s="854">
        <v>6100015918</v>
      </c>
      <c r="C163" s="855">
        <v>100077</v>
      </c>
      <c r="D163" s="856" t="s">
        <v>2514</v>
      </c>
      <c r="E163" s="855" t="s">
        <v>2610</v>
      </c>
      <c r="F163" s="857"/>
      <c r="G163" s="858">
        <v>143118.24</v>
      </c>
      <c r="H163" s="857" t="s">
        <v>2361</v>
      </c>
    </row>
    <row r="164" spans="1:8" ht="15" customHeight="1">
      <c r="A164" s="854" t="s">
        <v>2362</v>
      </c>
      <c r="B164" s="854">
        <v>6100015775</v>
      </c>
      <c r="C164" s="855">
        <v>100183</v>
      </c>
      <c r="D164" s="856" t="s">
        <v>2594</v>
      </c>
      <c r="E164" s="855" t="s">
        <v>2611</v>
      </c>
      <c r="F164" s="857"/>
      <c r="G164" s="858">
        <v>142855.32999999999</v>
      </c>
      <c r="H164" s="857" t="s">
        <v>2361</v>
      </c>
    </row>
    <row r="165" spans="1:8" ht="15" customHeight="1">
      <c r="A165" s="835" t="s">
        <v>2379</v>
      </c>
      <c r="B165" s="835">
        <v>6100016040</v>
      </c>
      <c r="C165" s="835">
        <v>200002</v>
      </c>
      <c r="D165" s="835" t="s">
        <v>1956</v>
      </c>
      <c r="E165" s="835" t="s">
        <v>2612</v>
      </c>
      <c r="F165" s="843">
        <v>23281.5</v>
      </c>
      <c r="G165" s="842">
        <f>ROUND(F165*6.1136,2)</f>
        <v>142333.78</v>
      </c>
      <c r="H165" s="868" t="s">
        <v>2370</v>
      </c>
    </row>
    <row r="166" spans="1:8" ht="15" customHeight="1">
      <c r="A166" s="854" t="s">
        <v>2358</v>
      </c>
      <c r="B166" s="854">
        <v>6100015898</v>
      </c>
      <c r="C166" s="855">
        <v>100010</v>
      </c>
      <c r="D166" s="856" t="s">
        <v>2521</v>
      </c>
      <c r="E166" s="855" t="s">
        <v>2613</v>
      </c>
      <c r="F166" s="857"/>
      <c r="G166" s="858">
        <v>141699.76</v>
      </c>
      <c r="H166" s="857" t="s">
        <v>2361</v>
      </c>
    </row>
    <row r="167" spans="1:8" ht="15" customHeight="1">
      <c r="A167" s="835" t="s">
        <v>2470</v>
      </c>
      <c r="B167" s="835">
        <v>6100015018</v>
      </c>
      <c r="C167" s="835">
        <v>200002</v>
      </c>
      <c r="D167" s="835" t="s">
        <v>1956</v>
      </c>
      <c r="E167" s="835" t="s">
        <v>2614</v>
      </c>
      <c r="F167" s="843">
        <v>22806.76</v>
      </c>
      <c r="G167" s="842">
        <f>ROUND(F167*6.1136,2)</f>
        <v>139431.41</v>
      </c>
      <c r="H167" s="868" t="s">
        <v>2370</v>
      </c>
    </row>
    <row r="168" spans="1:8" ht="15" customHeight="1">
      <c r="A168" s="835" t="s">
        <v>2477</v>
      </c>
      <c r="B168" s="835">
        <v>6100015462</v>
      </c>
      <c r="C168" s="835">
        <v>200002</v>
      </c>
      <c r="D168" s="835" t="s">
        <v>1956</v>
      </c>
      <c r="E168" s="835" t="s">
        <v>2615</v>
      </c>
      <c r="F168" s="843">
        <v>22646.66</v>
      </c>
      <c r="G168" s="842">
        <f>ROUND(F168*6.1136,2)</f>
        <v>138452.62</v>
      </c>
      <c r="H168" s="868" t="s">
        <v>2370</v>
      </c>
    </row>
    <row r="169" spans="1:8" ht="15" customHeight="1">
      <c r="A169" s="854" t="s">
        <v>2411</v>
      </c>
      <c r="B169" s="854">
        <v>6100015807</v>
      </c>
      <c r="C169" s="855">
        <v>100236</v>
      </c>
      <c r="D169" s="856" t="s">
        <v>2616</v>
      </c>
      <c r="E169" s="855" t="s">
        <v>2617</v>
      </c>
      <c r="F169" s="857"/>
      <c r="G169" s="858">
        <v>137353.32</v>
      </c>
      <c r="H169" s="857" t="s">
        <v>2361</v>
      </c>
    </row>
    <row r="170" spans="1:8" ht="15" customHeight="1">
      <c r="A170" s="835" t="s">
        <v>2448</v>
      </c>
      <c r="B170" s="835">
        <v>6100015456</v>
      </c>
      <c r="C170" s="835">
        <v>200002</v>
      </c>
      <c r="D170" s="835" t="s">
        <v>1956</v>
      </c>
      <c r="E170" s="835" t="s">
        <v>2618</v>
      </c>
      <c r="F170" s="843">
        <v>21822.12</v>
      </c>
      <c r="G170" s="842">
        <f>ROUND(F170*6.1136,2)</f>
        <v>133411.71</v>
      </c>
      <c r="H170" s="868" t="s">
        <v>2370</v>
      </c>
    </row>
    <row r="171" spans="1:8" ht="15" customHeight="1">
      <c r="A171" s="854" t="s">
        <v>2525</v>
      </c>
      <c r="B171" s="854">
        <v>6100015722</v>
      </c>
      <c r="C171" s="855">
        <v>100204</v>
      </c>
      <c r="D171" s="856" t="s">
        <v>2461</v>
      </c>
      <c r="E171" s="855" t="s">
        <v>2619</v>
      </c>
      <c r="F171" s="857"/>
      <c r="G171" s="858">
        <v>132959.93</v>
      </c>
      <c r="H171" s="857" t="s">
        <v>2361</v>
      </c>
    </row>
    <row r="172" spans="1:8" ht="15" customHeight="1">
      <c r="A172" s="854" t="s">
        <v>2538</v>
      </c>
      <c r="B172" s="854">
        <v>6100015986</v>
      </c>
      <c r="C172" s="855">
        <v>100234</v>
      </c>
      <c r="D172" s="856" t="s">
        <v>2560</v>
      </c>
      <c r="E172" s="855" t="s">
        <v>2620</v>
      </c>
      <c r="F172" s="857"/>
      <c r="G172" s="858">
        <v>131965.51999999999</v>
      </c>
      <c r="H172" s="857" t="s">
        <v>2361</v>
      </c>
    </row>
    <row r="173" spans="1:8" ht="15" customHeight="1">
      <c r="A173" s="835" t="s">
        <v>2621</v>
      </c>
      <c r="B173" s="835">
        <v>6100015052</v>
      </c>
      <c r="C173" s="835">
        <v>200002</v>
      </c>
      <c r="D173" s="835" t="s">
        <v>1956</v>
      </c>
      <c r="E173" s="835" t="s">
        <v>2622</v>
      </c>
      <c r="F173" s="843">
        <v>21337.7</v>
      </c>
      <c r="G173" s="842">
        <f>ROUND(F173*6.1136,2)</f>
        <v>130450.16</v>
      </c>
      <c r="H173" s="868" t="s">
        <v>2370</v>
      </c>
    </row>
    <row r="174" spans="1:8" ht="15" customHeight="1">
      <c r="A174" s="835" t="s">
        <v>2623</v>
      </c>
      <c r="B174" s="835">
        <v>6100015282</v>
      </c>
      <c r="C174" s="835">
        <v>200002</v>
      </c>
      <c r="D174" s="835" t="s">
        <v>1956</v>
      </c>
      <c r="E174" s="835" t="s">
        <v>2624</v>
      </c>
      <c r="F174" s="843">
        <v>21308.93</v>
      </c>
      <c r="G174" s="842">
        <f>ROUND(F174*6.1136,2)</f>
        <v>130274.27</v>
      </c>
      <c r="H174" s="868" t="s">
        <v>2370</v>
      </c>
    </row>
    <row r="175" spans="1:8" ht="15" customHeight="1">
      <c r="A175" s="835" t="s">
        <v>2379</v>
      </c>
      <c r="B175" s="835">
        <v>6100016042</v>
      </c>
      <c r="C175" s="835">
        <v>200002</v>
      </c>
      <c r="D175" s="835" t="s">
        <v>1956</v>
      </c>
      <c r="E175" s="835" t="s">
        <v>2625</v>
      </c>
      <c r="F175" s="843">
        <v>21200.3</v>
      </c>
      <c r="G175" s="842">
        <f>ROUND(F175*6.1136,2)</f>
        <v>129610.15</v>
      </c>
      <c r="H175" s="868" t="s">
        <v>2370</v>
      </c>
    </row>
    <row r="176" spans="1:8" ht="15" customHeight="1">
      <c r="A176" s="835" t="s">
        <v>2414</v>
      </c>
      <c r="B176" s="835">
        <v>6100014980</v>
      </c>
      <c r="C176" s="835">
        <v>200002</v>
      </c>
      <c r="D176" s="835" t="s">
        <v>1956</v>
      </c>
      <c r="E176" s="835" t="s">
        <v>2626</v>
      </c>
      <c r="F176" s="843">
        <v>21094.23</v>
      </c>
      <c r="G176" s="842">
        <f>ROUND(F176*6.1136,2)</f>
        <v>128961.68</v>
      </c>
      <c r="H176" s="868" t="s">
        <v>2370</v>
      </c>
    </row>
    <row r="177" spans="1:8" ht="15" customHeight="1">
      <c r="A177" s="854" t="s">
        <v>2429</v>
      </c>
      <c r="B177" s="854">
        <v>6100015525</v>
      </c>
      <c r="C177" s="855">
        <v>100271</v>
      </c>
      <c r="D177" s="856" t="s">
        <v>2573</v>
      </c>
      <c r="E177" s="855" t="s">
        <v>2627</v>
      </c>
      <c r="F177" s="857"/>
      <c r="G177" s="858">
        <v>128866</v>
      </c>
      <c r="H177" s="857" t="s">
        <v>2361</v>
      </c>
    </row>
    <row r="178" spans="1:8" ht="15" customHeight="1">
      <c r="A178" s="835" t="s">
        <v>2385</v>
      </c>
      <c r="B178" s="835">
        <v>6100014845</v>
      </c>
      <c r="C178" s="835">
        <v>200002</v>
      </c>
      <c r="D178" s="835" t="s">
        <v>1956</v>
      </c>
      <c r="E178" s="835" t="s">
        <v>2628</v>
      </c>
      <c r="F178" s="843">
        <v>20933.2</v>
      </c>
      <c r="G178" s="842">
        <f>ROUND(F178*6.1136,2)</f>
        <v>127977.21</v>
      </c>
      <c r="H178" s="868" t="s">
        <v>2370</v>
      </c>
    </row>
    <row r="179" spans="1:8" ht="15" customHeight="1">
      <c r="A179" s="835" t="s">
        <v>2621</v>
      </c>
      <c r="B179" s="835">
        <v>6100015047</v>
      </c>
      <c r="C179" s="835">
        <v>200002</v>
      </c>
      <c r="D179" s="835" t="s">
        <v>1956</v>
      </c>
      <c r="E179" s="835" t="s">
        <v>2629</v>
      </c>
      <c r="F179" s="843">
        <v>20907.43</v>
      </c>
      <c r="G179" s="842">
        <f>ROUND(F179*6.1136,2)</f>
        <v>127819.66</v>
      </c>
      <c r="H179" s="868" t="s">
        <v>2370</v>
      </c>
    </row>
    <row r="180" spans="1:8" ht="15" customHeight="1">
      <c r="A180" s="835" t="s">
        <v>2368</v>
      </c>
      <c r="B180" s="835">
        <v>6100015254</v>
      </c>
      <c r="C180" s="835">
        <v>200002</v>
      </c>
      <c r="D180" s="835" t="s">
        <v>1956</v>
      </c>
      <c r="E180" s="835" t="s">
        <v>2630</v>
      </c>
      <c r="F180" s="843">
        <v>20886.72</v>
      </c>
      <c r="G180" s="842">
        <f>ROUND(F180*6.1136,2)</f>
        <v>127693.05</v>
      </c>
      <c r="H180" s="868" t="s">
        <v>2370</v>
      </c>
    </row>
    <row r="181" spans="1:8" ht="15" customHeight="1">
      <c r="A181" s="835" t="s">
        <v>2368</v>
      </c>
      <c r="B181" s="835">
        <v>6100015258</v>
      </c>
      <c r="C181" s="835">
        <v>200002</v>
      </c>
      <c r="D181" s="835" t="s">
        <v>1956</v>
      </c>
      <c r="E181" s="835" t="s">
        <v>2631</v>
      </c>
      <c r="F181" s="843">
        <v>20448.38</v>
      </c>
      <c r="G181" s="842">
        <f>ROUND(F181*6.1136,2)</f>
        <v>125013.22</v>
      </c>
      <c r="H181" s="868" t="s">
        <v>2370</v>
      </c>
    </row>
    <row r="182" spans="1:8" ht="15" customHeight="1">
      <c r="A182" s="872" t="s">
        <v>2632</v>
      </c>
      <c r="B182" s="872">
        <v>6100014165</v>
      </c>
      <c r="C182" s="872">
        <v>100311</v>
      </c>
      <c r="D182" s="872" t="s">
        <v>2399</v>
      </c>
      <c r="E182" s="872" t="s">
        <v>2633</v>
      </c>
      <c r="F182" s="878"/>
      <c r="G182" s="858">
        <v>124662.92</v>
      </c>
      <c r="H182" s="857" t="s">
        <v>2361</v>
      </c>
    </row>
    <row r="183" spans="1:8" ht="15" customHeight="1">
      <c r="A183" s="854" t="s">
        <v>2411</v>
      </c>
      <c r="B183" s="854">
        <v>6100015795</v>
      </c>
      <c r="C183" s="855">
        <v>100261</v>
      </c>
      <c r="D183" s="856" t="s">
        <v>2497</v>
      </c>
      <c r="E183" s="855" t="s">
        <v>2634</v>
      </c>
      <c r="F183" s="861"/>
      <c r="G183" s="858">
        <v>123816.52</v>
      </c>
      <c r="H183" s="857" t="s">
        <v>2361</v>
      </c>
    </row>
    <row r="184" spans="1:8" ht="15" customHeight="1">
      <c r="A184" s="854" t="s">
        <v>2362</v>
      </c>
      <c r="B184" s="854">
        <v>6100015729</v>
      </c>
      <c r="C184" s="855">
        <v>100229</v>
      </c>
      <c r="D184" s="856" t="s">
        <v>1886</v>
      </c>
      <c r="E184" s="855" t="s">
        <v>2635</v>
      </c>
      <c r="F184" s="861"/>
      <c r="G184" s="858">
        <v>122865.83</v>
      </c>
      <c r="H184" s="857" t="s">
        <v>2361</v>
      </c>
    </row>
    <row r="185" spans="1:8" ht="15" customHeight="1">
      <c r="A185" s="835" t="s">
        <v>2456</v>
      </c>
      <c r="B185" s="835">
        <v>6100015237</v>
      </c>
      <c r="C185" s="835">
        <v>200002</v>
      </c>
      <c r="D185" s="835" t="s">
        <v>1956</v>
      </c>
      <c r="E185" s="835" t="s">
        <v>2636</v>
      </c>
      <c r="F185" s="876">
        <v>19935.599999999999</v>
      </c>
      <c r="G185" s="842">
        <f>ROUND(F185*6.1136,2)</f>
        <v>121878.28</v>
      </c>
      <c r="H185" s="868" t="s">
        <v>2370</v>
      </c>
    </row>
    <row r="186" spans="1:8" ht="15" customHeight="1">
      <c r="A186" s="854" t="s">
        <v>2387</v>
      </c>
      <c r="B186" s="854">
        <v>6100015921</v>
      </c>
      <c r="C186" s="855">
        <v>100261</v>
      </c>
      <c r="D186" s="856" t="s">
        <v>2497</v>
      </c>
      <c r="E186" s="855" t="s">
        <v>2637</v>
      </c>
      <c r="F186" s="861"/>
      <c r="G186" s="858">
        <v>119730.02</v>
      </c>
      <c r="H186" s="857" t="s">
        <v>2361</v>
      </c>
    </row>
    <row r="187" spans="1:8" ht="15" customHeight="1">
      <c r="A187" s="835" t="s">
        <v>2379</v>
      </c>
      <c r="B187" s="835">
        <v>6100016058</v>
      </c>
      <c r="C187" s="835">
        <v>200002</v>
      </c>
      <c r="D187" s="835" t="s">
        <v>1956</v>
      </c>
      <c r="E187" s="835" t="s">
        <v>2638</v>
      </c>
      <c r="F187" s="876">
        <v>19235.689999999999</v>
      </c>
      <c r="G187" s="842">
        <f>ROUND(F187*6.1136,2)</f>
        <v>117599.31</v>
      </c>
      <c r="H187" s="868" t="s">
        <v>2370</v>
      </c>
    </row>
    <row r="188" spans="1:8" ht="15" customHeight="1">
      <c r="A188" s="835" t="s">
        <v>2639</v>
      </c>
      <c r="B188" s="835">
        <v>6100015465</v>
      </c>
      <c r="C188" s="835">
        <v>200002</v>
      </c>
      <c r="D188" s="835" t="s">
        <v>1956</v>
      </c>
      <c r="E188" s="835" t="s">
        <v>2640</v>
      </c>
      <c r="F188" s="876">
        <v>18920.490000000002</v>
      </c>
      <c r="G188" s="842">
        <f>ROUND(F188*6.1136,2)</f>
        <v>115672.31</v>
      </c>
      <c r="H188" s="868" t="s">
        <v>2370</v>
      </c>
    </row>
    <row r="189" spans="1:8" ht="15" customHeight="1">
      <c r="A189" s="854" t="s">
        <v>2358</v>
      </c>
      <c r="B189" s="854">
        <v>6100015973</v>
      </c>
      <c r="C189" s="855">
        <v>100041</v>
      </c>
      <c r="D189" s="856" t="s">
        <v>2454</v>
      </c>
      <c r="E189" s="855" t="s">
        <v>2641</v>
      </c>
      <c r="F189" s="861"/>
      <c r="G189" s="858">
        <v>115654.5</v>
      </c>
      <c r="H189" s="857" t="s">
        <v>2361</v>
      </c>
    </row>
    <row r="190" spans="1:8" ht="15" customHeight="1">
      <c r="A190" s="854" t="s">
        <v>2366</v>
      </c>
      <c r="B190" s="854">
        <v>6100015485</v>
      </c>
      <c r="C190" s="855">
        <v>100202</v>
      </c>
      <c r="D190" s="856" t="s">
        <v>2439</v>
      </c>
      <c r="E190" s="855" t="s">
        <v>2642</v>
      </c>
      <c r="F190" s="861"/>
      <c r="G190" s="858">
        <v>115561.49</v>
      </c>
      <c r="H190" s="857" t="s">
        <v>2361</v>
      </c>
    </row>
    <row r="191" spans="1:8" ht="15" customHeight="1">
      <c r="A191" s="835" t="s">
        <v>2484</v>
      </c>
      <c r="B191" s="835">
        <v>6100015139</v>
      </c>
      <c r="C191" s="835">
        <v>200002</v>
      </c>
      <c r="D191" s="835" t="s">
        <v>1956</v>
      </c>
      <c r="E191" s="835" t="s">
        <v>2643</v>
      </c>
      <c r="F191" s="876">
        <v>18872.3</v>
      </c>
      <c r="G191" s="842">
        <f>ROUND(F191*6.1136,2)</f>
        <v>115377.69</v>
      </c>
      <c r="H191" s="868" t="s">
        <v>2370</v>
      </c>
    </row>
    <row r="192" spans="1:8" ht="15" customHeight="1">
      <c r="A192" s="837" t="s">
        <v>2644</v>
      </c>
      <c r="B192" s="837">
        <v>6100015243</v>
      </c>
      <c r="C192" s="837">
        <v>200002</v>
      </c>
      <c r="D192" s="837" t="s">
        <v>1956</v>
      </c>
      <c r="E192" s="837" t="s">
        <v>2645</v>
      </c>
      <c r="F192" s="875">
        <v>18829.21</v>
      </c>
      <c r="G192" s="842">
        <f>ROUND(F192*6.1136,2)</f>
        <v>115114.26</v>
      </c>
      <c r="H192" s="882" t="s">
        <v>2370</v>
      </c>
    </row>
    <row r="193" spans="1:168" ht="15" customHeight="1">
      <c r="A193" s="837" t="s">
        <v>2467</v>
      </c>
      <c r="B193" s="837">
        <v>6100015675</v>
      </c>
      <c r="C193" s="837">
        <v>200002</v>
      </c>
      <c r="D193" s="837" t="s">
        <v>1956</v>
      </c>
      <c r="E193" s="837" t="s">
        <v>2646</v>
      </c>
      <c r="F193" s="875">
        <v>18671.599999999999</v>
      </c>
      <c r="G193" s="842">
        <f>ROUND(F193*6.1136,2)</f>
        <v>114150.69</v>
      </c>
      <c r="H193" s="882" t="s">
        <v>2370</v>
      </c>
    </row>
    <row r="194" spans="1:168" ht="15" customHeight="1">
      <c r="A194" s="862" t="s">
        <v>2538</v>
      </c>
      <c r="B194" s="862">
        <v>6100015994</v>
      </c>
      <c r="C194" s="863">
        <v>100228</v>
      </c>
      <c r="D194" s="864" t="s">
        <v>2427</v>
      </c>
      <c r="E194" s="863" t="s">
        <v>2647</v>
      </c>
      <c r="F194" s="865"/>
      <c r="G194" s="858">
        <v>113008.18</v>
      </c>
      <c r="H194" s="857" t="s">
        <v>2361</v>
      </c>
    </row>
    <row r="195" spans="1:168" ht="15" customHeight="1">
      <c r="A195" s="837" t="s">
        <v>2542</v>
      </c>
      <c r="B195" s="837">
        <v>6100015644</v>
      </c>
      <c r="C195" s="837">
        <v>200002</v>
      </c>
      <c r="D195" s="837" t="s">
        <v>1956</v>
      </c>
      <c r="E195" s="837" t="s">
        <v>2648</v>
      </c>
      <c r="F195" s="875">
        <v>18339.310000000001</v>
      </c>
      <c r="G195" s="842">
        <f>ROUND(F195*6.1136,2)</f>
        <v>112119.21</v>
      </c>
      <c r="H195" s="882" t="s">
        <v>2370</v>
      </c>
    </row>
    <row r="196" spans="1:168" ht="15" customHeight="1">
      <c r="A196" s="862" t="s">
        <v>2538</v>
      </c>
      <c r="B196" s="862">
        <v>6100015976</v>
      </c>
      <c r="C196" s="863">
        <v>100301</v>
      </c>
      <c r="D196" s="864" t="s">
        <v>1866</v>
      </c>
      <c r="E196" s="863" t="s">
        <v>2649</v>
      </c>
      <c r="F196" s="865"/>
      <c r="G196" s="858">
        <v>109669.48</v>
      </c>
      <c r="H196" s="857" t="s">
        <v>2361</v>
      </c>
    </row>
    <row r="197" spans="1:168" ht="15" customHeight="1">
      <c r="A197" s="837" t="s">
        <v>2509</v>
      </c>
      <c r="B197" s="837">
        <v>6100015248</v>
      </c>
      <c r="C197" s="837">
        <v>200002</v>
      </c>
      <c r="D197" s="837" t="s">
        <v>1956</v>
      </c>
      <c r="E197" s="837" t="s">
        <v>2650</v>
      </c>
      <c r="F197" s="875">
        <v>17903.39</v>
      </c>
      <c r="G197" s="842">
        <f>ROUND(F197*6.1136,2)</f>
        <v>109454.17</v>
      </c>
      <c r="H197" s="882" t="s">
        <v>2370</v>
      </c>
    </row>
    <row r="198" spans="1:168" ht="15" customHeight="1">
      <c r="A198" s="837" t="s">
        <v>2379</v>
      </c>
      <c r="B198" s="837">
        <v>6100016047</v>
      </c>
      <c r="C198" s="837">
        <v>200002</v>
      </c>
      <c r="D198" s="837" t="s">
        <v>1956</v>
      </c>
      <c r="E198" s="837" t="s">
        <v>2651</v>
      </c>
      <c r="F198" s="875">
        <v>17719.13</v>
      </c>
      <c r="G198" s="842">
        <f>ROUND(F198*6.1136,2)</f>
        <v>108327.67</v>
      </c>
      <c r="H198" s="882" t="s">
        <v>2370</v>
      </c>
    </row>
    <row r="199" spans="1:168" ht="15" customHeight="1">
      <c r="A199" s="837" t="s">
        <v>2416</v>
      </c>
      <c r="B199" s="837">
        <v>6100015684</v>
      </c>
      <c r="C199" s="837">
        <v>200002</v>
      </c>
      <c r="D199" s="837" t="s">
        <v>1956</v>
      </c>
      <c r="E199" s="837" t="s">
        <v>2652</v>
      </c>
      <c r="F199" s="875">
        <v>17603.96</v>
      </c>
      <c r="G199" s="842">
        <f>ROUND(F199*6.1136,2)</f>
        <v>107623.57</v>
      </c>
      <c r="H199" s="882" t="s">
        <v>2370</v>
      </c>
    </row>
    <row r="200" spans="1:168" ht="15" customHeight="1">
      <c r="A200" s="837" t="s">
        <v>2564</v>
      </c>
      <c r="B200" s="837">
        <v>6100015038</v>
      </c>
      <c r="C200" s="837">
        <v>200002</v>
      </c>
      <c r="D200" s="837" t="s">
        <v>1956</v>
      </c>
      <c r="E200" s="837" t="s">
        <v>2653</v>
      </c>
      <c r="F200" s="875">
        <v>17487.37</v>
      </c>
      <c r="G200" s="842">
        <f>ROUND(F200*6.1136,2)</f>
        <v>106910.79</v>
      </c>
      <c r="H200" s="882" t="s">
        <v>2370</v>
      </c>
    </row>
    <row r="201" spans="1:168" s="839" customFormat="1" ht="15" customHeight="1">
      <c r="A201" s="837" t="s">
        <v>2477</v>
      </c>
      <c r="B201" s="837">
        <v>6100015463</v>
      </c>
      <c r="C201" s="837">
        <v>200002</v>
      </c>
      <c r="D201" s="837" t="s">
        <v>1956</v>
      </c>
      <c r="E201" s="837" t="s">
        <v>2654</v>
      </c>
      <c r="F201" s="875">
        <v>16991.900000000001</v>
      </c>
      <c r="G201" s="842">
        <f>ROUND(F201*6.1136,2)</f>
        <v>103881.68</v>
      </c>
      <c r="H201" s="882" t="s">
        <v>2370</v>
      </c>
      <c r="I201" s="838"/>
      <c r="J201" s="838"/>
      <c r="K201" s="838"/>
      <c r="L201" s="838"/>
      <c r="M201" s="838"/>
      <c r="N201" s="838"/>
      <c r="O201" s="838"/>
      <c r="P201" s="838"/>
      <c r="Q201" s="838"/>
      <c r="R201" s="838"/>
      <c r="S201" s="838"/>
      <c r="T201" s="838"/>
      <c r="U201" s="838"/>
      <c r="V201" s="838"/>
      <c r="W201" s="838"/>
      <c r="X201" s="838"/>
      <c r="Y201" s="838"/>
      <c r="Z201" s="838"/>
      <c r="AA201" s="838"/>
      <c r="AB201" s="838"/>
      <c r="AC201" s="838"/>
      <c r="AD201" s="838"/>
      <c r="AE201" s="838"/>
      <c r="AF201" s="838"/>
      <c r="AG201" s="838"/>
      <c r="AH201" s="838"/>
      <c r="AI201" s="838"/>
      <c r="AJ201" s="838"/>
      <c r="AK201" s="838"/>
      <c r="AL201" s="838"/>
      <c r="AM201" s="838"/>
      <c r="AN201" s="838"/>
      <c r="AO201" s="838"/>
      <c r="AP201" s="838"/>
      <c r="AQ201" s="838"/>
      <c r="AR201" s="838"/>
      <c r="AS201" s="838"/>
      <c r="AT201" s="838"/>
      <c r="AU201" s="838"/>
      <c r="AV201" s="838"/>
      <c r="AW201" s="838"/>
      <c r="AX201" s="838"/>
      <c r="AY201" s="838"/>
      <c r="AZ201" s="838"/>
      <c r="BA201" s="838"/>
      <c r="BB201" s="838"/>
      <c r="BC201" s="838"/>
      <c r="BD201" s="838"/>
      <c r="BE201" s="838"/>
      <c r="BF201" s="838"/>
      <c r="BG201" s="838"/>
      <c r="BH201" s="838"/>
      <c r="BI201" s="838"/>
      <c r="BJ201" s="838"/>
      <c r="BK201" s="838"/>
      <c r="BL201" s="838"/>
      <c r="BM201" s="838"/>
      <c r="BN201" s="838"/>
      <c r="BO201" s="838"/>
      <c r="BP201" s="838"/>
      <c r="BQ201" s="838"/>
      <c r="BR201" s="838"/>
      <c r="BS201" s="838"/>
      <c r="BT201" s="838"/>
      <c r="BU201" s="838"/>
      <c r="BV201" s="838"/>
      <c r="BW201" s="838"/>
      <c r="BX201" s="838"/>
      <c r="BY201" s="838"/>
      <c r="BZ201" s="838"/>
      <c r="CA201" s="838"/>
      <c r="CB201" s="838"/>
      <c r="CC201" s="838"/>
      <c r="CD201" s="838"/>
      <c r="CE201" s="838"/>
      <c r="CF201" s="838"/>
      <c r="CG201" s="838"/>
      <c r="CH201" s="838"/>
      <c r="CI201" s="838"/>
      <c r="CJ201" s="838"/>
      <c r="CK201" s="838"/>
      <c r="CL201" s="838"/>
      <c r="CM201" s="838"/>
      <c r="CN201" s="838"/>
      <c r="CO201" s="838"/>
      <c r="CP201" s="838"/>
      <c r="CQ201" s="838"/>
      <c r="CR201" s="838"/>
      <c r="CS201" s="838"/>
      <c r="CT201" s="838"/>
      <c r="CU201" s="838"/>
      <c r="CV201" s="838"/>
      <c r="CW201" s="838"/>
      <c r="CX201" s="838"/>
      <c r="CY201" s="838"/>
      <c r="CZ201" s="838"/>
      <c r="DA201" s="838"/>
      <c r="DB201" s="838"/>
      <c r="DC201" s="838"/>
      <c r="DD201" s="838"/>
      <c r="DE201" s="838"/>
      <c r="DF201" s="838"/>
      <c r="DG201" s="838"/>
      <c r="DH201" s="838"/>
      <c r="DI201" s="838"/>
      <c r="DJ201" s="838"/>
      <c r="DK201" s="838"/>
      <c r="DL201" s="838"/>
      <c r="DM201" s="838"/>
      <c r="DN201" s="838"/>
      <c r="DO201" s="838"/>
      <c r="DP201" s="838"/>
      <c r="DQ201" s="838"/>
      <c r="DR201" s="838"/>
      <c r="DS201" s="838"/>
      <c r="DT201" s="838"/>
      <c r="DU201" s="838"/>
      <c r="DV201" s="838"/>
      <c r="DW201" s="838"/>
      <c r="DX201" s="838"/>
      <c r="DY201" s="838"/>
      <c r="DZ201" s="838"/>
      <c r="EA201" s="838"/>
      <c r="EB201" s="838"/>
      <c r="EC201" s="838"/>
      <c r="ED201" s="838"/>
      <c r="EE201" s="838"/>
      <c r="EF201" s="838"/>
      <c r="EG201" s="838"/>
      <c r="EH201" s="838"/>
      <c r="EI201" s="838"/>
      <c r="EJ201" s="838"/>
      <c r="EK201" s="838"/>
      <c r="EL201" s="838"/>
      <c r="EM201" s="838"/>
      <c r="EN201" s="838"/>
      <c r="EO201" s="838"/>
      <c r="EP201" s="838"/>
      <c r="EQ201" s="838"/>
      <c r="ER201" s="838"/>
      <c r="ES201" s="838"/>
      <c r="ET201" s="838"/>
      <c r="EU201" s="838"/>
      <c r="EV201" s="838"/>
      <c r="EW201" s="838"/>
      <c r="EX201" s="838"/>
      <c r="EY201" s="838"/>
      <c r="EZ201" s="838"/>
      <c r="FA201" s="838"/>
      <c r="FB201" s="838"/>
      <c r="FC201" s="838"/>
      <c r="FD201" s="838"/>
      <c r="FE201" s="838"/>
      <c r="FF201" s="838"/>
      <c r="FG201" s="838"/>
      <c r="FH201" s="838"/>
      <c r="FI201" s="838"/>
      <c r="FJ201" s="838"/>
      <c r="FK201" s="838"/>
      <c r="FL201" s="838"/>
    </row>
    <row r="202" spans="1:168" s="839" customFormat="1" ht="15" customHeight="1">
      <c r="A202" s="862" t="s">
        <v>2393</v>
      </c>
      <c r="B202" s="862">
        <v>6100015767</v>
      </c>
      <c r="C202" s="863">
        <v>100151</v>
      </c>
      <c r="D202" s="864" t="s">
        <v>2539</v>
      </c>
      <c r="E202" s="863" t="s">
        <v>2655</v>
      </c>
      <c r="F202" s="865"/>
      <c r="G202" s="858">
        <v>101710.18</v>
      </c>
      <c r="H202" s="857" t="s">
        <v>2361</v>
      </c>
      <c r="I202" s="838"/>
      <c r="J202" s="838"/>
      <c r="K202" s="838"/>
      <c r="L202" s="838"/>
      <c r="M202" s="838"/>
      <c r="N202" s="838"/>
      <c r="O202" s="838"/>
      <c r="P202" s="838"/>
      <c r="Q202" s="838"/>
      <c r="R202" s="838"/>
      <c r="S202" s="838"/>
      <c r="T202" s="838"/>
      <c r="U202" s="838"/>
      <c r="V202" s="838"/>
      <c r="W202" s="838"/>
      <c r="X202" s="838"/>
      <c r="Y202" s="838"/>
      <c r="Z202" s="838"/>
      <c r="AA202" s="838"/>
      <c r="AB202" s="838"/>
      <c r="AC202" s="838"/>
      <c r="AD202" s="838"/>
      <c r="AE202" s="838"/>
      <c r="AF202" s="838"/>
      <c r="AG202" s="838"/>
      <c r="AH202" s="838"/>
      <c r="AI202" s="838"/>
      <c r="AJ202" s="838"/>
      <c r="AK202" s="838"/>
      <c r="AL202" s="838"/>
      <c r="AM202" s="838"/>
      <c r="AN202" s="838"/>
      <c r="AO202" s="838"/>
      <c r="AP202" s="838"/>
      <c r="AQ202" s="838"/>
      <c r="AR202" s="838"/>
      <c r="AS202" s="838"/>
      <c r="AT202" s="838"/>
      <c r="AU202" s="838"/>
      <c r="AV202" s="838"/>
      <c r="AW202" s="838"/>
      <c r="AX202" s="838"/>
      <c r="AY202" s="838"/>
      <c r="AZ202" s="838"/>
      <c r="BA202" s="838"/>
      <c r="BB202" s="838"/>
      <c r="BC202" s="838"/>
      <c r="BD202" s="838"/>
      <c r="BE202" s="838"/>
      <c r="BF202" s="838"/>
      <c r="BG202" s="838"/>
      <c r="BH202" s="838"/>
      <c r="BI202" s="838"/>
      <c r="BJ202" s="838"/>
      <c r="BK202" s="838"/>
      <c r="BL202" s="838"/>
      <c r="BM202" s="838"/>
      <c r="BN202" s="838"/>
      <c r="BO202" s="838"/>
      <c r="BP202" s="838"/>
      <c r="BQ202" s="838"/>
      <c r="BR202" s="838"/>
      <c r="BS202" s="838"/>
      <c r="BT202" s="838"/>
      <c r="BU202" s="838"/>
      <c r="BV202" s="838"/>
      <c r="BW202" s="838"/>
      <c r="BX202" s="838"/>
      <c r="BY202" s="838"/>
      <c r="BZ202" s="838"/>
      <c r="CA202" s="838"/>
      <c r="CB202" s="838"/>
      <c r="CC202" s="838"/>
      <c r="CD202" s="838"/>
      <c r="CE202" s="838"/>
      <c r="CF202" s="838"/>
      <c r="CG202" s="838"/>
      <c r="CH202" s="838"/>
      <c r="CI202" s="838"/>
      <c r="CJ202" s="838"/>
      <c r="CK202" s="838"/>
      <c r="CL202" s="838"/>
      <c r="CM202" s="838"/>
      <c r="CN202" s="838"/>
      <c r="CO202" s="838"/>
      <c r="CP202" s="838"/>
      <c r="CQ202" s="838"/>
      <c r="CR202" s="838"/>
      <c r="CS202" s="838"/>
      <c r="CT202" s="838"/>
      <c r="CU202" s="838"/>
      <c r="CV202" s="838"/>
      <c r="CW202" s="838"/>
      <c r="CX202" s="838"/>
      <c r="CY202" s="838"/>
      <c r="CZ202" s="838"/>
      <c r="DA202" s="838"/>
      <c r="DB202" s="838"/>
      <c r="DC202" s="838"/>
      <c r="DD202" s="838"/>
      <c r="DE202" s="838"/>
      <c r="DF202" s="838"/>
      <c r="DG202" s="838"/>
      <c r="DH202" s="838"/>
      <c r="DI202" s="838"/>
      <c r="DJ202" s="838"/>
      <c r="DK202" s="838"/>
      <c r="DL202" s="838"/>
      <c r="DM202" s="838"/>
      <c r="DN202" s="838"/>
      <c r="DO202" s="838"/>
      <c r="DP202" s="838"/>
      <c r="DQ202" s="838"/>
      <c r="DR202" s="838"/>
      <c r="DS202" s="838"/>
      <c r="DT202" s="838"/>
      <c r="DU202" s="838"/>
      <c r="DV202" s="838"/>
      <c r="DW202" s="838"/>
      <c r="DX202" s="838"/>
      <c r="DY202" s="838"/>
      <c r="DZ202" s="838"/>
      <c r="EA202" s="838"/>
      <c r="EB202" s="838"/>
      <c r="EC202" s="838"/>
      <c r="ED202" s="838"/>
      <c r="EE202" s="838"/>
      <c r="EF202" s="838"/>
      <c r="EG202" s="838"/>
      <c r="EH202" s="838"/>
      <c r="EI202" s="838"/>
      <c r="EJ202" s="838"/>
      <c r="EK202" s="838"/>
      <c r="EL202" s="838"/>
      <c r="EM202" s="838"/>
      <c r="EN202" s="838"/>
      <c r="EO202" s="838"/>
      <c r="EP202" s="838"/>
      <c r="EQ202" s="838"/>
      <c r="ER202" s="838"/>
      <c r="ES202" s="838"/>
      <c r="ET202" s="838"/>
      <c r="EU202" s="838"/>
      <c r="EV202" s="838"/>
      <c r="EW202" s="838"/>
      <c r="EX202" s="838"/>
      <c r="EY202" s="838"/>
      <c r="EZ202" s="838"/>
      <c r="FA202" s="838"/>
      <c r="FB202" s="838"/>
      <c r="FC202" s="838"/>
      <c r="FD202" s="838"/>
      <c r="FE202" s="838"/>
      <c r="FF202" s="838"/>
      <c r="FG202" s="838"/>
      <c r="FH202" s="838"/>
      <c r="FI202" s="838"/>
      <c r="FJ202" s="838"/>
      <c r="FK202" s="838"/>
      <c r="FL202" s="838"/>
    </row>
    <row r="203" spans="1:168" s="839" customFormat="1" ht="15" customHeight="1">
      <c r="A203" s="862" t="s">
        <v>2656</v>
      </c>
      <c r="B203" s="862">
        <v>6100015633</v>
      </c>
      <c r="C203" s="863">
        <v>100225</v>
      </c>
      <c r="D203" s="864" t="s">
        <v>2657</v>
      </c>
      <c r="E203" s="863" t="s">
        <v>2658</v>
      </c>
      <c r="F203" s="865"/>
      <c r="G203" s="858">
        <v>101349.8</v>
      </c>
      <c r="H203" s="857" t="s">
        <v>2361</v>
      </c>
      <c r="I203" s="838"/>
      <c r="J203" s="838"/>
      <c r="K203" s="838"/>
      <c r="L203" s="838"/>
      <c r="M203" s="838"/>
      <c r="N203" s="838"/>
      <c r="O203" s="838"/>
      <c r="P203" s="838"/>
      <c r="Q203" s="838"/>
      <c r="R203" s="838"/>
      <c r="S203" s="838"/>
      <c r="T203" s="838"/>
      <c r="U203" s="838"/>
      <c r="V203" s="838"/>
      <c r="W203" s="838"/>
      <c r="X203" s="838"/>
      <c r="Y203" s="838"/>
      <c r="Z203" s="838"/>
      <c r="AA203" s="838"/>
      <c r="AB203" s="838"/>
      <c r="AC203" s="838"/>
      <c r="AD203" s="838"/>
      <c r="AE203" s="838"/>
      <c r="AF203" s="838"/>
      <c r="AG203" s="838"/>
      <c r="AH203" s="838"/>
      <c r="AI203" s="838"/>
      <c r="AJ203" s="838"/>
      <c r="AK203" s="838"/>
      <c r="AL203" s="838"/>
      <c r="AM203" s="838"/>
      <c r="AN203" s="838"/>
      <c r="AO203" s="838"/>
      <c r="AP203" s="838"/>
      <c r="AQ203" s="838"/>
      <c r="AR203" s="838"/>
      <c r="AS203" s="838"/>
      <c r="AT203" s="838"/>
      <c r="AU203" s="838"/>
      <c r="AV203" s="838"/>
      <c r="AW203" s="838"/>
      <c r="AX203" s="838"/>
      <c r="AY203" s="838"/>
      <c r="AZ203" s="838"/>
      <c r="BA203" s="838"/>
      <c r="BB203" s="838"/>
      <c r="BC203" s="838"/>
      <c r="BD203" s="838"/>
      <c r="BE203" s="838"/>
      <c r="BF203" s="838"/>
      <c r="BG203" s="838"/>
      <c r="BH203" s="838"/>
      <c r="BI203" s="838"/>
      <c r="BJ203" s="838"/>
      <c r="BK203" s="838"/>
      <c r="BL203" s="838"/>
      <c r="BM203" s="838"/>
      <c r="BN203" s="838"/>
      <c r="BO203" s="838"/>
      <c r="BP203" s="838"/>
      <c r="BQ203" s="838"/>
      <c r="BR203" s="838"/>
      <c r="BS203" s="838"/>
      <c r="BT203" s="838"/>
      <c r="BU203" s="838"/>
      <c r="BV203" s="838"/>
      <c r="BW203" s="838"/>
      <c r="BX203" s="838"/>
      <c r="BY203" s="838"/>
      <c r="BZ203" s="838"/>
      <c r="CA203" s="838"/>
      <c r="CB203" s="838"/>
      <c r="CC203" s="838"/>
      <c r="CD203" s="838"/>
      <c r="CE203" s="838"/>
      <c r="CF203" s="838"/>
      <c r="CG203" s="838"/>
      <c r="CH203" s="838"/>
      <c r="CI203" s="838"/>
      <c r="CJ203" s="838"/>
      <c r="CK203" s="838"/>
      <c r="CL203" s="838"/>
      <c r="CM203" s="838"/>
      <c r="CN203" s="838"/>
      <c r="CO203" s="838"/>
      <c r="CP203" s="838"/>
      <c r="CQ203" s="838"/>
      <c r="CR203" s="838"/>
      <c r="CS203" s="838"/>
      <c r="CT203" s="838"/>
      <c r="CU203" s="838"/>
      <c r="CV203" s="838"/>
      <c r="CW203" s="838"/>
      <c r="CX203" s="838"/>
      <c r="CY203" s="838"/>
      <c r="CZ203" s="838"/>
      <c r="DA203" s="838"/>
      <c r="DB203" s="838"/>
      <c r="DC203" s="838"/>
      <c r="DD203" s="838"/>
      <c r="DE203" s="838"/>
      <c r="DF203" s="838"/>
      <c r="DG203" s="838"/>
      <c r="DH203" s="838"/>
      <c r="DI203" s="838"/>
      <c r="DJ203" s="838"/>
      <c r="DK203" s="838"/>
      <c r="DL203" s="838"/>
      <c r="DM203" s="838"/>
      <c r="DN203" s="838"/>
      <c r="DO203" s="838"/>
      <c r="DP203" s="838"/>
      <c r="DQ203" s="838"/>
      <c r="DR203" s="838"/>
      <c r="DS203" s="838"/>
      <c r="DT203" s="838"/>
      <c r="DU203" s="838"/>
      <c r="DV203" s="838"/>
      <c r="DW203" s="838"/>
      <c r="DX203" s="838"/>
      <c r="DY203" s="838"/>
      <c r="DZ203" s="838"/>
      <c r="EA203" s="838"/>
      <c r="EB203" s="838"/>
      <c r="EC203" s="838"/>
      <c r="ED203" s="838"/>
      <c r="EE203" s="838"/>
      <c r="EF203" s="838"/>
      <c r="EG203" s="838"/>
      <c r="EH203" s="838"/>
      <c r="EI203" s="838"/>
      <c r="EJ203" s="838"/>
      <c r="EK203" s="838"/>
      <c r="EL203" s="838"/>
      <c r="EM203" s="838"/>
      <c r="EN203" s="838"/>
      <c r="EO203" s="838"/>
      <c r="EP203" s="838"/>
      <c r="EQ203" s="838"/>
      <c r="ER203" s="838"/>
      <c r="ES203" s="838"/>
      <c r="ET203" s="838"/>
      <c r="EU203" s="838"/>
      <c r="EV203" s="838"/>
      <c r="EW203" s="838"/>
      <c r="EX203" s="838"/>
      <c r="EY203" s="838"/>
      <c r="EZ203" s="838"/>
      <c r="FA203" s="838"/>
      <c r="FB203" s="838"/>
      <c r="FC203" s="838"/>
      <c r="FD203" s="838"/>
      <c r="FE203" s="838"/>
      <c r="FF203" s="838"/>
      <c r="FG203" s="838"/>
      <c r="FH203" s="838"/>
      <c r="FI203" s="838"/>
      <c r="FJ203" s="838"/>
      <c r="FK203" s="838"/>
      <c r="FL203" s="838"/>
    </row>
    <row r="204" spans="1:168" s="839" customFormat="1" ht="15" customHeight="1">
      <c r="A204" s="837" t="s">
        <v>2379</v>
      </c>
      <c r="B204" s="837">
        <v>6100016050</v>
      </c>
      <c r="C204" s="837">
        <v>200002</v>
      </c>
      <c r="D204" s="837" t="s">
        <v>1956</v>
      </c>
      <c r="E204" s="837" t="s">
        <v>2659</v>
      </c>
      <c r="F204" s="875">
        <v>16260.26</v>
      </c>
      <c r="G204" s="842">
        <f>ROUND(F204*6.1136,2)</f>
        <v>99408.73</v>
      </c>
      <c r="H204" s="882" t="s">
        <v>2370</v>
      </c>
      <c r="I204" s="838"/>
      <c r="J204" s="838"/>
      <c r="K204" s="838"/>
      <c r="L204" s="838"/>
      <c r="M204" s="838"/>
      <c r="N204" s="838"/>
      <c r="O204" s="838"/>
      <c r="P204" s="838"/>
      <c r="Q204" s="838"/>
      <c r="R204" s="838"/>
      <c r="S204" s="838"/>
      <c r="T204" s="838"/>
      <c r="U204" s="838"/>
      <c r="V204" s="838"/>
      <c r="W204" s="838"/>
      <c r="X204" s="838"/>
      <c r="Y204" s="838"/>
      <c r="Z204" s="838"/>
      <c r="AA204" s="838"/>
      <c r="AB204" s="838"/>
      <c r="AC204" s="838"/>
      <c r="AD204" s="838"/>
      <c r="AE204" s="838"/>
      <c r="AF204" s="838"/>
      <c r="AG204" s="838"/>
      <c r="AH204" s="838"/>
      <c r="AI204" s="838"/>
      <c r="AJ204" s="838"/>
      <c r="AK204" s="838"/>
      <c r="AL204" s="838"/>
      <c r="AM204" s="838"/>
      <c r="AN204" s="838"/>
      <c r="AO204" s="838"/>
      <c r="AP204" s="838"/>
      <c r="AQ204" s="838"/>
      <c r="AR204" s="838"/>
      <c r="AS204" s="838"/>
      <c r="AT204" s="838"/>
      <c r="AU204" s="838"/>
      <c r="AV204" s="838"/>
      <c r="AW204" s="838"/>
      <c r="AX204" s="838"/>
      <c r="AY204" s="838"/>
      <c r="AZ204" s="838"/>
      <c r="BA204" s="838"/>
      <c r="BB204" s="838"/>
      <c r="BC204" s="838"/>
      <c r="BD204" s="838"/>
      <c r="BE204" s="838"/>
      <c r="BF204" s="838"/>
      <c r="BG204" s="838"/>
      <c r="BH204" s="838"/>
      <c r="BI204" s="838"/>
      <c r="BJ204" s="838"/>
      <c r="BK204" s="838"/>
      <c r="BL204" s="838"/>
      <c r="BM204" s="838"/>
      <c r="BN204" s="838"/>
      <c r="BO204" s="838"/>
      <c r="BP204" s="838"/>
      <c r="BQ204" s="838"/>
      <c r="BR204" s="838"/>
      <c r="BS204" s="838"/>
      <c r="BT204" s="838"/>
      <c r="BU204" s="838"/>
      <c r="BV204" s="838"/>
      <c r="BW204" s="838"/>
      <c r="BX204" s="838"/>
      <c r="BY204" s="838"/>
      <c r="BZ204" s="838"/>
      <c r="CA204" s="838"/>
      <c r="CB204" s="838"/>
      <c r="CC204" s="838"/>
      <c r="CD204" s="838"/>
      <c r="CE204" s="838"/>
      <c r="CF204" s="838"/>
      <c r="CG204" s="838"/>
      <c r="CH204" s="838"/>
      <c r="CI204" s="838"/>
      <c r="CJ204" s="838"/>
      <c r="CK204" s="838"/>
      <c r="CL204" s="838"/>
      <c r="CM204" s="838"/>
      <c r="CN204" s="838"/>
      <c r="CO204" s="838"/>
      <c r="CP204" s="838"/>
      <c r="CQ204" s="838"/>
      <c r="CR204" s="838"/>
      <c r="CS204" s="838"/>
      <c r="CT204" s="838"/>
      <c r="CU204" s="838"/>
      <c r="CV204" s="838"/>
      <c r="CW204" s="838"/>
      <c r="CX204" s="838"/>
      <c r="CY204" s="838"/>
      <c r="CZ204" s="838"/>
      <c r="DA204" s="838"/>
      <c r="DB204" s="838"/>
      <c r="DC204" s="838"/>
      <c r="DD204" s="838"/>
      <c r="DE204" s="838"/>
      <c r="DF204" s="838"/>
      <c r="DG204" s="838"/>
      <c r="DH204" s="838"/>
      <c r="DI204" s="838"/>
      <c r="DJ204" s="838"/>
      <c r="DK204" s="838"/>
      <c r="DL204" s="838"/>
      <c r="DM204" s="838"/>
      <c r="DN204" s="838"/>
      <c r="DO204" s="838"/>
      <c r="DP204" s="838"/>
      <c r="DQ204" s="838"/>
      <c r="DR204" s="838"/>
      <c r="DS204" s="838"/>
      <c r="DT204" s="838"/>
      <c r="DU204" s="838"/>
      <c r="DV204" s="838"/>
      <c r="DW204" s="838"/>
      <c r="DX204" s="838"/>
      <c r="DY204" s="838"/>
      <c r="DZ204" s="838"/>
      <c r="EA204" s="838"/>
      <c r="EB204" s="838"/>
      <c r="EC204" s="838"/>
      <c r="ED204" s="838"/>
      <c r="EE204" s="838"/>
      <c r="EF204" s="838"/>
      <c r="EG204" s="838"/>
      <c r="EH204" s="838"/>
      <c r="EI204" s="838"/>
      <c r="EJ204" s="838"/>
      <c r="EK204" s="838"/>
      <c r="EL204" s="838"/>
      <c r="EM204" s="838"/>
      <c r="EN204" s="838"/>
      <c r="EO204" s="838"/>
      <c r="EP204" s="838"/>
      <c r="EQ204" s="838"/>
      <c r="ER204" s="838"/>
      <c r="ES204" s="838"/>
      <c r="ET204" s="838"/>
      <c r="EU204" s="838"/>
      <c r="EV204" s="838"/>
      <c r="EW204" s="838"/>
      <c r="EX204" s="838"/>
      <c r="EY204" s="838"/>
      <c r="EZ204" s="838"/>
      <c r="FA204" s="838"/>
      <c r="FB204" s="838"/>
      <c r="FC204" s="838"/>
      <c r="FD204" s="838"/>
      <c r="FE204" s="838"/>
      <c r="FF204" s="838"/>
      <c r="FG204" s="838"/>
      <c r="FH204" s="838"/>
      <c r="FI204" s="838"/>
      <c r="FJ204" s="838"/>
      <c r="FK204" s="838"/>
      <c r="FL204" s="838"/>
    </row>
    <row r="205" spans="1:168" s="839" customFormat="1" ht="15" customHeight="1">
      <c r="A205" s="837" t="s">
        <v>2397</v>
      </c>
      <c r="B205" s="837">
        <v>6100015605</v>
      </c>
      <c r="C205" s="837">
        <v>200005</v>
      </c>
      <c r="D205" s="837" t="s">
        <v>2660</v>
      </c>
      <c r="E205" s="837" t="s">
        <v>2661</v>
      </c>
      <c r="F205" s="875">
        <v>16249.68</v>
      </c>
      <c r="G205" s="842">
        <f>ROUND(F205*6.1136,2)</f>
        <v>99344.04</v>
      </c>
      <c r="H205" s="882" t="s">
        <v>2370</v>
      </c>
      <c r="I205" s="838"/>
      <c r="J205" s="838"/>
      <c r="K205" s="838"/>
      <c r="L205" s="838"/>
      <c r="M205" s="838"/>
      <c r="N205" s="838"/>
      <c r="O205" s="838"/>
      <c r="P205" s="838"/>
      <c r="Q205" s="838"/>
      <c r="R205" s="838"/>
      <c r="S205" s="838"/>
      <c r="T205" s="838"/>
      <c r="U205" s="838"/>
      <c r="V205" s="838"/>
      <c r="W205" s="838"/>
      <c r="X205" s="838"/>
      <c r="Y205" s="838"/>
      <c r="Z205" s="838"/>
      <c r="AA205" s="838"/>
      <c r="AB205" s="838"/>
      <c r="AC205" s="838"/>
      <c r="AD205" s="838"/>
      <c r="AE205" s="838"/>
      <c r="AF205" s="838"/>
      <c r="AG205" s="838"/>
      <c r="AH205" s="838"/>
      <c r="AI205" s="838"/>
      <c r="AJ205" s="838"/>
      <c r="AK205" s="838"/>
      <c r="AL205" s="838"/>
      <c r="AM205" s="838"/>
      <c r="AN205" s="838"/>
      <c r="AO205" s="838"/>
      <c r="AP205" s="838"/>
      <c r="AQ205" s="838"/>
      <c r="AR205" s="838"/>
      <c r="AS205" s="838"/>
      <c r="AT205" s="838"/>
      <c r="AU205" s="838"/>
      <c r="AV205" s="838"/>
      <c r="AW205" s="838"/>
      <c r="AX205" s="838"/>
      <c r="AY205" s="838"/>
      <c r="AZ205" s="838"/>
      <c r="BA205" s="838"/>
      <c r="BB205" s="838"/>
      <c r="BC205" s="838"/>
      <c r="BD205" s="838"/>
      <c r="BE205" s="838"/>
      <c r="BF205" s="838"/>
      <c r="BG205" s="838"/>
      <c r="BH205" s="838"/>
      <c r="BI205" s="838"/>
      <c r="BJ205" s="838"/>
      <c r="BK205" s="838"/>
      <c r="BL205" s="838"/>
      <c r="BM205" s="838"/>
      <c r="BN205" s="838"/>
      <c r="BO205" s="838"/>
      <c r="BP205" s="838"/>
      <c r="BQ205" s="838"/>
      <c r="BR205" s="838"/>
      <c r="BS205" s="838"/>
      <c r="BT205" s="838"/>
      <c r="BU205" s="838"/>
      <c r="BV205" s="838"/>
      <c r="BW205" s="838"/>
      <c r="BX205" s="838"/>
      <c r="BY205" s="838"/>
      <c r="BZ205" s="838"/>
      <c r="CA205" s="838"/>
      <c r="CB205" s="838"/>
      <c r="CC205" s="838"/>
      <c r="CD205" s="838"/>
      <c r="CE205" s="838"/>
      <c r="CF205" s="838"/>
      <c r="CG205" s="838"/>
      <c r="CH205" s="838"/>
      <c r="CI205" s="838"/>
      <c r="CJ205" s="838"/>
      <c r="CK205" s="838"/>
      <c r="CL205" s="838"/>
      <c r="CM205" s="838"/>
      <c r="CN205" s="838"/>
      <c r="CO205" s="838"/>
      <c r="CP205" s="838"/>
      <c r="CQ205" s="838"/>
      <c r="CR205" s="838"/>
      <c r="CS205" s="838"/>
      <c r="CT205" s="838"/>
      <c r="CU205" s="838"/>
      <c r="CV205" s="838"/>
      <c r="CW205" s="838"/>
      <c r="CX205" s="838"/>
      <c r="CY205" s="838"/>
      <c r="CZ205" s="838"/>
      <c r="DA205" s="838"/>
      <c r="DB205" s="838"/>
      <c r="DC205" s="838"/>
      <c r="DD205" s="838"/>
      <c r="DE205" s="838"/>
      <c r="DF205" s="838"/>
      <c r="DG205" s="838"/>
      <c r="DH205" s="838"/>
      <c r="DI205" s="838"/>
      <c r="DJ205" s="838"/>
      <c r="DK205" s="838"/>
      <c r="DL205" s="838"/>
      <c r="DM205" s="838"/>
      <c r="DN205" s="838"/>
      <c r="DO205" s="838"/>
      <c r="DP205" s="838"/>
      <c r="DQ205" s="838"/>
      <c r="DR205" s="838"/>
      <c r="DS205" s="838"/>
      <c r="DT205" s="838"/>
      <c r="DU205" s="838"/>
      <c r="DV205" s="838"/>
      <c r="DW205" s="838"/>
      <c r="DX205" s="838"/>
      <c r="DY205" s="838"/>
      <c r="DZ205" s="838"/>
      <c r="EA205" s="838"/>
      <c r="EB205" s="838"/>
      <c r="EC205" s="838"/>
      <c r="ED205" s="838"/>
      <c r="EE205" s="838"/>
      <c r="EF205" s="838"/>
      <c r="EG205" s="838"/>
      <c r="EH205" s="838"/>
      <c r="EI205" s="838"/>
      <c r="EJ205" s="838"/>
      <c r="EK205" s="838"/>
      <c r="EL205" s="838"/>
      <c r="EM205" s="838"/>
      <c r="EN205" s="838"/>
      <c r="EO205" s="838"/>
      <c r="EP205" s="838"/>
      <c r="EQ205" s="838"/>
      <c r="ER205" s="838"/>
      <c r="ES205" s="838"/>
      <c r="ET205" s="838"/>
      <c r="EU205" s="838"/>
      <c r="EV205" s="838"/>
      <c r="EW205" s="838"/>
      <c r="EX205" s="838"/>
      <c r="EY205" s="838"/>
      <c r="EZ205" s="838"/>
      <c r="FA205" s="838"/>
      <c r="FB205" s="838"/>
      <c r="FC205" s="838"/>
      <c r="FD205" s="838"/>
      <c r="FE205" s="838"/>
      <c r="FF205" s="838"/>
      <c r="FG205" s="838"/>
      <c r="FH205" s="838"/>
      <c r="FI205" s="838"/>
      <c r="FJ205" s="838"/>
      <c r="FK205" s="838"/>
      <c r="FL205" s="838"/>
    </row>
    <row r="206" spans="1:168" s="839" customFormat="1" ht="15" customHeight="1">
      <c r="A206" s="837" t="s">
        <v>2379</v>
      </c>
      <c r="B206" s="837">
        <v>6100016046</v>
      </c>
      <c r="C206" s="837">
        <v>200002</v>
      </c>
      <c r="D206" s="837" t="s">
        <v>1956</v>
      </c>
      <c r="E206" s="837" t="s">
        <v>2662</v>
      </c>
      <c r="F206" s="875">
        <v>16247.87</v>
      </c>
      <c r="G206" s="842">
        <f>ROUND(F206*6.1136,2)</f>
        <v>99332.98</v>
      </c>
      <c r="H206" s="882" t="s">
        <v>2370</v>
      </c>
      <c r="I206" s="838"/>
      <c r="J206" s="838"/>
      <c r="K206" s="838"/>
      <c r="L206" s="838"/>
      <c r="M206" s="838"/>
      <c r="N206" s="838"/>
      <c r="O206" s="838"/>
      <c r="P206" s="838"/>
      <c r="Q206" s="838"/>
      <c r="R206" s="838"/>
      <c r="S206" s="838"/>
      <c r="T206" s="838"/>
      <c r="U206" s="838"/>
      <c r="V206" s="838"/>
      <c r="W206" s="838"/>
      <c r="X206" s="838"/>
      <c r="Y206" s="838"/>
      <c r="Z206" s="838"/>
      <c r="AA206" s="838"/>
      <c r="AB206" s="838"/>
      <c r="AC206" s="838"/>
      <c r="AD206" s="838"/>
      <c r="AE206" s="838"/>
      <c r="AF206" s="838"/>
      <c r="AG206" s="838"/>
      <c r="AH206" s="838"/>
      <c r="AI206" s="838"/>
      <c r="AJ206" s="838"/>
      <c r="AK206" s="838"/>
      <c r="AL206" s="838"/>
      <c r="AM206" s="838"/>
      <c r="AN206" s="838"/>
      <c r="AO206" s="838"/>
      <c r="AP206" s="838"/>
      <c r="AQ206" s="838"/>
      <c r="AR206" s="838"/>
      <c r="AS206" s="838"/>
      <c r="AT206" s="838"/>
      <c r="AU206" s="838"/>
      <c r="AV206" s="838"/>
      <c r="AW206" s="838"/>
      <c r="AX206" s="838"/>
      <c r="AY206" s="838"/>
      <c r="AZ206" s="838"/>
      <c r="BA206" s="838"/>
      <c r="BB206" s="838"/>
      <c r="BC206" s="838"/>
      <c r="BD206" s="838"/>
      <c r="BE206" s="838"/>
      <c r="BF206" s="838"/>
      <c r="BG206" s="838"/>
      <c r="BH206" s="838"/>
      <c r="BI206" s="838"/>
      <c r="BJ206" s="838"/>
      <c r="BK206" s="838"/>
      <c r="BL206" s="838"/>
      <c r="BM206" s="838"/>
      <c r="BN206" s="838"/>
      <c r="BO206" s="838"/>
      <c r="BP206" s="838"/>
      <c r="BQ206" s="838"/>
      <c r="BR206" s="838"/>
      <c r="BS206" s="838"/>
      <c r="BT206" s="838"/>
      <c r="BU206" s="838"/>
      <c r="BV206" s="838"/>
      <c r="BW206" s="838"/>
      <c r="BX206" s="838"/>
      <c r="BY206" s="838"/>
      <c r="BZ206" s="838"/>
      <c r="CA206" s="838"/>
      <c r="CB206" s="838"/>
      <c r="CC206" s="838"/>
      <c r="CD206" s="838"/>
      <c r="CE206" s="838"/>
      <c r="CF206" s="838"/>
      <c r="CG206" s="838"/>
      <c r="CH206" s="838"/>
      <c r="CI206" s="838"/>
      <c r="CJ206" s="838"/>
      <c r="CK206" s="838"/>
      <c r="CL206" s="838"/>
      <c r="CM206" s="838"/>
      <c r="CN206" s="838"/>
      <c r="CO206" s="838"/>
      <c r="CP206" s="838"/>
      <c r="CQ206" s="838"/>
      <c r="CR206" s="838"/>
      <c r="CS206" s="838"/>
      <c r="CT206" s="838"/>
      <c r="CU206" s="838"/>
      <c r="CV206" s="838"/>
      <c r="CW206" s="838"/>
      <c r="CX206" s="838"/>
      <c r="CY206" s="838"/>
      <c r="CZ206" s="838"/>
      <c r="DA206" s="838"/>
      <c r="DB206" s="838"/>
      <c r="DC206" s="838"/>
      <c r="DD206" s="838"/>
      <c r="DE206" s="838"/>
      <c r="DF206" s="838"/>
      <c r="DG206" s="838"/>
      <c r="DH206" s="838"/>
      <c r="DI206" s="838"/>
      <c r="DJ206" s="838"/>
      <c r="DK206" s="838"/>
      <c r="DL206" s="838"/>
      <c r="DM206" s="838"/>
      <c r="DN206" s="838"/>
      <c r="DO206" s="838"/>
      <c r="DP206" s="838"/>
      <c r="DQ206" s="838"/>
      <c r="DR206" s="838"/>
      <c r="DS206" s="838"/>
      <c r="DT206" s="838"/>
      <c r="DU206" s="838"/>
      <c r="DV206" s="838"/>
      <c r="DW206" s="838"/>
      <c r="DX206" s="838"/>
      <c r="DY206" s="838"/>
      <c r="DZ206" s="838"/>
      <c r="EA206" s="838"/>
      <c r="EB206" s="838"/>
      <c r="EC206" s="838"/>
      <c r="ED206" s="838"/>
      <c r="EE206" s="838"/>
      <c r="EF206" s="838"/>
      <c r="EG206" s="838"/>
      <c r="EH206" s="838"/>
      <c r="EI206" s="838"/>
      <c r="EJ206" s="838"/>
      <c r="EK206" s="838"/>
      <c r="EL206" s="838"/>
      <c r="EM206" s="838"/>
      <c r="EN206" s="838"/>
      <c r="EO206" s="838"/>
      <c r="EP206" s="838"/>
      <c r="EQ206" s="838"/>
      <c r="ER206" s="838"/>
      <c r="ES206" s="838"/>
      <c r="ET206" s="838"/>
      <c r="EU206" s="838"/>
      <c r="EV206" s="838"/>
      <c r="EW206" s="838"/>
      <c r="EX206" s="838"/>
      <c r="EY206" s="838"/>
      <c r="EZ206" s="838"/>
      <c r="FA206" s="838"/>
      <c r="FB206" s="838"/>
      <c r="FC206" s="838"/>
      <c r="FD206" s="838"/>
      <c r="FE206" s="838"/>
      <c r="FF206" s="838"/>
      <c r="FG206" s="838"/>
      <c r="FH206" s="838"/>
      <c r="FI206" s="838"/>
      <c r="FJ206" s="838"/>
      <c r="FK206" s="838"/>
      <c r="FL206" s="838"/>
    </row>
    <row r="207" spans="1:168" s="839" customFormat="1" ht="15" customHeight="1">
      <c r="A207" s="862" t="s">
        <v>2387</v>
      </c>
      <c r="B207" s="862">
        <v>6100015924</v>
      </c>
      <c r="C207" s="863">
        <v>100061</v>
      </c>
      <c r="D207" s="864" t="s">
        <v>2451</v>
      </c>
      <c r="E207" s="863" t="s">
        <v>2663</v>
      </c>
      <c r="F207" s="865"/>
      <c r="G207" s="858">
        <v>98999.83</v>
      </c>
      <c r="H207" s="857" t="s">
        <v>2361</v>
      </c>
      <c r="I207" s="838"/>
      <c r="J207" s="838"/>
      <c r="K207" s="838"/>
      <c r="L207" s="838"/>
      <c r="M207" s="838"/>
      <c r="N207" s="838"/>
      <c r="O207" s="838"/>
      <c r="P207" s="838"/>
      <c r="Q207" s="838"/>
      <c r="R207" s="838"/>
      <c r="S207" s="838"/>
      <c r="T207" s="838"/>
      <c r="U207" s="838"/>
      <c r="V207" s="838"/>
      <c r="W207" s="838"/>
      <c r="X207" s="838"/>
      <c r="Y207" s="838"/>
      <c r="Z207" s="838"/>
      <c r="AA207" s="838"/>
      <c r="AB207" s="838"/>
      <c r="AC207" s="838"/>
      <c r="AD207" s="838"/>
      <c r="AE207" s="838"/>
      <c r="AF207" s="838"/>
      <c r="AG207" s="838"/>
      <c r="AH207" s="838"/>
      <c r="AI207" s="838"/>
      <c r="AJ207" s="838"/>
      <c r="AK207" s="838"/>
      <c r="AL207" s="838"/>
      <c r="AM207" s="838"/>
      <c r="AN207" s="838"/>
      <c r="AO207" s="838"/>
      <c r="AP207" s="838"/>
      <c r="AQ207" s="838"/>
      <c r="AR207" s="838"/>
      <c r="AS207" s="838"/>
      <c r="AT207" s="838"/>
      <c r="AU207" s="838"/>
      <c r="AV207" s="838"/>
      <c r="AW207" s="838"/>
      <c r="AX207" s="838"/>
      <c r="AY207" s="838"/>
      <c r="AZ207" s="838"/>
      <c r="BA207" s="838"/>
      <c r="BB207" s="838"/>
      <c r="BC207" s="838"/>
      <c r="BD207" s="838"/>
      <c r="BE207" s="838"/>
      <c r="BF207" s="838"/>
      <c r="BG207" s="838"/>
      <c r="BH207" s="838"/>
      <c r="BI207" s="838"/>
      <c r="BJ207" s="838"/>
      <c r="BK207" s="838"/>
      <c r="BL207" s="838"/>
      <c r="BM207" s="838"/>
      <c r="BN207" s="838"/>
      <c r="BO207" s="838"/>
      <c r="BP207" s="838"/>
      <c r="BQ207" s="838"/>
      <c r="BR207" s="838"/>
      <c r="BS207" s="838"/>
      <c r="BT207" s="838"/>
      <c r="BU207" s="838"/>
      <c r="BV207" s="838"/>
      <c r="BW207" s="838"/>
      <c r="BX207" s="838"/>
      <c r="BY207" s="838"/>
      <c r="BZ207" s="838"/>
      <c r="CA207" s="838"/>
      <c r="CB207" s="838"/>
      <c r="CC207" s="838"/>
      <c r="CD207" s="838"/>
      <c r="CE207" s="838"/>
      <c r="CF207" s="838"/>
      <c r="CG207" s="838"/>
      <c r="CH207" s="838"/>
      <c r="CI207" s="838"/>
      <c r="CJ207" s="838"/>
      <c r="CK207" s="838"/>
      <c r="CL207" s="838"/>
      <c r="CM207" s="838"/>
      <c r="CN207" s="838"/>
      <c r="CO207" s="838"/>
      <c r="CP207" s="838"/>
      <c r="CQ207" s="838"/>
      <c r="CR207" s="838"/>
      <c r="CS207" s="838"/>
      <c r="CT207" s="838"/>
      <c r="CU207" s="838"/>
      <c r="CV207" s="838"/>
      <c r="CW207" s="838"/>
      <c r="CX207" s="838"/>
      <c r="CY207" s="838"/>
      <c r="CZ207" s="838"/>
      <c r="DA207" s="838"/>
      <c r="DB207" s="838"/>
      <c r="DC207" s="838"/>
      <c r="DD207" s="838"/>
      <c r="DE207" s="838"/>
      <c r="DF207" s="838"/>
      <c r="DG207" s="838"/>
      <c r="DH207" s="838"/>
      <c r="DI207" s="838"/>
      <c r="DJ207" s="838"/>
      <c r="DK207" s="838"/>
      <c r="DL207" s="838"/>
      <c r="DM207" s="838"/>
      <c r="DN207" s="838"/>
      <c r="DO207" s="838"/>
      <c r="DP207" s="838"/>
      <c r="DQ207" s="838"/>
      <c r="DR207" s="838"/>
      <c r="DS207" s="838"/>
      <c r="DT207" s="838"/>
      <c r="DU207" s="838"/>
      <c r="DV207" s="838"/>
      <c r="DW207" s="838"/>
      <c r="DX207" s="838"/>
      <c r="DY207" s="838"/>
      <c r="DZ207" s="838"/>
      <c r="EA207" s="838"/>
      <c r="EB207" s="838"/>
      <c r="EC207" s="838"/>
      <c r="ED207" s="838"/>
      <c r="EE207" s="838"/>
      <c r="EF207" s="838"/>
      <c r="EG207" s="838"/>
      <c r="EH207" s="838"/>
      <c r="EI207" s="838"/>
      <c r="EJ207" s="838"/>
      <c r="EK207" s="838"/>
      <c r="EL207" s="838"/>
      <c r="EM207" s="838"/>
      <c r="EN207" s="838"/>
      <c r="EO207" s="838"/>
      <c r="EP207" s="838"/>
      <c r="EQ207" s="838"/>
      <c r="ER207" s="838"/>
      <c r="ES207" s="838"/>
      <c r="ET207" s="838"/>
      <c r="EU207" s="838"/>
      <c r="EV207" s="838"/>
      <c r="EW207" s="838"/>
      <c r="EX207" s="838"/>
      <c r="EY207" s="838"/>
      <c r="EZ207" s="838"/>
      <c r="FA207" s="838"/>
      <c r="FB207" s="838"/>
      <c r="FC207" s="838"/>
      <c r="FD207" s="838"/>
      <c r="FE207" s="838"/>
      <c r="FF207" s="838"/>
      <c r="FG207" s="838"/>
      <c r="FH207" s="838"/>
      <c r="FI207" s="838"/>
      <c r="FJ207" s="838"/>
      <c r="FK207" s="838"/>
      <c r="FL207" s="838"/>
    </row>
    <row r="208" spans="1:168" s="839" customFormat="1" ht="15" customHeight="1">
      <c r="A208" s="837" t="s">
        <v>2538</v>
      </c>
      <c r="B208" s="837">
        <v>6100015978</v>
      </c>
      <c r="C208" s="837">
        <v>200002</v>
      </c>
      <c r="D208" s="837" t="s">
        <v>1956</v>
      </c>
      <c r="E208" s="837" t="s">
        <v>2664</v>
      </c>
      <c r="F208" s="875">
        <v>16170</v>
      </c>
      <c r="G208" s="842">
        <f>ROUND(F208*6.1136,2)</f>
        <v>98856.91</v>
      </c>
      <c r="H208" s="882" t="s">
        <v>2370</v>
      </c>
      <c r="I208" s="838"/>
      <c r="J208" s="838"/>
      <c r="K208" s="838"/>
      <c r="L208" s="838"/>
      <c r="M208" s="838"/>
      <c r="N208" s="838"/>
      <c r="O208" s="838"/>
      <c r="P208" s="838"/>
      <c r="Q208" s="838"/>
      <c r="R208" s="838"/>
      <c r="S208" s="838"/>
      <c r="T208" s="838"/>
      <c r="U208" s="838"/>
      <c r="V208" s="838"/>
      <c r="W208" s="838"/>
      <c r="X208" s="838"/>
      <c r="Y208" s="838"/>
      <c r="Z208" s="838"/>
      <c r="AA208" s="838"/>
      <c r="AB208" s="838"/>
      <c r="AC208" s="838"/>
      <c r="AD208" s="838"/>
      <c r="AE208" s="838"/>
      <c r="AF208" s="838"/>
      <c r="AG208" s="838"/>
      <c r="AH208" s="838"/>
      <c r="AI208" s="838"/>
      <c r="AJ208" s="838"/>
      <c r="AK208" s="838"/>
      <c r="AL208" s="838"/>
      <c r="AM208" s="838"/>
      <c r="AN208" s="838"/>
      <c r="AO208" s="838"/>
      <c r="AP208" s="838"/>
      <c r="AQ208" s="838"/>
      <c r="AR208" s="838"/>
      <c r="AS208" s="838"/>
      <c r="AT208" s="838"/>
      <c r="AU208" s="838"/>
      <c r="AV208" s="838"/>
      <c r="AW208" s="838"/>
      <c r="AX208" s="838"/>
      <c r="AY208" s="838"/>
      <c r="AZ208" s="838"/>
      <c r="BA208" s="838"/>
      <c r="BB208" s="838"/>
      <c r="BC208" s="838"/>
      <c r="BD208" s="838"/>
      <c r="BE208" s="838"/>
      <c r="BF208" s="838"/>
      <c r="BG208" s="838"/>
      <c r="BH208" s="838"/>
      <c r="BI208" s="838"/>
      <c r="BJ208" s="838"/>
      <c r="BK208" s="838"/>
      <c r="BL208" s="838"/>
      <c r="BM208" s="838"/>
      <c r="BN208" s="838"/>
      <c r="BO208" s="838"/>
      <c r="BP208" s="838"/>
      <c r="BQ208" s="838"/>
      <c r="BR208" s="838"/>
      <c r="BS208" s="838"/>
      <c r="BT208" s="838"/>
      <c r="BU208" s="838"/>
      <c r="BV208" s="838"/>
      <c r="BW208" s="838"/>
      <c r="BX208" s="838"/>
      <c r="BY208" s="838"/>
      <c r="BZ208" s="838"/>
      <c r="CA208" s="838"/>
      <c r="CB208" s="838"/>
      <c r="CC208" s="838"/>
      <c r="CD208" s="838"/>
      <c r="CE208" s="838"/>
      <c r="CF208" s="838"/>
      <c r="CG208" s="838"/>
      <c r="CH208" s="838"/>
      <c r="CI208" s="838"/>
      <c r="CJ208" s="838"/>
      <c r="CK208" s="838"/>
      <c r="CL208" s="838"/>
      <c r="CM208" s="838"/>
      <c r="CN208" s="838"/>
      <c r="CO208" s="838"/>
      <c r="CP208" s="838"/>
      <c r="CQ208" s="838"/>
      <c r="CR208" s="838"/>
      <c r="CS208" s="838"/>
      <c r="CT208" s="838"/>
      <c r="CU208" s="838"/>
      <c r="CV208" s="838"/>
      <c r="CW208" s="838"/>
      <c r="CX208" s="838"/>
      <c r="CY208" s="838"/>
      <c r="CZ208" s="838"/>
      <c r="DA208" s="838"/>
      <c r="DB208" s="838"/>
      <c r="DC208" s="838"/>
      <c r="DD208" s="838"/>
      <c r="DE208" s="838"/>
      <c r="DF208" s="838"/>
      <c r="DG208" s="838"/>
      <c r="DH208" s="838"/>
      <c r="DI208" s="838"/>
      <c r="DJ208" s="838"/>
      <c r="DK208" s="838"/>
      <c r="DL208" s="838"/>
      <c r="DM208" s="838"/>
      <c r="DN208" s="838"/>
      <c r="DO208" s="838"/>
      <c r="DP208" s="838"/>
      <c r="DQ208" s="838"/>
      <c r="DR208" s="838"/>
      <c r="DS208" s="838"/>
      <c r="DT208" s="838"/>
      <c r="DU208" s="838"/>
      <c r="DV208" s="838"/>
      <c r="DW208" s="838"/>
      <c r="DX208" s="838"/>
      <c r="DY208" s="838"/>
      <c r="DZ208" s="838"/>
      <c r="EA208" s="838"/>
      <c r="EB208" s="838"/>
      <c r="EC208" s="838"/>
      <c r="ED208" s="838"/>
      <c r="EE208" s="838"/>
      <c r="EF208" s="838"/>
      <c r="EG208" s="838"/>
      <c r="EH208" s="838"/>
      <c r="EI208" s="838"/>
      <c r="EJ208" s="838"/>
      <c r="EK208" s="838"/>
      <c r="EL208" s="838"/>
      <c r="EM208" s="838"/>
      <c r="EN208" s="838"/>
      <c r="EO208" s="838"/>
      <c r="EP208" s="838"/>
      <c r="EQ208" s="838"/>
      <c r="ER208" s="838"/>
      <c r="ES208" s="838"/>
      <c r="ET208" s="838"/>
      <c r="EU208" s="838"/>
      <c r="EV208" s="838"/>
      <c r="EW208" s="838"/>
      <c r="EX208" s="838"/>
      <c r="EY208" s="838"/>
      <c r="EZ208" s="838"/>
      <c r="FA208" s="838"/>
      <c r="FB208" s="838"/>
      <c r="FC208" s="838"/>
      <c r="FD208" s="838"/>
      <c r="FE208" s="838"/>
      <c r="FF208" s="838"/>
      <c r="FG208" s="838"/>
      <c r="FH208" s="838"/>
      <c r="FI208" s="838"/>
      <c r="FJ208" s="838"/>
      <c r="FK208" s="838"/>
      <c r="FL208" s="838"/>
    </row>
    <row r="209" spans="1:168" s="839" customFormat="1" ht="15" customHeight="1">
      <c r="A209" s="837" t="s">
        <v>2665</v>
      </c>
      <c r="B209" s="837">
        <v>6100015151</v>
      </c>
      <c r="C209" s="837">
        <v>200002</v>
      </c>
      <c r="D209" s="837" t="s">
        <v>1956</v>
      </c>
      <c r="E209" s="837" t="s">
        <v>2666</v>
      </c>
      <c r="F209" s="875">
        <v>16117.95</v>
      </c>
      <c r="G209" s="842">
        <f>ROUND(F209*6.1136,2)</f>
        <v>98538.7</v>
      </c>
      <c r="H209" s="882" t="s">
        <v>2370</v>
      </c>
      <c r="I209" s="838"/>
      <c r="J209" s="838"/>
      <c r="K209" s="838"/>
      <c r="L209" s="838"/>
      <c r="M209" s="838"/>
      <c r="N209" s="838"/>
      <c r="O209" s="838"/>
      <c r="P209" s="838"/>
      <c r="Q209" s="838"/>
      <c r="R209" s="838"/>
      <c r="S209" s="838"/>
      <c r="T209" s="838"/>
      <c r="U209" s="838"/>
      <c r="V209" s="838"/>
      <c r="W209" s="838"/>
      <c r="X209" s="838"/>
      <c r="Y209" s="838"/>
      <c r="Z209" s="838"/>
      <c r="AA209" s="838"/>
      <c r="AB209" s="838"/>
      <c r="AC209" s="838"/>
      <c r="AD209" s="838"/>
      <c r="AE209" s="838"/>
      <c r="AF209" s="838"/>
      <c r="AG209" s="838"/>
      <c r="AH209" s="838"/>
      <c r="AI209" s="838"/>
      <c r="AJ209" s="838"/>
      <c r="AK209" s="838"/>
      <c r="AL209" s="838"/>
      <c r="AM209" s="838"/>
      <c r="AN209" s="838"/>
      <c r="AO209" s="838"/>
      <c r="AP209" s="838"/>
      <c r="AQ209" s="838"/>
      <c r="AR209" s="838"/>
      <c r="AS209" s="838"/>
      <c r="AT209" s="838"/>
      <c r="AU209" s="838"/>
      <c r="AV209" s="838"/>
      <c r="AW209" s="838"/>
      <c r="AX209" s="838"/>
      <c r="AY209" s="838"/>
      <c r="AZ209" s="838"/>
      <c r="BA209" s="838"/>
      <c r="BB209" s="838"/>
      <c r="BC209" s="838"/>
      <c r="BD209" s="838"/>
      <c r="BE209" s="838"/>
      <c r="BF209" s="838"/>
      <c r="BG209" s="838"/>
      <c r="BH209" s="838"/>
      <c r="BI209" s="838"/>
      <c r="BJ209" s="838"/>
      <c r="BK209" s="838"/>
      <c r="BL209" s="838"/>
      <c r="BM209" s="838"/>
      <c r="BN209" s="838"/>
      <c r="BO209" s="838"/>
      <c r="BP209" s="838"/>
      <c r="BQ209" s="838"/>
      <c r="BR209" s="838"/>
      <c r="BS209" s="838"/>
      <c r="BT209" s="838"/>
      <c r="BU209" s="838"/>
      <c r="BV209" s="838"/>
      <c r="BW209" s="838"/>
      <c r="BX209" s="838"/>
      <c r="BY209" s="838"/>
      <c r="BZ209" s="838"/>
      <c r="CA209" s="838"/>
      <c r="CB209" s="838"/>
      <c r="CC209" s="838"/>
      <c r="CD209" s="838"/>
      <c r="CE209" s="838"/>
      <c r="CF209" s="838"/>
      <c r="CG209" s="838"/>
      <c r="CH209" s="838"/>
      <c r="CI209" s="838"/>
      <c r="CJ209" s="838"/>
      <c r="CK209" s="838"/>
      <c r="CL209" s="838"/>
      <c r="CM209" s="838"/>
      <c r="CN209" s="838"/>
      <c r="CO209" s="838"/>
      <c r="CP209" s="838"/>
      <c r="CQ209" s="838"/>
      <c r="CR209" s="838"/>
      <c r="CS209" s="838"/>
      <c r="CT209" s="838"/>
      <c r="CU209" s="838"/>
      <c r="CV209" s="838"/>
      <c r="CW209" s="838"/>
      <c r="CX209" s="838"/>
      <c r="CY209" s="838"/>
      <c r="CZ209" s="838"/>
      <c r="DA209" s="838"/>
      <c r="DB209" s="838"/>
      <c r="DC209" s="838"/>
      <c r="DD209" s="838"/>
      <c r="DE209" s="838"/>
      <c r="DF209" s="838"/>
      <c r="DG209" s="838"/>
      <c r="DH209" s="838"/>
      <c r="DI209" s="838"/>
      <c r="DJ209" s="838"/>
      <c r="DK209" s="838"/>
      <c r="DL209" s="838"/>
      <c r="DM209" s="838"/>
      <c r="DN209" s="838"/>
      <c r="DO209" s="838"/>
      <c r="DP209" s="838"/>
      <c r="DQ209" s="838"/>
      <c r="DR209" s="838"/>
      <c r="DS209" s="838"/>
      <c r="DT209" s="838"/>
      <c r="DU209" s="838"/>
      <c r="DV209" s="838"/>
      <c r="DW209" s="838"/>
      <c r="DX209" s="838"/>
      <c r="DY209" s="838"/>
      <c r="DZ209" s="838"/>
      <c r="EA209" s="838"/>
      <c r="EB209" s="838"/>
      <c r="EC209" s="838"/>
      <c r="ED209" s="838"/>
      <c r="EE209" s="838"/>
      <c r="EF209" s="838"/>
      <c r="EG209" s="838"/>
      <c r="EH209" s="838"/>
      <c r="EI209" s="838"/>
      <c r="EJ209" s="838"/>
      <c r="EK209" s="838"/>
      <c r="EL209" s="838"/>
      <c r="EM209" s="838"/>
      <c r="EN209" s="838"/>
      <c r="EO209" s="838"/>
      <c r="EP209" s="838"/>
      <c r="EQ209" s="838"/>
      <c r="ER209" s="838"/>
      <c r="ES209" s="838"/>
      <c r="ET209" s="838"/>
      <c r="EU209" s="838"/>
      <c r="EV209" s="838"/>
      <c r="EW209" s="838"/>
      <c r="EX209" s="838"/>
      <c r="EY209" s="838"/>
      <c r="EZ209" s="838"/>
      <c r="FA209" s="838"/>
      <c r="FB209" s="838"/>
      <c r="FC209" s="838"/>
      <c r="FD209" s="838"/>
      <c r="FE209" s="838"/>
      <c r="FF209" s="838"/>
      <c r="FG209" s="838"/>
      <c r="FH209" s="838"/>
      <c r="FI209" s="838"/>
      <c r="FJ209" s="838"/>
      <c r="FK209" s="838"/>
      <c r="FL209" s="838"/>
    </row>
    <row r="210" spans="1:168" s="839" customFormat="1" ht="15" customHeight="1">
      <c r="A210" s="837" t="s">
        <v>2667</v>
      </c>
      <c r="B210" s="837">
        <v>6100015437</v>
      </c>
      <c r="C210" s="837">
        <v>200002</v>
      </c>
      <c r="D210" s="837" t="s">
        <v>1956</v>
      </c>
      <c r="E210" s="837" t="s">
        <v>2668</v>
      </c>
      <c r="F210" s="875">
        <v>15985.5</v>
      </c>
      <c r="G210" s="842">
        <f>ROUND(F210*6.1136,2)</f>
        <v>97728.95</v>
      </c>
      <c r="H210" s="882" t="s">
        <v>2370</v>
      </c>
      <c r="I210" s="838"/>
      <c r="J210" s="838"/>
      <c r="K210" s="838"/>
      <c r="L210" s="838"/>
      <c r="M210" s="838"/>
      <c r="N210" s="838"/>
      <c r="O210" s="838"/>
      <c r="P210" s="838"/>
      <c r="Q210" s="838"/>
      <c r="R210" s="838"/>
      <c r="S210" s="838"/>
      <c r="T210" s="838"/>
      <c r="U210" s="838"/>
      <c r="V210" s="838"/>
      <c r="W210" s="838"/>
      <c r="X210" s="838"/>
      <c r="Y210" s="838"/>
      <c r="Z210" s="838"/>
      <c r="AA210" s="838"/>
      <c r="AB210" s="838"/>
      <c r="AC210" s="838"/>
      <c r="AD210" s="838"/>
      <c r="AE210" s="838"/>
      <c r="AF210" s="838"/>
      <c r="AG210" s="838"/>
      <c r="AH210" s="838"/>
      <c r="AI210" s="838"/>
      <c r="AJ210" s="838"/>
      <c r="AK210" s="838"/>
      <c r="AL210" s="838"/>
      <c r="AM210" s="838"/>
      <c r="AN210" s="838"/>
      <c r="AO210" s="838"/>
      <c r="AP210" s="838"/>
      <c r="AQ210" s="838"/>
      <c r="AR210" s="838"/>
      <c r="AS210" s="838"/>
      <c r="AT210" s="838"/>
      <c r="AU210" s="838"/>
      <c r="AV210" s="838"/>
      <c r="AW210" s="838"/>
      <c r="AX210" s="838"/>
      <c r="AY210" s="838"/>
      <c r="AZ210" s="838"/>
      <c r="BA210" s="838"/>
      <c r="BB210" s="838"/>
      <c r="BC210" s="838"/>
      <c r="BD210" s="838"/>
      <c r="BE210" s="838"/>
      <c r="BF210" s="838"/>
      <c r="BG210" s="838"/>
      <c r="BH210" s="838"/>
      <c r="BI210" s="838"/>
      <c r="BJ210" s="838"/>
      <c r="BK210" s="838"/>
      <c r="BL210" s="838"/>
      <c r="BM210" s="838"/>
      <c r="BN210" s="838"/>
      <c r="BO210" s="838"/>
      <c r="BP210" s="838"/>
      <c r="BQ210" s="838"/>
      <c r="BR210" s="838"/>
      <c r="BS210" s="838"/>
      <c r="BT210" s="838"/>
      <c r="BU210" s="838"/>
      <c r="BV210" s="838"/>
      <c r="BW210" s="838"/>
      <c r="BX210" s="838"/>
      <c r="BY210" s="838"/>
      <c r="BZ210" s="838"/>
      <c r="CA210" s="838"/>
      <c r="CB210" s="838"/>
      <c r="CC210" s="838"/>
      <c r="CD210" s="838"/>
      <c r="CE210" s="838"/>
      <c r="CF210" s="838"/>
      <c r="CG210" s="838"/>
      <c r="CH210" s="838"/>
      <c r="CI210" s="838"/>
      <c r="CJ210" s="838"/>
      <c r="CK210" s="838"/>
      <c r="CL210" s="838"/>
      <c r="CM210" s="838"/>
      <c r="CN210" s="838"/>
      <c r="CO210" s="838"/>
      <c r="CP210" s="838"/>
      <c r="CQ210" s="838"/>
      <c r="CR210" s="838"/>
      <c r="CS210" s="838"/>
      <c r="CT210" s="838"/>
      <c r="CU210" s="838"/>
      <c r="CV210" s="838"/>
      <c r="CW210" s="838"/>
      <c r="CX210" s="838"/>
      <c r="CY210" s="838"/>
      <c r="CZ210" s="838"/>
      <c r="DA210" s="838"/>
      <c r="DB210" s="838"/>
      <c r="DC210" s="838"/>
      <c r="DD210" s="838"/>
      <c r="DE210" s="838"/>
      <c r="DF210" s="838"/>
      <c r="DG210" s="838"/>
      <c r="DH210" s="838"/>
      <c r="DI210" s="838"/>
      <c r="DJ210" s="838"/>
      <c r="DK210" s="838"/>
      <c r="DL210" s="838"/>
      <c r="DM210" s="838"/>
      <c r="DN210" s="838"/>
      <c r="DO210" s="838"/>
      <c r="DP210" s="838"/>
      <c r="DQ210" s="838"/>
      <c r="DR210" s="838"/>
      <c r="DS210" s="838"/>
      <c r="DT210" s="838"/>
      <c r="DU210" s="838"/>
      <c r="DV210" s="838"/>
      <c r="DW210" s="838"/>
      <c r="DX210" s="838"/>
      <c r="DY210" s="838"/>
      <c r="DZ210" s="838"/>
      <c r="EA210" s="838"/>
      <c r="EB210" s="838"/>
      <c r="EC210" s="838"/>
      <c r="ED210" s="838"/>
      <c r="EE210" s="838"/>
      <c r="EF210" s="838"/>
      <c r="EG210" s="838"/>
      <c r="EH210" s="838"/>
      <c r="EI210" s="838"/>
      <c r="EJ210" s="838"/>
      <c r="EK210" s="838"/>
      <c r="EL210" s="838"/>
      <c r="EM210" s="838"/>
      <c r="EN210" s="838"/>
      <c r="EO210" s="838"/>
      <c r="EP210" s="838"/>
      <c r="EQ210" s="838"/>
      <c r="ER210" s="838"/>
      <c r="ES210" s="838"/>
      <c r="ET210" s="838"/>
      <c r="EU210" s="838"/>
      <c r="EV210" s="838"/>
      <c r="EW210" s="838"/>
      <c r="EX210" s="838"/>
      <c r="EY210" s="838"/>
      <c r="EZ210" s="838"/>
      <c r="FA210" s="838"/>
      <c r="FB210" s="838"/>
      <c r="FC210" s="838"/>
      <c r="FD210" s="838"/>
      <c r="FE210" s="838"/>
      <c r="FF210" s="838"/>
      <c r="FG210" s="838"/>
      <c r="FH210" s="838"/>
      <c r="FI210" s="838"/>
      <c r="FJ210" s="838"/>
      <c r="FK210" s="838"/>
      <c r="FL210" s="838"/>
    </row>
    <row r="211" spans="1:168" s="839" customFormat="1" ht="15" customHeight="1">
      <c r="A211" s="837" t="s">
        <v>2379</v>
      </c>
      <c r="B211" s="837">
        <v>6100016051</v>
      </c>
      <c r="C211" s="837">
        <v>200002</v>
      </c>
      <c r="D211" s="837" t="s">
        <v>1956</v>
      </c>
      <c r="E211" s="837" t="s">
        <v>2669</v>
      </c>
      <c r="F211" s="875">
        <v>15958.24</v>
      </c>
      <c r="G211" s="842">
        <f>ROUND(F211*6.1136,2)</f>
        <v>97562.3</v>
      </c>
      <c r="H211" s="882" t="s">
        <v>2370</v>
      </c>
      <c r="I211" s="838"/>
      <c r="J211" s="838"/>
      <c r="K211" s="838"/>
      <c r="L211" s="838"/>
      <c r="M211" s="838"/>
      <c r="N211" s="838"/>
      <c r="O211" s="838"/>
      <c r="P211" s="838"/>
      <c r="Q211" s="838"/>
      <c r="R211" s="838"/>
      <c r="S211" s="838"/>
      <c r="T211" s="838"/>
      <c r="U211" s="838"/>
      <c r="V211" s="838"/>
      <c r="W211" s="838"/>
      <c r="X211" s="838"/>
      <c r="Y211" s="838"/>
      <c r="Z211" s="838"/>
      <c r="AA211" s="838"/>
      <c r="AB211" s="838"/>
      <c r="AC211" s="838"/>
      <c r="AD211" s="838"/>
      <c r="AE211" s="838"/>
      <c r="AF211" s="838"/>
      <c r="AG211" s="838"/>
      <c r="AH211" s="838"/>
      <c r="AI211" s="838"/>
      <c r="AJ211" s="838"/>
      <c r="AK211" s="838"/>
      <c r="AL211" s="838"/>
      <c r="AM211" s="838"/>
      <c r="AN211" s="838"/>
      <c r="AO211" s="838"/>
      <c r="AP211" s="838"/>
      <c r="AQ211" s="838"/>
      <c r="AR211" s="838"/>
      <c r="AS211" s="838"/>
      <c r="AT211" s="838"/>
      <c r="AU211" s="838"/>
      <c r="AV211" s="838"/>
      <c r="AW211" s="838"/>
      <c r="AX211" s="838"/>
      <c r="AY211" s="838"/>
      <c r="AZ211" s="838"/>
      <c r="BA211" s="838"/>
      <c r="BB211" s="838"/>
      <c r="BC211" s="838"/>
      <c r="BD211" s="838"/>
      <c r="BE211" s="838"/>
      <c r="BF211" s="838"/>
      <c r="BG211" s="838"/>
      <c r="BH211" s="838"/>
      <c r="BI211" s="838"/>
      <c r="BJ211" s="838"/>
      <c r="BK211" s="838"/>
      <c r="BL211" s="838"/>
      <c r="BM211" s="838"/>
      <c r="BN211" s="838"/>
      <c r="BO211" s="838"/>
      <c r="BP211" s="838"/>
      <c r="BQ211" s="838"/>
      <c r="BR211" s="838"/>
      <c r="BS211" s="838"/>
      <c r="BT211" s="838"/>
      <c r="BU211" s="838"/>
      <c r="BV211" s="838"/>
      <c r="BW211" s="838"/>
      <c r="BX211" s="838"/>
      <c r="BY211" s="838"/>
      <c r="BZ211" s="838"/>
      <c r="CA211" s="838"/>
      <c r="CB211" s="838"/>
      <c r="CC211" s="838"/>
      <c r="CD211" s="838"/>
      <c r="CE211" s="838"/>
      <c r="CF211" s="838"/>
      <c r="CG211" s="838"/>
      <c r="CH211" s="838"/>
      <c r="CI211" s="838"/>
      <c r="CJ211" s="838"/>
      <c r="CK211" s="838"/>
      <c r="CL211" s="838"/>
      <c r="CM211" s="838"/>
      <c r="CN211" s="838"/>
      <c r="CO211" s="838"/>
      <c r="CP211" s="838"/>
      <c r="CQ211" s="838"/>
      <c r="CR211" s="838"/>
      <c r="CS211" s="838"/>
      <c r="CT211" s="838"/>
      <c r="CU211" s="838"/>
      <c r="CV211" s="838"/>
      <c r="CW211" s="838"/>
      <c r="CX211" s="838"/>
      <c r="CY211" s="838"/>
      <c r="CZ211" s="838"/>
      <c r="DA211" s="838"/>
      <c r="DB211" s="838"/>
      <c r="DC211" s="838"/>
      <c r="DD211" s="838"/>
      <c r="DE211" s="838"/>
      <c r="DF211" s="838"/>
      <c r="DG211" s="838"/>
      <c r="DH211" s="838"/>
      <c r="DI211" s="838"/>
      <c r="DJ211" s="838"/>
      <c r="DK211" s="838"/>
      <c r="DL211" s="838"/>
      <c r="DM211" s="838"/>
      <c r="DN211" s="838"/>
      <c r="DO211" s="838"/>
      <c r="DP211" s="838"/>
      <c r="DQ211" s="838"/>
      <c r="DR211" s="838"/>
      <c r="DS211" s="838"/>
      <c r="DT211" s="838"/>
      <c r="DU211" s="838"/>
      <c r="DV211" s="838"/>
      <c r="DW211" s="838"/>
      <c r="DX211" s="838"/>
      <c r="DY211" s="838"/>
      <c r="DZ211" s="838"/>
      <c r="EA211" s="838"/>
      <c r="EB211" s="838"/>
      <c r="EC211" s="838"/>
      <c r="ED211" s="838"/>
      <c r="EE211" s="838"/>
      <c r="EF211" s="838"/>
      <c r="EG211" s="838"/>
      <c r="EH211" s="838"/>
      <c r="EI211" s="838"/>
      <c r="EJ211" s="838"/>
      <c r="EK211" s="838"/>
      <c r="EL211" s="838"/>
      <c r="EM211" s="838"/>
      <c r="EN211" s="838"/>
      <c r="EO211" s="838"/>
      <c r="EP211" s="838"/>
      <c r="EQ211" s="838"/>
      <c r="ER211" s="838"/>
      <c r="ES211" s="838"/>
      <c r="ET211" s="838"/>
      <c r="EU211" s="838"/>
      <c r="EV211" s="838"/>
      <c r="EW211" s="838"/>
      <c r="EX211" s="838"/>
      <c r="EY211" s="838"/>
      <c r="EZ211" s="838"/>
      <c r="FA211" s="838"/>
      <c r="FB211" s="838"/>
      <c r="FC211" s="838"/>
      <c r="FD211" s="838"/>
      <c r="FE211" s="838"/>
      <c r="FF211" s="838"/>
      <c r="FG211" s="838"/>
      <c r="FH211" s="838"/>
      <c r="FI211" s="838"/>
      <c r="FJ211" s="838"/>
      <c r="FK211" s="838"/>
      <c r="FL211" s="838"/>
    </row>
    <row r="212" spans="1:168" s="839" customFormat="1" ht="15" customHeight="1">
      <c r="A212" s="862" t="s">
        <v>2670</v>
      </c>
      <c r="B212" s="862">
        <v>6100015838</v>
      </c>
      <c r="C212" s="863">
        <v>100212</v>
      </c>
      <c r="D212" s="864" t="s">
        <v>2592</v>
      </c>
      <c r="E212" s="863" t="s">
        <v>2671</v>
      </c>
      <c r="F212" s="865"/>
      <c r="G212" s="858">
        <v>97367.9</v>
      </c>
      <c r="H212" s="857" t="s">
        <v>2361</v>
      </c>
      <c r="I212" s="838"/>
      <c r="J212" s="838"/>
      <c r="K212" s="838"/>
      <c r="L212" s="838"/>
      <c r="M212" s="838"/>
      <c r="N212" s="838"/>
      <c r="O212" s="838"/>
      <c r="P212" s="838"/>
      <c r="Q212" s="838"/>
      <c r="R212" s="838"/>
      <c r="S212" s="838"/>
      <c r="T212" s="838"/>
      <c r="U212" s="838"/>
      <c r="V212" s="838"/>
      <c r="W212" s="838"/>
      <c r="X212" s="838"/>
      <c r="Y212" s="838"/>
      <c r="Z212" s="838"/>
      <c r="AA212" s="838"/>
      <c r="AB212" s="838"/>
      <c r="AC212" s="838"/>
      <c r="AD212" s="838"/>
      <c r="AE212" s="838"/>
      <c r="AF212" s="838"/>
      <c r="AG212" s="838"/>
      <c r="AH212" s="838"/>
      <c r="AI212" s="838"/>
      <c r="AJ212" s="838"/>
      <c r="AK212" s="838"/>
      <c r="AL212" s="838"/>
      <c r="AM212" s="838"/>
      <c r="AN212" s="838"/>
      <c r="AO212" s="838"/>
      <c r="AP212" s="838"/>
      <c r="AQ212" s="838"/>
      <c r="AR212" s="838"/>
      <c r="AS212" s="838"/>
      <c r="AT212" s="838"/>
      <c r="AU212" s="838"/>
      <c r="AV212" s="838"/>
      <c r="AW212" s="838"/>
      <c r="AX212" s="838"/>
      <c r="AY212" s="838"/>
      <c r="AZ212" s="838"/>
      <c r="BA212" s="838"/>
      <c r="BB212" s="838"/>
      <c r="BC212" s="838"/>
      <c r="BD212" s="838"/>
      <c r="BE212" s="838"/>
      <c r="BF212" s="838"/>
      <c r="BG212" s="838"/>
      <c r="BH212" s="838"/>
      <c r="BI212" s="838"/>
      <c r="BJ212" s="838"/>
      <c r="BK212" s="838"/>
      <c r="BL212" s="838"/>
      <c r="BM212" s="838"/>
      <c r="BN212" s="838"/>
      <c r="BO212" s="838"/>
      <c r="BP212" s="838"/>
      <c r="BQ212" s="838"/>
      <c r="BR212" s="838"/>
      <c r="BS212" s="838"/>
      <c r="BT212" s="838"/>
      <c r="BU212" s="838"/>
      <c r="BV212" s="838"/>
      <c r="BW212" s="838"/>
      <c r="BX212" s="838"/>
      <c r="BY212" s="838"/>
      <c r="BZ212" s="838"/>
      <c r="CA212" s="838"/>
      <c r="CB212" s="838"/>
      <c r="CC212" s="838"/>
      <c r="CD212" s="838"/>
      <c r="CE212" s="838"/>
      <c r="CF212" s="838"/>
      <c r="CG212" s="838"/>
      <c r="CH212" s="838"/>
      <c r="CI212" s="838"/>
      <c r="CJ212" s="838"/>
      <c r="CK212" s="838"/>
      <c r="CL212" s="838"/>
      <c r="CM212" s="838"/>
      <c r="CN212" s="838"/>
      <c r="CO212" s="838"/>
      <c r="CP212" s="838"/>
      <c r="CQ212" s="838"/>
      <c r="CR212" s="838"/>
      <c r="CS212" s="838"/>
      <c r="CT212" s="838"/>
      <c r="CU212" s="838"/>
      <c r="CV212" s="838"/>
      <c r="CW212" s="838"/>
      <c r="CX212" s="838"/>
      <c r="CY212" s="838"/>
      <c r="CZ212" s="838"/>
      <c r="DA212" s="838"/>
      <c r="DB212" s="838"/>
      <c r="DC212" s="838"/>
      <c r="DD212" s="838"/>
      <c r="DE212" s="838"/>
      <c r="DF212" s="838"/>
      <c r="DG212" s="838"/>
      <c r="DH212" s="838"/>
      <c r="DI212" s="838"/>
      <c r="DJ212" s="838"/>
      <c r="DK212" s="838"/>
      <c r="DL212" s="838"/>
      <c r="DM212" s="838"/>
      <c r="DN212" s="838"/>
      <c r="DO212" s="838"/>
      <c r="DP212" s="838"/>
      <c r="DQ212" s="838"/>
      <c r="DR212" s="838"/>
      <c r="DS212" s="838"/>
      <c r="DT212" s="838"/>
      <c r="DU212" s="838"/>
      <c r="DV212" s="838"/>
      <c r="DW212" s="838"/>
      <c r="DX212" s="838"/>
      <c r="DY212" s="838"/>
      <c r="DZ212" s="838"/>
      <c r="EA212" s="838"/>
      <c r="EB212" s="838"/>
      <c r="EC212" s="838"/>
      <c r="ED212" s="838"/>
      <c r="EE212" s="838"/>
      <c r="EF212" s="838"/>
      <c r="EG212" s="838"/>
      <c r="EH212" s="838"/>
      <c r="EI212" s="838"/>
      <c r="EJ212" s="838"/>
      <c r="EK212" s="838"/>
      <c r="EL212" s="838"/>
      <c r="EM212" s="838"/>
      <c r="EN212" s="838"/>
      <c r="EO212" s="838"/>
      <c r="EP212" s="838"/>
      <c r="EQ212" s="838"/>
      <c r="ER212" s="838"/>
      <c r="ES212" s="838"/>
      <c r="ET212" s="838"/>
      <c r="EU212" s="838"/>
      <c r="EV212" s="838"/>
      <c r="EW212" s="838"/>
      <c r="EX212" s="838"/>
      <c r="EY212" s="838"/>
      <c r="EZ212" s="838"/>
      <c r="FA212" s="838"/>
      <c r="FB212" s="838"/>
      <c r="FC212" s="838"/>
      <c r="FD212" s="838"/>
      <c r="FE212" s="838"/>
      <c r="FF212" s="838"/>
      <c r="FG212" s="838"/>
      <c r="FH212" s="838"/>
      <c r="FI212" s="838"/>
      <c r="FJ212" s="838"/>
      <c r="FK212" s="838"/>
      <c r="FL212" s="838"/>
    </row>
    <row r="213" spans="1:168" s="839" customFormat="1" ht="15" customHeight="1">
      <c r="A213" s="837" t="s">
        <v>2397</v>
      </c>
      <c r="B213" s="837">
        <v>6100015609</v>
      </c>
      <c r="C213" s="837">
        <v>200002</v>
      </c>
      <c r="D213" s="837" t="s">
        <v>1956</v>
      </c>
      <c r="E213" s="837" t="s">
        <v>2672</v>
      </c>
      <c r="F213" s="875">
        <v>15728.03</v>
      </c>
      <c r="G213" s="842">
        <f>ROUND(F213*6.1136,2)</f>
        <v>96154.880000000005</v>
      </c>
      <c r="H213" s="882" t="s">
        <v>2370</v>
      </c>
      <c r="I213" s="838"/>
      <c r="J213" s="838"/>
      <c r="K213" s="838"/>
      <c r="L213" s="838"/>
      <c r="M213" s="838"/>
      <c r="N213" s="838"/>
      <c r="O213" s="838"/>
      <c r="P213" s="838"/>
      <c r="Q213" s="838"/>
      <c r="R213" s="838"/>
      <c r="S213" s="838"/>
      <c r="T213" s="838"/>
      <c r="U213" s="838"/>
      <c r="V213" s="838"/>
      <c r="W213" s="838"/>
      <c r="X213" s="838"/>
      <c r="Y213" s="838"/>
      <c r="Z213" s="838"/>
      <c r="AA213" s="838"/>
      <c r="AB213" s="838"/>
      <c r="AC213" s="838"/>
      <c r="AD213" s="838"/>
      <c r="AE213" s="838"/>
      <c r="AF213" s="838"/>
      <c r="AG213" s="838"/>
      <c r="AH213" s="838"/>
      <c r="AI213" s="838"/>
      <c r="AJ213" s="838"/>
      <c r="AK213" s="838"/>
      <c r="AL213" s="838"/>
      <c r="AM213" s="838"/>
      <c r="AN213" s="838"/>
      <c r="AO213" s="838"/>
      <c r="AP213" s="838"/>
      <c r="AQ213" s="838"/>
      <c r="AR213" s="838"/>
      <c r="AS213" s="838"/>
      <c r="AT213" s="838"/>
      <c r="AU213" s="838"/>
      <c r="AV213" s="838"/>
      <c r="AW213" s="838"/>
      <c r="AX213" s="838"/>
      <c r="AY213" s="838"/>
      <c r="AZ213" s="838"/>
      <c r="BA213" s="838"/>
      <c r="BB213" s="838"/>
      <c r="BC213" s="838"/>
      <c r="BD213" s="838"/>
      <c r="BE213" s="838"/>
      <c r="BF213" s="838"/>
      <c r="BG213" s="838"/>
      <c r="BH213" s="838"/>
      <c r="BI213" s="838"/>
      <c r="BJ213" s="838"/>
      <c r="BK213" s="838"/>
      <c r="BL213" s="838"/>
      <c r="BM213" s="838"/>
      <c r="BN213" s="838"/>
      <c r="BO213" s="838"/>
      <c r="BP213" s="838"/>
      <c r="BQ213" s="838"/>
      <c r="BR213" s="838"/>
      <c r="BS213" s="838"/>
      <c r="BT213" s="838"/>
      <c r="BU213" s="838"/>
      <c r="BV213" s="838"/>
      <c r="BW213" s="838"/>
      <c r="BX213" s="838"/>
      <c r="BY213" s="838"/>
      <c r="BZ213" s="838"/>
      <c r="CA213" s="838"/>
      <c r="CB213" s="838"/>
      <c r="CC213" s="838"/>
      <c r="CD213" s="838"/>
      <c r="CE213" s="838"/>
      <c r="CF213" s="838"/>
      <c r="CG213" s="838"/>
      <c r="CH213" s="838"/>
      <c r="CI213" s="838"/>
      <c r="CJ213" s="838"/>
      <c r="CK213" s="838"/>
      <c r="CL213" s="838"/>
      <c r="CM213" s="838"/>
      <c r="CN213" s="838"/>
      <c r="CO213" s="838"/>
      <c r="CP213" s="838"/>
      <c r="CQ213" s="838"/>
      <c r="CR213" s="838"/>
      <c r="CS213" s="838"/>
      <c r="CT213" s="838"/>
      <c r="CU213" s="838"/>
      <c r="CV213" s="838"/>
      <c r="CW213" s="838"/>
      <c r="CX213" s="838"/>
      <c r="CY213" s="838"/>
      <c r="CZ213" s="838"/>
      <c r="DA213" s="838"/>
      <c r="DB213" s="838"/>
      <c r="DC213" s="838"/>
      <c r="DD213" s="838"/>
      <c r="DE213" s="838"/>
      <c r="DF213" s="838"/>
      <c r="DG213" s="838"/>
      <c r="DH213" s="838"/>
      <c r="DI213" s="838"/>
      <c r="DJ213" s="838"/>
      <c r="DK213" s="838"/>
      <c r="DL213" s="838"/>
      <c r="DM213" s="838"/>
      <c r="DN213" s="838"/>
      <c r="DO213" s="838"/>
      <c r="DP213" s="838"/>
      <c r="DQ213" s="838"/>
      <c r="DR213" s="838"/>
      <c r="DS213" s="838"/>
      <c r="DT213" s="838"/>
      <c r="DU213" s="838"/>
      <c r="DV213" s="838"/>
      <c r="DW213" s="838"/>
      <c r="DX213" s="838"/>
      <c r="DY213" s="838"/>
      <c r="DZ213" s="838"/>
      <c r="EA213" s="838"/>
      <c r="EB213" s="838"/>
      <c r="EC213" s="838"/>
      <c r="ED213" s="838"/>
      <c r="EE213" s="838"/>
      <c r="EF213" s="838"/>
      <c r="EG213" s="838"/>
      <c r="EH213" s="838"/>
      <c r="EI213" s="838"/>
      <c r="EJ213" s="838"/>
      <c r="EK213" s="838"/>
      <c r="EL213" s="838"/>
      <c r="EM213" s="838"/>
      <c r="EN213" s="838"/>
      <c r="EO213" s="838"/>
      <c r="EP213" s="838"/>
      <c r="EQ213" s="838"/>
      <c r="ER213" s="838"/>
      <c r="ES213" s="838"/>
      <c r="ET213" s="838"/>
      <c r="EU213" s="838"/>
      <c r="EV213" s="838"/>
      <c r="EW213" s="838"/>
      <c r="EX213" s="838"/>
      <c r="EY213" s="838"/>
      <c r="EZ213" s="838"/>
      <c r="FA213" s="838"/>
      <c r="FB213" s="838"/>
      <c r="FC213" s="838"/>
      <c r="FD213" s="838"/>
      <c r="FE213" s="838"/>
      <c r="FF213" s="838"/>
      <c r="FG213" s="838"/>
      <c r="FH213" s="838"/>
      <c r="FI213" s="838"/>
      <c r="FJ213" s="838"/>
      <c r="FK213" s="838"/>
      <c r="FL213" s="838"/>
    </row>
    <row r="214" spans="1:168" s="839" customFormat="1" ht="15" customHeight="1">
      <c r="A214" s="837" t="s">
        <v>2387</v>
      </c>
      <c r="B214" s="837">
        <v>6100015901</v>
      </c>
      <c r="C214" s="837">
        <v>200002</v>
      </c>
      <c r="D214" s="837" t="s">
        <v>1956</v>
      </c>
      <c r="E214" s="837" t="s">
        <v>2673</v>
      </c>
      <c r="F214" s="875">
        <v>15541.57</v>
      </c>
      <c r="G214" s="842">
        <f>ROUND(F214*6.1136,2)</f>
        <v>95014.94</v>
      </c>
      <c r="H214" s="882" t="s">
        <v>2370</v>
      </c>
      <c r="I214" s="838"/>
      <c r="J214" s="838"/>
      <c r="K214" s="838"/>
      <c r="L214" s="838"/>
      <c r="M214" s="838"/>
      <c r="N214" s="838"/>
      <c r="O214" s="838"/>
      <c r="P214" s="838"/>
      <c r="Q214" s="838"/>
      <c r="R214" s="838"/>
      <c r="S214" s="838"/>
      <c r="T214" s="838"/>
      <c r="U214" s="838"/>
      <c r="V214" s="838"/>
      <c r="W214" s="838"/>
      <c r="X214" s="838"/>
      <c r="Y214" s="838"/>
      <c r="Z214" s="838"/>
      <c r="AA214" s="838"/>
      <c r="AB214" s="838"/>
      <c r="AC214" s="838"/>
      <c r="AD214" s="838"/>
      <c r="AE214" s="838"/>
      <c r="AF214" s="838"/>
      <c r="AG214" s="838"/>
      <c r="AH214" s="838"/>
      <c r="AI214" s="838"/>
      <c r="AJ214" s="838"/>
      <c r="AK214" s="838"/>
      <c r="AL214" s="838"/>
      <c r="AM214" s="838"/>
      <c r="AN214" s="838"/>
      <c r="AO214" s="838"/>
      <c r="AP214" s="838"/>
      <c r="AQ214" s="838"/>
      <c r="AR214" s="838"/>
      <c r="AS214" s="838"/>
      <c r="AT214" s="838"/>
      <c r="AU214" s="838"/>
      <c r="AV214" s="838"/>
      <c r="AW214" s="838"/>
      <c r="AX214" s="838"/>
      <c r="AY214" s="838"/>
      <c r="AZ214" s="838"/>
      <c r="BA214" s="838"/>
      <c r="BB214" s="838"/>
      <c r="BC214" s="838"/>
      <c r="BD214" s="838"/>
      <c r="BE214" s="838"/>
      <c r="BF214" s="838"/>
      <c r="BG214" s="838"/>
      <c r="BH214" s="838"/>
      <c r="BI214" s="838"/>
      <c r="BJ214" s="838"/>
      <c r="BK214" s="838"/>
      <c r="BL214" s="838"/>
      <c r="BM214" s="838"/>
      <c r="BN214" s="838"/>
      <c r="BO214" s="838"/>
      <c r="BP214" s="838"/>
      <c r="BQ214" s="838"/>
      <c r="BR214" s="838"/>
      <c r="BS214" s="838"/>
      <c r="BT214" s="838"/>
      <c r="BU214" s="838"/>
      <c r="BV214" s="838"/>
      <c r="BW214" s="838"/>
      <c r="BX214" s="838"/>
      <c r="BY214" s="838"/>
      <c r="BZ214" s="838"/>
      <c r="CA214" s="838"/>
      <c r="CB214" s="838"/>
      <c r="CC214" s="838"/>
      <c r="CD214" s="838"/>
      <c r="CE214" s="838"/>
      <c r="CF214" s="838"/>
      <c r="CG214" s="838"/>
      <c r="CH214" s="838"/>
      <c r="CI214" s="838"/>
      <c r="CJ214" s="838"/>
      <c r="CK214" s="838"/>
      <c r="CL214" s="838"/>
      <c r="CM214" s="838"/>
      <c r="CN214" s="838"/>
      <c r="CO214" s="838"/>
      <c r="CP214" s="838"/>
      <c r="CQ214" s="838"/>
      <c r="CR214" s="838"/>
      <c r="CS214" s="838"/>
      <c r="CT214" s="838"/>
      <c r="CU214" s="838"/>
      <c r="CV214" s="838"/>
      <c r="CW214" s="838"/>
      <c r="CX214" s="838"/>
      <c r="CY214" s="838"/>
      <c r="CZ214" s="838"/>
      <c r="DA214" s="838"/>
      <c r="DB214" s="838"/>
      <c r="DC214" s="838"/>
      <c r="DD214" s="838"/>
      <c r="DE214" s="838"/>
      <c r="DF214" s="838"/>
      <c r="DG214" s="838"/>
      <c r="DH214" s="838"/>
      <c r="DI214" s="838"/>
      <c r="DJ214" s="838"/>
      <c r="DK214" s="838"/>
      <c r="DL214" s="838"/>
      <c r="DM214" s="838"/>
      <c r="DN214" s="838"/>
      <c r="DO214" s="838"/>
      <c r="DP214" s="838"/>
      <c r="DQ214" s="838"/>
      <c r="DR214" s="838"/>
      <c r="DS214" s="838"/>
      <c r="DT214" s="838"/>
      <c r="DU214" s="838"/>
      <c r="DV214" s="838"/>
      <c r="DW214" s="838"/>
      <c r="DX214" s="838"/>
      <c r="DY214" s="838"/>
      <c r="DZ214" s="838"/>
      <c r="EA214" s="838"/>
      <c r="EB214" s="838"/>
      <c r="EC214" s="838"/>
      <c r="ED214" s="838"/>
      <c r="EE214" s="838"/>
      <c r="EF214" s="838"/>
      <c r="EG214" s="838"/>
      <c r="EH214" s="838"/>
      <c r="EI214" s="838"/>
      <c r="EJ214" s="838"/>
      <c r="EK214" s="838"/>
      <c r="EL214" s="838"/>
      <c r="EM214" s="838"/>
      <c r="EN214" s="838"/>
      <c r="EO214" s="838"/>
      <c r="EP214" s="838"/>
      <c r="EQ214" s="838"/>
      <c r="ER214" s="838"/>
      <c r="ES214" s="838"/>
      <c r="ET214" s="838"/>
      <c r="EU214" s="838"/>
      <c r="EV214" s="838"/>
      <c r="EW214" s="838"/>
      <c r="EX214" s="838"/>
      <c r="EY214" s="838"/>
      <c r="EZ214" s="838"/>
      <c r="FA214" s="838"/>
      <c r="FB214" s="838"/>
      <c r="FC214" s="838"/>
      <c r="FD214" s="838"/>
      <c r="FE214" s="838"/>
      <c r="FF214" s="838"/>
      <c r="FG214" s="838"/>
      <c r="FH214" s="838"/>
      <c r="FI214" s="838"/>
      <c r="FJ214" s="838"/>
      <c r="FK214" s="838"/>
      <c r="FL214" s="838"/>
    </row>
    <row r="215" spans="1:168" s="839" customFormat="1" ht="15" customHeight="1">
      <c r="A215" s="837" t="s">
        <v>2450</v>
      </c>
      <c r="B215" s="837">
        <v>6100015370</v>
      </c>
      <c r="C215" s="837">
        <v>200002</v>
      </c>
      <c r="D215" s="837" t="s">
        <v>1956</v>
      </c>
      <c r="E215" s="837" t="s">
        <v>2674</v>
      </c>
      <c r="F215" s="875">
        <v>15536.16</v>
      </c>
      <c r="G215" s="842">
        <f>ROUND(F215*6.1136,2)</f>
        <v>94981.87</v>
      </c>
      <c r="H215" s="882" t="s">
        <v>2370</v>
      </c>
      <c r="I215" s="838"/>
      <c r="J215" s="838"/>
      <c r="K215" s="838"/>
      <c r="L215" s="838"/>
      <c r="M215" s="838"/>
      <c r="N215" s="838"/>
      <c r="O215" s="838"/>
      <c r="P215" s="838"/>
      <c r="Q215" s="838"/>
      <c r="R215" s="838"/>
      <c r="S215" s="838"/>
      <c r="T215" s="838"/>
      <c r="U215" s="838"/>
      <c r="V215" s="838"/>
      <c r="W215" s="838"/>
      <c r="X215" s="838"/>
      <c r="Y215" s="838"/>
      <c r="Z215" s="838"/>
      <c r="AA215" s="838"/>
      <c r="AB215" s="838"/>
      <c r="AC215" s="838"/>
      <c r="AD215" s="838"/>
      <c r="AE215" s="838"/>
      <c r="AF215" s="838"/>
      <c r="AG215" s="838"/>
      <c r="AH215" s="838"/>
      <c r="AI215" s="838"/>
      <c r="AJ215" s="838"/>
      <c r="AK215" s="838"/>
      <c r="AL215" s="838"/>
      <c r="AM215" s="838"/>
      <c r="AN215" s="838"/>
      <c r="AO215" s="838"/>
      <c r="AP215" s="838"/>
      <c r="AQ215" s="838"/>
      <c r="AR215" s="838"/>
      <c r="AS215" s="838"/>
      <c r="AT215" s="838"/>
      <c r="AU215" s="838"/>
      <c r="AV215" s="838"/>
      <c r="AW215" s="838"/>
      <c r="AX215" s="838"/>
      <c r="AY215" s="838"/>
      <c r="AZ215" s="838"/>
      <c r="BA215" s="838"/>
      <c r="BB215" s="838"/>
      <c r="BC215" s="838"/>
      <c r="BD215" s="838"/>
      <c r="BE215" s="838"/>
      <c r="BF215" s="838"/>
      <c r="BG215" s="838"/>
      <c r="BH215" s="838"/>
      <c r="BI215" s="838"/>
      <c r="BJ215" s="838"/>
      <c r="BK215" s="838"/>
      <c r="BL215" s="838"/>
      <c r="BM215" s="838"/>
      <c r="BN215" s="838"/>
      <c r="BO215" s="838"/>
      <c r="BP215" s="838"/>
      <c r="BQ215" s="838"/>
      <c r="BR215" s="838"/>
      <c r="BS215" s="838"/>
      <c r="BT215" s="838"/>
      <c r="BU215" s="838"/>
      <c r="BV215" s="838"/>
      <c r="BW215" s="838"/>
      <c r="BX215" s="838"/>
      <c r="BY215" s="838"/>
      <c r="BZ215" s="838"/>
      <c r="CA215" s="838"/>
      <c r="CB215" s="838"/>
      <c r="CC215" s="838"/>
      <c r="CD215" s="838"/>
      <c r="CE215" s="838"/>
      <c r="CF215" s="838"/>
      <c r="CG215" s="838"/>
      <c r="CH215" s="838"/>
      <c r="CI215" s="838"/>
      <c r="CJ215" s="838"/>
      <c r="CK215" s="838"/>
      <c r="CL215" s="838"/>
      <c r="CM215" s="838"/>
      <c r="CN215" s="838"/>
      <c r="CO215" s="838"/>
      <c r="CP215" s="838"/>
      <c r="CQ215" s="838"/>
      <c r="CR215" s="838"/>
      <c r="CS215" s="838"/>
      <c r="CT215" s="838"/>
      <c r="CU215" s="838"/>
      <c r="CV215" s="838"/>
      <c r="CW215" s="838"/>
      <c r="CX215" s="838"/>
      <c r="CY215" s="838"/>
      <c r="CZ215" s="838"/>
      <c r="DA215" s="838"/>
      <c r="DB215" s="838"/>
      <c r="DC215" s="838"/>
      <c r="DD215" s="838"/>
      <c r="DE215" s="838"/>
      <c r="DF215" s="838"/>
      <c r="DG215" s="838"/>
      <c r="DH215" s="838"/>
      <c r="DI215" s="838"/>
      <c r="DJ215" s="838"/>
      <c r="DK215" s="838"/>
      <c r="DL215" s="838"/>
      <c r="DM215" s="838"/>
      <c r="DN215" s="838"/>
      <c r="DO215" s="838"/>
      <c r="DP215" s="838"/>
      <c r="DQ215" s="838"/>
      <c r="DR215" s="838"/>
      <c r="DS215" s="838"/>
      <c r="DT215" s="838"/>
      <c r="DU215" s="838"/>
      <c r="DV215" s="838"/>
      <c r="DW215" s="838"/>
      <c r="DX215" s="838"/>
      <c r="DY215" s="838"/>
      <c r="DZ215" s="838"/>
      <c r="EA215" s="838"/>
      <c r="EB215" s="838"/>
      <c r="EC215" s="838"/>
      <c r="ED215" s="838"/>
      <c r="EE215" s="838"/>
      <c r="EF215" s="838"/>
      <c r="EG215" s="838"/>
      <c r="EH215" s="838"/>
      <c r="EI215" s="838"/>
      <c r="EJ215" s="838"/>
      <c r="EK215" s="838"/>
      <c r="EL215" s="838"/>
      <c r="EM215" s="838"/>
      <c r="EN215" s="838"/>
      <c r="EO215" s="838"/>
      <c r="EP215" s="838"/>
      <c r="EQ215" s="838"/>
      <c r="ER215" s="838"/>
      <c r="ES215" s="838"/>
      <c r="ET215" s="838"/>
      <c r="EU215" s="838"/>
      <c r="EV215" s="838"/>
      <c r="EW215" s="838"/>
      <c r="EX215" s="838"/>
      <c r="EY215" s="838"/>
      <c r="EZ215" s="838"/>
      <c r="FA215" s="838"/>
      <c r="FB215" s="838"/>
      <c r="FC215" s="838"/>
      <c r="FD215" s="838"/>
      <c r="FE215" s="838"/>
      <c r="FF215" s="838"/>
      <c r="FG215" s="838"/>
      <c r="FH215" s="838"/>
      <c r="FI215" s="838"/>
      <c r="FJ215" s="838"/>
      <c r="FK215" s="838"/>
      <c r="FL215" s="838"/>
    </row>
    <row r="216" spans="1:168" s="839" customFormat="1" ht="15" customHeight="1">
      <c r="A216" s="837" t="s">
        <v>2623</v>
      </c>
      <c r="B216" s="837">
        <v>6100015276</v>
      </c>
      <c r="C216" s="837">
        <v>200002</v>
      </c>
      <c r="D216" s="837" t="s">
        <v>1956</v>
      </c>
      <c r="E216" s="837" t="s">
        <v>2675</v>
      </c>
      <c r="F216" s="875">
        <v>15257.25</v>
      </c>
      <c r="G216" s="842">
        <f>ROUND(F216*6.1136,2)</f>
        <v>93276.72</v>
      </c>
      <c r="H216" s="882" t="s">
        <v>2370</v>
      </c>
      <c r="I216" s="838"/>
      <c r="J216" s="838"/>
      <c r="K216" s="838"/>
      <c r="L216" s="838"/>
      <c r="M216" s="838"/>
      <c r="N216" s="838"/>
      <c r="O216" s="838"/>
      <c r="P216" s="838"/>
      <c r="Q216" s="838"/>
      <c r="R216" s="838"/>
      <c r="S216" s="838"/>
      <c r="T216" s="838"/>
      <c r="U216" s="838"/>
      <c r="V216" s="838"/>
      <c r="W216" s="838"/>
      <c r="X216" s="838"/>
      <c r="Y216" s="838"/>
      <c r="Z216" s="838"/>
      <c r="AA216" s="838"/>
      <c r="AB216" s="838"/>
      <c r="AC216" s="838"/>
      <c r="AD216" s="838"/>
      <c r="AE216" s="838"/>
      <c r="AF216" s="838"/>
      <c r="AG216" s="838"/>
      <c r="AH216" s="838"/>
      <c r="AI216" s="838"/>
      <c r="AJ216" s="838"/>
      <c r="AK216" s="838"/>
      <c r="AL216" s="838"/>
      <c r="AM216" s="838"/>
      <c r="AN216" s="838"/>
      <c r="AO216" s="838"/>
      <c r="AP216" s="838"/>
      <c r="AQ216" s="838"/>
      <c r="AR216" s="838"/>
      <c r="AS216" s="838"/>
      <c r="AT216" s="838"/>
      <c r="AU216" s="838"/>
      <c r="AV216" s="838"/>
      <c r="AW216" s="838"/>
      <c r="AX216" s="838"/>
      <c r="AY216" s="838"/>
      <c r="AZ216" s="838"/>
      <c r="BA216" s="838"/>
      <c r="BB216" s="838"/>
      <c r="BC216" s="838"/>
      <c r="BD216" s="838"/>
      <c r="BE216" s="838"/>
      <c r="BF216" s="838"/>
      <c r="BG216" s="838"/>
      <c r="BH216" s="838"/>
      <c r="BI216" s="838"/>
      <c r="BJ216" s="838"/>
      <c r="BK216" s="838"/>
      <c r="BL216" s="838"/>
      <c r="BM216" s="838"/>
      <c r="BN216" s="838"/>
      <c r="BO216" s="838"/>
      <c r="BP216" s="838"/>
      <c r="BQ216" s="838"/>
      <c r="BR216" s="838"/>
      <c r="BS216" s="838"/>
      <c r="BT216" s="838"/>
      <c r="BU216" s="838"/>
      <c r="BV216" s="838"/>
      <c r="BW216" s="838"/>
      <c r="BX216" s="838"/>
      <c r="BY216" s="838"/>
      <c r="BZ216" s="838"/>
      <c r="CA216" s="838"/>
      <c r="CB216" s="838"/>
      <c r="CC216" s="838"/>
      <c r="CD216" s="838"/>
      <c r="CE216" s="838"/>
      <c r="CF216" s="838"/>
      <c r="CG216" s="838"/>
      <c r="CH216" s="838"/>
      <c r="CI216" s="838"/>
      <c r="CJ216" s="838"/>
      <c r="CK216" s="838"/>
      <c r="CL216" s="838"/>
      <c r="CM216" s="838"/>
      <c r="CN216" s="838"/>
      <c r="CO216" s="838"/>
      <c r="CP216" s="838"/>
      <c r="CQ216" s="838"/>
      <c r="CR216" s="838"/>
      <c r="CS216" s="838"/>
      <c r="CT216" s="838"/>
      <c r="CU216" s="838"/>
      <c r="CV216" s="838"/>
      <c r="CW216" s="838"/>
      <c r="CX216" s="838"/>
      <c r="CY216" s="838"/>
      <c r="CZ216" s="838"/>
      <c r="DA216" s="838"/>
      <c r="DB216" s="838"/>
      <c r="DC216" s="838"/>
      <c r="DD216" s="838"/>
      <c r="DE216" s="838"/>
      <c r="DF216" s="838"/>
      <c r="DG216" s="838"/>
      <c r="DH216" s="838"/>
      <c r="DI216" s="838"/>
      <c r="DJ216" s="838"/>
      <c r="DK216" s="838"/>
      <c r="DL216" s="838"/>
      <c r="DM216" s="838"/>
      <c r="DN216" s="838"/>
      <c r="DO216" s="838"/>
      <c r="DP216" s="838"/>
      <c r="DQ216" s="838"/>
      <c r="DR216" s="838"/>
      <c r="DS216" s="838"/>
      <c r="DT216" s="838"/>
      <c r="DU216" s="838"/>
      <c r="DV216" s="838"/>
      <c r="DW216" s="838"/>
      <c r="DX216" s="838"/>
      <c r="DY216" s="838"/>
      <c r="DZ216" s="838"/>
      <c r="EA216" s="838"/>
      <c r="EB216" s="838"/>
      <c r="EC216" s="838"/>
      <c r="ED216" s="838"/>
      <c r="EE216" s="838"/>
      <c r="EF216" s="838"/>
      <c r="EG216" s="838"/>
      <c r="EH216" s="838"/>
      <c r="EI216" s="838"/>
      <c r="EJ216" s="838"/>
      <c r="EK216" s="838"/>
      <c r="EL216" s="838"/>
      <c r="EM216" s="838"/>
      <c r="EN216" s="838"/>
      <c r="EO216" s="838"/>
      <c r="EP216" s="838"/>
      <c r="EQ216" s="838"/>
      <c r="ER216" s="838"/>
      <c r="ES216" s="838"/>
      <c r="ET216" s="838"/>
      <c r="EU216" s="838"/>
      <c r="EV216" s="838"/>
      <c r="EW216" s="838"/>
      <c r="EX216" s="838"/>
      <c r="EY216" s="838"/>
      <c r="EZ216" s="838"/>
      <c r="FA216" s="838"/>
      <c r="FB216" s="838"/>
      <c r="FC216" s="838"/>
      <c r="FD216" s="838"/>
      <c r="FE216" s="838"/>
      <c r="FF216" s="838"/>
      <c r="FG216" s="838"/>
      <c r="FH216" s="838"/>
      <c r="FI216" s="838"/>
      <c r="FJ216" s="838"/>
      <c r="FK216" s="838"/>
      <c r="FL216" s="838"/>
    </row>
    <row r="217" spans="1:168" s="839" customFormat="1" ht="15" customHeight="1">
      <c r="A217" s="862" t="s">
        <v>2538</v>
      </c>
      <c r="B217" s="862">
        <v>6100015995</v>
      </c>
      <c r="C217" s="863">
        <v>100005</v>
      </c>
      <c r="D217" s="864" t="s">
        <v>2676</v>
      </c>
      <c r="E217" s="863" t="s">
        <v>2677</v>
      </c>
      <c r="F217" s="865"/>
      <c r="G217" s="858">
        <v>92677.48</v>
      </c>
      <c r="H217" s="857" t="s">
        <v>2361</v>
      </c>
      <c r="I217" s="838"/>
      <c r="J217" s="838"/>
      <c r="K217" s="838"/>
      <c r="L217" s="838"/>
      <c r="M217" s="838"/>
      <c r="N217" s="838"/>
      <c r="O217" s="838"/>
      <c r="P217" s="838"/>
      <c r="Q217" s="838"/>
      <c r="R217" s="838"/>
      <c r="S217" s="838"/>
      <c r="T217" s="838"/>
      <c r="U217" s="838"/>
      <c r="V217" s="838"/>
      <c r="W217" s="838"/>
      <c r="X217" s="838"/>
      <c r="Y217" s="838"/>
      <c r="Z217" s="838"/>
      <c r="AA217" s="838"/>
      <c r="AB217" s="838"/>
      <c r="AC217" s="838"/>
      <c r="AD217" s="838"/>
      <c r="AE217" s="838"/>
      <c r="AF217" s="838"/>
      <c r="AG217" s="838"/>
      <c r="AH217" s="838"/>
      <c r="AI217" s="838"/>
      <c r="AJ217" s="838"/>
      <c r="AK217" s="838"/>
      <c r="AL217" s="838"/>
      <c r="AM217" s="838"/>
      <c r="AN217" s="838"/>
      <c r="AO217" s="838"/>
      <c r="AP217" s="838"/>
      <c r="AQ217" s="838"/>
      <c r="AR217" s="838"/>
      <c r="AS217" s="838"/>
      <c r="AT217" s="838"/>
      <c r="AU217" s="838"/>
      <c r="AV217" s="838"/>
      <c r="AW217" s="838"/>
      <c r="AX217" s="838"/>
      <c r="AY217" s="838"/>
      <c r="AZ217" s="838"/>
      <c r="BA217" s="838"/>
      <c r="BB217" s="838"/>
      <c r="BC217" s="838"/>
      <c r="BD217" s="838"/>
      <c r="BE217" s="838"/>
      <c r="BF217" s="838"/>
      <c r="BG217" s="838"/>
      <c r="BH217" s="838"/>
      <c r="BI217" s="838"/>
      <c r="BJ217" s="838"/>
      <c r="BK217" s="838"/>
      <c r="BL217" s="838"/>
      <c r="BM217" s="838"/>
      <c r="BN217" s="838"/>
      <c r="BO217" s="838"/>
      <c r="BP217" s="838"/>
      <c r="BQ217" s="838"/>
      <c r="BR217" s="838"/>
      <c r="BS217" s="838"/>
      <c r="BT217" s="838"/>
      <c r="BU217" s="838"/>
      <c r="BV217" s="838"/>
      <c r="BW217" s="838"/>
      <c r="BX217" s="838"/>
      <c r="BY217" s="838"/>
      <c r="BZ217" s="838"/>
      <c r="CA217" s="838"/>
      <c r="CB217" s="838"/>
      <c r="CC217" s="838"/>
      <c r="CD217" s="838"/>
      <c r="CE217" s="838"/>
      <c r="CF217" s="838"/>
      <c r="CG217" s="838"/>
      <c r="CH217" s="838"/>
      <c r="CI217" s="838"/>
      <c r="CJ217" s="838"/>
      <c r="CK217" s="838"/>
      <c r="CL217" s="838"/>
      <c r="CM217" s="838"/>
      <c r="CN217" s="838"/>
      <c r="CO217" s="838"/>
      <c r="CP217" s="838"/>
      <c r="CQ217" s="838"/>
      <c r="CR217" s="838"/>
      <c r="CS217" s="838"/>
      <c r="CT217" s="838"/>
      <c r="CU217" s="838"/>
      <c r="CV217" s="838"/>
      <c r="CW217" s="838"/>
      <c r="CX217" s="838"/>
      <c r="CY217" s="838"/>
      <c r="CZ217" s="838"/>
      <c r="DA217" s="838"/>
      <c r="DB217" s="838"/>
      <c r="DC217" s="838"/>
      <c r="DD217" s="838"/>
      <c r="DE217" s="838"/>
      <c r="DF217" s="838"/>
      <c r="DG217" s="838"/>
      <c r="DH217" s="838"/>
      <c r="DI217" s="838"/>
      <c r="DJ217" s="838"/>
      <c r="DK217" s="838"/>
      <c r="DL217" s="838"/>
      <c r="DM217" s="838"/>
      <c r="DN217" s="838"/>
      <c r="DO217" s="838"/>
      <c r="DP217" s="838"/>
      <c r="DQ217" s="838"/>
      <c r="DR217" s="838"/>
      <c r="DS217" s="838"/>
      <c r="DT217" s="838"/>
      <c r="DU217" s="838"/>
      <c r="DV217" s="838"/>
      <c r="DW217" s="838"/>
      <c r="DX217" s="838"/>
      <c r="DY217" s="838"/>
      <c r="DZ217" s="838"/>
      <c r="EA217" s="838"/>
      <c r="EB217" s="838"/>
      <c r="EC217" s="838"/>
      <c r="ED217" s="838"/>
      <c r="EE217" s="838"/>
      <c r="EF217" s="838"/>
      <c r="EG217" s="838"/>
      <c r="EH217" s="838"/>
      <c r="EI217" s="838"/>
      <c r="EJ217" s="838"/>
      <c r="EK217" s="838"/>
      <c r="EL217" s="838"/>
      <c r="EM217" s="838"/>
      <c r="EN217" s="838"/>
      <c r="EO217" s="838"/>
      <c r="EP217" s="838"/>
      <c r="EQ217" s="838"/>
      <c r="ER217" s="838"/>
      <c r="ES217" s="838"/>
      <c r="ET217" s="838"/>
      <c r="EU217" s="838"/>
      <c r="EV217" s="838"/>
      <c r="EW217" s="838"/>
      <c r="EX217" s="838"/>
      <c r="EY217" s="838"/>
      <c r="EZ217" s="838"/>
      <c r="FA217" s="838"/>
      <c r="FB217" s="838"/>
      <c r="FC217" s="838"/>
      <c r="FD217" s="838"/>
      <c r="FE217" s="838"/>
      <c r="FF217" s="838"/>
      <c r="FG217" s="838"/>
      <c r="FH217" s="838"/>
      <c r="FI217" s="838"/>
      <c r="FJ217" s="838"/>
      <c r="FK217" s="838"/>
      <c r="FL217" s="838"/>
    </row>
    <row r="218" spans="1:168" s="839" customFormat="1" ht="15" customHeight="1">
      <c r="A218" s="837" t="s">
        <v>2429</v>
      </c>
      <c r="B218" s="837">
        <v>6100015526</v>
      </c>
      <c r="C218" s="837">
        <v>200002</v>
      </c>
      <c r="D218" s="837" t="s">
        <v>1956</v>
      </c>
      <c r="E218" s="837" t="s">
        <v>2678</v>
      </c>
      <c r="F218" s="875">
        <v>15132.27</v>
      </c>
      <c r="G218" s="842">
        <f>ROUND(F218*6.1136,2)</f>
        <v>92512.65</v>
      </c>
      <c r="H218" s="882" t="s">
        <v>2370</v>
      </c>
      <c r="I218" s="838"/>
      <c r="J218" s="838"/>
      <c r="K218" s="838"/>
      <c r="L218" s="838"/>
      <c r="M218" s="838"/>
      <c r="N218" s="838"/>
      <c r="O218" s="838"/>
      <c r="P218" s="838"/>
      <c r="Q218" s="838"/>
      <c r="R218" s="838"/>
      <c r="S218" s="838"/>
      <c r="T218" s="838"/>
      <c r="U218" s="838"/>
      <c r="V218" s="838"/>
      <c r="W218" s="838"/>
      <c r="X218" s="838"/>
      <c r="Y218" s="838"/>
      <c r="Z218" s="838"/>
      <c r="AA218" s="838"/>
      <c r="AB218" s="838"/>
      <c r="AC218" s="838"/>
      <c r="AD218" s="838"/>
      <c r="AE218" s="838"/>
      <c r="AF218" s="838"/>
      <c r="AG218" s="838"/>
      <c r="AH218" s="838"/>
      <c r="AI218" s="838"/>
      <c r="AJ218" s="838"/>
      <c r="AK218" s="838"/>
      <c r="AL218" s="838"/>
      <c r="AM218" s="838"/>
      <c r="AN218" s="838"/>
      <c r="AO218" s="838"/>
      <c r="AP218" s="838"/>
      <c r="AQ218" s="838"/>
      <c r="AR218" s="838"/>
      <c r="AS218" s="838"/>
      <c r="AT218" s="838"/>
      <c r="AU218" s="838"/>
      <c r="AV218" s="838"/>
      <c r="AW218" s="838"/>
      <c r="AX218" s="838"/>
      <c r="AY218" s="838"/>
      <c r="AZ218" s="838"/>
      <c r="BA218" s="838"/>
      <c r="BB218" s="838"/>
      <c r="BC218" s="838"/>
      <c r="BD218" s="838"/>
      <c r="BE218" s="838"/>
      <c r="BF218" s="838"/>
      <c r="BG218" s="838"/>
      <c r="BH218" s="838"/>
      <c r="BI218" s="838"/>
      <c r="BJ218" s="838"/>
      <c r="BK218" s="838"/>
      <c r="BL218" s="838"/>
      <c r="BM218" s="838"/>
      <c r="BN218" s="838"/>
      <c r="BO218" s="838"/>
      <c r="BP218" s="838"/>
      <c r="BQ218" s="838"/>
      <c r="BR218" s="838"/>
      <c r="BS218" s="838"/>
      <c r="BT218" s="838"/>
      <c r="BU218" s="838"/>
      <c r="BV218" s="838"/>
      <c r="BW218" s="838"/>
      <c r="BX218" s="838"/>
      <c r="BY218" s="838"/>
      <c r="BZ218" s="838"/>
      <c r="CA218" s="838"/>
      <c r="CB218" s="838"/>
      <c r="CC218" s="838"/>
      <c r="CD218" s="838"/>
      <c r="CE218" s="838"/>
      <c r="CF218" s="838"/>
      <c r="CG218" s="838"/>
      <c r="CH218" s="838"/>
      <c r="CI218" s="838"/>
      <c r="CJ218" s="838"/>
      <c r="CK218" s="838"/>
      <c r="CL218" s="838"/>
      <c r="CM218" s="838"/>
      <c r="CN218" s="838"/>
      <c r="CO218" s="838"/>
      <c r="CP218" s="838"/>
      <c r="CQ218" s="838"/>
      <c r="CR218" s="838"/>
      <c r="CS218" s="838"/>
      <c r="CT218" s="838"/>
      <c r="CU218" s="838"/>
      <c r="CV218" s="838"/>
      <c r="CW218" s="838"/>
      <c r="CX218" s="838"/>
      <c r="CY218" s="838"/>
      <c r="CZ218" s="838"/>
      <c r="DA218" s="838"/>
      <c r="DB218" s="838"/>
      <c r="DC218" s="838"/>
      <c r="DD218" s="838"/>
      <c r="DE218" s="838"/>
      <c r="DF218" s="838"/>
      <c r="DG218" s="838"/>
      <c r="DH218" s="838"/>
      <c r="DI218" s="838"/>
      <c r="DJ218" s="838"/>
      <c r="DK218" s="838"/>
      <c r="DL218" s="838"/>
      <c r="DM218" s="838"/>
      <c r="DN218" s="838"/>
      <c r="DO218" s="838"/>
      <c r="DP218" s="838"/>
      <c r="DQ218" s="838"/>
      <c r="DR218" s="838"/>
      <c r="DS218" s="838"/>
      <c r="DT218" s="838"/>
      <c r="DU218" s="838"/>
      <c r="DV218" s="838"/>
      <c r="DW218" s="838"/>
      <c r="DX218" s="838"/>
      <c r="DY218" s="838"/>
      <c r="DZ218" s="838"/>
      <c r="EA218" s="838"/>
      <c r="EB218" s="838"/>
      <c r="EC218" s="838"/>
      <c r="ED218" s="838"/>
      <c r="EE218" s="838"/>
      <c r="EF218" s="838"/>
      <c r="EG218" s="838"/>
      <c r="EH218" s="838"/>
      <c r="EI218" s="838"/>
      <c r="EJ218" s="838"/>
      <c r="EK218" s="838"/>
      <c r="EL218" s="838"/>
      <c r="EM218" s="838"/>
      <c r="EN218" s="838"/>
      <c r="EO218" s="838"/>
      <c r="EP218" s="838"/>
      <c r="EQ218" s="838"/>
      <c r="ER218" s="838"/>
      <c r="ES218" s="838"/>
      <c r="ET218" s="838"/>
      <c r="EU218" s="838"/>
      <c r="EV218" s="838"/>
      <c r="EW218" s="838"/>
      <c r="EX218" s="838"/>
      <c r="EY218" s="838"/>
      <c r="EZ218" s="838"/>
      <c r="FA218" s="838"/>
      <c r="FB218" s="838"/>
      <c r="FC218" s="838"/>
      <c r="FD218" s="838"/>
      <c r="FE218" s="838"/>
      <c r="FF218" s="838"/>
      <c r="FG218" s="838"/>
      <c r="FH218" s="838"/>
      <c r="FI218" s="838"/>
      <c r="FJ218" s="838"/>
      <c r="FK218" s="838"/>
      <c r="FL218" s="838"/>
    </row>
    <row r="219" spans="1:168" s="839" customFormat="1" ht="15" customHeight="1">
      <c r="A219" s="837" t="s">
        <v>2387</v>
      </c>
      <c r="B219" s="837">
        <v>6100015907</v>
      </c>
      <c r="C219" s="837">
        <v>200002</v>
      </c>
      <c r="D219" s="837" t="s">
        <v>1956</v>
      </c>
      <c r="E219" s="837" t="s">
        <v>2679</v>
      </c>
      <c r="F219" s="875">
        <v>15071</v>
      </c>
      <c r="G219" s="842">
        <f>ROUND(F219*6.1136,2)</f>
        <v>92138.07</v>
      </c>
      <c r="H219" s="882" t="s">
        <v>2370</v>
      </c>
      <c r="I219" s="838"/>
      <c r="J219" s="838"/>
      <c r="K219" s="838"/>
      <c r="L219" s="838"/>
      <c r="M219" s="838"/>
      <c r="N219" s="838"/>
      <c r="O219" s="838"/>
      <c r="P219" s="838"/>
      <c r="Q219" s="838"/>
      <c r="R219" s="838"/>
      <c r="S219" s="838"/>
      <c r="T219" s="838"/>
      <c r="U219" s="838"/>
      <c r="V219" s="838"/>
      <c r="W219" s="838"/>
      <c r="X219" s="838"/>
      <c r="Y219" s="838"/>
      <c r="Z219" s="838"/>
      <c r="AA219" s="838"/>
      <c r="AB219" s="838"/>
      <c r="AC219" s="838"/>
      <c r="AD219" s="838"/>
      <c r="AE219" s="838"/>
      <c r="AF219" s="838"/>
      <c r="AG219" s="838"/>
      <c r="AH219" s="838"/>
      <c r="AI219" s="838"/>
      <c r="AJ219" s="838"/>
      <c r="AK219" s="838"/>
      <c r="AL219" s="838"/>
      <c r="AM219" s="838"/>
      <c r="AN219" s="838"/>
      <c r="AO219" s="838"/>
      <c r="AP219" s="838"/>
      <c r="AQ219" s="838"/>
      <c r="AR219" s="838"/>
      <c r="AS219" s="838"/>
      <c r="AT219" s="838"/>
      <c r="AU219" s="838"/>
      <c r="AV219" s="838"/>
      <c r="AW219" s="838"/>
      <c r="AX219" s="838"/>
      <c r="AY219" s="838"/>
      <c r="AZ219" s="838"/>
      <c r="BA219" s="838"/>
      <c r="BB219" s="838"/>
      <c r="BC219" s="838"/>
      <c r="BD219" s="838"/>
      <c r="BE219" s="838"/>
      <c r="BF219" s="838"/>
      <c r="BG219" s="838"/>
      <c r="BH219" s="838"/>
      <c r="BI219" s="838"/>
      <c r="BJ219" s="838"/>
      <c r="BK219" s="838"/>
      <c r="BL219" s="838"/>
      <c r="BM219" s="838"/>
      <c r="BN219" s="838"/>
      <c r="BO219" s="838"/>
      <c r="BP219" s="838"/>
      <c r="BQ219" s="838"/>
      <c r="BR219" s="838"/>
      <c r="BS219" s="838"/>
      <c r="BT219" s="838"/>
      <c r="BU219" s="838"/>
      <c r="BV219" s="838"/>
      <c r="BW219" s="838"/>
      <c r="BX219" s="838"/>
      <c r="BY219" s="838"/>
      <c r="BZ219" s="838"/>
      <c r="CA219" s="838"/>
      <c r="CB219" s="838"/>
      <c r="CC219" s="838"/>
      <c r="CD219" s="838"/>
      <c r="CE219" s="838"/>
      <c r="CF219" s="838"/>
      <c r="CG219" s="838"/>
      <c r="CH219" s="838"/>
      <c r="CI219" s="838"/>
      <c r="CJ219" s="838"/>
      <c r="CK219" s="838"/>
      <c r="CL219" s="838"/>
      <c r="CM219" s="838"/>
      <c r="CN219" s="838"/>
      <c r="CO219" s="838"/>
      <c r="CP219" s="838"/>
      <c r="CQ219" s="838"/>
      <c r="CR219" s="838"/>
      <c r="CS219" s="838"/>
      <c r="CT219" s="838"/>
      <c r="CU219" s="838"/>
      <c r="CV219" s="838"/>
      <c r="CW219" s="838"/>
      <c r="CX219" s="838"/>
      <c r="CY219" s="838"/>
      <c r="CZ219" s="838"/>
      <c r="DA219" s="838"/>
      <c r="DB219" s="838"/>
      <c r="DC219" s="838"/>
      <c r="DD219" s="838"/>
      <c r="DE219" s="838"/>
      <c r="DF219" s="838"/>
      <c r="DG219" s="838"/>
      <c r="DH219" s="838"/>
      <c r="DI219" s="838"/>
      <c r="DJ219" s="838"/>
      <c r="DK219" s="838"/>
      <c r="DL219" s="838"/>
      <c r="DM219" s="838"/>
      <c r="DN219" s="838"/>
      <c r="DO219" s="838"/>
      <c r="DP219" s="838"/>
      <c r="DQ219" s="838"/>
      <c r="DR219" s="838"/>
      <c r="DS219" s="838"/>
      <c r="DT219" s="838"/>
      <c r="DU219" s="838"/>
      <c r="DV219" s="838"/>
      <c r="DW219" s="838"/>
      <c r="DX219" s="838"/>
      <c r="DY219" s="838"/>
      <c r="DZ219" s="838"/>
      <c r="EA219" s="838"/>
      <c r="EB219" s="838"/>
      <c r="EC219" s="838"/>
      <c r="ED219" s="838"/>
      <c r="EE219" s="838"/>
      <c r="EF219" s="838"/>
      <c r="EG219" s="838"/>
      <c r="EH219" s="838"/>
      <c r="EI219" s="838"/>
      <c r="EJ219" s="838"/>
      <c r="EK219" s="838"/>
      <c r="EL219" s="838"/>
      <c r="EM219" s="838"/>
      <c r="EN219" s="838"/>
      <c r="EO219" s="838"/>
      <c r="EP219" s="838"/>
      <c r="EQ219" s="838"/>
      <c r="ER219" s="838"/>
      <c r="ES219" s="838"/>
      <c r="ET219" s="838"/>
      <c r="EU219" s="838"/>
      <c r="EV219" s="838"/>
      <c r="EW219" s="838"/>
      <c r="EX219" s="838"/>
      <c r="EY219" s="838"/>
      <c r="EZ219" s="838"/>
      <c r="FA219" s="838"/>
      <c r="FB219" s="838"/>
      <c r="FC219" s="838"/>
      <c r="FD219" s="838"/>
      <c r="FE219" s="838"/>
      <c r="FF219" s="838"/>
      <c r="FG219" s="838"/>
      <c r="FH219" s="838"/>
      <c r="FI219" s="838"/>
      <c r="FJ219" s="838"/>
      <c r="FK219" s="838"/>
      <c r="FL219" s="838"/>
    </row>
    <row r="220" spans="1:168" s="839" customFormat="1" ht="15" customHeight="1">
      <c r="A220" s="837" t="s">
        <v>2416</v>
      </c>
      <c r="B220" s="837">
        <v>6100015691</v>
      </c>
      <c r="C220" s="837">
        <v>200002</v>
      </c>
      <c r="D220" s="837" t="s">
        <v>1956</v>
      </c>
      <c r="E220" s="837" t="s">
        <v>2680</v>
      </c>
      <c r="F220" s="875">
        <v>15048.7</v>
      </c>
      <c r="G220" s="842">
        <f>ROUND(F220*6.1136,2)</f>
        <v>92001.73</v>
      </c>
      <c r="H220" s="882" t="s">
        <v>2370</v>
      </c>
      <c r="I220" s="838"/>
      <c r="J220" s="838"/>
      <c r="K220" s="838"/>
      <c r="L220" s="838"/>
      <c r="M220" s="838"/>
      <c r="N220" s="838"/>
      <c r="O220" s="838"/>
      <c r="P220" s="838"/>
      <c r="Q220" s="838"/>
      <c r="R220" s="838"/>
      <c r="S220" s="838"/>
      <c r="T220" s="838"/>
      <c r="U220" s="838"/>
      <c r="V220" s="838"/>
      <c r="W220" s="838"/>
      <c r="X220" s="838"/>
      <c r="Y220" s="838"/>
      <c r="Z220" s="838"/>
      <c r="AA220" s="838"/>
      <c r="AB220" s="838"/>
      <c r="AC220" s="838"/>
      <c r="AD220" s="838"/>
      <c r="AE220" s="838"/>
      <c r="AF220" s="838"/>
      <c r="AG220" s="838"/>
      <c r="AH220" s="838"/>
      <c r="AI220" s="838"/>
      <c r="AJ220" s="838"/>
      <c r="AK220" s="838"/>
      <c r="AL220" s="838"/>
      <c r="AM220" s="838"/>
      <c r="AN220" s="838"/>
      <c r="AO220" s="838"/>
      <c r="AP220" s="838"/>
      <c r="AQ220" s="838"/>
      <c r="AR220" s="838"/>
      <c r="AS220" s="838"/>
      <c r="AT220" s="838"/>
      <c r="AU220" s="838"/>
      <c r="AV220" s="838"/>
      <c r="AW220" s="838"/>
      <c r="AX220" s="838"/>
      <c r="AY220" s="838"/>
      <c r="AZ220" s="838"/>
      <c r="BA220" s="838"/>
      <c r="BB220" s="838"/>
      <c r="BC220" s="838"/>
      <c r="BD220" s="838"/>
      <c r="BE220" s="838"/>
      <c r="BF220" s="838"/>
      <c r="BG220" s="838"/>
      <c r="BH220" s="838"/>
      <c r="BI220" s="838"/>
      <c r="BJ220" s="838"/>
      <c r="BK220" s="838"/>
      <c r="BL220" s="838"/>
      <c r="BM220" s="838"/>
      <c r="BN220" s="838"/>
      <c r="BO220" s="838"/>
      <c r="BP220" s="838"/>
      <c r="BQ220" s="838"/>
      <c r="BR220" s="838"/>
      <c r="BS220" s="838"/>
      <c r="BT220" s="838"/>
      <c r="BU220" s="838"/>
      <c r="BV220" s="838"/>
      <c r="BW220" s="838"/>
      <c r="BX220" s="838"/>
      <c r="BY220" s="838"/>
      <c r="BZ220" s="838"/>
      <c r="CA220" s="838"/>
      <c r="CB220" s="838"/>
      <c r="CC220" s="838"/>
      <c r="CD220" s="838"/>
      <c r="CE220" s="838"/>
      <c r="CF220" s="838"/>
      <c r="CG220" s="838"/>
      <c r="CH220" s="838"/>
      <c r="CI220" s="838"/>
      <c r="CJ220" s="838"/>
      <c r="CK220" s="838"/>
      <c r="CL220" s="838"/>
      <c r="CM220" s="838"/>
      <c r="CN220" s="838"/>
      <c r="CO220" s="838"/>
      <c r="CP220" s="838"/>
      <c r="CQ220" s="838"/>
      <c r="CR220" s="838"/>
      <c r="CS220" s="838"/>
      <c r="CT220" s="838"/>
      <c r="CU220" s="838"/>
      <c r="CV220" s="838"/>
      <c r="CW220" s="838"/>
      <c r="CX220" s="838"/>
      <c r="CY220" s="838"/>
      <c r="CZ220" s="838"/>
      <c r="DA220" s="838"/>
      <c r="DB220" s="838"/>
      <c r="DC220" s="838"/>
      <c r="DD220" s="838"/>
      <c r="DE220" s="838"/>
      <c r="DF220" s="838"/>
      <c r="DG220" s="838"/>
      <c r="DH220" s="838"/>
      <c r="DI220" s="838"/>
      <c r="DJ220" s="838"/>
      <c r="DK220" s="838"/>
      <c r="DL220" s="838"/>
      <c r="DM220" s="838"/>
      <c r="DN220" s="838"/>
      <c r="DO220" s="838"/>
      <c r="DP220" s="838"/>
      <c r="DQ220" s="838"/>
      <c r="DR220" s="838"/>
      <c r="DS220" s="838"/>
      <c r="DT220" s="838"/>
      <c r="DU220" s="838"/>
      <c r="DV220" s="838"/>
      <c r="DW220" s="838"/>
      <c r="DX220" s="838"/>
      <c r="DY220" s="838"/>
      <c r="DZ220" s="838"/>
      <c r="EA220" s="838"/>
      <c r="EB220" s="838"/>
      <c r="EC220" s="838"/>
      <c r="ED220" s="838"/>
      <c r="EE220" s="838"/>
      <c r="EF220" s="838"/>
      <c r="EG220" s="838"/>
      <c r="EH220" s="838"/>
      <c r="EI220" s="838"/>
      <c r="EJ220" s="838"/>
      <c r="EK220" s="838"/>
      <c r="EL220" s="838"/>
      <c r="EM220" s="838"/>
      <c r="EN220" s="838"/>
      <c r="EO220" s="838"/>
      <c r="EP220" s="838"/>
      <c r="EQ220" s="838"/>
      <c r="ER220" s="838"/>
      <c r="ES220" s="838"/>
      <c r="ET220" s="838"/>
      <c r="EU220" s="838"/>
      <c r="EV220" s="838"/>
      <c r="EW220" s="838"/>
      <c r="EX220" s="838"/>
      <c r="EY220" s="838"/>
      <c r="EZ220" s="838"/>
      <c r="FA220" s="838"/>
      <c r="FB220" s="838"/>
      <c r="FC220" s="838"/>
      <c r="FD220" s="838"/>
      <c r="FE220" s="838"/>
      <c r="FF220" s="838"/>
      <c r="FG220" s="838"/>
      <c r="FH220" s="838"/>
      <c r="FI220" s="838"/>
      <c r="FJ220" s="838"/>
      <c r="FK220" s="838"/>
      <c r="FL220" s="838"/>
    </row>
    <row r="221" spans="1:168" s="839" customFormat="1" ht="15" customHeight="1">
      <c r="A221" s="837" t="s">
        <v>2379</v>
      </c>
      <c r="B221" s="837">
        <v>6100016056</v>
      </c>
      <c r="C221" s="837">
        <v>200002</v>
      </c>
      <c r="D221" s="837" t="s">
        <v>1956</v>
      </c>
      <c r="E221" s="837" t="s">
        <v>2681</v>
      </c>
      <c r="F221" s="875">
        <v>15024.13</v>
      </c>
      <c r="G221" s="842">
        <f>ROUND(F221*6.1136,2)</f>
        <v>91851.520000000004</v>
      </c>
      <c r="H221" s="882" t="s">
        <v>2370</v>
      </c>
      <c r="I221" s="838"/>
      <c r="J221" s="838"/>
      <c r="K221" s="838"/>
      <c r="L221" s="838"/>
      <c r="M221" s="838"/>
      <c r="N221" s="838"/>
      <c r="O221" s="838"/>
      <c r="P221" s="838"/>
      <c r="Q221" s="838"/>
      <c r="R221" s="838"/>
      <c r="S221" s="838"/>
      <c r="T221" s="838"/>
      <c r="U221" s="838"/>
      <c r="V221" s="838"/>
      <c r="W221" s="838"/>
      <c r="X221" s="838"/>
      <c r="Y221" s="838"/>
      <c r="Z221" s="838"/>
      <c r="AA221" s="838"/>
      <c r="AB221" s="838"/>
      <c r="AC221" s="838"/>
      <c r="AD221" s="838"/>
      <c r="AE221" s="838"/>
      <c r="AF221" s="838"/>
      <c r="AG221" s="838"/>
      <c r="AH221" s="838"/>
      <c r="AI221" s="838"/>
      <c r="AJ221" s="838"/>
      <c r="AK221" s="838"/>
      <c r="AL221" s="838"/>
      <c r="AM221" s="838"/>
      <c r="AN221" s="838"/>
      <c r="AO221" s="838"/>
      <c r="AP221" s="838"/>
      <c r="AQ221" s="838"/>
      <c r="AR221" s="838"/>
      <c r="AS221" s="838"/>
      <c r="AT221" s="838"/>
      <c r="AU221" s="838"/>
      <c r="AV221" s="838"/>
      <c r="AW221" s="838"/>
      <c r="AX221" s="838"/>
      <c r="AY221" s="838"/>
      <c r="AZ221" s="838"/>
      <c r="BA221" s="838"/>
      <c r="BB221" s="838"/>
      <c r="BC221" s="838"/>
      <c r="BD221" s="838"/>
      <c r="BE221" s="838"/>
      <c r="BF221" s="838"/>
      <c r="BG221" s="838"/>
      <c r="BH221" s="838"/>
      <c r="BI221" s="838"/>
      <c r="BJ221" s="838"/>
      <c r="BK221" s="838"/>
      <c r="BL221" s="838"/>
      <c r="BM221" s="838"/>
      <c r="BN221" s="838"/>
      <c r="BO221" s="838"/>
      <c r="BP221" s="838"/>
      <c r="BQ221" s="838"/>
      <c r="BR221" s="838"/>
      <c r="BS221" s="838"/>
      <c r="BT221" s="838"/>
      <c r="BU221" s="838"/>
      <c r="BV221" s="838"/>
      <c r="BW221" s="838"/>
      <c r="BX221" s="838"/>
      <c r="BY221" s="838"/>
      <c r="BZ221" s="838"/>
      <c r="CA221" s="838"/>
      <c r="CB221" s="838"/>
      <c r="CC221" s="838"/>
      <c r="CD221" s="838"/>
      <c r="CE221" s="838"/>
      <c r="CF221" s="838"/>
      <c r="CG221" s="838"/>
      <c r="CH221" s="838"/>
      <c r="CI221" s="838"/>
      <c r="CJ221" s="838"/>
      <c r="CK221" s="838"/>
      <c r="CL221" s="838"/>
      <c r="CM221" s="838"/>
      <c r="CN221" s="838"/>
      <c r="CO221" s="838"/>
      <c r="CP221" s="838"/>
      <c r="CQ221" s="838"/>
      <c r="CR221" s="838"/>
      <c r="CS221" s="838"/>
      <c r="CT221" s="838"/>
      <c r="CU221" s="838"/>
      <c r="CV221" s="838"/>
      <c r="CW221" s="838"/>
      <c r="CX221" s="838"/>
      <c r="CY221" s="838"/>
      <c r="CZ221" s="838"/>
      <c r="DA221" s="838"/>
      <c r="DB221" s="838"/>
      <c r="DC221" s="838"/>
      <c r="DD221" s="838"/>
      <c r="DE221" s="838"/>
      <c r="DF221" s="838"/>
      <c r="DG221" s="838"/>
      <c r="DH221" s="838"/>
      <c r="DI221" s="838"/>
      <c r="DJ221" s="838"/>
      <c r="DK221" s="838"/>
      <c r="DL221" s="838"/>
      <c r="DM221" s="838"/>
      <c r="DN221" s="838"/>
      <c r="DO221" s="838"/>
      <c r="DP221" s="838"/>
      <c r="DQ221" s="838"/>
      <c r="DR221" s="838"/>
      <c r="DS221" s="838"/>
      <c r="DT221" s="838"/>
      <c r="DU221" s="838"/>
      <c r="DV221" s="838"/>
      <c r="DW221" s="838"/>
      <c r="DX221" s="838"/>
      <c r="DY221" s="838"/>
      <c r="DZ221" s="838"/>
      <c r="EA221" s="838"/>
      <c r="EB221" s="838"/>
      <c r="EC221" s="838"/>
      <c r="ED221" s="838"/>
      <c r="EE221" s="838"/>
      <c r="EF221" s="838"/>
      <c r="EG221" s="838"/>
      <c r="EH221" s="838"/>
      <c r="EI221" s="838"/>
      <c r="EJ221" s="838"/>
      <c r="EK221" s="838"/>
      <c r="EL221" s="838"/>
      <c r="EM221" s="838"/>
      <c r="EN221" s="838"/>
      <c r="EO221" s="838"/>
      <c r="EP221" s="838"/>
      <c r="EQ221" s="838"/>
      <c r="ER221" s="838"/>
      <c r="ES221" s="838"/>
      <c r="ET221" s="838"/>
      <c r="EU221" s="838"/>
      <c r="EV221" s="838"/>
      <c r="EW221" s="838"/>
      <c r="EX221" s="838"/>
      <c r="EY221" s="838"/>
      <c r="EZ221" s="838"/>
      <c r="FA221" s="838"/>
      <c r="FB221" s="838"/>
      <c r="FC221" s="838"/>
      <c r="FD221" s="838"/>
      <c r="FE221" s="838"/>
      <c r="FF221" s="838"/>
      <c r="FG221" s="838"/>
      <c r="FH221" s="838"/>
      <c r="FI221" s="838"/>
      <c r="FJ221" s="838"/>
      <c r="FK221" s="838"/>
      <c r="FL221" s="838"/>
    </row>
    <row r="222" spans="1:168" s="839" customFormat="1" ht="15" customHeight="1">
      <c r="A222" s="866" t="s">
        <v>2682</v>
      </c>
      <c r="B222" s="866">
        <v>6100014723</v>
      </c>
      <c r="C222" s="866">
        <v>100356</v>
      </c>
      <c r="D222" s="866" t="s">
        <v>2683</v>
      </c>
      <c r="E222" s="866" t="s">
        <v>2684</v>
      </c>
      <c r="F222" s="867"/>
      <c r="G222" s="858">
        <v>91456.81</v>
      </c>
      <c r="H222" s="857" t="s">
        <v>2361</v>
      </c>
      <c r="I222" s="838"/>
      <c r="J222" s="838"/>
      <c r="K222" s="838"/>
      <c r="L222" s="838"/>
      <c r="M222" s="838"/>
      <c r="N222" s="838"/>
      <c r="O222" s="838"/>
      <c r="P222" s="838"/>
      <c r="Q222" s="838"/>
      <c r="R222" s="838"/>
      <c r="S222" s="838"/>
      <c r="T222" s="838"/>
      <c r="U222" s="838"/>
      <c r="V222" s="838"/>
      <c r="W222" s="838"/>
      <c r="X222" s="838"/>
      <c r="Y222" s="838"/>
      <c r="Z222" s="838"/>
      <c r="AA222" s="838"/>
      <c r="AB222" s="838"/>
      <c r="AC222" s="838"/>
      <c r="AD222" s="838"/>
      <c r="AE222" s="838"/>
      <c r="AF222" s="838"/>
      <c r="AG222" s="838"/>
      <c r="AH222" s="838"/>
      <c r="AI222" s="838"/>
      <c r="AJ222" s="838"/>
      <c r="AK222" s="838"/>
      <c r="AL222" s="838"/>
      <c r="AM222" s="838"/>
      <c r="AN222" s="838"/>
      <c r="AO222" s="838"/>
      <c r="AP222" s="838"/>
      <c r="AQ222" s="838"/>
      <c r="AR222" s="838"/>
      <c r="AS222" s="838"/>
      <c r="AT222" s="838"/>
      <c r="AU222" s="838"/>
      <c r="AV222" s="838"/>
      <c r="AW222" s="838"/>
      <c r="AX222" s="838"/>
      <c r="AY222" s="838"/>
      <c r="AZ222" s="838"/>
      <c r="BA222" s="838"/>
      <c r="BB222" s="838"/>
      <c r="BC222" s="838"/>
      <c r="BD222" s="838"/>
      <c r="BE222" s="838"/>
      <c r="BF222" s="838"/>
      <c r="BG222" s="838"/>
      <c r="BH222" s="838"/>
      <c r="BI222" s="838"/>
      <c r="BJ222" s="838"/>
      <c r="BK222" s="838"/>
      <c r="BL222" s="838"/>
      <c r="BM222" s="838"/>
      <c r="BN222" s="838"/>
      <c r="BO222" s="838"/>
      <c r="BP222" s="838"/>
      <c r="BQ222" s="838"/>
      <c r="BR222" s="838"/>
      <c r="BS222" s="838"/>
      <c r="BT222" s="838"/>
      <c r="BU222" s="838"/>
      <c r="BV222" s="838"/>
      <c r="BW222" s="838"/>
      <c r="BX222" s="838"/>
      <c r="BY222" s="838"/>
      <c r="BZ222" s="838"/>
      <c r="CA222" s="838"/>
      <c r="CB222" s="838"/>
      <c r="CC222" s="838"/>
      <c r="CD222" s="838"/>
      <c r="CE222" s="838"/>
      <c r="CF222" s="838"/>
      <c r="CG222" s="838"/>
      <c r="CH222" s="838"/>
      <c r="CI222" s="838"/>
      <c r="CJ222" s="838"/>
      <c r="CK222" s="838"/>
      <c r="CL222" s="838"/>
      <c r="CM222" s="838"/>
      <c r="CN222" s="838"/>
      <c r="CO222" s="838"/>
      <c r="CP222" s="838"/>
      <c r="CQ222" s="838"/>
      <c r="CR222" s="838"/>
      <c r="CS222" s="838"/>
      <c r="CT222" s="838"/>
      <c r="CU222" s="838"/>
      <c r="CV222" s="838"/>
      <c r="CW222" s="838"/>
      <c r="CX222" s="838"/>
      <c r="CY222" s="838"/>
      <c r="CZ222" s="838"/>
      <c r="DA222" s="838"/>
      <c r="DB222" s="838"/>
      <c r="DC222" s="838"/>
      <c r="DD222" s="838"/>
      <c r="DE222" s="838"/>
      <c r="DF222" s="838"/>
      <c r="DG222" s="838"/>
      <c r="DH222" s="838"/>
      <c r="DI222" s="838"/>
      <c r="DJ222" s="838"/>
      <c r="DK222" s="838"/>
      <c r="DL222" s="838"/>
      <c r="DM222" s="838"/>
      <c r="DN222" s="838"/>
      <c r="DO222" s="838"/>
      <c r="DP222" s="838"/>
      <c r="DQ222" s="838"/>
      <c r="DR222" s="838"/>
      <c r="DS222" s="838"/>
      <c r="DT222" s="838"/>
      <c r="DU222" s="838"/>
      <c r="DV222" s="838"/>
      <c r="DW222" s="838"/>
      <c r="DX222" s="838"/>
      <c r="DY222" s="838"/>
      <c r="DZ222" s="838"/>
      <c r="EA222" s="838"/>
      <c r="EB222" s="838"/>
      <c r="EC222" s="838"/>
      <c r="ED222" s="838"/>
      <c r="EE222" s="838"/>
      <c r="EF222" s="838"/>
      <c r="EG222" s="838"/>
      <c r="EH222" s="838"/>
      <c r="EI222" s="838"/>
      <c r="EJ222" s="838"/>
      <c r="EK222" s="838"/>
      <c r="EL222" s="838"/>
      <c r="EM222" s="838"/>
      <c r="EN222" s="838"/>
      <c r="EO222" s="838"/>
      <c r="EP222" s="838"/>
      <c r="EQ222" s="838"/>
      <c r="ER222" s="838"/>
      <c r="ES222" s="838"/>
      <c r="ET222" s="838"/>
      <c r="EU222" s="838"/>
      <c r="EV222" s="838"/>
      <c r="EW222" s="838"/>
      <c r="EX222" s="838"/>
      <c r="EY222" s="838"/>
      <c r="EZ222" s="838"/>
      <c r="FA222" s="838"/>
      <c r="FB222" s="838"/>
      <c r="FC222" s="838"/>
      <c r="FD222" s="838"/>
      <c r="FE222" s="838"/>
      <c r="FF222" s="838"/>
      <c r="FG222" s="838"/>
      <c r="FH222" s="838"/>
      <c r="FI222" s="838"/>
      <c r="FJ222" s="838"/>
      <c r="FK222" s="838"/>
      <c r="FL222" s="838"/>
    </row>
    <row r="223" spans="1:168" s="839" customFormat="1" ht="15" customHeight="1">
      <c r="A223" s="837" t="s">
        <v>2525</v>
      </c>
      <c r="B223" s="837">
        <v>6100015707</v>
      </c>
      <c r="C223" s="837">
        <v>200002</v>
      </c>
      <c r="D223" s="837" t="s">
        <v>1956</v>
      </c>
      <c r="E223" s="837" t="s">
        <v>2685</v>
      </c>
      <c r="F223" s="875">
        <v>14827.73</v>
      </c>
      <c r="G223" s="842">
        <f>ROUND(F223*6.1136,2)</f>
        <v>90650.81</v>
      </c>
      <c r="H223" s="882" t="s">
        <v>2370</v>
      </c>
      <c r="I223" s="838"/>
      <c r="J223" s="838"/>
      <c r="K223" s="838"/>
      <c r="L223" s="838"/>
      <c r="M223" s="838"/>
      <c r="N223" s="838"/>
      <c r="O223" s="838"/>
      <c r="P223" s="838"/>
      <c r="Q223" s="838"/>
      <c r="R223" s="838"/>
      <c r="S223" s="838"/>
      <c r="T223" s="838"/>
      <c r="U223" s="838"/>
      <c r="V223" s="838"/>
      <c r="W223" s="838"/>
      <c r="X223" s="838"/>
      <c r="Y223" s="838"/>
      <c r="Z223" s="838"/>
      <c r="AA223" s="838"/>
      <c r="AB223" s="838"/>
      <c r="AC223" s="838"/>
      <c r="AD223" s="838"/>
      <c r="AE223" s="838"/>
      <c r="AF223" s="838"/>
      <c r="AG223" s="838"/>
      <c r="AH223" s="838"/>
      <c r="AI223" s="838"/>
      <c r="AJ223" s="838"/>
      <c r="AK223" s="838"/>
      <c r="AL223" s="838"/>
      <c r="AM223" s="838"/>
      <c r="AN223" s="838"/>
      <c r="AO223" s="838"/>
      <c r="AP223" s="838"/>
      <c r="AQ223" s="838"/>
      <c r="AR223" s="838"/>
      <c r="AS223" s="838"/>
      <c r="AT223" s="838"/>
      <c r="AU223" s="838"/>
      <c r="AV223" s="838"/>
      <c r="AW223" s="838"/>
      <c r="AX223" s="838"/>
      <c r="AY223" s="838"/>
      <c r="AZ223" s="838"/>
      <c r="BA223" s="838"/>
      <c r="BB223" s="838"/>
      <c r="BC223" s="838"/>
      <c r="BD223" s="838"/>
      <c r="BE223" s="838"/>
      <c r="BF223" s="838"/>
      <c r="BG223" s="838"/>
      <c r="BH223" s="838"/>
      <c r="BI223" s="838"/>
      <c r="BJ223" s="838"/>
      <c r="BK223" s="838"/>
      <c r="BL223" s="838"/>
      <c r="BM223" s="838"/>
      <c r="BN223" s="838"/>
      <c r="BO223" s="838"/>
      <c r="BP223" s="838"/>
      <c r="BQ223" s="838"/>
      <c r="BR223" s="838"/>
      <c r="BS223" s="838"/>
      <c r="BT223" s="838"/>
      <c r="BU223" s="838"/>
      <c r="BV223" s="838"/>
      <c r="BW223" s="838"/>
      <c r="BX223" s="838"/>
      <c r="BY223" s="838"/>
      <c r="BZ223" s="838"/>
      <c r="CA223" s="838"/>
      <c r="CB223" s="838"/>
      <c r="CC223" s="838"/>
      <c r="CD223" s="838"/>
      <c r="CE223" s="838"/>
      <c r="CF223" s="838"/>
      <c r="CG223" s="838"/>
      <c r="CH223" s="838"/>
      <c r="CI223" s="838"/>
      <c r="CJ223" s="838"/>
      <c r="CK223" s="838"/>
      <c r="CL223" s="838"/>
      <c r="CM223" s="838"/>
      <c r="CN223" s="838"/>
      <c r="CO223" s="838"/>
      <c r="CP223" s="838"/>
      <c r="CQ223" s="838"/>
      <c r="CR223" s="838"/>
      <c r="CS223" s="838"/>
      <c r="CT223" s="838"/>
      <c r="CU223" s="838"/>
      <c r="CV223" s="838"/>
      <c r="CW223" s="838"/>
      <c r="CX223" s="838"/>
      <c r="CY223" s="838"/>
      <c r="CZ223" s="838"/>
      <c r="DA223" s="838"/>
      <c r="DB223" s="838"/>
      <c r="DC223" s="838"/>
      <c r="DD223" s="838"/>
      <c r="DE223" s="838"/>
      <c r="DF223" s="838"/>
      <c r="DG223" s="838"/>
      <c r="DH223" s="838"/>
      <c r="DI223" s="838"/>
      <c r="DJ223" s="838"/>
      <c r="DK223" s="838"/>
      <c r="DL223" s="838"/>
      <c r="DM223" s="838"/>
      <c r="DN223" s="838"/>
      <c r="DO223" s="838"/>
      <c r="DP223" s="838"/>
      <c r="DQ223" s="838"/>
      <c r="DR223" s="838"/>
      <c r="DS223" s="838"/>
      <c r="DT223" s="838"/>
      <c r="DU223" s="838"/>
      <c r="DV223" s="838"/>
      <c r="DW223" s="838"/>
      <c r="DX223" s="838"/>
      <c r="DY223" s="838"/>
      <c r="DZ223" s="838"/>
      <c r="EA223" s="838"/>
      <c r="EB223" s="838"/>
      <c r="EC223" s="838"/>
      <c r="ED223" s="838"/>
      <c r="EE223" s="838"/>
      <c r="EF223" s="838"/>
      <c r="EG223" s="838"/>
      <c r="EH223" s="838"/>
      <c r="EI223" s="838"/>
      <c r="EJ223" s="838"/>
      <c r="EK223" s="838"/>
      <c r="EL223" s="838"/>
      <c r="EM223" s="838"/>
      <c r="EN223" s="838"/>
      <c r="EO223" s="838"/>
      <c r="EP223" s="838"/>
      <c r="EQ223" s="838"/>
      <c r="ER223" s="838"/>
      <c r="ES223" s="838"/>
      <c r="ET223" s="838"/>
      <c r="EU223" s="838"/>
      <c r="EV223" s="838"/>
      <c r="EW223" s="838"/>
      <c r="EX223" s="838"/>
      <c r="EY223" s="838"/>
      <c r="EZ223" s="838"/>
      <c r="FA223" s="838"/>
      <c r="FB223" s="838"/>
      <c r="FC223" s="838"/>
      <c r="FD223" s="838"/>
      <c r="FE223" s="838"/>
      <c r="FF223" s="838"/>
      <c r="FG223" s="838"/>
      <c r="FH223" s="838"/>
      <c r="FI223" s="838"/>
      <c r="FJ223" s="838"/>
      <c r="FK223" s="838"/>
      <c r="FL223" s="838"/>
    </row>
    <row r="224" spans="1:168" s="839" customFormat="1" ht="15" customHeight="1">
      <c r="A224" s="837" t="s">
        <v>2403</v>
      </c>
      <c r="B224" s="837">
        <v>6100015062</v>
      </c>
      <c r="C224" s="837">
        <v>200002</v>
      </c>
      <c r="D224" s="837" t="s">
        <v>1956</v>
      </c>
      <c r="E224" s="837" t="s">
        <v>2686</v>
      </c>
      <c r="F224" s="875">
        <v>14725</v>
      </c>
      <c r="G224" s="842">
        <f>ROUND(F224*6.1136,2)</f>
        <v>90022.76</v>
      </c>
      <c r="H224" s="882" t="s">
        <v>2370</v>
      </c>
      <c r="I224" s="838"/>
      <c r="J224" s="838"/>
      <c r="K224" s="838"/>
      <c r="L224" s="838"/>
      <c r="M224" s="838"/>
      <c r="N224" s="838"/>
      <c r="O224" s="838"/>
      <c r="P224" s="838"/>
      <c r="Q224" s="838"/>
      <c r="R224" s="838"/>
      <c r="S224" s="838"/>
      <c r="T224" s="838"/>
      <c r="U224" s="838"/>
      <c r="V224" s="838"/>
      <c r="W224" s="838"/>
      <c r="X224" s="838"/>
      <c r="Y224" s="838"/>
      <c r="Z224" s="838"/>
      <c r="AA224" s="838"/>
      <c r="AB224" s="838"/>
      <c r="AC224" s="838"/>
      <c r="AD224" s="838"/>
      <c r="AE224" s="838"/>
      <c r="AF224" s="838"/>
      <c r="AG224" s="838"/>
      <c r="AH224" s="838"/>
      <c r="AI224" s="838"/>
      <c r="AJ224" s="838"/>
      <c r="AK224" s="838"/>
      <c r="AL224" s="838"/>
      <c r="AM224" s="838"/>
      <c r="AN224" s="838"/>
      <c r="AO224" s="838"/>
      <c r="AP224" s="838"/>
      <c r="AQ224" s="838"/>
      <c r="AR224" s="838"/>
      <c r="AS224" s="838"/>
      <c r="AT224" s="838"/>
      <c r="AU224" s="838"/>
      <c r="AV224" s="838"/>
      <c r="AW224" s="838"/>
      <c r="AX224" s="838"/>
      <c r="AY224" s="838"/>
      <c r="AZ224" s="838"/>
      <c r="BA224" s="838"/>
      <c r="BB224" s="838"/>
      <c r="BC224" s="838"/>
      <c r="BD224" s="838"/>
      <c r="BE224" s="838"/>
      <c r="BF224" s="838"/>
      <c r="BG224" s="838"/>
      <c r="BH224" s="838"/>
      <c r="BI224" s="838"/>
      <c r="BJ224" s="838"/>
      <c r="BK224" s="838"/>
      <c r="BL224" s="838"/>
      <c r="BM224" s="838"/>
      <c r="BN224" s="838"/>
      <c r="BO224" s="838"/>
      <c r="BP224" s="838"/>
      <c r="BQ224" s="838"/>
      <c r="BR224" s="838"/>
      <c r="BS224" s="838"/>
      <c r="BT224" s="838"/>
      <c r="BU224" s="838"/>
      <c r="BV224" s="838"/>
      <c r="BW224" s="838"/>
      <c r="BX224" s="838"/>
      <c r="BY224" s="838"/>
      <c r="BZ224" s="838"/>
      <c r="CA224" s="838"/>
      <c r="CB224" s="838"/>
      <c r="CC224" s="838"/>
      <c r="CD224" s="838"/>
      <c r="CE224" s="838"/>
      <c r="CF224" s="838"/>
      <c r="CG224" s="838"/>
      <c r="CH224" s="838"/>
      <c r="CI224" s="838"/>
      <c r="CJ224" s="838"/>
      <c r="CK224" s="838"/>
      <c r="CL224" s="838"/>
      <c r="CM224" s="838"/>
      <c r="CN224" s="838"/>
      <c r="CO224" s="838"/>
      <c r="CP224" s="838"/>
      <c r="CQ224" s="838"/>
      <c r="CR224" s="838"/>
      <c r="CS224" s="838"/>
      <c r="CT224" s="838"/>
      <c r="CU224" s="838"/>
      <c r="CV224" s="838"/>
      <c r="CW224" s="838"/>
      <c r="CX224" s="838"/>
      <c r="CY224" s="838"/>
      <c r="CZ224" s="838"/>
      <c r="DA224" s="838"/>
      <c r="DB224" s="838"/>
      <c r="DC224" s="838"/>
      <c r="DD224" s="838"/>
      <c r="DE224" s="838"/>
      <c r="DF224" s="838"/>
      <c r="DG224" s="838"/>
      <c r="DH224" s="838"/>
      <c r="DI224" s="838"/>
      <c r="DJ224" s="838"/>
      <c r="DK224" s="838"/>
      <c r="DL224" s="838"/>
      <c r="DM224" s="838"/>
      <c r="DN224" s="838"/>
      <c r="DO224" s="838"/>
      <c r="DP224" s="838"/>
      <c r="DQ224" s="838"/>
      <c r="DR224" s="838"/>
      <c r="DS224" s="838"/>
      <c r="DT224" s="838"/>
      <c r="DU224" s="838"/>
      <c r="DV224" s="838"/>
      <c r="DW224" s="838"/>
      <c r="DX224" s="838"/>
      <c r="DY224" s="838"/>
      <c r="DZ224" s="838"/>
      <c r="EA224" s="838"/>
      <c r="EB224" s="838"/>
      <c r="EC224" s="838"/>
      <c r="ED224" s="838"/>
      <c r="EE224" s="838"/>
      <c r="EF224" s="838"/>
      <c r="EG224" s="838"/>
      <c r="EH224" s="838"/>
      <c r="EI224" s="838"/>
      <c r="EJ224" s="838"/>
      <c r="EK224" s="838"/>
      <c r="EL224" s="838"/>
      <c r="EM224" s="838"/>
      <c r="EN224" s="838"/>
      <c r="EO224" s="838"/>
      <c r="EP224" s="838"/>
      <c r="EQ224" s="838"/>
      <c r="ER224" s="838"/>
      <c r="ES224" s="838"/>
      <c r="ET224" s="838"/>
      <c r="EU224" s="838"/>
      <c r="EV224" s="838"/>
      <c r="EW224" s="838"/>
      <c r="EX224" s="838"/>
      <c r="EY224" s="838"/>
      <c r="EZ224" s="838"/>
      <c r="FA224" s="838"/>
      <c r="FB224" s="838"/>
      <c r="FC224" s="838"/>
      <c r="FD224" s="838"/>
      <c r="FE224" s="838"/>
      <c r="FF224" s="838"/>
      <c r="FG224" s="838"/>
      <c r="FH224" s="838"/>
      <c r="FI224" s="838"/>
      <c r="FJ224" s="838"/>
      <c r="FK224" s="838"/>
      <c r="FL224" s="838"/>
    </row>
    <row r="225" spans="1:168" s="839" customFormat="1" ht="15" customHeight="1">
      <c r="A225" s="837" t="s">
        <v>2456</v>
      </c>
      <c r="B225" s="837">
        <v>6100015236</v>
      </c>
      <c r="C225" s="837">
        <v>200002</v>
      </c>
      <c r="D225" s="837" t="s">
        <v>1956</v>
      </c>
      <c r="E225" s="837" t="s">
        <v>2687</v>
      </c>
      <c r="F225" s="875">
        <v>14703.08</v>
      </c>
      <c r="G225" s="842">
        <f>ROUND(F225*6.1136,2)</f>
        <v>89888.75</v>
      </c>
      <c r="H225" s="882" t="s">
        <v>2370</v>
      </c>
      <c r="I225" s="838"/>
      <c r="J225" s="838"/>
      <c r="K225" s="838"/>
      <c r="L225" s="838"/>
      <c r="M225" s="838"/>
      <c r="N225" s="838"/>
      <c r="O225" s="838"/>
      <c r="P225" s="838"/>
      <c r="Q225" s="838"/>
      <c r="R225" s="838"/>
      <c r="S225" s="838"/>
      <c r="T225" s="838"/>
      <c r="U225" s="838"/>
      <c r="V225" s="838"/>
      <c r="W225" s="838"/>
      <c r="X225" s="838"/>
      <c r="Y225" s="838"/>
      <c r="Z225" s="838"/>
      <c r="AA225" s="838"/>
      <c r="AB225" s="838"/>
      <c r="AC225" s="838"/>
      <c r="AD225" s="838"/>
      <c r="AE225" s="838"/>
      <c r="AF225" s="838"/>
      <c r="AG225" s="838"/>
      <c r="AH225" s="838"/>
      <c r="AI225" s="838"/>
      <c r="AJ225" s="838"/>
      <c r="AK225" s="838"/>
      <c r="AL225" s="838"/>
      <c r="AM225" s="838"/>
      <c r="AN225" s="838"/>
      <c r="AO225" s="838"/>
      <c r="AP225" s="838"/>
      <c r="AQ225" s="838"/>
      <c r="AR225" s="838"/>
      <c r="AS225" s="838"/>
      <c r="AT225" s="838"/>
      <c r="AU225" s="838"/>
      <c r="AV225" s="838"/>
      <c r="AW225" s="838"/>
      <c r="AX225" s="838"/>
      <c r="AY225" s="838"/>
      <c r="AZ225" s="838"/>
      <c r="BA225" s="838"/>
      <c r="BB225" s="838"/>
      <c r="BC225" s="838"/>
      <c r="BD225" s="838"/>
      <c r="BE225" s="838"/>
      <c r="BF225" s="838"/>
      <c r="BG225" s="838"/>
      <c r="BH225" s="838"/>
      <c r="BI225" s="838"/>
      <c r="BJ225" s="838"/>
      <c r="BK225" s="838"/>
      <c r="BL225" s="838"/>
      <c r="BM225" s="838"/>
      <c r="BN225" s="838"/>
      <c r="BO225" s="838"/>
      <c r="BP225" s="838"/>
      <c r="BQ225" s="838"/>
      <c r="BR225" s="838"/>
      <c r="BS225" s="838"/>
      <c r="BT225" s="838"/>
      <c r="BU225" s="838"/>
      <c r="BV225" s="838"/>
      <c r="BW225" s="838"/>
      <c r="BX225" s="838"/>
      <c r="BY225" s="838"/>
      <c r="BZ225" s="838"/>
      <c r="CA225" s="838"/>
      <c r="CB225" s="838"/>
      <c r="CC225" s="838"/>
      <c r="CD225" s="838"/>
      <c r="CE225" s="838"/>
      <c r="CF225" s="838"/>
      <c r="CG225" s="838"/>
      <c r="CH225" s="838"/>
      <c r="CI225" s="838"/>
      <c r="CJ225" s="838"/>
      <c r="CK225" s="838"/>
      <c r="CL225" s="838"/>
      <c r="CM225" s="838"/>
      <c r="CN225" s="838"/>
      <c r="CO225" s="838"/>
      <c r="CP225" s="838"/>
      <c r="CQ225" s="838"/>
      <c r="CR225" s="838"/>
      <c r="CS225" s="838"/>
      <c r="CT225" s="838"/>
      <c r="CU225" s="838"/>
      <c r="CV225" s="838"/>
      <c r="CW225" s="838"/>
      <c r="CX225" s="838"/>
      <c r="CY225" s="838"/>
      <c r="CZ225" s="838"/>
      <c r="DA225" s="838"/>
      <c r="DB225" s="838"/>
      <c r="DC225" s="838"/>
      <c r="DD225" s="838"/>
      <c r="DE225" s="838"/>
      <c r="DF225" s="838"/>
      <c r="DG225" s="838"/>
      <c r="DH225" s="838"/>
      <c r="DI225" s="838"/>
      <c r="DJ225" s="838"/>
      <c r="DK225" s="838"/>
      <c r="DL225" s="838"/>
      <c r="DM225" s="838"/>
      <c r="DN225" s="838"/>
      <c r="DO225" s="838"/>
      <c r="DP225" s="838"/>
      <c r="DQ225" s="838"/>
      <c r="DR225" s="838"/>
      <c r="DS225" s="838"/>
      <c r="DT225" s="838"/>
      <c r="DU225" s="838"/>
      <c r="DV225" s="838"/>
      <c r="DW225" s="838"/>
      <c r="DX225" s="838"/>
      <c r="DY225" s="838"/>
      <c r="DZ225" s="838"/>
      <c r="EA225" s="838"/>
      <c r="EB225" s="838"/>
      <c r="EC225" s="838"/>
      <c r="ED225" s="838"/>
      <c r="EE225" s="838"/>
      <c r="EF225" s="838"/>
      <c r="EG225" s="838"/>
      <c r="EH225" s="838"/>
      <c r="EI225" s="838"/>
      <c r="EJ225" s="838"/>
      <c r="EK225" s="838"/>
      <c r="EL225" s="838"/>
      <c r="EM225" s="838"/>
      <c r="EN225" s="838"/>
      <c r="EO225" s="838"/>
      <c r="EP225" s="838"/>
      <c r="EQ225" s="838"/>
      <c r="ER225" s="838"/>
      <c r="ES225" s="838"/>
      <c r="ET225" s="838"/>
      <c r="EU225" s="838"/>
      <c r="EV225" s="838"/>
      <c r="EW225" s="838"/>
      <c r="EX225" s="838"/>
      <c r="EY225" s="838"/>
      <c r="EZ225" s="838"/>
      <c r="FA225" s="838"/>
      <c r="FB225" s="838"/>
      <c r="FC225" s="838"/>
      <c r="FD225" s="838"/>
      <c r="FE225" s="838"/>
      <c r="FF225" s="838"/>
      <c r="FG225" s="838"/>
      <c r="FH225" s="838"/>
      <c r="FI225" s="838"/>
      <c r="FJ225" s="838"/>
      <c r="FK225" s="838"/>
      <c r="FL225" s="838"/>
    </row>
    <row r="226" spans="1:168" s="839" customFormat="1" ht="15" customHeight="1">
      <c r="A226" s="837" t="s">
        <v>2379</v>
      </c>
      <c r="B226" s="837">
        <v>6100016054</v>
      </c>
      <c r="C226" s="837">
        <v>200002</v>
      </c>
      <c r="D226" s="837" t="s">
        <v>1956</v>
      </c>
      <c r="E226" s="837" t="s">
        <v>2688</v>
      </c>
      <c r="F226" s="875">
        <v>14646.76</v>
      </c>
      <c r="G226" s="842">
        <f>ROUND(F226*6.1136,2)</f>
        <v>89544.43</v>
      </c>
      <c r="H226" s="882" t="s">
        <v>2370</v>
      </c>
      <c r="I226" s="838"/>
      <c r="J226" s="838"/>
      <c r="K226" s="838"/>
      <c r="L226" s="838"/>
      <c r="M226" s="838"/>
      <c r="N226" s="838"/>
      <c r="O226" s="838"/>
      <c r="P226" s="838"/>
      <c r="Q226" s="838"/>
      <c r="R226" s="838"/>
      <c r="S226" s="838"/>
      <c r="T226" s="838"/>
      <c r="U226" s="838"/>
      <c r="V226" s="838"/>
      <c r="W226" s="838"/>
      <c r="X226" s="838"/>
      <c r="Y226" s="838"/>
      <c r="Z226" s="838"/>
      <c r="AA226" s="838"/>
      <c r="AB226" s="838"/>
      <c r="AC226" s="838"/>
      <c r="AD226" s="838"/>
      <c r="AE226" s="838"/>
      <c r="AF226" s="838"/>
      <c r="AG226" s="838"/>
      <c r="AH226" s="838"/>
      <c r="AI226" s="838"/>
      <c r="AJ226" s="838"/>
      <c r="AK226" s="838"/>
      <c r="AL226" s="838"/>
      <c r="AM226" s="838"/>
      <c r="AN226" s="838"/>
      <c r="AO226" s="838"/>
      <c r="AP226" s="838"/>
      <c r="AQ226" s="838"/>
      <c r="AR226" s="838"/>
      <c r="AS226" s="838"/>
      <c r="AT226" s="838"/>
      <c r="AU226" s="838"/>
      <c r="AV226" s="838"/>
      <c r="AW226" s="838"/>
      <c r="AX226" s="838"/>
      <c r="AY226" s="838"/>
      <c r="AZ226" s="838"/>
      <c r="BA226" s="838"/>
      <c r="BB226" s="838"/>
      <c r="BC226" s="838"/>
      <c r="BD226" s="838"/>
      <c r="BE226" s="838"/>
      <c r="BF226" s="838"/>
      <c r="BG226" s="838"/>
      <c r="BH226" s="838"/>
      <c r="BI226" s="838"/>
      <c r="BJ226" s="838"/>
      <c r="BK226" s="838"/>
      <c r="BL226" s="838"/>
      <c r="BM226" s="838"/>
      <c r="BN226" s="838"/>
      <c r="BO226" s="838"/>
      <c r="BP226" s="838"/>
      <c r="BQ226" s="838"/>
      <c r="BR226" s="838"/>
      <c r="BS226" s="838"/>
      <c r="BT226" s="838"/>
      <c r="BU226" s="838"/>
      <c r="BV226" s="838"/>
      <c r="BW226" s="838"/>
      <c r="BX226" s="838"/>
      <c r="BY226" s="838"/>
      <c r="BZ226" s="838"/>
      <c r="CA226" s="838"/>
      <c r="CB226" s="838"/>
      <c r="CC226" s="838"/>
      <c r="CD226" s="838"/>
      <c r="CE226" s="838"/>
      <c r="CF226" s="838"/>
      <c r="CG226" s="838"/>
      <c r="CH226" s="838"/>
      <c r="CI226" s="838"/>
      <c r="CJ226" s="838"/>
      <c r="CK226" s="838"/>
      <c r="CL226" s="838"/>
      <c r="CM226" s="838"/>
      <c r="CN226" s="838"/>
      <c r="CO226" s="838"/>
      <c r="CP226" s="838"/>
      <c r="CQ226" s="838"/>
      <c r="CR226" s="838"/>
      <c r="CS226" s="838"/>
      <c r="CT226" s="838"/>
      <c r="CU226" s="838"/>
      <c r="CV226" s="838"/>
      <c r="CW226" s="838"/>
      <c r="CX226" s="838"/>
      <c r="CY226" s="838"/>
      <c r="CZ226" s="838"/>
      <c r="DA226" s="838"/>
      <c r="DB226" s="838"/>
      <c r="DC226" s="838"/>
      <c r="DD226" s="838"/>
      <c r="DE226" s="838"/>
      <c r="DF226" s="838"/>
      <c r="DG226" s="838"/>
      <c r="DH226" s="838"/>
      <c r="DI226" s="838"/>
      <c r="DJ226" s="838"/>
      <c r="DK226" s="838"/>
      <c r="DL226" s="838"/>
      <c r="DM226" s="838"/>
      <c r="DN226" s="838"/>
      <c r="DO226" s="838"/>
      <c r="DP226" s="838"/>
      <c r="DQ226" s="838"/>
      <c r="DR226" s="838"/>
      <c r="DS226" s="838"/>
      <c r="DT226" s="838"/>
      <c r="DU226" s="838"/>
      <c r="DV226" s="838"/>
      <c r="DW226" s="838"/>
      <c r="DX226" s="838"/>
      <c r="DY226" s="838"/>
      <c r="DZ226" s="838"/>
      <c r="EA226" s="838"/>
      <c r="EB226" s="838"/>
      <c r="EC226" s="838"/>
      <c r="ED226" s="838"/>
      <c r="EE226" s="838"/>
      <c r="EF226" s="838"/>
      <c r="EG226" s="838"/>
      <c r="EH226" s="838"/>
      <c r="EI226" s="838"/>
      <c r="EJ226" s="838"/>
      <c r="EK226" s="838"/>
      <c r="EL226" s="838"/>
      <c r="EM226" s="838"/>
      <c r="EN226" s="838"/>
      <c r="EO226" s="838"/>
      <c r="EP226" s="838"/>
      <c r="EQ226" s="838"/>
      <c r="ER226" s="838"/>
      <c r="ES226" s="838"/>
      <c r="ET226" s="838"/>
      <c r="EU226" s="838"/>
      <c r="EV226" s="838"/>
      <c r="EW226" s="838"/>
      <c r="EX226" s="838"/>
      <c r="EY226" s="838"/>
      <c r="EZ226" s="838"/>
      <c r="FA226" s="838"/>
      <c r="FB226" s="838"/>
      <c r="FC226" s="838"/>
      <c r="FD226" s="838"/>
      <c r="FE226" s="838"/>
      <c r="FF226" s="838"/>
      <c r="FG226" s="838"/>
      <c r="FH226" s="838"/>
      <c r="FI226" s="838"/>
      <c r="FJ226" s="838"/>
      <c r="FK226" s="838"/>
      <c r="FL226" s="838"/>
    </row>
    <row r="227" spans="1:168" s="839" customFormat="1" ht="15" customHeight="1">
      <c r="A227" s="873" t="s">
        <v>2358</v>
      </c>
      <c r="B227" s="873">
        <v>200289541</v>
      </c>
      <c r="C227" s="873">
        <v>200002</v>
      </c>
      <c r="D227" s="873" t="s">
        <v>1956</v>
      </c>
      <c r="E227" s="873" t="s">
        <v>2689</v>
      </c>
      <c r="F227" s="877">
        <v>14497.47</v>
      </c>
      <c r="G227" s="842">
        <v>88631.73</v>
      </c>
      <c r="H227" s="885" t="s">
        <v>2447</v>
      </c>
      <c r="I227" s="838"/>
      <c r="J227" s="838"/>
      <c r="K227" s="838"/>
      <c r="L227" s="838"/>
      <c r="M227" s="838"/>
      <c r="N227" s="838"/>
      <c r="O227" s="838"/>
      <c r="P227" s="838"/>
      <c r="Q227" s="838"/>
      <c r="R227" s="838"/>
      <c r="S227" s="838"/>
      <c r="T227" s="838"/>
      <c r="U227" s="838"/>
      <c r="V227" s="838"/>
      <c r="W227" s="838"/>
      <c r="X227" s="838"/>
      <c r="Y227" s="838"/>
      <c r="Z227" s="838"/>
      <c r="AA227" s="838"/>
      <c r="AB227" s="838"/>
      <c r="AC227" s="838"/>
      <c r="AD227" s="838"/>
      <c r="AE227" s="838"/>
      <c r="AF227" s="838"/>
      <c r="AG227" s="838"/>
      <c r="AH227" s="838"/>
      <c r="AI227" s="838"/>
      <c r="AJ227" s="838"/>
      <c r="AK227" s="838"/>
      <c r="AL227" s="838"/>
      <c r="AM227" s="838"/>
      <c r="AN227" s="838"/>
      <c r="AO227" s="838"/>
      <c r="AP227" s="838"/>
      <c r="AQ227" s="838"/>
      <c r="AR227" s="838"/>
      <c r="AS227" s="838"/>
      <c r="AT227" s="838"/>
      <c r="AU227" s="838"/>
      <c r="AV227" s="838"/>
      <c r="AW227" s="838"/>
      <c r="AX227" s="838"/>
      <c r="AY227" s="838"/>
      <c r="AZ227" s="838"/>
      <c r="BA227" s="838"/>
      <c r="BB227" s="838"/>
      <c r="BC227" s="838"/>
      <c r="BD227" s="838"/>
      <c r="BE227" s="838"/>
      <c r="BF227" s="838"/>
      <c r="BG227" s="838"/>
      <c r="BH227" s="838"/>
      <c r="BI227" s="838"/>
      <c r="BJ227" s="838"/>
      <c r="BK227" s="838"/>
      <c r="BL227" s="838"/>
      <c r="BM227" s="838"/>
      <c r="BN227" s="838"/>
      <c r="BO227" s="838"/>
      <c r="BP227" s="838"/>
      <c r="BQ227" s="838"/>
      <c r="BR227" s="838"/>
      <c r="BS227" s="838"/>
      <c r="BT227" s="838"/>
      <c r="BU227" s="838"/>
      <c r="BV227" s="838"/>
      <c r="BW227" s="838"/>
      <c r="BX227" s="838"/>
      <c r="BY227" s="838"/>
      <c r="BZ227" s="838"/>
      <c r="CA227" s="838"/>
      <c r="CB227" s="838"/>
      <c r="CC227" s="838"/>
      <c r="CD227" s="838"/>
      <c r="CE227" s="838"/>
      <c r="CF227" s="838"/>
      <c r="CG227" s="838"/>
      <c r="CH227" s="838"/>
      <c r="CI227" s="838"/>
      <c r="CJ227" s="838"/>
      <c r="CK227" s="838"/>
      <c r="CL227" s="838"/>
      <c r="CM227" s="838"/>
      <c r="CN227" s="838"/>
      <c r="CO227" s="838"/>
      <c r="CP227" s="838"/>
      <c r="CQ227" s="838"/>
      <c r="CR227" s="838"/>
      <c r="CS227" s="838"/>
      <c r="CT227" s="838"/>
      <c r="CU227" s="838"/>
      <c r="CV227" s="838"/>
      <c r="CW227" s="838"/>
      <c r="CX227" s="838"/>
      <c r="CY227" s="838"/>
      <c r="CZ227" s="838"/>
      <c r="DA227" s="838"/>
      <c r="DB227" s="838"/>
      <c r="DC227" s="838"/>
      <c r="DD227" s="838"/>
      <c r="DE227" s="838"/>
      <c r="DF227" s="838"/>
      <c r="DG227" s="838"/>
      <c r="DH227" s="838"/>
      <c r="DI227" s="838"/>
      <c r="DJ227" s="838"/>
      <c r="DK227" s="838"/>
      <c r="DL227" s="838"/>
      <c r="DM227" s="838"/>
      <c r="DN227" s="838"/>
      <c r="DO227" s="838"/>
      <c r="DP227" s="838"/>
      <c r="DQ227" s="838"/>
      <c r="DR227" s="838"/>
      <c r="DS227" s="838"/>
      <c r="DT227" s="838"/>
      <c r="DU227" s="838"/>
      <c r="DV227" s="838"/>
      <c r="DW227" s="838"/>
      <c r="DX227" s="838"/>
      <c r="DY227" s="838"/>
      <c r="DZ227" s="838"/>
      <c r="EA227" s="838"/>
      <c r="EB227" s="838"/>
      <c r="EC227" s="838"/>
      <c r="ED227" s="838"/>
      <c r="EE227" s="838"/>
      <c r="EF227" s="838"/>
      <c r="EG227" s="838"/>
      <c r="EH227" s="838"/>
      <c r="EI227" s="838"/>
      <c r="EJ227" s="838"/>
      <c r="EK227" s="838"/>
      <c r="EL227" s="838"/>
      <c r="EM227" s="838"/>
      <c r="EN227" s="838"/>
      <c r="EO227" s="838"/>
      <c r="EP227" s="838"/>
      <c r="EQ227" s="838"/>
      <c r="ER227" s="838"/>
      <c r="ES227" s="838"/>
      <c r="ET227" s="838"/>
      <c r="EU227" s="838"/>
      <c r="EV227" s="838"/>
      <c r="EW227" s="838"/>
      <c r="EX227" s="838"/>
      <c r="EY227" s="838"/>
      <c r="EZ227" s="838"/>
      <c r="FA227" s="838"/>
      <c r="FB227" s="838"/>
      <c r="FC227" s="838"/>
      <c r="FD227" s="838"/>
      <c r="FE227" s="838"/>
      <c r="FF227" s="838"/>
      <c r="FG227" s="838"/>
      <c r="FH227" s="838"/>
      <c r="FI227" s="838"/>
      <c r="FJ227" s="838"/>
      <c r="FK227" s="838"/>
      <c r="FL227" s="838"/>
    </row>
    <row r="228" spans="1:168" s="839" customFormat="1" ht="15" customHeight="1">
      <c r="A228" s="837" t="s">
        <v>2564</v>
      </c>
      <c r="B228" s="837">
        <v>6100015039</v>
      </c>
      <c r="C228" s="837">
        <v>200002</v>
      </c>
      <c r="D228" s="837" t="s">
        <v>1956</v>
      </c>
      <c r="E228" s="837" t="s">
        <v>2690</v>
      </c>
      <c r="F228" s="875">
        <v>14468.16</v>
      </c>
      <c r="G228" s="842">
        <f>ROUND(F228*6.1136,2)</f>
        <v>88452.54</v>
      </c>
      <c r="H228" s="882" t="s">
        <v>2370</v>
      </c>
      <c r="I228" s="838"/>
      <c r="J228" s="838"/>
      <c r="K228" s="838"/>
      <c r="L228" s="838"/>
      <c r="M228" s="838"/>
      <c r="N228" s="838"/>
      <c r="O228" s="838"/>
      <c r="P228" s="838"/>
      <c r="Q228" s="838"/>
      <c r="R228" s="838"/>
      <c r="S228" s="838"/>
      <c r="T228" s="838"/>
      <c r="U228" s="838"/>
      <c r="V228" s="838"/>
      <c r="W228" s="838"/>
      <c r="X228" s="838"/>
      <c r="Y228" s="838"/>
      <c r="Z228" s="838"/>
      <c r="AA228" s="838"/>
      <c r="AB228" s="838"/>
      <c r="AC228" s="838"/>
      <c r="AD228" s="838"/>
      <c r="AE228" s="838"/>
      <c r="AF228" s="838"/>
      <c r="AG228" s="838"/>
      <c r="AH228" s="838"/>
      <c r="AI228" s="838"/>
      <c r="AJ228" s="838"/>
      <c r="AK228" s="838"/>
      <c r="AL228" s="838"/>
      <c r="AM228" s="838"/>
      <c r="AN228" s="838"/>
      <c r="AO228" s="838"/>
      <c r="AP228" s="838"/>
      <c r="AQ228" s="838"/>
      <c r="AR228" s="838"/>
      <c r="AS228" s="838"/>
      <c r="AT228" s="838"/>
      <c r="AU228" s="838"/>
      <c r="AV228" s="838"/>
      <c r="AW228" s="838"/>
      <c r="AX228" s="838"/>
      <c r="AY228" s="838"/>
      <c r="AZ228" s="838"/>
      <c r="BA228" s="838"/>
      <c r="BB228" s="838"/>
      <c r="BC228" s="838"/>
      <c r="BD228" s="838"/>
      <c r="BE228" s="838"/>
      <c r="BF228" s="838"/>
      <c r="BG228" s="838"/>
      <c r="BH228" s="838"/>
      <c r="BI228" s="838"/>
      <c r="BJ228" s="838"/>
      <c r="BK228" s="838"/>
      <c r="BL228" s="838"/>
      <c r="BM228" s="838"/>
      <c r="BN228" s="838"/>
      <c r="BO228" s="838"/>
      <c r="BP228" s="838"/>
      <c r="BQ228" s="838"/>
      <c r="BR228" s="838"/>
      <c r="BS228" s="838"/>
      <c r="BT228" s="838"/>
      <c r="BU228" s="838"/>
      <c r="BV228" s="838"/>
      <c r="BW228" s="838"/>
      <c r="BX228" s="838"/>
      <c r="BY228" s="838"/>
      <c r="BZ228" s="838"/>
      <c r="CA228" s="838"/>
      <c r="CB228" s="838"/>
      <c r="CC228" s="838"/>
      <c r="CD228" s="838"/>
      <c r="CE228" s="838"/>
      <c r="CF228" s="838"/>
      <c r="CG228" s="838"/>
      <c r="CH228" s="838"/>
      <c r="CI228" s="838"/>
      <c r="CJ228" s="838"/>
      <c r="CK228" s="838"/>
      <c r="CL228" s="838"/>
      <c r="CM228" s="838"/>
      <c r="CN228" s="838"/>
      <c r="CO228" s="838"/>
      <c r="CP228" s="838"/>
      <c r="CQ228" s="838"/>
      <c r="CR228" s="838"/>
      <c r="CS228" s="838"/>
      <c r="CT228" s="838"/>
      <c r="CU228" s="838"/>
      <c r="CV228" s="838"/>
      <c r="CW228" s="838"/>
      <c r="CX228" s="838"/>
      <c r="CY228" s="838"/>
      <c r="CZ228" s="838"/>
      <c r="DA228" s="838"/>
      <c r="DB228" s="838"/>
      <c r="DC228" s="838"/>
      <c r="DD228" s="838"/>
      <c r="DE228" s="838"/>
      <c r="DF228" s="838"/>
      <c r="DG228" s="838"/>
      <c r="DH228" s="838"/>
      <c r="DI228" s="838"/>
      <c r="DJ228" s="838"/>
      <c r="DK228" s="838"/>
      <c r="DL228" s="838"/>
      <c r="DM228" s="838"/>
      <c r="DN228" s="838"/>
      <c r="DO228" s="838"/>
      <c r="DP228" s="838"/>
      <c r="DQ228" s="838"/>
      <c r="DR228" s="838"/>
      <c r="DS228" s="838"/>
      <c r="DT228" s="838"/>
      <c r="DU228" s="838"/>
      <c r="DV228" s="838"/>
      <c r="DW228" s="838"/>
      <c r="DX228" s="838"/>
      <c r="DY228" s="838"/>
      <c r="DZ228" s="838"/>
      <c r="EA228" s="838"/>
      <c r="EB228" s="838"/>
      <c r="EC228" s="838"/>
      <c r="ED228" s="838"/>
      <c r="EE228" s="838"/>
      <c r="EF228" s="838"/>
      <c r="EG228" s="838"/>
      <c r="EH228" s="838"/>
      <c r="EI228" s="838"/>
      <c r="EJ228" s="838"/>
      <c r="EK228" s="838"/>
      <c r="EL228" s="838"/>
      <c r="EM228" s="838"/>
      <c r="EN228" s="838"/>
      <c r="EO228" s="838"/>
      <c r="EP228" s="838"/>
      <c r="EQ228" s="838"/>
      <c r="ER228" s="838"/>
      <c r="ES228" s="838"/>
      <c r="ET228" s="838"/>
      <c r="EU228" s="838"/>
      <c r="EV228" s="838"/>
      <c r="EW228" s="838"/>
      <c r="EX228" s="838"/>
      <c r="EY228" s="838"/>
      <c r="EZ228" s="838"/>
      <c r="FA228" s="838"/>
      <c r="FB228" s="838"/>
      <c r="FC228" s="838"/>
      <c r="FD228" s="838"/>
      <c r="FE228" s="838"/>
      <c r="FF228" s="838"/>
      <c r="FG228" s="838"/>
      <c r="FH228" s="838"/>
      <c r="FI228" s="838"/>
      <c r="FJ228" s="838"/>
      <c r="FK228" s="838"/>
      <c r="FL228" s="838"/>
    </row>
    <row r="229" spans="1:168" s="839" customFormat="1" ht="15" customHeight="1">
      <c r="A229" s="866" t="s">
        <v>2504</v>
      </c>
      <c r="B229" s="866">
        <v>6100015738</v>
      </c>
      <c r="C229" s="866">
        <v>100391</v>
      </c>
      <c r="D229" s="866" t="s">
        <v>2691</v>
      </c>
      <c r="E229" s="866" t="s">
        <v>2692</v>
      </c>
      <c r="F229" s="867"/>
      <c r="G229" s="858">
        <v>88275.98</v>
      </c>
      <c r="H229" s="857" t="s">
        <v>2361</v>
      </c>
      <c r="I229" s="838"/>
      <c r="J229" s="838"/>
      <c r="K229" s="838"/>
      <c r="L229" s="838"/>
      <c r="M229" s="838"/>
      <c r="N229" s="838"/>
      <c r="O229" s="838"/>
      <c r="P229" s="838"/>
      <c r="Q229" s="838"/>
      <c r="R229" s="838"/>
      <c r="S229" s="838"/>
      <c r="T229" s="838"/>
      <c r="U229" s="838"/>
      <c r="V229" s="838"/>
      <c r="W229" s="838"/>
      <c r="X229" s="838"/>
      <c r="Y229" s="838"/>
      <c r="Z229" s="838"/>
      <c r="AA229" s="838"/>
      <c r="AB229" s="838"/>
      <c r="AC229" s="838"/>
      <c r="AD229" s="838"/>
      <c r="AE229" s="838"/>
      <c r="AF229" s="838"/>
      <c r="AG229" s="838"/>
      <c r="AH229" s="838"/>
      <c r="AI229" s="838"/>
      <c r="AJ229" s="838"/>
      <c r="AK229" s="838"/>
      <c r="AL229" s="838"/>
      <c r="AM229" s="838"/>
      <c r="AN229" s="838"/>
      <c r="AO229" s="838"/>
      <c r="AP229" s="838"/>
      <c r="AQ229" s="838"/>
      <c r="AR229" s="838"/>
      <c r="AS229" s="838"/>
      <c r="AT229" s="838"/>
      <c r="AU229" s="838"/>
      <c r="AV229" s="838"/>
      <c r="AW229" s="838"/>
      <c r="AX229" s="838"/>
      <c r="AY229" s="838"/>
      <c r="AZ229" s="838"/>
      <c r="BA229" s="838"/>
      <c r="BB229" s="838"/>
      <c r="BC229" s="838"/>
      <c r="BD229" s="838"/>
      <c r="BE229" s="838"/>
      <c r="BF229" s="838"/>
      <c r="BG229" s="838"/>
      <c r="BH229" s="838"/>
      <c r="BI229" s="838"/>
      <c r="BJ229" s="838"/>
      <c r="BK229" s="838"/>
      <c r="BL229" s="838"/>
      <c r="BM229" s="838"/>
      <c r="BN229" s="838"/>
      <c r="BO229" s="838"/>
      <c r="BP229" s="838"/>
      <c r="BQ229" s="838"/>
      <c r="BR229" s="838"/>
      <c r="BS229" s="838"/>
      <c r="BT229" s="838"/>
      <c r="BU229" s="838"/>
      <c r="BV229" s="838"/>
      <c r="BW229" s="838"/>
      <c r="BX229" s="838"/>
      <c r="BY229" s="838"/>
      <c r="BZ229" s="838"/>
      <c r="CA229" s="838"/>
      <c r="CB229" s="838"/>
      <c r="CC229" s="838"/>
      <c r="CD229" s="838"/>
      <c r="CE229" s="838"/>
      <c r="CF229" s="838"/>
      <c r="CG229" s="838"/>
      <c r="CH229" s="838"/>
      <c r="CI229" s="838"/>
      <c r="CJ229" s="838"/>
      <c r="CK229" s="838"/>
      <c r="CL229" s="838"/>
      <c r="CM229" s="838"/>
      <c r="CN229" s="838"/>
      <c r="CO229" s="838"/>
      <c r="CP229" s="838"/>
      <c r="CQ229" s="838"/>
      <c r="CR229" s="838"/>
      <c r="CS229" s="838"/>
      <c r="CT229" s="838"/>
      <c r="CU229" s="838"/>
      <c r="CV229" s="838"/>
      <c r="CW229" s="838"/>
      <c r="CX229" s="838"/>
      <c r="CY229" s="838"/>
      <c r="CZ229" s="838"/>
      <c r="DA229" s="838"/>
      <c r="DB229" s="838"/>
      <c r="DC229" s="838"/>
      <c r="DD229" s="838"/>
      <c r="DE229" s="838"/>
      <c r="DF229" s="838"/>
      <c r="DG229" s="838"/>
      <c r="DH229" s="838"/>
      <c r="DI229" s="838"/>
      <c r="DJ229" s="838"/>
      <c r="DK229" s="838"/>
      <c r="DL229" s="838"/>
      <c r="DM229" s="838"/>
      <c r="DN229" s="838"/>
      <c r="DO229" s="838"/>
      <c r="DP229" s="838"/>
      <c r="DQ229" s="838"/>
      <c r="DR229" s="838"/>
      <c r="DS229" s="838"/>
      <c r="DT229" s="838"/>
      <c r="DU229" s="838"/>
      <c r="DV229" s="838"/>
      <c r="DW229" s="838"/>
      <c r="DX229" s="838"/>
      <c r="DY229" s="838"/>
      <c r="DZ229" s="838"/>
      <c r="EA229" s="838"/>
      <c r="EB229" s="838"/>
      <c r="EC229" s="838"/>
      <c r="ED229" s="838"/>
      <c r="EE229" s="838"/>
      <c r="EF229" s="838"/>
      <c r="EG229" s="838"/>
      <c r="EH229" s="838"/>
      <c r="EI229" s="838"/>
      <c r="EJ229" s="838"/>
      <c r="EK229" s="838"/>
      <c r="EL229" s="838"/>
      <c r="EM229" s="838"/>
      <c r="EN229" s="838"/>
      <c r="EO229" s="838"/>
      <c r="EP229" s="838"/>
      <c r="EQ229" s="838"/>
      <c r="ER229" s="838"/>
      <c r="ES229" s="838"/>
      <c r="ET229" s="838"/>
      <c r="EU229" s="838"/>
      <c r="EV229" s="838"/>
      <c r="EW229" s="838"/>
      <c r="EX229" s="838"/>
      <c r="EY229" s="838"/>
      <c r="EZ229" s="838"/>
      <c r="FA229" s="838"/>
      <c r="FB229" s="838"/>
      <c r="FC229" s="838"/>
      <c r="FD229" s="838"/>
      <c r="FE229" s="838"/>
      <c r="FF229" s="838"/>
      <c r="FG229" s="838"/>
      <c r="FH229" s="838"/>
      <c r="FI229" s="838"/>
      <c r="FJ229" s="838"/>
      <c r="FK229" s="838"/>
      <c r="FL229" s="838"/>
    </row>
    <row r="230" spans="1:168" s="839" customFormat="1" ht="15" customHeight="1">
      <c r="A230" s="837" t="s">
        <v>2429</v>
      </c>
      <c r="B230" s="837">
        <v>6100015539</v>
      </c>
      <c r="C230" s="837">
        <v>200002</v>
      </c>
      <c r="D230" s="837" t="s">
        <v>1956</v>
      </c>
      <c r="E230" s="837" t="s">
        <v>2693</v>
      </c>
      <c r="F230" s="875">
        <v>14415.32</v>
      </c>
      <c r="G230" s="842">
        <f>ROUND(F230*6.1136,2)</f>
        <v>88129.5</v>
      </c>
      <c r="H230" s="882" t="s">
        <v>2370</v>
      </c>
      <c r="I230" s="838"/>
      <c r="J230" s="838"/>
      <c r="K230" s="838"/>
      <c r="L230" s="838"/>
      <c r="M230" s="838"/>
      <c r="N230" s="838"/>
      <c r="O230" s="838"/>
      <c r="P230" s="838"/>
      <c r="Q230" s="838"/>
      <c r="R230" s="838"/>
      <c r="S230" s="838"/>
      <c r="T230" s="838"/>
      <c r="U230" s="838"/>
      <c r="V230" s="838"/>
      <c r="W230" s="838"/>
      <c r="X230" s="838"/>
      <c r="Y230" s="838"/>
      <c r="Z230" s="838"/>
      <c r="AA230" s="838"/>
      <c r="AB230" s="838"/>
      <c r="AC230" s="838"/>
      <c r="AD230" s="838"/>
      <c r="AE230" s="838"/>
      <c r="AF230" s="838"/>
      <c r="AG230" s="838"/>
      <c r="AH230" s="838"/>
      <c r="AI230" s="838"/>
      <c r="AJ230" s="838"/>
      <c r="AK230" s="838"/>
      <c r="AL230" s="838"/>
      <c r="AM230" s="838"/>
      <c r="AN230" s="838"/>
      <c r="AO230" s="838"/>
      <c r="AP230" s="838"/>
      <c r="AQ230" s="838"/>
      <c r="AR230" s="838"/>
      <c r="AS230" s="838"/>
      <c r="AT230" s="838"/>
      <c r="AU230" s="838"/>
      <c r="AV230" s="838"/>
      <c r="AW230" s="838"/>
      <c r="AX230" s="838"/>
      <c r="AY230" s="838"/>
      <c r="AZ230" s="838"/>
      <c r="BA230" s="838"/>
      <c r="BB230" s="838"/>
      <c r="BC230" s="838"/>
      <c r="BD230" s="838"/>
      <c r="BE230" s="838"/>
      <c r="BF230" s="838"/>
      <c r="BG230" s="838"/>
      <c r="BH230" s="838"/>
      <c r="BI230" s="838"/>
      <c r="BJ230" s="838"/>
      <c r="BK230" s="838"/>
      <c r="BL230" s="838"/>
      <c r="BM230" s="838"/>
      <c r="BN230" s="838"/>
      <c r="BO230" s="838"/>
      <c r="BP230" s="838"/>
      <c r="BQ230" s="838"/>
      <c r="BR230" s="838"/>
      <c r="BS230" s="838"/>
      <c r="BT230" s="838"/>
      <c r="BU230" s="838"/>
      <c r="BV230" s="838"/>
      <c r="BW230" s="838"/>
      <c r="BX230" s="838"/>
      <c r="BY230" s="838"/>
      <c r="BZ230" s="838"/>
      <c r="CA230" s="838"/>
      <c r="CB230" s="838"/>
      <c r="CC230" s="838"/>
      <c r="CD230" s="838"/>
      <c r="CE230" s="838"/>
      <c r="CF230" s="838"/>
      <c r="CG230" s="838"/>
      <c r="CH230" s="838"/>
      <c r="CI230" s="838"/>
      <c r="CJ230" s="838"/>
      <c r="CK230" s="838"/>
      <c r="CL230" s="838"/>
      <c r="CM230" s="838"/>
      <c r="CN230" s="838"/>
      <c r="CO230" s="838"/>
      <c r="CP230" s="838"/>
      <c r="CQ230" s="838"/>
      <c r="CR230" s="838"/>
      <c r="CS230" s="838"/>
      <c r="CT230" s="838"/>
      <c r="CU230" s="838"/>
      <c r="CV230" s="838"/>
      <c r="CW230" s="838"/>
      <c r="CX230" s="838"/>
      <c r="CY230" s="838"/>
      <c r="CZ230" s="838"/>
      <c r="DA230" s="838"/>
      <c r="DB230" s="838"/>
      <c r="DC230" s="838"/>
      <c r="DD230" s="838"/>
      <c r="DE230" s="838"/>
      <c r="DF230" s="838"/>
      <c r="DG230" s="838"/>
      <c r="DH230" s="838"/>
      <c r="DI230" s="838"/>
      <c r="DJ230" s="838"/>
      <c r="DK230" s="838"/>
      <c r="DL230" s="838"/>
      <c r="DM230" s="838"/>
      <c r="DN230" s="838"/>
      <c r="DO230" s="838"/>
      <c r="DP230" s="838"/>
      <c r="DQ230" s="838"/>
      <c r="DR230" s="838"/>
      <c r="DS230" s="838"/>
      <c r="DT230" s="838"/>
      <c r="DU230" s="838"/>
      <c r="DV230" s="838"/>
      <c r="DW230" s="838"/>
      <c r="DX230" s="838"/>
      <c r="DY230" s="838"/>
      <c r="DZ230" s="838"/>
      <c r="EA230" s="838"/>
      <c r="EB230" s="838"/>
      <c r="EC230" s="838"/>
      <c r="ED230" s="838"/>
      <c r="EE230" s="838"/>
      <c r="EF230" s="838"/>
      <c r="EG230" s="838"/>
      <c r="EH230" s="838"/>
      <c r="EI230" s="838"/>
      <c r="EJ230" s="838"/>
      <c r="EK230" s="838"/>
      <c r="EL230" s="838"/>
      <c r="EM230" s="838"/>
      <c r="EN230" s="838"/>
      <c r="EO230" s="838"/>
      <c r="EP230" s="838"/>
      <c r="EQ230" s="838"/>
      <c r="ER230" s="838"/>
      <c r="ES230" s="838"/>
      <c r="ET230" s="838"/>
      <c r="EU230" s="838"/>
      <c r="EV230" s="838"/>
      <c r="EW230" s="838"/>
      <c r="EX230" s="838"/>
      <c r="EY230" s="838"/>
      <c r="EZ230" s="838"/>
      <c r="FA230" s="838"/>
      <c r="FB230" s="838"/>
      <c r="FC230" s="838"/>
      <c r="FD230" s="838"/>
      <c r="FE230" s="838"/>
      <c r="FF230" s="838"/>
      <c r="FG230" s="838"/>
      <c r="FH230" s="838"/>
      <c r="FI230" s="838"/>
      <c r="FJ230" s="838"/>
      <c r="FK230" s="838"/>
      <c r="FL230" s="838"/>
    </row>
    <row r="231" spans="1:168" s="839" customFormat="1" ht="15" customHeight="1">
      <c r="A231" s="862" t="s">
        <v>2376</v>
      </c>
      <c r="B231" s="862">
        <v>6100015879</v>
      </c>
      <c r="C231" s="863">
        <v>100296</v>
      </c>
      <c r="D231" s="864" t="s">
        <v>2606</v>
      </c>
      <c r="E231" s="863" t="s">
        <v>2694</v>
      </c>
      <c r="F231" s="865"/>
      <c r="G231" s="858">
        <v>88058.880000000005</v>
      </c>
      <c r="H231" s="857" t="s">
        <v>2361</v>
      </c>
      <c r="I231" s="838"/>
      <c r="J231" s="838"/>
      <c r="K231" s="838"/>
      <c r="L231" s="838"/>
      <c r="M231" s="838"/>
      <c r="N231" s="838"/>
      <c r="O231" s="838"/>
      <c r="P231" s="838"/>
      <c r="Q231" s="838"/>
      <c r="R231" s="838"/>
      <c r="S231" s="838"/>
      <c r="T231" s="838"/>
      <c r="U231" s="838"/>
      <c r="V231" s="838"/>
      <c r="W231" s="838"/>
      <c r="X231" s="838"/>
      <c r="Y231" s="838"/>
      <c r="Z231" s="838"/>
      <c r="AA231" s="838"/>
      <c r="AB231" s="838"/>
      <c r="AC231" s="838"/>
      <c r="AD231" s="838"/>
      <c r="AE231" s="838"/>
      <c r="AF231" s="838"/>
      <c r="AG231" s="838"/>
      <c r="AH231" s="838"/>
      <c r="AI231" s="838"/>
      <c r="AJ231" s="838"/>
      <c r="AK231" s="838"/>
      <c r="AL231" s="838"/>
      <c r="AM231" s="838"/>
      <c r="AN231" s="838"/>
      <c r="AO231" s="838"/>
      <c r="AP231" s="838"/>
      <c r="AQ231" s="838"/>
      <c r="AR231" s="838"/>
      <c r="AS231" s="838"/>
      <c r="AT231" s="838"/>
      <c r="AU231" s="838"/>
      <c r="AV231" s="838"/>
      <c r="AW231" s="838"/>
      <c r="AX231" s="838"/>
      <c r="AY231" s="838"/>
      <c r="AZ231" s="838"/>
      <c r="BA231" s="838"/>
      <c r="BB231" s="838"/>
      <c r="BC231" s="838"/>
      <c r="BD231" s="838"/>
      <c r="BE231" s="838"/>
      <c r="BF231" s="838"/>
      <c r="BG231" s="838"/>
      <c r="BH231" s="838"/>
      <c r="BI231" s="838"/>
      <c r="BJ231" s="838"/>
      <c r="BK231" s="838"/>
      <c r="BL231" s="838"/>
      <c r="BM231" s="838"/>
      <c r="BN231" s="838"/>
      <c r="BO231" s="838"/>
      <c r="BP231" s="838"/>
      <c r="BQ231" s="838"/>
      <c r="BR231" s="838"/>
      <c r="BS231" s="838"/>
      <c r="BT231" s="838"/>
      <c r="BU231" s="838"/>
      <c r="BV231" s="838"/>
      <c r="BW231" s="838"/>
      <c r="BX231" s="838"/>
      <c r="BY231" s="838"/>
      <c r="BZ231" s="838"/>
      <c r="CA231" s="838"/>
      <c r="CB231" s="838"/>
      <c r="CC231" s="838"/>
      <c r="CD231" s="838"/>
      <c r="CE231" s="838"/>
      <c r="CF231" s="838"/>
      <c r="CG231" s="838"/>
      <c r="CH231" s="838"/>
      <c r="CI231" s="838"/>
      <c r="CJ231" s="838"/>
      <c r="CK231" s="838"/>
      <c r="CL231" s="838"/>
      <c r="CM231" s="838"/>
      <c r="CN231" s="838"/>
      <c r="CO231" s="838"/>
      <c r="CP231" s="838"/>
      <c r="CQ231" s="838"/>
      <c r="CR231" s="838"/>
      <c r="CS231" s="838"/>
      <c r="CT231" s="838"/>
      <c r="CU231" s="838"/>
      <c r="CV231" s="838"/>
      <c r="CW231" s="838"/>
      <c r="CX231" s="838"/>
      <c r="CY231" s="838"/>
      <c r="CZ231" s="838"/>
      <c r="DA231" s="838"/>
      <c r="DB231" s="838"/>
      <c r="DC231" s="838"/>
      <c r="DD231" s="838"/>
      <c r="DE231" s="838"/>
      <c r="DF231" s="838"/>
      <c r="DG231" s="838"/>
      <c r="DH231" s="838"/>
      <c r="DI231" s="838"/>
      <c r="DJ231" s="838"/>
      <c r="DK231" s="838"/>
      <c r="DL231" s="838"/>
      <c r="DM231" s="838"/>
      <c r="DN231" s="838"/>
      <c r="DO231" s="838"/>
      <c r="DP231" s="838"/>
      <c r="DQ231" s="838"/>
      <c r="DR231" s="838"/>
      <c r="DS231" s="838"/>
      <c r="DT231" s="838"/>
      <c r="DU231" s="838"/>
      <c r="DV231" s="838"/>
      <c r="DW231" s="838"/>
      <c r="DX231" s="838"/>
      <c r="DY231" s="838"/>
      <c r="DZ231" s="838"/>
      <c r="EA231" s="838"/>
      <c r="EB231" s="838"/>
      <c r="EC231" s="838"/>
      <c r="ED231" s="838"/>
      <c r="EE231" s="838"/>
      <c r="EF231" s="838"/>
      <c r="EG231" s="838"/>
      <c r="EH231" s="838"/>
      <c r="EI231" s="838"/>
      <c r="EJ231" s="838"/>
      <c r="EK231" s="838"/>
      <c r="EL231" s="838"/>
      <c r="EM231" s="838"/>
      <c r="EN231" s="838"/>
      <c r="EO231" s="838"/>
      <c r="EP231" s="838"/>
      <c r="EQ231" s="838"/>
      <c r="ER231" s="838"/>
      <c r="ES231" s="838"/>
      <c r="ET231" s="838"/>
      <c r="EU231" s="838"/>
      <c r="EV231" s="838"/>
      <c r="EW231" s="838"/>
      <c r="EX231" s="838"/>
      <c r="EY231" s="838"/>
      <c r="EZ231" s="838"/>
      <c r="FA231" s="838"/>
      <c r="FB231" s="838"/>
      <c r="FC231" s="838"/>
      <c r="FD231" s="838"/>
      <c r="FE231" s="838"/>
      <c r="FF231" s="838"/>
      <c r="FG231" s="838"/>
      <c r="FH231" s="838"/>
      <c r="FI231" s="838"/>
      <c r="FJ231" s="838"/>
      <c r="FK231" s="838"/>
      <c r="FL231" s="838"/>
    </row>
    <row r="232" spans="1:168" s="839" customFormat="1" ht="15" customHeight="1">
      <c r="A232" s="873" t="s">
        <v>2358</v>
      </c>
      <c r="B232" s="873">
        <v>200289541</v>
      </c>
      <c r="C232" s="873">
        <v>200002</v>
      </c>
      <c r="D232" s="873" t="s">
        <v>1956</v>
      </c>
      <c r="E232" s="873" t="s">
        <v>2695</v>
      </c>
      <c r="F232" s="877">
        <v>14263.58</v>
      </c>
      <c r="G232" s="842">
        <v>87201.82</v>
      </c>
      <c r="H232" s="885" t="s">
        <v>2447</v>
      </c>
      <c r="I232" s="838"/>
      <c r="J232" s="838"/>
      <c r="K232" s="838"/>
      <c r="L232" s="838"/>
      <c r="M232" s="838"/>
      <c r="N232" s="838"/>
      <c r="O232" s="838"/>
      <c r="P232" s="838"/>
      <c r="Q232" s="838"/>
      <c r="R232" s="838"/>
      <c r="S232" s="838"/>
      <c r="T232" s="838"/>
      <c r="U232" s="838"/>
      <c r="V232" s="838"/>
      <c r="W232" s="838"/>
      <c r="X232" s="838"/>
      <c r="Y232" s="838"/>
      <c r="Z232" s="838"/>
      <c r="AA232" s="838"/>
      <c r="AB232" s="838"/>
      <c r="AC232" s="838"/>
      <c r="AD232" s="838"/>
      <c r="AE232" s="838"/>
      <c r="AF232" s="838"/>
      <c r="AG232" s="838"/>
      <c r="AH232" s="838"/>
      <c r="AI232" s="838"/>
      <c r="AJ232" s="838"/>
      <c r="AK232" s="838"/>
      <c r="AL232" s="838"/>
      <c r="AM232" s="838"/>
      <c r="AN232" s="838"/>
      <c r="AO232" s="838"/>
      <c r="AP232" s="838"/>
      <c r="AQ232" s="838"/>
      <c r="AR232" s="838"/>
      <c r="AS232" s="838"/>
      <c r="AT232" s="838"/>
      <c r="AU232" s="838"/>
      <c r="AV232" s="838"/>
      <c r="AW232" s="838"/>
      <c r="AX232" s="838"/>
      <c r="AY232" s="838"/>
      <c r="AZ232" s="838"/>
      <c r="BA232" s="838"/>
      <c r="BB232" s="838"/>
      <c r="BC232" s="838"/>
      <c r="BD232" s="838"/>
      <c r="BE232" s="838"/>
      <c r="BF232" s="838"/>
      <c r="BG232" s="838"/>
      <c r="BH232" s="838"/>
      <c r="BI232" s="838"/>
      <c r="BJ232" s="838"/>
      <c r="BK232" s="838"/>
      <c r="BL232" s="838"/>
      <c r="BM232" s="838"/>
      <c r="BN232" s="838"/>
      <c r="BO232" s="838"/>
      <c r="BP232" s="838"/>
      <c r="BQ232" s="838"/>
      <c r="BR232" s="838"/>
      <c r="BS232" s="838"/>
      <c r="BT232" s="838"/>
      <c r="BU232" s="838"/>
      <c r="BV232" s="838"/>
      <c r="BW232" s="838"/>
      <c r="BX232" s="838"/>
      <c r="BY232" s="838"/>
      <c r="BZ232" s="838"/>
      <c r="CA232" s="838"/>
      <c r="CB232" s="838"/>
      <c r="CC232" s="838"/>
      <c r="CD232" s="838"/>
      <c r="CE232" s="838"/>
      <c r="CF232" s="838"/>
      <c r="CG232" s="838"/>
      <c r="CH232" s="838"/>
      <c r="CI232" s="838"/>
      <c r="CJ232" s="838"/>
      <c r="CK232" s="838"/>
      <c r="CL232" s="838"/>
      <c r="CM232" s="838"/>
      <c r="CN232" s="838"/>
      <c r="CO232" s="838"/>
      <c r="CP232" s="838"/>
      <c r="CQ232" s="838"/>
      <c r="CR232" s="838"/>
      <c r="CS232" s="838"/>
      <c r="CT232" s="838"/>
      <c r="CU232" s="838"/>
      <c r="CV232" s="838"/>
      <c r="CW232" s="838"/>
      <c r="CX232" s="838"/>
      <c r="CY232" s="838"/>
      <c r="CZ232" s="838"/>
      <c r="DA232" s="838"/>
      <c r="DB232" s="838"/>
      <c r="DC232" s="838"/>
      <c r="DD232" s="838"/>
      <c r="DE232" s="838"/>
      <c r="DF232" s="838"/>
      <c r="DG232" s="838"/>
      <c r="DH232" s="838"/>
      <c r="DI232" s="838"/>
      <c r="DJ232" s="838"/>
      <c r="DK232" s="838"/>
      <c r="DL232" s="838"/>
      <c r="DM232" s="838"/>
      <c r="DN232" s="838"/>
      <c r="DO232" s="838"/>
      <c r="DP232" s="838"/>
      <c r="DQ232" s="838"/>
      <c r="DR232" s="838"/>
      <c r="DS232" s="838"/>
      <c r="DT232" s="838"/>
      <c r="DU232" s="838"/>
      <c r="DV232" s="838"/>
      <c r="DW232" s="838"/>
      <c r="DX232" s="838"/>
      <c r="DY232" s="838"/>
      <c r="DZ232" s="838"/>
      <c r="EA232" s="838"/>
      <c r="EB232" s="838"/>
      <c r="EC232" s="838"/>
      <c r="ED232" s="838"/>
      <c r="EE232" s="838"/>
      <c r="EF232" s="838"/>
      <c r="EG232" s="838"/>
      <c r="EH232" s="838"/>
      <c r="EI232" s="838"/>
      <c r="EJ232" s="838"/>
      <c r="EK232" s="838"/>
      <c r="EL232" s="838"/>
      <c r="EM232" s="838"/>
      <c r="EN232" s="838"/>
      <c r="EO232" s="838"/>
      <c r="EP232" s="838"/>
      <c r="EQ232" s="838"/>
      <c r="ER232" s="838"/>
      <c r="ES232" s="838"/>
      <c r="ET232" s="838"/>
      <c r="EU232" s="838"/>
      <c r="EV232" s="838"/>
      <c r="EW232" s="838"/>
      <c r="EX232" s="838"/>
      <c r="EY232" s="838"/>
      <c r="EZ232" s="838"/>
      <c r="FA232" s="838"/>
      <c r="FB232" s="838"/>
      <c r="FC232" s="838"/>
      <c r="FD232" s="838"/>
      <c r="FE232" s="838"/>
      <c r="FF232" s="838"/>
      <c r="FG232" s="838"/>
      <c r="FH232" s="838"/>
      <c r="FI232" s="838"/>
      <c r="FJ232" s="838"/>
      <c r="FK232" s="838"/>
      <c r="FL232" s="838"/>
    </row>
    <row r="233" spans="1:168" s="839" customFormat="1" ht="15" customHeight="1">
      <c r="A233" s="873" t="s">
        <v>2358</v>
      </c>
      <c r="B233" s="873">
        <v>200289541</v>
      </c>
      <c r="C233" s="873">
        <v>200002</v>
      </c>
      <c r="D233" s="873" t="s">
        <v>1956</v>
      </c>
      <c r="E233" s="873" t="s">
        <v>2696</v>
      </c>
      <c r="F233" s="877">
        <v>14208.75</v>
      </c>
      <c r="G233" s="842">
        <v>86866.61</v>
      </c>
      <c r="H233" s="885" t="s">
        <v>2447</v>
      </c>
      <c r="I233" s="838"/>
      <c r="J233" s="838"/>
      <c r="K233" s="838"/>
      <c r="L233" s="838"/>
      <c r="M233" s="838"/>
      <c r="N233" s="838"/>
      <c r="O233" s="838"/>
      <c r="P233" s="838"/>
      <c r="Q233" s="838"/>
      <c r="R233" s="838"/>
      <c r="S233" s="838"/>
      <c r="T233" s="838"/>
      <c r="U233" s="838"/>
      <c r="V233" s="838"/>
      <c r="W233" s="838"/>
      <c r="X233" s="838"/>
      <c r="Y233" s="838"/>
      <c r="Z233" s="838"/>
      <c r="AA233" s="838"/>
      <c r="AB233" s="838"/>
      <c r="AC233" s="838"/>
      <c r="AD233" s="838"/>
      <c r="AE233" s="838"/>
      <c r="AF233" s="838"/>
      <c r="AG233" s="838"/>
      <c r="AH233" s="838"/>
      <c r="AI233" s="838"/>
      <c r="AJ233" s="838"/>
      <c r="AK233" s="838"/>
      <c r="AL233" s="838"/>
      <c r="AM233" s="838"/>
      <c r="AN233" s="838"/>
      <c r="AO233" s="838"/>
      <c r="AP233" s="838"/>
      <c r="AQ233" s="838"/>
      <c r="AR233" s="838"/>
      <c r="AS233" s="838"/>
      <c r="AT233" s="838"/>
      <c r="AU233" s="838"/>
      <c r="AV233" s="838"/>
      <c r="AW233" s="838"/>
      <c r="AX233" s="838"/>
      <c r="AY233" s="838"/>
      <c r="AZ233" s="838"/>
      <c r="BA233" s="838"/>
      <c r="BB233" s="838"/>
      <c r="BC233" s="838"/>
      <c r="BD233" s="838"/>
      <c r="BE233" s="838"/>
      <c r="BF233" s="838"/>
      <c r="BG233" s="838"/>
      <c r="BH233" s="838"/>
      <c r="BI233" s="838"/>
      <c r="BJ233" s="838"/>
      <c r="BK233" s="838"/>
      <c r="BL233" s="838"/>
      <c r="BM233" s="838"/>
      <c r="BN233" s="838"/>
      <c r="BO233" s="838"/>
      <c r="BP233" s="838"/>
      <c r="BQ233" s="838"/>
      <c r="BR233" s="838"/>
      <c r="BS233" s="838"/>
      <c r="BT233" s="838"/>
      <c r="BU233" s="838"/>
      <c r="BV233" s="838"/>
      <c r="BW233" s="838"/>
      <c r="BX233" s="838"/>
      <c r="BY233" s="838"/>
      <c r="BZ233" s="838"/>
      <c r="CA233" s="838"/>
      <c r="CB233" s="838"/>
      <c r="CC233" s="838"/>
      <c r="CD233" s="838"/>
      <c r="CE233" s="838"/>
      <c r="CF233" s="838"/>
      <c r="CG233" s="838"/>
      <c r="CH233" s="838"/>
      <c r="CI233" s="838"/>
      <c r="CJ233" s="838"/>
      <c r="CK233" s="838"/>
      <c r="CL233" s="838"/>
      <c r="CM233" s="838"/>
      <c r="CN233" s="838"/>
      <c r="CO233" s="838"/>
      <c r="CP233" s="838"/>
      <c r="CQ233" s="838"/>
      <c r="CR233" s="838"/>
      <c r="CS233" s="838"/>
      <c r="CT233" s="838"/>
      <c r="CU233" s="838"/>
      <c r="CV233" s="838"/>
      <c r="CW233" s="838"/>
      <c r="CX233" s="838"/>
      <c r="CY233" s="838"/>
      <c r="CZ233" s="838"/>
      <c r="DA233" s="838"/>
      <c r="DB233" s="838"/>
      <c r="DC233" s="838"/>
      <c r="DD233" s="838"/>
      <c r="DE233" s="838"/>
      <c r="DF233" s="838"/>
      <c r="DG233" s="838"/>
      <c r="DH233" s="838"/>
      <c r="DI233" s="838"/>
      <c r="DJ233" s="838"/>
      <c r="DK233" s="838"/>
      <c r="DL233" s="838"/>
      <c r="DM233" s="838"/>
      <c r="DN233" s="838"/>
      <c r="DO233" s="838"/>
      <c r="DP233" s="838"/>
      <c r="DQ233" s="838"/>
      <c r="DR233" s="838"/>
      <c r="DS233" s="838"/>
      <c r="DT233" s="838"/>
      <c r="DU233" s="838"/>
      <c r="DV233" s="838"/>
      <c r="DW233" s="838"/>
      <c r="DX233" s="838"/>
      <c r="DY233" s="838"/>
      <c r="DZ233" s="838"/>
      <c r="EA233" s="838"/>
      <c r="EB233" s="838"/>
      <c r="EC233" s="838"/>
      <c r="ED233" s="838"/>
      <c r="EE233" s="838"/>
      <c r="EF233" s="838"/>
      <c r="EG233" s="838"/>
      <c r="EH233" s="838"/>
      <c r="EI233" s="838"/>
      <c r="EJ233" s="838"/>
      <c r="EK233" s="838"/>
      <c r="EL233" s="838"/>
      <c r="EM233" s="838"/>
      <c r="EN233" s="838"/>
      <c r="EO233" s="838"/>
      <c r="EP233" s="838"/>
      <c r="EQ233" s="838"/>
      <c r="ER233" s="838"/>
      <c r="ES233" s="838"/>
      <c r="ET233" s="838"/>
      <c r="EU233" s="838"/>
      <c r="EV233" s="838"/>
      <c r="EW233" s="838"/>
      <c r="EX233" s="838"/>
      <c r="EY233" s="838"/>
      <c r="EZ233" s="838"/>
      <c r="FA233" s="838"/>
      <c r="FB233" s="838"/>
      <c r="FC233" s="838"/>
      <c r="FD233" s="838"/>
      <c r="FE233" s="838"/>
      <c r="FF233" s="838"/>
      <c r="FG233" s="838"/>
      <c r="FH233" s="838"/>
      <c r="FI233" s="838"/>
      <c r="FJ233" s="838"/>
      <c r="FK233" s="838"/>
      <c r="FL233" s="838"/>
    </row>
    <row r="234" spans="1:168" ht="15" customHeight="1">
      <c r="A234" s="835" t="s">
        <v>2456</v>
      </c>
      <c r="B234" s="835">
        <v>6100015232</v>
      </c>
      <c r="C234" s="835">
        <v>200002</v>
      </c>
      <c r="D234" s="835" t="s">
        <v>1956</v>
      </c>
      <c r="E234" s="835" t="s">
        <v>2697</v>
      </c>
      <c r="F234" s="843">
        <v>14040.81</v>
      </c>
      <c r="G234" s="842">
        <f>ROUND(F234*6.1136,2)</f>
        <v>85839.9</v>
      </c>
      <c r="H234" s="868" t="s">
        <v>2370</v>
      </c>
    </row>
    <row r="235" spans="1:168" ht="15" customHeight="1">
      <c r="A235" s="844" t="s">
        <v>2358</v>
      </c>
      <c r="B235" s="844">
        <v>200289541</v>
      </c>
      <c r="C235" s="844">
        <v>200002</v>
      </c>
      <c r="D235" s="844" t="s">
        <v>1956</v>
      </c>
      <c r="E235" s="844" t="s">
        <v>2698</v>
      </c>
      <c r="F235" s="845">
        <v>13918.94</v>
      </c>
      <c r="G235" s="842">
        <v>85094.83</v>
      </c>
      <c r="H235" s="883" t="s">
        <v>2447</v>
      </c>
    </row>
    <row r="236" spans="1:168" ht="15" customHeight="1">
      <c r="A236" s="835" t="s">
        <v>2416</v>
      </c>
      <c r="B236" s="835">
        <v>6100015688</v>
      </c>
      <c r="C236" s="835">
        <v>200002</v>
      </c>
      <c r="D236" s="835" t="s">
        <v>1956</v>
      </c>
      <c r="E236" s="835" t="s">
        <v>2699</v>
      </c>
      <c r="F236" s="843">
        <v>13899.16</v>
      </c>
      <c r="G236" s="842">
        <f>ROUND(F236*6.1136,2)</f>
        <v>84973.9</v>
      </c>
      <c r="H236" s="868" t="s">
        <v>2370</v>
      </c>
    </row>
    <row r="237" spans="1:168" ht="15" customHeight="1">
      <c r="A237" s="835" t="s">
        <v>2490</v>
      </c>
      <c r="B237" s="835">
        <v>6100014789</v>
      </c>
      <c r="C237" s="835">
        <v>200002</v>
      </c>
      <c r="D237" s="835" t="s">
        <v>1956</v>
      </c>
      <c r="E237" s="835" t="s">
        <v>2700</v>
      </c>
      <c r="F237" s="843">
        <v>13766.4</v>
      </c>
      <c r="G237" s="842">
        <f>ROUND(F237*6.1136,2)</f>
        <v>84162.26</v>
      </c>
      <c r="H237" s="868" t="s">
        <v>2370</v>
      </c>
    </row>
    <row r="238" spans="1:168" ht="15" customHeight="1">
      <c r="A238" s="835" t="s">
        <v>2391</v>
      </c>
      <c r="B238" s="835">
        <v>6100015158</v>
      </c>
      <c r="C238" s="835">
        <v>200002</v>
      </c>
      <c r="D238" s="835" t="s">
        <v>1956</v>
      </c>
      <c r="E238" s="835" t="s">
        <v>2701</v>
      </c>
      <c r="F238" s="843">
        <v>13348.3</v>
      </c>
      <c r="G238" s="842">
        <f>ROUND(F238*6.1136,2)</f>
        <v>81606.17</v>
      </c>
      <c r="H238" s="868" t="s">
        <v>2370</v>
      </c>
    </row>
    <row r="239" spans="1:168" ht="15" customHeight="1">
      <c r="A239" s="854" t="s">
        <v>2362</v>
      </c>
      <c r="B239" s="854">
        <v>6100015693</v>
      </c>
      <c r="C239" s="855">
        <v>100247</v>
      </c>
      <c r="D239" s="856" t="s">
        <v>2702</v>
      </c>
      <c r="E239" s="855" t="s">
        <v>2703</v>
      </c>
      <c r="F239" s="857"/>
      <c r="G239" s="858">
        <v>78975</v>
      </c>
      <c r="H239" s="857" t="s">
        <v>2361</v>
      </c>
    </row>
    <row r="240" spans="1:168" ht="15" customHeight="1">
      <c r="A240" s="854" t="s">
        <v>2358</v>
      </c>
      <c r="B240" s="854">
        <v>6100015874</v>
      </c>
      <c r="C240" s="855">
        <v>100247</v>
      </c>
      <c r="D240" s="856" t="s">
        <v>2702</v>
      </c>
      <c r="E240" s="855" t="s">
        <v>2704</v>
      </c>
      <c r="F240" s="857"/>
      <c r="G240" s="858">
        <v>78975</v>
      </c>
      <c r="H240" s="857" t="s">
        <v>2361</v>
      </c>
    </row>
    <row r="241" spans="1:8" ht="15" customHeight="1">
      <c r="A241" s="872" t="s">
        <v>2393</v>
      </c>
      <c r="B241" s="872">
        <v>6100015763</v>
      </c>
      <c r="C241" s="872">
        <v>100316</v>
      </c>
      <c r="D241" s="872" t="s">
        <v>2705</v>
      </c>
      <c r="E241" s="872" t="s">
        <v>2706</v>
      </c>
      <c r="F241" s="872"/>
      <c r="G241" s="858">
        <v>78000</v>
      </c>
      <c r="H241" s="857" t="s">
        <v>2361</v>
      </c>
    </row>
    <row r="242" spans="1:8" ht="15" customHeight="1">
      <c r="A242" s="835" t="s">
        <v>2707</v>
      </c>
      <c r="B242" s="835">
        <v>6100014807</v>
      </c>
      <c r="C242" s="835">
        <v>200002</v>
      </c>
      <c r="D242" s="835" t="s">
        <v>1956</v>
      </c>
      <c r="E242" s="835" t="s">
        <v>2708</v>
      </c>
      <c r="F242" s="843">
        <v>12645</v>
      </c>
      <c r="G242" s="842">
        <f>ROUND(F242*6.1136,2)</f>
        <v>77306.47</v>
      </c>
      <c r="H242" s="868" t="s">
        <v>2370</v>
      </c>
    </row>
    <row r="243" spans="1:8" ht="15" customHeight="1">
      <c r="A243" s="854" t="s">
        <v>2362</v>
      </c>
      <c r="B243" s="854">
        <v>6100015731</v>
      </c>
      <c r="C243" s="855">
        <v>100208</v>
      </c>
      <c r="D243" s="856" t="s">
        <v>2479</v>
      </c>
      <c r="E243" s="855" t="s">
        <v>2709</v>
      </c>
      <c r="F243" s="857"/>
      <c r="G243" s="858">
        <v>76752</v>
      </c>
      <c r="H243" s="857" t="s">
        <v>2361</v>
      </c>
    </row>
    <row r="244" spans="1:8" ht="15" customHeight="1">
      <c r="A244" s="835" t="s">
        <v>2391</v>
      </c>
      <c r="B244" s="835">
        <v>6100015176</v>
      </c>
      <c r="C244" s="835">
        <v>200002</v>
      </c>
      <c r="D244" s="835" t="s">
        <v>1956</v>
      </c>
      <c r="E244" s="835" t="s">
        <v>2710</v>
      </c>
      <c r="F244" s="843">
        <v>12547.6</v>
      </c>
      <c r="G244" s="842">
        <f>ROUND(F244*6.1136,2)</f>
        <v>76711.009999999995</v>
      </c>
      <c r="H244" s="868" t="s">
        <v>2370</v>
      </c>
    </row>
    <row r="245" spans="1:8" ht="15" customHeight="1">
      <c r="A245" s="835" t="s">
        <v>2387</v>
      </c>
      <c r="B245" s="835">
        <v>6100015904</v>
      </c>
      <c r="C245" s="835">
        <v>200002</v>
      </c>
      <c r="D245" s="835" t="s">
        <v>1956</v>
      </c>
      <c r="E245" s="835" t="s">
        <v>2711</v>
      </c>
      <c r="F245" s="843">
        <v>12520</v>
      </c>
      <c r="G245" s="842">
        <f>ROUND(F245*6.1136,2)</f>
        <v>76542.27</v>
      </c>
      <c r="H245" s="868" t="s">
        <v>2370</v>
      </c>
    </row>
    <row r="246" spans="1:8" ht="15" customHeight="1">
      <c r="A246" s="854" t="s">
        <v>2538</v>
      </c>
      <c r="B246" s="854">
        <v>6100015944</v>
      </c>
      <c r="C246" s="855">
        <v>100229</v>
      </c>
      <c r="D246" s="856" t="s">
        <v>1886</v>
      </c>
      <c r="E246" s="855" t="s">
        <v>2712</v>
      </c>
      <c r="F246" s="857"/>
      <c r="G246" s="858">
        <v>76298.259999999995</v>
      </c>
      <c r="H246" s="857" t="s">
        <v>2361</v>
      </c>
    </row>
    <row r="247" spans="1:8" ht="15" customHeight="1">
      <c r="A247" s="835" t="s">
        <v>2368</v>
      </c>
      <c r="B247" s="835">
        <v>6100015252</v>
      </c>
      <c r="C247" s="835">
        <v>200002</v>
      </c>
      <c r="D247" s="835" t="s">
        <v>1956</v>
      </c>
      <c r="E247" s="835" t="s">
        <v>2713</v>
      </c>
      <c r="F247" s="843">
        <v>12340.88</v>
      </c>
      <c r="G247" s="842">
        <f>ROUND(F247*6.1136,2)</f>
        <v>75447.199999999997</v>
      </c>
      <c r="H247" s="868" t="s">
        <v>2370</v>
      </c>
    </row>
    <row r="248" spans="1:8" ht="15" customHeight="1">
      <c r="A248" s="835" t="s">
        <v>2472</v>
      </c>
      <c r="B248" s="835">
        <v>6100015446</v>
      </c>
      <c r="C248" s="835">
        <v>200002</v>
      </c>
      <c r="D248" s="835" t="s">
        <v>1956</v>
      </c>
      <c r="E248" s="835" t="s">
        <v>2714</v>
      </c>
      <c r="F248" s="843">
        <v>12113.95</v>
      </c>
      <c r="G248" s="842">
        <f>ROUND(F248*6.1136,2)</f>
        <v>74059.839999999997</v>
      </c>
      <c r="H248" s="868" t="s">
        <v>2370</v>
      </c>
    </row>
    <row r="249" spans="1:8" ht="15" customHeight="1">
      <c r="A249" s="835" t="s">
        <v>2387</v>
      </c>
      <c r="B249" s="835">
        <v>6100015906</v>
      </c>
      <c r="C249" s="835">
        <v>200002</v>
      </c>
      <c r="D249" s="835" t="s">
        <v>1956</v>
      </c>
      <c r="E249" s="835" t="s">
        <v>2715</v>
      </c>
      <c r="F249" s="843">
        <v>12103</v>
      </c>
      <c r="G249" s="842">
        <f>ROUND(F249*6.1136,2)</f>
        <v>73992.899999999994</v>
      </c>
      <c r="H249" s="868" t="s">
        <v>2370</v>
      </c>
    </row>
    <row r="250" spans="1:8" ht="15" customHeight="1">
      <c r="A250" s="844" t="s">
        <v>2358</v>
      </c>
      <c r="B250" s="844">
        <v>200289541</v>
      </c>
      <c r="C250" s="844">
        <v>200002</v>
      </c>
      <c r="D250" s="844" t="s">
        <v>1956</v>
      </c>
      <c r="E250" s="844" t="s">
        <v>2716</v>
      </c>
      <c r="F250" s="845">
        <v>11960.42</v>
      </c>
      <c r="G250" s="842">
        <v>73121.22</v>
      </c>
      <c r="H250" s="883" t="s">
        <v>2447</v>
      </c>
    </row>
    <row r="251" spans="1:8" ht="15" customHeight="1">
      <c r="A251" s="854" t="s">
        <v>2717</v>
      </c>
      <c r="B251" s="854">
        <v>6100013286</v>
      </c>
      <c r="C251" s="855">
        <v>100311</v>
      </c>
      <c r="D251" s="856" t="s">
        <v>2399</v>
      </c>
      <c r="E251" s="855" t="s">
        <v>2718</v>
      </c>
      <c r="F251" s="857"/>
      <c r="G251" s="858">
        <v>73030.820000000007</v>
      </c>
      <c r="H251" s="857" t="s">
        <v>2361</v>
      </c>
    </row>
    <row r="252" spans="1:8" ht="15" customHeight="1">
      <c r="A252" s="835" t="s">
        <v>2487</v>
      </c>
      <c r="B252" s="835">
        <v>6100015478</v>
      </c>
      <c r="C252" s="835">
        <v>200002</v>
      </c>
      <c r="D252" s="835" t="s">
        <v>1956</v>
      </c>
      <c r="E252" s="835" t="s">
        <v>2719</v>
      </c>
      <c r="F252" s="843">
        <v>11832.44</v>
      </c>
      <c r="G252" s="842">
        <f>ROUND(F252*6.1136,2)</f>
        <v>72338.81</v>
      </c>
      <c r="H252" s="868" t="s">
        <v>2370</v>
      </c>
    </row>
    <row r="253" spans="1:8" ht="15" customHeight="1">
      <c r="A253" s="835" t="s">
        <v>2448</v>
      </c>
      <c r="B253" s="835">
        <v>6100015459</v>
      </c>
      <c r="C253" s="835">
        <v>200002</v>
      </c>
      <c r="D253" s="835" t="s">
        <v>1956</v>
      </c>
      <c r="E253" s="835" t="s">
        <v>2720</v>
      </c>
      <c r="F253" s="843">
        <v>11822.7</v>
      </c>
      <c r="G253" s="842">
        <f>ROUND(F253*6.1136,2)</f>
        <v>72279.259999999995</v>
      </c>
      <c r="H253" s="868" t="s">
        <v>2370</v>
      </c>
    </row>
    <row r="254" spans="1:8" ht="15" customHeight="1">
      <c r="A254" s="854" t="s">
        <v>2358</v>
      </c>
      <c r="B254" s="854">
        <v>6100015956</v>
      </c>
      <c r="C254" s="859">
        <v>100029</v>
      </c>
      <c r="D254" s="856" t="s">
        <v>2721</v>
      </c>
      <c r="E254" s="859" t="s">
        <v>2722</v>
      </c>
      <c r="F254" s="860"/>
      <c r="G254" s="858">
        <v>71667.55</v>
      </c>
      <c r="H254" s="857" t="s">
        <v>2361</v>
      </c>
    </row>
    <row r="255" spans="1:8" ht="15" customHeight="1">
      <c r="A255" s="854" t="s">
        <v>2538</v>
      </c>
      <c r="B255" s="854">
        <v>6100015947</v>
      </c>
      <c r="C255" s="855">
        <v>100052</v>
      </c>
      <c r="D255" s="856" t="s">
        <v>2553</v>
      </c>
      <c r="E255" s="855" t="s">
        <v>2723</v>
      </c>
      <c r="F255" s="857"/>
      <c r="G255" s="858">
        <v>70859.199999999997</v>
      </c>
      <c r="H255" s="857" t="s">
        <v>2361</v>
      </c>
    </row>
    <row r="256" spans="1:8" ht="15" customHeight="1">
      <c r="A256" s="835" t="s">
        <v>2368</v>
      </c>
      <c r="B256" s="835">
        <v>6100015253</v>
      </c>
      <c r="C256" s="835">
        <v>200002</v>
      </c>
      <c r="D256" s="835" t="s">
        <v>1956</v>
      </c>
      <c r="E256" s="835" t="s">
        <v>2724</v>
      </c>
      <c r="F256" s="843">
        <v>11582.15</v>
      </c>
      <c r="G256" s="842">
        <f>ROUND(F256*6.1136,2)</f>
        <v>70808.63</v>
      </c>
      <c r="H256" s="868" t="s">
        <v>2370</v>
      </c>
    </row>
    <row r="257" spans="1:8" ht="15" customHeight="1">
      <c r="A257" s="835" t="s">
        <v>2379</v>
      </c>
      <c r="B257" s="835">
        <v>6100016018</v>
      </c>
      <c r="C257" s="835">
        <v>200002</v>
      </c>
      <c r="D257" s="835" t="s">
        <v>1956</v>
      </c>
      <c r="E257" s="835" t="s">
        <v>2725</v>
      </c>
      <c r="F257" s="843">
        <v>11566.56</v>
      </c>
      <c r="G257" s="842">
        <f>ROUND(F257*6.1136,2)</f>
        <v>70713.320000000007</v>
      </c>
      <c r="H257" s="868" t="s">
        <v>2370</v>
      </c>
    </row>
    <row r="258" spans="1:8" ht="15" customHeight="1">
      <c r="A258" s="844" t="s">
        <v>2358</v>
      </c>
      <c r="B258" s="844">
        <v>200289541</v>
      </c>
      <c r="C258" s="844">
        <v>200002</v>
      </c>
      <c r="D258" s="844" t="s">
        <v>1956</v>
      </c>
      <c r="E258" s="844" t="s">
        <v>2726</v>
      </c>
      <c r="F258" s="845">
        <v>11438.13</v>
      </c>
      <c r="G258" s="842">
        <v>69928.149999999994</v>
      </c>
      <c r="H258" s="883" t="s">
        <v>2447</v>
      </c>
    </row>
    <row r="259" spans="1:8" ht="15" customHeight="1">
      <c r="A259" s="854" t="s">
        <v>2358</v>
      </c>
      <c r="B259" s="854">
        <v>6100015910</v>
      </c>
      <c r="C259" s="855">
        <v>100031</v>
      </c>
      <c r="D259" s="856" t="s">
        <v>1899</v>
      </c>
      <c r="E259" s="855" t="s">
        <v>2727</v>
      </c>
      <c r="F259" s="855"/>
      <c r="G259" s="858">
        <v>68712.23</v>
      </c>
      <c r="H259" s="857" t="s">
        <v>2361</v>
      </c>
    </row>
    <row r="260" spans="1:8" ht="15" customHeight="1">
      <c r="A260" s="835" t="s">
        <v>2623</v>
      </c>
      <c r="B260" s="835">
        <v>6100015280</v>
      </c>
      <c r="C260" s="835">
        <v>200002</v>
      </c>
      <c r="D260" s="835" t="s">
        <v>1956</v>
      </c>
      <c r="E260" s="835" t="s">
        <v>2728</v>
      </c>
      <c r="F260" s="843">
        <v>11215.88</v>
      </c>
      <c r="G260" s="842">
        <f>ROUND(F260*6.1136,2)</f>
        <v>68569.399999999994</v>
      </c>
      <c r="H260" s="868" t="s">
        <v>2370</v>
      </c>
    </row>
    <row r="261" spans="1:8" ht="15" customHeight="1">
      <c r="A261" s="835" t="s">
        <v>2385</v>
      </c>
      <c r="B261" s="835">
        <v>6100014847</v>
      </c>
      <c r="C261" s="835">
        <v>200002</v>
      </c>
      <c r="D261" s="835" t="s">
        <v>1956</v>
      </c>
      <c r="E261" s="835" t="s">
        <v>2729</v>
      </c>
      <c r="F261" s="843">
        <v>11095</v>
      </c>
      <c r="G261" s="842">
        <f>ROUND(F261*6.1136,2)</f>
        <v>67830.39</v>
      </c>
      <c r="H261" s="868" t="s">
        <v>2370</v>
      </c>
    </row>
    <row r="262" spans="1:8" ht="15" customHeight="1">
      <c r="A262" s="854" t="s">
        <v>2437</v>
      </c>
      <c r="B262" s="854">
        <v>6100015618</v>
      </c>
      <c r="C262" s="855">
        <v>100223</v>
      </c>
      <c r="D262" s="856" t="s">
        <v>2730</v>
      </c>
      <c r="E262" s="855" t="s">
        <v>2731</v>
      </c>
      <c r="F262" s="857"/>
      <c r="G262" s="858">
        <v>67420.84</v>
      </c>
      <c r="H262" s="857" t="s">
        <v>2361</v>
      </c>
    </row>
    <row r="263" spans="1:8" ht="15" customHeight="1">
      <c r="A263" s="854" t="s">
        <v>2366</v>
      </c>
      <c r="B263" s="854">
        <v>6100015489</v>
      </c>
      <c r="C263" s="855">
        <v>100208</v>
      </c>
      <c r="D263" s="856" t="s">
        <v>2479</v>
      </c>
      <c r="E263" s="855" t="s">
        <v>2732</v>
      </c>
      <c r="F263" s="857"/>
      <c r="G263" s="858">
        <v>67276.2</v>
      </c>
      <c r="H263" s="857" t="s">
        <v>2361</v>
      </c>
    </row>
    <row r="264" spans="1:8" ht="15" customHeight="1">
      <c r="A264" s="854" t="s">
        <v>2366</v>
      </c>
      <c r="B264" s="854">
        <v>6100015498</v>
      </c>
      <c r="C264" s="855">
        <v>100029</v>
      </c>
      <c r="D264" s="856" t="s">
        <v>2721</v>
      </c>
      <c r="E264" s="855" t="s">
        <v>2733</v>
      </c>
      <c r="F264" s="855"/>
      <c r="G264" s="858">
        <v>66740.78</v>
      </c>
      <c r="H264" s="857" t="s">
        <v>2361</v>
      </c>
    </row>
    <row r="265" spans="1:8" ht="15" customHeight="1">
      <c r="A265" s="835" t="s">
        <v>2570</v>
      </c>
      <c r="B265" s="835">
        <v>6100014866</v>
      </c>
      <c r="C265" s="835">
        <v>200002</v>
      </c>
      <c r="D265" s="835" t="s">
        <v>1956</v>
      </c>
      <c r="E265" s="835" t="s">
        <v>2734</v>
      </c>
      <c r="F265" s="843">
        <v>10895.9</v>
      </c>
      <c r="G265" s="842">
        <f>ROUND(F265*6.1136,2)</f>
        <v>66613.17</v>
      </c>
      <c r="H265" s="868" t="s">
        <v>2370</v>
      </c>
    </row>
    <row r="266" spans="1:8" ht="15" customHeight="1">
      <c r="A266" s="854" t="s">
        <v>2656</v>
      </c>
      <c r="B266" s="854">
        <v>6100015626</v>
      </c>
      <c r="C266" s="855">
        <v>100083</v>
      </c>
      <c r="D266" s="856" t="s">
        <v>2735</v>
      </c>
      <c r="E266" s="855" t="s">
        <v>2736</v>
      </c>
      <c r="F266" s="857"/>
      <c r="G266" s="858">
        <v>66400.87</v>
      </c>
      <c r="H266" s="857" t="s">
        <v>2361</v>
      </c>
    </row>
    <row r="267" spans="1:8" ht="15" customHeight="1">
      <c r="A267" s="854" t="s">
        <v>2525</v>
      </c>
      <c r="B267" s="854">
        <v>6100015724</v>
      </c>
      <c r="C267" s="855">
        <v>100022</v>
      </c>
      <c r="D267" s="856" t="s">
        <v>2737</v>
      </c>
      <c r="E267" s="855" t="s">
        <v>2738</v>
      </c>
      <c r="F267" s="857"/>
      <c r="G267" s="858">
        <v>66198.600000000006</v>
      </c>
      <c r="H267" s="857" t="s">
        <v>2361</v>
      </c>
    </row>
    <row r="268" spans="1:8" ht="15" customHeight="1">
      <c r="A268" s="844" t="s">
        <v>2358</v>
      </c>
      <c r="B268" s="844">
        <v>200289541</v>
      </c>
      <c r="C268" s="844">
        <v>200002</v>
      </c>
      <c r="D268" s="844" t="s">
        <v>1956</v>
      </c>
      <c r="E268" s="844" t="s">
        <v>2739</v>
      </c>
      <c r="F268" s="845">
        <v>10738.87</v>
      </c>
      <c r="G268" s="842">
        <v>65653.16</v>
      </c>
      <c r="H268" s="883" t="s">
        <v>2447</v>
      </c>
    </row>
    <row r="269" spans="1:8" ht="15" customHeight="1">
      <c r="A269" s="854" t="s">
        <v>2740</v>
      </c>
      <c r="B269" s="854">
        <v>6100015506</v>
      </c>
      <c r="C269" s="855">
        <v>100062</v>
      </c>
      <c r="D269" s="856" t="s">
        <v>2377</v>
      </c>
      <c r="E269" s="855" t="s">
        <v>2741</v>
      </c>
      <c r="F269" s="857"/>
      <c r="G269" s="858">
        <v>65135.01</v>
      </c>
      <c r="H269" s="857" t="s">
        <v>2361</v>
      </c>
    </row>
    <row r="270" spans="1:8" ht="15" customHeight="1">
      <c r="A270" s="835" t="s">
        <v>2525</v>
      </c>
      <c r="B270" s="835">
        <v>6100015714</v>
      </c>
      <c r="C270" s="835">
        <v>200002</v>
      </c>
      <c r="D270" s="835" t="s">
        <v>1956</v>
      </c>
      <c r="E270" s="835" t="s">
        <v>2742</v>
      </c>
      <c r="F270" s="843">
        <v>10448.799999999999</v>
      </c>
      <c r="G270" s="842">
        <f>ROUND(F270*6.1136,2)</f>
        <v>63879.78</v>
      </c>
      <c r="H270" s="868" t="s">
        <v>2370</v>
      </c>
    </row>
    <row r="271" spans="1:8" ht="15" customHeight="1">
      <c r="A271" s="854" t="s">
        <v>2743</v>
      </c>
      <c r="B271" s="854">
        <v>6100013362</v>
      </c>
      <c r="C271" s="855">
        <v>100311</v>
      </c>
      <c r="D271" s="856" t="s">
        <v>2399</v>
      </c>
      <c r="E271" s="855" t="s">
        <v>2744</v>
      </c>
      <c r="F271" s="857"/>
      <c r="G271" s="858">
        <v>63246.53</v>
      </c>
      <c r="H271" s="857" t="s">
        <v>2361</v>
      </c>
    </row>
    <row r="272" spans="1:8" ht="15" customHeight="1">
      <c r="A272" s="854" t="s">
        <v>2544</v>
      </c>
      <c r="B272" s="854">
        <v>6100012735</v>
      </c>
      <c r="C272" s="855">
        <v>100311</v>
      </c>
      <c r="D272" s="856" t="s">
        <v>2399</v>
      </c>
      <c r="E272" s="855" t="s">
        <v>2745</v>
      </c>
      <c r="F272" s="857"/>
      <c r="G272" s="858">
        <v>63244.95</v>
      </c>
      <c r="H272" s="857" t="s">
        <v>2361</v>
      </c>
    </row>
    <row r="273" spans="1:8" ht="15" customHeight="1">
      <c r="A273" s="854" t="s">
        <v>2746</v>
      </c>
      <c r="B273" s="854">
        <v>6100012809</v>
      </c>
      <c r="C273" s="855">
        <v>100311</v>
      </c>
      <c r="D273" s="856" t="s">
        <v>2399</v>
      </c>
      <c r="E273" s="855" t="s">
        <v>2747</v>
      </c>
      <c r="F273" s="857"/>
      <c r="G273" s="858">
        <v>63244.85</v>
      </c>
      <c r="H273" s="857" t="s">
        <v>2361</v>
      </c>
    </row>
    <row r="274" spans="1:8" ht="15" customHeight="1">
      <c r="A274" s="854" t="s">
        <v>2748</v>
      </c>
      <c r="B274" s="854">
        <v>6100013061</v>
      </c>
      <c r="C274" s="855">
        <v>100311</v>
      </c>
      <c r="D274" s="856" t="s">
        <v>2399</v>
      </c>
      <c r="E274" s="855" t="s">
        <v>2749</v>
      </c>
      <c r="F274" s="857"/>
      <c r="G274" s="858">
        <v>63244.85</v>
      </c>
      <c r="H274" s="857" t="s">
        <v>2361</v>
      </c>
    </row>
    <row r="275" spans="1:8" ht="15" customHeight="1">
      <c r="A275" s="854" t="s">
        <v>2538</v>
      </c>
      <c r="B275" s="854">
        <v>6100015980</v>
      </c>
      <c r="C275" s="855">
        <v>100236</v>
      </c>
      <c r="D275" s="856" t="s">
        <v>2616</v>
      </c>
      <c r="E275" s="855" t="s">
        <v>2750</v>
      </c>
      <c r="F275" s="857"/>
      <c r="G275" s="858">
        <v>62838.35</v>
      </c>
      <c r="H275" s="857" t="s">
        <v>2361</v>
      </c>
    </row>
    <row r="276" spans="1:8" ht="15" customHeight="1">
      <c r="A276" s="835" t="s">
        <v>2751</v>
      </c>
      <c r="B276" s="835">
        <v>6100015854</v>
      </c>
      <c r="C276" s="835">
        <v>200002</v>
      </c>
      <c r="D276" s="835" t="s">
        <v>1956</v>
      </c>
      <c r="E276" s="835" t="s">
        <v>2752</v>
      </c>
      <c r="F276" s="843">
        <v>10263.09</v>
      </c>
      <c r="G276" s="842">
        <f>ROUND(F276*6.1136,2)</f>
        <v>62744.43</v>
      </c>
      <c r="H276" s="868" t="s">
        <v>2370</v>
      </c>
    </row>
    <row r="277" spans="1:8" ht="15" customHeight="1">
      <c r="A277" s="872" t="s">
        <v>2387</v>
      </c>
      <c r="B277" s="872">
        <v>6100015923</v>
      </c>
      <c r="C277" s="872">
        <v>100371</v>
      </c>
      <c r="D277" s="872" t="s">
        <v>2753</v>
      </c>
      <c r="E277" s="872" t="s">
        <v>2754</v>
      </c>
      <c r="F277" s="872"/>
      <c r="G277" s="858">
        <v>62734.23</v>
      </c>
      <c r="H277" s="857" t="s">
        <v>2361</v>
      </c>
    </row>
    <row r="278" spans="1:8" ht="15" customHeight="1">
      <c r="A278" s="835" t="s">
        <v>2429</v>
      </c>
      <c r="B278" s="835">
        <v>6100015538</v>
      </c>
      <c r="C278" s="835">
        <v>200002</v>
      </c>
      <c r="D278" s="835" t="s">
        <v>1956</v>
      </c>
      <c r="E278" s="835" t="s">
        <v>2755</v>
      </c>
      <c r="F278" s="843">
        <v>10001.98</v>
      </c>
      <c r="G278" s="842">
        <f>ROUND(F278*6.1136,2)</f>
        <v>61148.1</v>
      </c>
      <c r="H278" s="868" t="s">
        <v>2370</v>
      </c>
    </row>
    <row r="279" spans="1:8" ht="15" customHeight="1">
      <c r="A279" s="872" t="s">
        <v>2525</v>
      </c>
      <c r="B279" s="872">
        <v>6100015718</v>
      </c>
      <c r="C279" s="872">
        <v>100385</v>
      </c>
      <c r="D279" s="872" t="s">
        <v>2756</v>
      </c>
      <c r="E279" s="872" t="s">
        <v>2757</v>
      </c>
      <c r="F279" s="872"/>
      <c r="G279" s="858">
        <v>60196.5</v>
      </c>
      <c r="H279" s="857" t="s">
        <v>2361</v>
      </c>
    </row>
    <row r="280" spans="1:8" ht="15" customHeight="1">
      <c r="A280" s="854" t="s">
        <v>2426</v>
      </c>
      <c r="B280" s="854">
        <v>6100015487</v>
      </c>
      <c r="C280" s="855">
        <v>100052</v>
      </c>
      <c r="D280" s="856" t="s">
        <v>2553</v>
      </c>
      <c r="E280" s="855" t="s">
        <v>2758</v>
      </c>
      <c r="F280" s="857"/>
      <c r="G280" s="858">
        <v>59225.52</v>
      </c>
      <c r="H280" s="857" t="s">
        <v>2361</v>
      </c>
    </row>
    <row r="281" spans="1:8" ht="15" customHeight="1">
      <c r="A281" s="872" t="s">
        <v>2538</v>
      </c>
      <c r="B281" s="872">
        <v>6100015993</v>
      </c>
      <c r="C281" s="872">
        <v>100317</v>
      </c>
      <c r="D281" s="872" t="s">
        <v>2759</v>
      </c>
      <c r="E281" s="872" t="s">
        <v>2760</v>
      </c>
      <c r="F281" s="872"/>
      <c r="G281" s="858">
        <v>57275.9</v>
      </c>
      <c r="H281" s="857" t="s">
        <v>2361</v>
      </c>
    </row>
    <row r="282" spans="1:8" ht="15" customHeight="1">
      <c r="A282" s="854" t="s">
        <v>2740</v>
      </c>
      <c r="B282" s="854">
        <v>6100015513</v>
      </c>
      <c r="C282" s="855">
        <v>100047</v>
      </c>
      <c r="D282" s="856" t="s">
        <v>2761</v>
      </c>
      <c r="E282" s="855" t="s">
        <v>2762</v>
      </c>
      <c r="F282" s="857"/>
      <c r="G282" s="858">
        <v>56508.71</v>
      </c>
      <c r="H282" s="857" t="s">
        <v>2361</v>
      </c>
    </row>
    <row r="283" spans="1:8" ht="15" customHeight="1">
      <c r="A283" s="854" t="s">
        <v>2538</v>
      </c>
      <c r="B283" s="854">
        <v>6100015954</v>
      </c>
      <c r="C283" s="855">
        <v>100294</v>
      </c>
      <c r="D283" s="856" t="s">
        <v>2763</v>
      </c>
      <c r="E283" s="855" t="s">
        <v>2764</v>
      </c>
      <c r="F283" s="857"/>
      <c r="G283" s="858">
        <v>56045.75</v>
      </c>
      <c r="H283" s="857" t="s">
        <v>2361</v>
      </c>
    </row>
    <row r="284" spans="1:8" ht="15" customHeight="1">
      <c r="A284" s="844" t="s">
        <v>2358</v>
      </c>
      <c r="B284" s="844">
        <v>200289541</v>
      </c>
      <c r="C284" s="844">
        <v>200002</v>
      </c>
      <c r="D284" s="844" t="s">
        <v>1956</v>
      </c>
      <c r="E284" s="844" t="s">
        <v>2765</v>
      </c>
      <c r="F284" s="845">
        <v>9105.5</v>
      </c>
      <c r="G284" s="842">
        <v>55667.38</v>
      </c>
      <c r="H284" s="883" t="s">
        <v>2447</v>
      </c>
    </row>
    <row r="285" spans="1:8" ht="15" customHeight="1">
      <c r="A285" s="835" t="s">
        <v>2525</v>
      </c>
      <c r="B285" s="835">
        <v>6100015713</v>
      </c>
      <c r="C285" s="835">
        <v>200002</v>
      </c>
      <c r="D285" s="835" t="s">
        <v>1956</v>
      </c>
      <c r="E285" s="835" t="s">
        <v>2766</v>
      </c>
      <c r="F285" s="843">
        <v>9093.5</v>
      </c>
      <c r="G285" s="842">
        <f t="shared" ref="G285:G290" si="0">ROUND(F285*6.1136,2)</f>
        <v>55594.02</v>
      </c>
      <c r="H285" s="868" t="s">
        <v>2370</v>
      </c>
    </row>
    <row r="286" spans="1:8" ht="15" customHeight="1">
      <c r="A286" s="835" t="s">
        <v>2472</v>
      </c>
      <c r="B286" s="835">
        <v>6100015449</v>
      </c>
      <c r="C286" s="835">
        <v>200002</v>
      </c>
      <c r="D286" s="835" t="s">
        <v>1956</v>
      </c>
      <c r="E286" s="835" t="s">
        <v>2767</v>
      </c>
      <c r="F286" s="843">
        <v>9061.2000000000007</v>
      </c>
      <c r="G286" s="842">
        <f t="shared" si="0"/>
        <v>55396.55</v>
      </c>
      <c r="H286" s="868" t="s">
        <v>2370</v>
      </c>
    </row>
    <row r="287" spans="1:8" ht="15" customHeight="1">
      <c r="A287" s="835" t="s">
        <v>2768</v>
      </c>
      <c r="B287" s="835">
        <v>6100014815</v>
      </c>
      <c r="C287" s="835">
        <v>200002</v>
      </c>
      <c r="D287" s="835" t="s">
        <v>1956</v>
      </c>
      <c r="E287" s="835" t="s">
        <v>2769</v>
      </c>
      <c r="F287" s="843">
        <v>9042.6</v>
      </c>
      <c r="G287" s="842">
        <f t="shared" si="0"/>
        <v>55282.84</v>
      </c>
      <c r="H287" s="868" t="s">
        <v>2370</v>
      </c>
    </row>
    <row r="288" spans="1:8" ht="15" customHeight="1">
      <c r="A288" s="835" t="s">
        <v>2385</v>
      </c>
      <c r="B288" s="835">
        <v>6100014849</v>
      </c>
      <c r="C288" s="835">
        <v>200002</v>
      </c>
      <c r="D288" s="835" t="s">
        <v>1956</v>
      </c>
      <c r="E288" s="835" t="s">
        <v>2770</v>
      </c>
      <c r="F288" s="843">
        <v>9042.6</v>
      </c>
      <c r="G288" s="842">
        <f t="shared" si="0"/>
        <v>55282.84</v>
      </c>
      <c r="H288" s="868" t="s">
        <v>2370</v>
      </c>
    </row>
    <row r="289" spans="1:8" ht="15" customHeight="1">
      <c r="A289" s="835" t="s">
        <v>2494</v>
      </c>
      <c r="B289" s="835">
        <v>6100014997</v>
      </c>
      <c r="C289" s="835">
        <v>200002</v>
      </c>
      <c r="D289" s="835" t="s">
        <v>1956</v>
      </c>
      <c r="E289" s="835" t="s">
        <v>2771</v>
      </c>
      <c r="F289" s="843">
        <v>9027.3799999999992</v>
      </c>
      <c r="G289" s="842">
        <f t="shared" si="0"/>
        <v>55189.79</v>
      </c>
      <c r="H289" s="868" t="s">
        <v>2370</v>
      </c>
    </row>
    <row r="290" spans="1:8" ht="15" customHeight="1">
      <c r="A290" s="835" t="s">
        <v>2450</v>
      </c>
      <c r="B290" s="835">
        <v>6100015367</v>
      </c>
      <c r="C290" s="835">
        <v>200002</v>
      </c>
      <c r="D290" s="835" t="s">
        <v>1956</v>
      </c>
      <c r="E290" s="835" t="s">
        <v>2772</v>
      </c>
      <c r="F290" s="843">
        <v>8983.2000000000007</v>
      </c>
      <c r="G290" s="842">
        <f t="shared" si="0"/>
        <v>54919.69</v>
      </c>
      <c r="H290" s="868" t="s">
        <v>2370</v>
      </c>
    </row>
    <row r="291" spans="1:8" ht="15" customHeight="1">
      <c r="A291" s="872" t="s">
        <v>2387</v>
      </c>
      <c r="B291" s="872">
        <v>6100015920</v>
      </c>
      <c r="C291" s="872">
        <v>100316</v>
      </c>
      <c r="D291" s="872" t="s">
        <v>2705</v>
      </c>
      <c r="E291" s="872" t="s">
        <v>2773</v>
      </c>
      <c r="F291" s="872"/>
      <c r="G291" s="858">
        <v>54600</v>
      </c>
      <c r="H291" s="857" t="s">
        <v>2361</v>
      </c>
    </row>
    <row r="292" spans="1:8" ht="15" customHeight="1">
      <c r="A292" s="854" t="s">
        <v>2670</v>
      </c>
      <c r="B292" s="854">
        <v>6100015837</v>
      </c>
      <c r="C292" s="855">
        <v>100301</v>
      </c>
      <c r="D292" s="856" t="s">
        <v>1866</v>
      </c>
      <c r="E292" s="855" t="s">
        <v>2774</v>
      </c>
      <c r="F292" s="857"/>
      <c r="G292" s="858">
        <v>53036.34</v>
      </c>
      <c r="H292" s="857" t="s">
        <v>2361</v>
      </c>
    </row>
    <row r="293" spans="1:8" ht="15" customHeight="1">
      <c r="A293" s="854" t="s">
        <v>2411</v>
      </c>
      <c r="B293" s="854">
        <v>6100015800</v>
      </c>
      <c r="C293" s="855">
        <v>100234</v>
      </c>
      <c r="D293" s="856" t="s">
        <v>2560</v>
      </c>
      <c r="E293" s="855" t="s">
        <v>2775</v>
      </c>
      <c r="F293" s="857"/>
      <c r="G293" s="858">
        <v>52450.12</v>
      </c>
      <c r="H293" s="857" t="s">
        <v>2361</v>
      </c>
    </row>
    <row r="294" spans="1:8" ht="15" customHeight="1">
      <c r="A294" s="835" t="s">
        <v>2542</v>
      </c>
      <c r="B294" s="835">
        <v>6100015648</v>
      </c>
      <c r="C294" s="835">
        <v>200002</v>
      </c>
      <c r="D294" s="835" t="s">
        <v>1956</v>
      </c>
      <c r="E294" s="835" t="s">
        <v>2776</v>
      </c>
      <c r="F294" s="843">
        <v>8532.01</v>
      </c>
      <c r="G294" s="842">
        <f>ROUND(F294*6.1136,2)</f>
        <v>52161.3</v>
      </c>
      <c r="H294" s="868" t="s">
        <v>2370</v>
      </c>
    </row>
    <row r="295" spans="1:8" ht="15" customHeight="1">
      <c r="A295" s="835" t="s">
        <v>2403</v>
      </c>
      <c r="B295" s="835">
        <v>6100015073</v>
      </c>
      <c r="C295" s="835">
        <v>200002</v>
      </c>
      <c r="D295" s="835" t="s">
        <v>1956</v>
      </c>
      <c r="E295" s="835" t="s">
        <v>2777</v>
      </c>
      <c r="F295" s="843">
        <v>8510.15</v>
      </c>
      <c r="G295" s="842">
        <f>ROUND(F295*6.1136,2)</f>
        <v>52027.65</v>
      </c>
      <c r="H295" s="868" t="s">
        <v>2370</v>
      </c>
    </row>
    <row r="296" spans="1:8" ht="15" customHeight="1">
      <c r="A296" s="854" t="s">
        <v>2504</v>
      </c>
      <c r="B296" s="854">
        <v>6100015739</v>
      </c>
      <c r="C296" s="855">
        <v>100216</v>
      </c>
      <c r="D296" s="856" t="s">
        <v>2778</v>
      </c>
      <c r="E296" s="855" t="s">
        <v>2779</v>
      </c>
      <c r="F296" s="857"/>
      <c r="G296" s="858">
        <v>51901.71</v>
      </c>
      <c r="H296" s="857" t="s">
        <v>2361</v>
      </c>
    </row>
    <row r="297" spans="1:8" ht="15" customHeight="1">
      <c r="A297" s="835" t="s">
        <v>2379</v>
      </c>
      <c r="B297" s="835">
        <v>6100016043</v>
      </c>
      <c r="C297" s="835">
        <v>200002</v>
      </c>
      <c r="D297" s="835" t="s">
        <v>1956</v>
      </c>
      <c r="E297" s="835" t="s">
        <v>2780</v>
      </c>
      <c r="F297" s="843">
        <v>8437.7199999999993</v>
      </c>
      <c r="G297" s="842">
        <f>ROUND(F297*6.1136,2)</f>
        <v>51584.84</v>
      </c>
      <c r="H297" s="868" t="s">
        <v>2370</v>
      </c>
    </row>
    <row r="298" spans="1:8" ht="15" customHeight="1">
      <c r="A298" s="854" t="s">
        <v>2411</v>
      </c>
      <c r="B298" s="854">
        <v>6100015794</v>
      </c>
      <c r="C298" s="855">
        <v>100083</v>
      </c>
      <c r="D298" s="856" t="s">
        <v>2735</v>
      </c>
      <c r="E298" s="855" t="s">
        <v>2781</v>
      </c>
      <c r="F298" s="857"/>
      <c r="G298" s="858">
        <v>51381.1</v>
      </c>
      <c r="H298" s="857" t="s">
        <v>2361</v>
      </c>
    </row>
    <row r="299" spans="1:8" ht="15" customHeight="1">
      <c r="A299" s="872" t="s">
        <v>2525</v>
      </c>
      <c r="B299" s="872">
        <v>6100015728</v>
      </c>
      <c r="C299" s="872">
        <v>100321</v>
      </c>
      <c r="D299" s="872" t="s">
        <v>2782</v>
      </c>
      <c r="E299" s="872" t="s">
        <v>2783</v>
      </c>
      <c r="F299" s="872"/>
      <c r="G299" s="858">
        <v>51003.6</v>
      </c>
      <c r="H299" s="857" t="s">
        <v>2361</v>
      </c>
    </row>
    <row r="300" spans="1:8" ht="15" customHeight="1">
      <c r="A300" s="854" t="s">
        <v>2555</v>
      </c>
      <c r="B300" s="854">
        <v>6100015704</v>
      </c>
      <c r="C300" s="855">
        <v>100052</v>
      </c>
      <c r="D300" s="856" t="s">
        <v>2553</v>
      </c>
      <c r="E300" s="855" t="s">
        <v>2784</v>
      </c>
      <c r="F300" s="857"/>
      <c r="G300" s="858">
        <v>50084.66</v>
      </c>
      <c r="H300" s="857" t="s">
        <v>2361</v>
      </c>
    </row>
    <row r="301" spans="1:8" ht="15" customHeight="1">
      <c r="A301" s="854" t="s">
        <v>2785</v>
      </c>
      <c r="B301" s="854">
        <v>6100016013</v>
      </c>
      <c r="C301" s="855">
        <v>100195</v>
      </c>
      <c r="D301" s="856" t="s">
        <v>2786</v>
      </c>
      <c r="E301" s="855" t="s">
        <v>2787</v>
      </c>
      <c r="F301" s="857"/>
      <c r="G301" s="858">
        <v>48999.6</v>
      </c>
      <c r="H301" s="857" t="s">
        <v>2361</v>
      </c>
    </row>
    <row r="302" spans="1:8" ht="15" customHeight="1">
      <c r="A302" s="835" t="s">
        <v>2768</v>
      </c>
      <c r="B302" s="835">
        <v>6100014818</v>
      </c>
      <c r="C302" s="835">
        <v>200002</v>
      </c>
      <c r="D302" s="835" t="s">
        <v>1956</v>
      </c>
      <c r="E302" s="835" t="s">
        <v>2788</v>
      </c>
      <c r="F302" s="843">
        <v>7924.06</v>
      </c>
      <c r="G302" s="842">
        <f>ROUND(F302*6.1136,2)</f>
        <v>48444.53</v>
      </c>
      <c r="H302" s="868" t="s">
        <v>2370</v>
      </c>
    </row>
    <row r="303" spans="1:8" ht="15" customHeight="1">
      <c r="A303" s="854" t="s">
        <v>2429</v>
      </c>
      <c r="B303" s="854">
        <v>6100015541</v>
      </c>
      <c r="C303" s="855">
        <v>100234</v>
      </c>
      <c r="D303" s="856" t="s">
        <v>2560</v>
      </c>
      <c r="E303" s="855" t="s">
        <v>2789</v>
      </c>
      <c r="F303" s="857"/>
      <c r="G303" s="858">
        <v>48143.88</v>
      </c>
      <c r="H303" s="857" t="s">
        <v>2361</v>
      </c>
    </row>
    <row r="304" spans="1:8" ht="15" customHeight="1">
      <c r="A304" s="835" t="s">
        <v>2707</v>
      </c>
      <c r="B304" s="835">
        <v>6100014801</v>
      </c>
      <c r="C304" s="835">
        <v>200002</v>
      </c>
      <c r="D304" s="835" t="s">
        <v>1956</v>
      </c>
      <c r="E304" s="835" t="s">
        <v>2790</v>
      </c>
      <c r="F304" s="843">
        <v>7860.3</v>
      </c>
      <c r="G304" s="842">
        <f>ROUND(F304*6.1136,2)</f>
        <v>48054.73</v>
      </c>
      <c r="H304" s="868" t="s">
        <v>2370</v>
      </c>
    </row>
    <row r="305" spans="1:8" ht="15" customHeight="1">
      <c r="A305" s="835" t="s">
        <v>2621</v>
      </c>
      <c r="B305" s="835">
        <v>6100015050</v>
      </c>
      <c r="C305" s="835">
        <v>200002</v>
      </c>
      <c r="D305" s="835" t="s">
        <v>1956</v>
      </c>
      <c r="E305" s="835" t="s">
        <v>2791</v>
      </c>
      <c r="F305" s="843">
        <v>7860.3</v>
      </c>
      <c r="G305" s="842">
        <f>ROUND(F305*6.1136,2)</f>
        <v>48054.73</v>
      </c>
      <c r="H305" s="868" t="s">
        <v>2370</v>
      </c>
    </row>
    <row r="306" spans="1:8" ht="15" customHeight="1">
      <c r="A306" s="854" t="s">
        <v>2397</v>
      </c>
      <c r="B306" s="854">
        <v>6100015568</v>
      </c>
      <c r="C306" s="855">
        <v>100156</v>
      </c>
      <c r="D306" s="856" t="s">
        <v>2792</v>
      </c>
      <c r="E306" s="855" t="s">
        <v>2793</v>
      </c>
      <c r="F306" s="857"/>
      <c r="G306" s="858">
        <v>47959.47</v>
      </c>
      <c r="H306" s="857" t="s">
        <v>2361</v>
      </c>
    </row>
    <row r="307" spans="1:8" ht="15" customHeight="1">
      <c r="A307" s="835" t="s">
        <v>2751</v>
      </c>
      <c r="B307" s="835">
        <v>6100015853</v>
      </c>
      <c r="C307" s="835">
        <v>200002</v>
      </c>
      <c r="D307" s="835" t="s">
        <v>1956</v>
      </c>
      <c r="E307" s="835" t="s">
        <v>2794</v>
      </c>
      <c r="F307" s="843">
        <v>7796.5</v>
      </c>
      <c r="G307" s="842">
        <f>ROUND(F307*6.1136,2)</f>
        <v>47664.68</v>
      </c>
      <c r="H307" s="868" t="s">
        <v>2370</v>
      </c>
    </row>
    <row r="308" spans="1:8" ht="15" customHeight="1">
      <c r="A308" s="854" t="s">
        <v>2795</v>
      </c>
      <c r="B308" s="854">
        <v>6100015398</v>
      </c>
      <c r="C308" s="855">
        <v>100083</v>
      </c>
      <c r="D308" s="856" t="s">
        <v>2735</v>
      </c>
      <c r="E308" s="855" t="s">
        <v>2796</v>
      </c>
      <c r="F308" s="857"/>
      <c r="G308" s="858">
        <v>46569.760000000002</v>
      </c>
      <c r="H308" s="857" t="s">
        <v>2361</v>
      </c>
    </row>
    <row r="309" spans="1:8" ht="15" customHeight="1">
      <c r="A309" s="835" t="s">
        <v>2768</v>
      </c>
      <c r="B309" s="835">
        <v>6100014817</v>
      </c>
      <c r="C309" s="835">
        <v>200002</v>
      </c>
      <c r="D309" s="835" t="s">
        <v>1956</v>
      </c>
      <c r="E309" s="835" t="s">
        <v>2797</v>
      </c>
      <c r="F309" s="843">
        <v>7567.8</v>
      </c>
      <c r="G309" s="842">
        <f>ROUND(F309*6.1136,2)</f>
        <v>46266.5</v>
      </c>
      <c r="H309" s="868" t="s">
        <v>2370</v>
      </c>
    </row>
    <row r="310" spans="1:8" ht="15" customHeight="1">
      <c r="A310" s="835" t="s">
        <v>2504</v>
      </c>
      <c r="B310" s="835">
        <v>6100015746</v>
      </c>
      <c r="C310" s="835">
        <v>200002</v>
      </c>
      <c r="D310" s="835" t="s">
        <v>1956</v>
      </c>
      <c r="E310" s="835" t="s">
        <v>2798</v>
      </c>
      <c r="F310" s="843">
        <v>7517.21</v>
      </c>
      <c r="G310" s="842">
        <f>ROUND(F310*6.1136,2)</f>
        <v>45957.22</v>
      </c>
      <c r="H310" s="868" t="s">
        <v>2370</v>
      </c>
    </row>
    <row r="311" spans="1:8" ht="15" customHeight="1">
      <c r="A311" s="835" t="s">
        <v>2542</v>
      </c>
      <c r="B311" s="835">
        <v>6100015646</v>
      </c>
      <c r="C311" s="835">
        <v>200002</v>
      </c>
      <c r="D311" s="835" t="s">
        <v>1956</v>
      </c>
      <c r="E311" s="835" t="s">
        <v>2799</v>
      </c>
      <c r="F311" s="843">
        <v>7410.33</v>
      </c>
      <c r="G311" s="842">
        <f>ROUND(F311*6.1136,2)</f>
        <v>45303.79</v>
      </c>
      <c r="H311" s="868" t="s">
        <v>2370</v>
      </c>
    </row>
    <row r="312" spans="1:8" ht="15" customHeight="1">
      <c r="A312" s="835" t="s">
        <v>2570</v>
      </c>
      <c r="B312" s="835">
        <v>6100014869</v>
      </c>
      <c r="C312" s="835">
        <v>200002</v>
      </c>
      <c r="D312" s="835" t="s">
        <v>1956</v>
      </c>
      <c r="E312" s="835" t="s">
        <v>2800</v>
      </c>
      <c r="F312" s="843">
        <v>7347.6</v>
      </c>
      <c r="G312" s="842">
        <f>ROUND(F312*6.1136,2)</f>
        <v>44920.29</v>
      </c>
      <c r="H312" s="868" t="s">
        <v>2370</v>
      </c>
    </row>
    <row r="313" spans="1:8" ht="15" customHeight="1">
      <c r="A313" s="854" t="s">
        <v>2362</v>
      </c>
      <c r="B313" s="854">
        <v>6100015701</v>
      </c>
      <c r="C313" s="855">
        <v>100137</v>
      </c>
      <c r="D313" s="856" t="s">
        <v>2801</v>
      </c>
      <c r="E313" s="855" t="s">
        <v>2802</v>
      </c>
      <c r="F313" s="855"/>
      <c r="G313" s="858">
        <v>44859.519999999997</v>
      </c>
      <c r="H313" s="857" t="s">
        <v>2361</v>
      </c>
    </row>
    <row r="314" spans="1:8" ht="15" customHeight="1">
      <c r="A314" s="854" t="s">
        <v>2362</v>
      </c>
      <c r="B314" s="854">
        <v>6100015732</v>
      </c>
      <c r="C314" s="855">
        <v>100132</v>
      </c>
      <c r="D314" s="856" t="s">
        <v>2803</v>
      </c>
      <c r="E314" s="855" t="s">
        <v>2804</v>
      </c>
      <c r="F314" s="857"/>
      <c r="G314" s="858">
        <v>44388.86</v>
      </c>
      <c r="H314" s="857" t="s">
        <v>2361</v>
      </c>
    </row>
    <row r="315" spans="1:8" ht="15" customHeight="1">
      <c r="A315" s="835" t="s">
        <v>2805</v>
      </c>
      <c r="B315" s="835">
        <v>6100015871</v>
      </c>
      <c r="C315" s="835">
        <v>200066</v>
      </c>
      <c r="D315" s="835" t="s">
        <v>1852</v>
      </c>
      <c r="E315" s="835" t="s">
        <v>2806</v>
      </c>
      <c r="F315" s="843">
        <v>7200</v>
      </c>
      <c r="G315" s="842">
        <f>ROUND(F315*6.1136,2)</f>
        <v>44017.919999999998</v>
      </c>
      <c r="H315" s="868" t="s">
        <v>2370</v>
      </c>
    </row>
    <row r="316" spans="1:8" ht="15" customHeight="1">
      <c r="A316" s="854" t="s">
        <v>2437</v>
      </c>
      <c r="B316" s="854">
        <v>6100015614</v>
      </c>
      <c r="C316" s="855">
        <v>100185</v>
      </c>
      <c r="D316" s="856" t="s">
        <v>2807</v>
      </c>
      <c r="E316" s="855" t="s">
        <v>2808</v>
      </c>
      <c r="F316" s="857"/>
      <c r="G316" s="858">
        <v>42466.79</v>
      </c>
      <c r="H316" s="857" t="s">
        <v>2361</v>
      </c>
    </row>
    <row r="317" spans="1:8" ht="15" customHeight="1">
      <c r="A317" s="854" t="s">
        <v>2538</v>
      </c>
      <c r="B317" s="854">
        <v>6100015952</v>
      </c>
      <c r="C317" s="855">
        <v>100271</v>
      </c>
      <c r="D317" s="856" t="s">
        <v>2573</v>
      </c>
      <c r="E317" s="855" t="s">
        <v>2809</v>
      </c>
      <c r="F317" s="857"/>
      <c r="G317" s="858">
        <v>42354</v>
      </c>
      <c r="H317" s="857" t="s">
        <v>2361</v>
      </c>
    </row>
    <row r="318" spans="1:8" ht="15" customHeight="1">
      <c r="A318" s="835" t="s">
        <v>2751</v>
      </c>
      <c r="B318" s="835">
        <v>6100015850</v>
      </c>
      <c r="C318" s="835">
        <v>200002</v>
      </c>
      <c r="D318" s="835" t="s">
        <v>1956</v>
      </c>
      <c r="E318" s="835" t="s">
        <v>2810</v>
      </c>
      <c r="F318" s="843">
        <v>6772.8</v>
      </c>
      <c r="G318" s="842">
        <f>ROUND(F318*6.1136,2)</f>
        <v>41406.19</v>
      </c>
      <c r="H318" s="868" t="s">
        <v>2370</v>
      </c>
    </row>
    <row r="319" spans="1:8" ht="15" customHeight="1">
      <c r="A319" s="835" t="s">
        <v>2391</v>
      </c>
      <c r="B319" s="835">
        <v>6100015156</v>
      </c>
      <c r="C319" s="835">
        <v>200002</v>
      </c>
      <c r="D319" s="835" t="s">
        <v>1956</v>
      </c>
      <c r="E319" s="835" t="s">
        <v>2811</v>
      </c>
      <c r="F319" s="843">
        <v>6741.6</v>
      </c>
      <c r="G319" s="842">
        <f>ROUND(F319*6.1136,2)</f>
        <v>41215.449999999997</v>
      </c>
      <c r="H319" s="868" t="s">
        <v>2370</v>
      </c>
    </row>
    <row r="320" spans="1:8" ht="15" customHeight="1">
      <c r="A320" s="844" t="s">
        <v>2358</v>
      </c>
      <c r="B320" s="844">
        <v>200289541</v>
      </c>
      <c r="C320" s="844">
        <v>200002</v>
      </c>
      <c r="D320" s="844" t="s">
        <v>1956</v>
      </c>
      <c r="E320" s="844" t="s">
        <v>2812</v>
      </c>
      <c r="F320" s="845">
        <v>6737.4</v>
      </c>
      <c r="G320" s="842">
        <v>41189.769999999997</v>
      </c>
      <c r="H320" s="883" t="s">
        <v>2447</v>
      </c>
    </row>
    <row r="321" spans="1:8" ht="15" customHeight="1">
      <c r="A321" s="854" t="s">
        <v>2548</v>
      </c>
      <c r="B321" s="854">
        <v>6100015860</v>
      </c>
      <c r="C321" s="855">
        <v>100062</v>
      </c>
      <c r="D321" s="856" t="s">
        <v>2377</v>
      </c>
      <c r="E321" s="855" t="s">
        <v>2813</v>
      </c>
      <c r="F321" s="857"/>
      <c r="G321" s="858">
        <v>40969.67</v>
      </c>
      <c r="H321" s="857" t="s">
        <v>2361</v>
      </c>
    </row>
    <row r="322" spans="1:8" ht="15" customHeight="1">
      <c r="A322" s="835" t="s">
        <v>2391</v>
      </c>
      <c r="B322" s="835">
        <v>6100015173</v>
      </c>
      <c r="C322" s="835">
        <v>200002</v>
      </c>
      <c r="D322" s="835" t="s">
        <v>1956</v>
      </c>
      <c r="E322" s="835" t="s">
        <v>2814</v>
      </c>
      <c r="F322" s="843">
        <v>6682.31</v>
      </c>
      <c r="G322" s="842">
        <f>ROUND(F322*6.1136,2)</f>
        <v>40852.97</v>
      </c>
      <c r="H322" s="868" t="s">
        <v>2370</v>
      </c>
    </row>
    <row r="323" spans="1:8" ht="15" customHeight="1">
      <c r="A323" s="854" t="s">
        <v>2373</v>
      </c>
      <c r="B323" s="854">
        <v>6100016006</v>
      </c>
      <c r="C323" s="855">
        <v>100022</v>
      </c>
      <c r="D323" s="856" t="s">
        <v>2737</v>
      </c>
      <c r="E323" s="855" t="s">
        <v>2815</v>
      </c>
      <c r="F323" s="857"/>
      <c r="G323" s="858">
        <v>40482</v>
      </c>
      <c r="H323" s="857" t="s">
        <v>2361</v>
      </c>
    </row>
    <row r="324" spans="1:8" ht="15" customHeight="1">
      <c r="A324" s="872" t="s">
        <v>2525</v>
      </c>
      <c r="B324" s="872">
        <v>6100015721</v>
      </c>
      <c r="C324" s="872">
        <v>100317</v>
      </c>
      <c r="D324" s="872" t="s">
        <v>2759</v>
      </c>
      <c r="E324" s="872" t="s">
        <v>2816</v>
      </c>
      <c r="F324" s="872"/>
      <c r="G324" s="858">
        <v>39638.71</v>
      </c>
      <c r="H324" s="857" t="s">
        <v>2361</v>
      </c>
    </row>
    <row r="325" spans="1:8" ht="15" customHeight="1">
      <c r="A325" s="854" t="s">
        <v>2538</v>
      </c>
      <c r="B325" s="854">
        <v>6100015979</v>
      </c>
      <c r="C325" s="855">
        <v>100294</v>
      </c>
      <c r="D325" s="856" t="s">
        <v>2763</v>
      </c>
      <c r="E325" s="855" t="s">
        <v>2817</v>
      </c>
      <c r="F325" s="857"/>
      <c r="G325" s="858">
        <v>38710.230000000003</v>
      </c>
      <c r="H325" s="857" t="s">
        <v>2361</v>
      </c>
    </row>
    <row r="326" spans="1:8" ht="15" customHeight="1">
      <c r="A326" s="835" t="s">
        <v>2443</v>
      </c>
      <c r="B326" s="835">
        <v>6100015656</v>
      </c>
      <c r="C326" s="835">
        <v>200002</v>
      </c>
      <c r="D326" s="835" t="s">
        <v>1956</v>
      </c>
      <c r="E326" s="835" t="s">
        <v>2818</v>
      </c>
      <c r="F326" s="843">
        <v>6307.84</v>
      </c>
      <c r="G326" s="842">
        <f>ROUND(F326*6.1136,2)</f>
        <v>38563.61</v>
      </c>
      <c r="H326" s="868" t="s">
        <v>2370</v>
      </c>
    </row>
    <row r="327" spans="1:8" ht="15" customHeight="1">
      <c r="A327" s="854" t="s">
        <v>2366</v>
      </c>
      <c r="B327" s="854">
        <v>6100015503</v>
      </c>
      <c r="C327" s="855">
        <v>100118</v>
      </c>
      <c r="D327" s="856" t="s">
        <v>2819</v>
      </c>
      <c r="E327" s="855" t="s">
        <v>2820</v>
      </c>
      <c r="F327" s="857"/>
      <c r="G327" s="858">
        <v>38138.949999999997</v>
      </c>
      <c r="H327" s="857" t="s">
        <v>2361</v>
      </c>
    </row>
    <row r="328" spans="1:8" ht="15" customHeight="1">
      <c r="A328" s="835" t="s">
        <v>2621</v>
      </c>
      <c r="B328" s="835">
        <v>6100015049</v>
      </c>
      <c r="C328" s="835">
        <v>200002</v>
      </c>
      <c r="D328" s="835" t="s">
        <v>1956</v>
      </c>
      <c r="E328" s="835" t="s">
        <v>2821</v>
      </c>
      <c r="F328" s="843">
        <v>6170.18</v>
      </c>
      <c r="G328" s="842">
        <f>ROUND(F328*6.1136,2)</f>
        <v>37722.01</v>
      </c>
      <c r="H328" s="868" t="s">
        <v>2370</v>
      </c>
    </row>
    <row r="329" spans="1:8" ht="15" customHeight="1">
      <c r="A329" s="844" t="s">
        <v>2358</v>
      </c>
      <c r="B329" s="844">
        <v>200289541</v>
      </c>
      <c r="C329" s="844">
        <v>200002</v>
      </c>
      <c r="D329" s="844" t="s">
        <v>1956</v>
      </c>
      <c r="E329" s="844" t="s">
        <v>2822</v>
      </c>
      <c r="F329" s="845">
        <v>6129.37</v>
      </c>
      <c r="G329" s="842">
        <v>37472.519999999997</v>
      </c>
      <c r="H329" s="883" t="s">
        <v>2447</v>
      </c>
    </row>
    <row r="330" spans="1:8" ht="15" customHeight="1">
      <c r="A330" s="835" t="s">
        <v>2490</v>
      </c>
      <c r="B330" s="835">
        <v>6100014792</v>
      </c>
      <c r="C330" s="835">
        <v>200002</v>
      </c>
      <c r="D330" s="835" t="s">
        <v>1956</v>
      </c>
      <c r="E330" s="835" t="s">
        <v>2823</v>
      </c>
      <c r="F330" s="843">
        <v>6084.4</v>
      </c>
      <c r="G330" s="842">
        <f>ROUND(F330*6.1136,2)</f>
        <v>37197.589999999997</v>
      </c>
      <c r="H330" s="868" t="s">
        <v>2370</v>
      </c>
    </row>
    <row r="331" spans="1:8" ht="15" customHeight="1">
      <c r="A331" s="835" t="s">
        <v>2824</v>
      </c>
      <c r="B331" s="835">
        <v>6100015135</v>
      </c>
      <c r="C331" s="835">
        <v>200002</v>
      </c>
      <c r="D331" s="835" t="s">
        <v>1956</v>
      </c>
      <c r="E331" s="835" t="s">
        <v>2825</v>
      </c>
      <c r="F331" s="843">
        <v>6032.63</v>
      </c>
      <c r="G331" s="842">
        <f>ROUND(F331*6.1136,2)</f>
        <v>36881.089999999997</v>
      </c>
      <c r="H331" s="868" t="s">
        <v>2370</v>
      </c>
    </row>
    <row r="332" spans="1:8" ht="15" customHeight="1">
      <c r="A332" s="835" t="s">
        <v>2470</v>
      </c>
      <c r="B332" s="835">
        <v>6100015021</v>
      </c>
      <c r="C332" s="835">
        <v>200002</v>
      </c>
      <c r="D332" s="835" t="s">
        <v>1956</v>
      </c>
      <c r="E332" s="835" t="s">
        <v>2826</v>
      </c>
      <c r="F332" s="843">
        <v>6012.48</v>
      </c>
      <c r="G332" s="842">
        <f>ROUND(F332*6.1136,2)</f>
        <v>36757.9</v>
      </c>
      <c r="H332" s="868" t="s">
        <v>2370</v>
      </c>
    </row>
    <row r="333" spans="1:8" ht="15" customHeight="1">
      <c r="A333" s="835" t="s">
        <v>2487</v>
      </c>
      <c r="B333" s="835">
        <v>6100015476</v>
      </c>
      <c r="C333" s="835">
        <v>200002</v>
      </c>
      <c r="D333" s="835" t="s">
        <v>1956</v>
      </c>
      <c r="E333" s="835" t="s">
        <v>2827</v>
      </c>
      <c r="F333" s="843">
        <v>5973.12</v>
      </c>
      <c r="G333" s="842">
        <f>ROUND(F333*6.1136,2)</f>
        <v>36517.269999999997</v>
      </c>
      <c r="H333" s="868" t="s">
        <v>2370</v>
      </c>
    </row>
    <row r="334" spans="1:8" ht="15" customHeight="1">
      <c r="A334" s="854" t="s">
        <v>2393</v>
      </c>
      <c r="B334" s="854">
        <v>6100015765</v>
      </c>
      <c r="C334" s="855">
        <v>100294</v>
      </c>
      <c r="D334" s="856" t="s">
        <v>2763</v>
      </c>
      <c r="E334" s="855" t="s">
        <v>2828</v>
      </c>
      <c r="F334" s="857"/>
      <c r="G334" s="858">
        <v>35658.83</v>
      </c>
      <c r="H334" s="857" t="s">
        <v>2361</v>
      </c>
    </row>
    <row r="335" spans="1:8" ht="15" customHeight="1">
      <c r="A335" s="854" t="s">
        <v>2429</v>
      </c>
      <c r="B335" s="854">
        <v>6100015521</v>
      </c>
      <c r="C335" s="855">
        <v>100195</v>
      </c>
      <c r="D335" s="856" t="s">
        <v>2786</v>
      </c>
      <c r="E335" s="855" t="s">
        <v>2829</v>
      </c>
      <c r="F335" s="857"/>
      <c r="G335" s="858">
        <v>35279.71</v>
      </c>
      <c r="H335" s="857" t="s">
        <v>2361</v>
      </c>
    </row>
    <row r="336" spans="1:8" ht="15" customHeight="1">
      <c r="A336" s="854" t="s">
        <v>2538</v>
      </c>
      <c r="B336" s="854">
        <v>6100015989</v>
      </c>
      <c r="C336" s="855">
        <v>100201</v>
      </c>
      <c r="D336" s="856" t="s">
        <v>2830</v>
      </c>
      <c r="E336" s="855" t="s">
        <v>2831</v>
      </c>
      <c r="F336" s="857"/>
      <c r="G336" s="858">
        <v>35100</v>
      </c>
      <c r="H336" s="857" t="s">
        <v>2361</v>
      </c>
    </row>
    <row r="337" spans="1:8" ht="15" customHeight="1">
      <c r="A337" s="835" t="s">
        <v>2623</v>
      </c>
      <c r="B337" s="835">
        <v>6100015283</v>
      </c>
      <c r="C337" s="835">
        <v>200002</v>
      </c>
      <c r="D337" s="835" t="s">
        <v>1956</v>
      </c>
      <c r="E337" s="835" t="s">
        <v>2832</v>
      </c>
      <c r="F337" s="843">
        <v>5625.14</v>
      </c>
      <c r="G337" s="842">
        <f>ROUND(F337*6.1136,2)</f>
        <v>34389.86</v>
      </c>
      <c r="H337" s="868" t="s">
        <v>2370</v>
      </c>
    </row>
    <row r="338" spans="1:8" ht="15" customHeight="1">
      <c r="A338" s="835" t="s">
        <v>2391</v>
      </c>
      <c r="B338" s="835">
        <v>6100015166</v>
      </c>
      <c r="C338" s="835">
        <v>200002</v>
      </c>
      <c r="D338" s="835" t="s">
        <v>1956</v>
      </c>
      <c r="E338" s="835" t="s">
        <v>2833</v>
      </c>
      <c r="F338" s="843">
        <v>5580.68</v>
      </c>
      <c r="G338" s="842">
        <f>ROUND(F338*6.1136,2)</f>
        <v>34118.050000000003</v>
      </c>
      <c r="H338" s="868" t="s">
        <v>2370</v>
      </c>
    </row>
    <row r="339" spans="1:8" ht="15" customHeight="1">
      <c r="A339" s="835" t="s">
        <v>2472</v>
      </c>
      <c r="B339" s="835">
        <v>6100015444</v>
      </c>
      <c r="C339" s="835">
        <v>200002</v>
      </c>
      <c r="D339" s="835" t="s">
        <v>1956</v>
      </c>
      <c r="E339" s="835" t="s">
        <v>2834</v>
      </c>
      <c r="F339" s="843">
        <v>5580.68</v>
      </c>
      <c r="G339" s="842">
        <f>ROUND(F339*6.1136,2)</f>
        <v>34118.050000000003</v>
      </c>
      <c r="H339" s="868" t="s">
        <v>2370</v>
      </c>
    </row>
    <row r="340" spans="1:8" ht="15" customHeight="1">
      <c r="A340" s="872" t="s">
        <v>2373</v>
      </c>
      <c r="B340" s="872">
        <v>6100016005</v>
      </c>
      <c r="C340" s="872">
        <v>100336</v>
      </c>
      <c r="D340" s="872" t="s">
        <v>2835</v>
      </c>
      <c r="E340" s="872" t="s">
        <v>2836</v>
      </c>
      <c r="F340" s="872"/>
      <c r="G340" s="858">
        <v>34070.400000000001</v>
      </c>
      <c r="H340" s="857" t="s">
        <v>2361</v>
      </c>
    </row>
    <row r="341" spans="1:8" ht="15" customHeight="1">
      <c r="A341" s="854" t="s">
        <v>2426</v>
      </c>
      <c r="B341" s="854">
        <v>6100015500</v>
      </c>
      <c r="C341" s="855">
        <v>100005</v>
      </c>
      <c r="D341" s="856" t="s">
        <v>2676</v>
      </c>
      <c r="E341" s="855" t="s">
        <v>2837</v>
      </c>
      <c r="F341" s="857"/>
      <c r="G341" s="858">
        <v>33949.39</v>
      </c>
      <c r="H341" s="857" t="s">
        <v>2361</v>
      </c>
    </row>
    <row r="342" spans="1:8" ht="15" customHeight="1">
      <c r="A342" s="835" t="s">
        <v>2805</v>
      </c>
      <c r="B342" s="835">
        <v>6100015872</v>
      </c>
      <c r="C342" s="835">
        <v>200116</v>
      </c>
      <c r="D342" s="835" t="s">
        <v>2838</v>
      </c>
      <c r="E342" s="835" t="s">
        <v>2839</v>
      </c>
      <c r="F342" s="843">
        <v>5400</v>
      </c>
      <c r="G342" s="842">
        <f>ROUND(F342*6.1136,2)</f>
        <v>33013.440000000002</v>
      </c>
      <c r="H342" s="868" t="s">
        <v>2370</v>
      </c>
    </row>
    <row r="343" spans="1:8" ht="15" customHeight="1">
      <c r="A343" s="854" t="s">
        <v>2362</v>
      </c>
      <c r="B343" s="854">
        <v>6100015788</v>
      </c>
      <c r="C343" s="855">
        <v>100118</v>
      </c>
      <c r="D343" s="856" t="s">
        <v>2819</v>
      </c>
      <c r="E343" s="855" t="s">
        <v>2840</v>
      </c>
      <c r="F343" s="857"/>
      <c r="G343" s="858">
        <v>32667.9</v>
      </c>
      <c r="H343" s="857" t="s">
        <v>2361</v>
      </c>
    </row>
    <row r="344" spans="1:8" ht="15" customHeight="1">
      <c r="A344" s="854" t="s">
        <v>2525</v>
      </c>
      <c r="B344" s="854">
        <v>6100015720</v>
      </c>
      <c r="C344" s="855">
        <v>100055</v>
      </c>
      <c r="D344" s="856" t="s">
        <v>2841</v>
      </c>
      <c r="E344" s="855" t="s">
        <v>2842</v>
      </c>
      <c r="F344" s="857"/>
      <c r="G344" s="858">
        <v>32655.87</v>
      </c>
      <c r="H344" s="857" t="s">
        <v>2361</v>
      </c>
    </row>
    <row r="345" spans="1:8" ht="15" customHeight="1">
      <c r="A345" s="854" t="s">
        <v>2373</v>
      </c>
      <c r="B345" s="854">
        <v>6100016010</v>
      </c>
      <c r="C345" s="855">
        <v>100223</v>
      </c>
      <c r="D345" s="856" t="s">
        <v>2730</v>
      </c>
      <c r="E345" s="855" t="s">
        <v>2843</v>
      </c>
      <c r="F345" s="857"/>
      <c r="G345" s="858">
        <v>32345.9</v>
      </c>
      <c r="H345" s="857" t="s">
        <v>2361</v>
      </c>
    </row>
    <row r="346" spans="1:8" ht="15" customHeight="1">
      <c r="A346" s="835" t="s">
        <v>2403</v>
      </c>
      <c r="B346" s="835">
        <v>6100015063</v>
      </c>
      <c r="C346" s="835">
        <v>200002</v>
      </c>
      <c r="D346" s="835" t="s">
        <v>1956</v>
      </c>
      <c r="E346" s="835" t="s">
        <v>2844</v>
      </c>
      <c r="F346" s="843">
        <v>5255.1</v>
      </c>
      <c r="G346" s="842">
        <f>ROUND(F346*6.1136,2)</f>
        <v>32127.58</v>
      </c>
      <c r="H346" s="868" t="s">
        <v>2370</v>
      </c>
    </row>
    <row r="347" spans="1:8" ht="15" customHeight="1">
      <c r="A347" s="835" t="s">
        <v>2403</v>
      </c>
      <c r="B347" s="835">
        <v>6100015072</v>
      </c>
      <c r="C347" s="835">
        <v>200002</v>
      </c>
      <c r="D347" s="835" t="s">
        <v>1956</v>
      </c>
      <c r="E347" s="835" t="s">
        <v>2845</v>
      </c>
      <c r="F347" s="843">
        <v>5188.63</v>
      </c>
      <c r="G347" s="842">
        <f>ROUND(F347*6.1136,2)</f>
        <v>31721.21</v>
      </c>
      <c r="H347" s="868" t="s">
        <v>2370</v>
      </c>
    </row>
    <row r="348" spans="1:8" ht="15" customHeight="1">
      <c r="A348" s="854" t="s">
        <v>2656</v>
      </c>
      <c r="B348" s="854">
        <v>6100015625</v>
      </c>
      <c r="C348" s="855">
        <v>100217</v>
      </c>
      <c r="D348" s="856" t="s">
        <v>2846</v>
      </c>
      <c r="E348" s="855" t="s">
        <v>2847</v>
      </c>
      <c r="F348" s="857"/>
      <c r="G348" s="858">
        <v>31291.41</v>
      </c>
      <c r="H348" s="857" t="s">
        <v>2361</v>
      </c>
    </row>
    <row r="349" spans="1:8" ht="15" customHeight="1">
      <c r="A349" s="854" t="s">
        <v>2525</v>
      </c>
      <c r="B349" s="854">
        <v>6100015716</v>
      </c>
      <c r="C349" s="855">
        <v>100121</v>
      </c>
      <c r="D349" s="856" t="s">
        <v>2848</v>
      </c>
      <c r="E349" s="855" t="s">
        <v>2849</v>
      </c>
      <c r="F349" s="857"/>
      <c r="G349" s="858">
        <v>30958.2</v>
      </c>
      <c r="H349" s="857" t="s">
        <v>2361</v>
      </c>
    </row>
    <row r="350" spans="1:8" ht="15" customHeight="1">
      <c r="A350" s="835" t="s">
        <v>2416</v>
      </c>
      <c r="B350" s="835">
        <v>6100015681</v>
      </c>
      <c r="C350" s="835">
        <v>200002</v>
      </c>
      <c r="D350" s="835" t="s">
        <v>1956</v>
      </c>
      <c r="E350" s="835" t="s">
        <v>2850</v>
      </c>
      <c r="F350" s="843">
        <v>5016.75</v>
      </c>
      <c r="G350" s="842">
        <f>ROUND(F350*6.1136,2)</f>
        <v>30670.400000000001</v>
      </c>
      <c r="H350" s="868" t="s">
        <v>2370</v>
      </c>
    </row>
    <row r="351" spans="1:8" ht="15" customHeight="1">
      <c r="A351" s="835" t="s">
        <v>2768</v>
      </c>
      <c r="B351" s="835">
        <v>6100014822</v>
      </c>
      <c r="C351" s="835">
        <v>200002</v>
      </c>
      <c r="D351" s="835" t="s">
        <v>1956</v>
      </c>
      <c r="E351" s="835" t="s">
        <v>2851</v>
      </c>
      <c r="F351" s="843">
        <v>4968.75</v>
      </c>
      <c r="G351" s="842">
        <f>ROUND(F351*6.1136,2)</f>
        <v>30376.95</v>
      </c>
      <c r="H351" s="868" t="s">
        <v>2370</v>
      </c>
    </row>
    <row r="352" spans="1:8" ht="15" customHeight="1">
      <c r="A352" s="835" t="s">
        <v>2391</v>
      </c>
      <c r="B352" s="835">
        <v>6100015175</v>
      </c>
      <c r="C352" s="835">
        <v>200002</v>
      </c>
      <c r="D352" s="835" t="s">
        <v>1956</v>
      </c>
      <c r="E352" s="835" t="s">
        <v>2852</v>
      </c>
      <c r="F352" s="843">
        <v>4939.92</v>
      </c>
      <c r="G352" s="842">
        <f>ROUND(F352*6.1136,2)</f>
        <v>30200.69</v>
      </c>
      <c r="H352" s="868" t="s">
        <v>2370</v>
      </c>
    </row>
    <row r="353" spans="1:8" ht="15" customHeight="1">
      <c r="A353" s="835" t="s">
        <v>2623</v>
      </c>
      <c r="B353" s="835">
        <v>6100015279</v>
      </c>
      <c r="C353" s="835">
        <v>200002</v>
      </c>
      <c r="D353" s="835" t="s">
        <v>1956</v>
      </c>
      <c r="E353" s="835" t="s">
        <v>2853</v>
      </c>
      <c r="F353" s="843">
        <v>4866.5</v>
      </c>
      <c r="G353" s="842">
        <f>ROUND(F353*6.1136,2)</f>
        <v>29751.83</v>
      </c>
      <c r="H353" s="868" t="s">
        <v>2370</v>
      </c>
    </row>
    <row r="354" spans="1:8" ht="15" customHeight="1">
      <c r="A354" s="872" t="s">
        <v>2393</v>
      </c>
      <c r="B354" s="872">
        <v>6100015781</v>
      </c>
      <c r="C354" s="872">
        <v>100336</v>
      </c>
      <c r="D354" s="872" t="s">
        <v>2835</v>
      </c>
      <c r="E354" s="872" t="s">
        <v>2854</v>
      </c>
      <c r="F354" s="872"/>
      <c r="G354" s="858">
        <v>29694.6</v>
      </c>
      <c r="H354" s="857" t="s">
        <v>2361</v>
      </c>
    </row>
    <row r="355" spans="1:8" ht="15" customHeight="1">
      <c r="A355" s="835" t="s">
        <v>2467</v>
      </c>
      <c r="B355" s="835">
        <v>6100015672</v>
      </c>
      <c r="C355" s="835">
        <v>200002</v>
      </c>
      <c r="D355" s="835" t="s">
        <v>1956</v>
      </c>
      <c r="E355" s="835" t="s">
        <v>2855</v>
      </c>
      <c r="F355" s="843">
        <v>4841.5</v>
      </c>
      <c r="G355" s="842">
        <f>ROUND(F355*6.1136,2)</f>
        <v>29598.99</v>
      </c>
      <c r="H355" s="868" t="s">
        <v>2370</v>
      </c>
    </row>
    <row r="356" spans="1:8" ht="15" customHeight="1">
      <c r="A356" s="854" t="s">
        <v>2538</v>
      </c>
      <c r="B356" s="854">
        <v>6100015950</v>
      </c>
      <c r="C356" s="855">
        <v>100231</v>
      </c>
      <c r="D356" s="856" t="s">
        <v>2856</v>
      </c>
      <c r="E356" s="855" t="s">
        <v>2857</v>
      </c>
      <c r="F356" s="857"/>
      <c r="G356" s="858">
        <v>29549.99</v>
      </c>
      <c r="H356" s="857" t="s">
        <v>2361</v>
      </c>
    </row>
    <row r="357" spans="1:8" ht="15" customHeight="1">
      <c r="A357" s="854" t="s">
        <v>2525</v>
      </c>
      <c r="B357" s="854">
        <v>6100015727</v>
      </c>
      <c r="C357" s="855">
        <v>100201</v>
      </c>
      <c r="D357" s="856" t="s">
        <v>2830</v>
      </c>
      <c r="E357" s="855" t="s">
        <v>2858</v>
      </c>
      <c r="F357" s="857"/>
      <c r="G357" s="858">
        <v>28782</v>
      </c>
      <c r="H357" s="857" t="s">
        <v>2361</v>
      </c>
    </row>
    <row r="358" spans="1:8" ht="15" customHeight="1">
      <c r="A358" s="835" t="s">
        <v>2623</v>
      </c>
      <c r="B358" s="835">
        <v>6100015285</v>
      </c>
      <c r="C358" s="835">
        <v>200002</v>
      </c>
      <c r="D358" s="835" t="s">
        <v>1956</v>
      </c>
      <c r="E358" s="835" t="s">
        <v>2859</v>
      </c>
      <c r="F358" s="843">
        <v>4686</v>
      </c>
      <c r="G358" s="842">
        <f>ROUND(F358*6.1136,2)</f>
        <v>28648.33</v>
      </c>
      <c r="H358" s="868" t="s">
        <v>2370</v>
      </c>
    </row>
    <row r="359" spans="1:8" ht="15" customHeight="1">
      <c r="A359" s="835" t="s">
        <v>2379</v>
      </c>
      <c r="B359" s="835">
        <v>6100016053</v>
      </c>
      <c r="C359" s="835">
        <v>200002</v>
      </c>
      <c r="D359" s="835" t="s">
        <v>1956</v>
      </c>
      <c r="E359" s="835" t="s">
        <v>2860</v>
      </c>
      <c r="F359" s="843">
        <v>4630.34</v>
      </c>
      <c r="G359" s="842">
        <f>ROUND(F359*6.1136,2)</f>
        <v>28308.05</v>
      </c>
      <c r="H359" s="868" t="s">
        <v>2370</v>
      </c>
    </row>
    <row r="360" spans="1:8" ht="15" customHeight="1">
      <c r="A360" s="844" t="s">
        <v>2358</v>
      </c>
      <c r="B360" s="844">
        <v>200289541</v>
      </c>
      <c r="C360" s="844">
        <v>200002</v>
      </c>
      <c r="D360" s="844" t="s">
        <v>1956</v>
      </c>
      <c r="E360" s="844" t="s">
        <v>2861</v>
      </c>
      <c r="F360" s="845">
        <v>4578.59</v>
      </c>
      <c r="G360" s="842">
        <v>27991.67</v>
      </c>
      <c r="H360" s="883" t="s">
        <v>2447</v>
      </c>
    </row>
    <row r="361" spans="1:8" ht="15" customHeight="1">
      <c r="A361" s="854" t="s">
        <v>2373</v>
      </c>
      <c r="B361" s="854">
        <v>6100016004</v>
      </c>
      <c r="C361" s="855">
        <v>100055</v>
      </c>
      <c r="D361" s="856" t="s">
        <v>2841</v>
      </c>
      <c r="E361" s="855" t="s">
        <v>2862</v>
      </c>
      <c r="F361" s="857"/>
      <c r="G361" s="858">
        <v>27922.400000000001</v>
      </c>
      <c r="H361" s="857" t="s">
        <v>2361</v>
      </c>
    </row>
    <row r="362" spans="1:8" ht="15" customHeight="1">
      <c r="A362" s="854" t="s">
        <v>2504</v>
      </c>
      <c r="B362" s="854">
        <v>6100015740</v>
      </c>
      <c r="C362" s="855">
        <v>100217</v>
      </c>
      <c r="D362" s="856" t="s">
        <v>2846</v>
      </c>
      <c r="E362" s="855" t="s">
        <v>2863</v>
      </c>
      <c r="F362" s="857"/>
      <c r="G362" s="858">
        <v>27657.4</v>
      </c>
      <c r="H362" s="857" t="s">
        <v>2361</v>
      </c>
    </row>
    <row r="363" spans="1:8" ht="15" customHeight="1">
      <c r="A363" s="854" t="s">
        <v>2397</v>
      </c>
      <c r="B363" s="854">
        <v>6100015567</v>
      </c>
      <c r="C363" s="855">
        <v>100055</v>
      </c>
      <c r="D363" s="856" t="s">
        <v>2841</v>
      </c>
      <c r="E363" s="855" t="s">
        <v>2864</v>
      </c>
      <c r="F363" s="857"/>
      <c r="G363" s="858">
        <v>27526.36</v>
      </c>
      <c r="H363" s="857" t="s">
        <v>2361</v>
      </c>
    </row>
    <row r="364" spans="1:8" ht="15" customHeight="1">
      <c r="A364" s="835" t="s">
        <v>2472</v>
      </c>
      <c r="B364" s="835">
        <v>6100015447</v>
      </c>
      <c r="C364" s="835">
        <v>200002</v>
      </c>
      <c r="D364" s="835" t="s">
        <v>1956</v>
      </c>
      <c r="E364" s="835" t="s">
        <v>2865</v>
      </c>
      <c r="F364" s="843">
        <v>4491.6000000000004</v>
      </c>
      <c r="G364" s="842">
        <f>ROUND(F364*6.1136,2)</f>
        <v>27459.85</v>
      </c>
      <c r="H364" s="868" t="s">
        <v>2370</v>
      </c>
    </row>
    <row r="365" spans="1:8" ht="15" customHeight="1">
      <c r="A365" s="835" t="s">
        <v>2379</v>
      </c>
      <c r="B365" s="835">
        <v>6100016057</v>
      </c>
      <c r="C365" s="835">
        <v>200002</v>
      </c>
      <c r="D365" s="835" t="s">
        <v>1956</v>
      </c>
      <c r="E365" s="835" t="s">
        <v>2866</v>
      </c>
      <c r="F365" s="843">
        <v>4479.84</v>
      </c>
      <c r="G365" s="842">
        <f>ROUND(F365*6.1136,2)</f>
        <v>27387.95</v>
      </c>
      <c r="H365" s="868" t="s">
        <v>2370</v>
      </c>
    </row>
    <row r="366" spans="1:8" ht="15" customHeight="1">
      <c r="A366" s="872" t="s">
        <v>2397</v>
      </c>
      <c r="B366" s="872">
        <v>6100015548</v>
      </c>
      <c r="C366" s="872">
        <v>100391</v>
      </c>
      <c r="D366" s="872" t="s">
        <v>2691</v>
      </c>
      <c r="E366" s="872" t="s">
        <v>2867</v>
      </c>
      <c r="F366" s="872"/>
      <c r="G366" s="858">
        <v>26816.34</v>
      </c>
      <c r="H366" s="857" t="s">
        <v>2361</v>
      </c>
    </row>
    <row r="367" spans="1:8" ht="15" customHeight="1">
      <c r="A367" s="835" t="s">
        <v>2472</v>
      </c>
      <c r="B367" s="835">
        <v>6100015450</v>
      </c>
      <c r="C367" s="835">
        <v>200002</v>
      </c>
      <c r="D367" s="835" t="s">
        <v>1956</v>
      </c>
      <c r="E367" s="835" t="s">
        <v>2868</v>
      </c>
      <c r="F367" s="843">
        <v>4350</v>
      </c>
      <c r="G367" s="842">
        <f>ROUND(F367*6.1136,2)</f>
        <v>26594.16</v>
      </c>
      <c r="H367" s="868" t="s">
        <v>2370</v>
      </c>
    </row>
    <row r="368" spans="1:8" ht="15" customHeight="1">
      <c r="A368" s="844" t="s">
        <v>2358</v>
      </c>
      <c r="B368" s="844">
        <v>200289541</v>
      </c>
      <c r="C368" s="844">
        <v>200002</v>
      </c>
      <c r="D368" s="844" t="s">
        <v>1956</v>
      </c>
      <c r="E368" s="844" t="s">
        <v>2869</v>
      </c>
      <c r="F368" s="845">
        <v>4285.34</v>
      </c>
      <c r="G368" s="842">
        <v>26198.85</v>
      </c>
      <c r="H368" s="883" t="s">
        <v>2447</v>
      </c>
    </row>
    <row r="369" spans="1:8" ht="15" customHeight="1">
      <c r="A369" s="854" t="s">
        <v>2358</v>
      </c>
      <c r="B369" s="854">
        <v>6100015893</v>
      </c>
      <c r="C369" s="855">
        <v>100132</v>
      </c>
      <c r="D369" s="856" t="s">
        <v>2803</v>
      </c>
      <c r="E369" s="855" t="s">
        <v>2870</v>
      </c>
      <c r="F369" s="857"/>
      <c r="G369" s="858">
        <v>25698.82</v>
      </c>
      <c r="H369" s="857" t="s">
        <v>2361</v>
      </c>
    </row>
    <row r="370" spans="1:8" ht="15" customHeight="1">
      <c r="A370" s="844" t="s">
        <v>2358</v>
      </c>
      <c r="B370" s="844">
        <v>200289541</v>
      </c>
      <c r="C370" s="844">
        <v>200002</v>
      </c>
      <c r="D370" s="844" t="s">
        <v>1956</v>
      </c>
      <c r="E370" s="844" t="s">
        <v>2871</v>
      </c>
      <c r="F370" s="845">
        <v>4187.1899999999996</v>
      </c>
      <c r="G370" s="842">
        <v>25598.799999999999</v>
      </c>
      <c r="H370" s="883" t="s">
        <v>2447</v>
      </c>
    </row>
    <row r="371" spans="1:8" ht="15" customHeight="1">
      <c r="A371" s="835" t="s">
        <v>2504</v>
      </c>
      <c r="B371" s="835">
        <v>6100015748</v>
      </c>
      <c r="C371" s="835">
        <v>200002</v>
      </c>
      <c r="D371" s="835" t="s">
        <v>1956</v>
      </c>
      <c r="E371" s="835" t="s">
        <v>2872</v>
      </c>
      <c r="F371" s="843">
        <v>4180.21</v>
      </c>
      <c r="G371" s="842">
        <f>ROUND(F371*6.1136,2)</f>
        <v>25556.13</v>
      </c>
      <c r="H371" s="868" t="s">
        <v>2370</v>
      </c>
    </row>
    <row r="372" spans="1:8" ht="15" customHeight="1">
      <c r="A372" s="835" t="s">
        <v>2509</v>
      </c>
      <c r="B372" s="835">
        <v>6100015247</v>
      </c>
      <c r="C372" s="835">
        <v>200002</v>
      </c>
      <c r="D372" s="835" t="s">
        <v>1956</v>
      </c>
      <c r="E372" s="835" t="s">
        <v>2873</v>
      </c>
      <c r="F372" s="843">
        <v>4171.3999999999996</v>
      </c>
      <c r="G372" s="842">
        <f>ROUND(F372*6.1136,2)</f>
        <v>25502.27</v>
      </c>
      <c r="H372" s="868" t="s">
        <v>2370</v>
      </c>
    </row>
    <row r="373" spans="1:8" ht="15" customHeight="1">
      <c r="A373" s="835" t="s">
        <v>2525</v>
      </c>
      <c r="B373" s="835">
        <v>6100015708</v>
      </c>
      <c r="C373" s="835">
        <v>200002</v>
      </c>
      <c r="D373" s="835" t="s">
        <v>1956</v>
      </c>
      <c r="E373" s="835" t="s">
        <v>2874</v>
      </c>
      <c r="F373" s="843">
        <v>4160.45</v>
      </c>
      <c r="G373" s="842">
        <f>ROUND(F373*6.1136,2)</f>
        <v>25435.33</v>
      </c>
      <c r="H373" s="868" t="s">
        <v>2370</v>
      </c>
    </row>
    <row r="374" spans="1:8" ht="15" customHeight="1">
      <c r="A374" s="854" t="s">
        <v>2525</v>
      </c>
      <c r="B374" s="854">
        <v>6100015715</v>
      </c>
      <c r="C374" s="855">
        <v>100047</v>
      </c>
      <c r="D374" s="856" t="s">
        <v>2761</v>
      </c>
      <c r="E374" s="855" t="s">
        <v>2875</v>
      </c>
      <c r="F374" s="857"/>
      <c r="G374" s="858">
        <v>25344.7</v>
      </c>
      <c r="H374" s="857" t="s">
        <v>2361</v>
      </c>
    </row>
    <row r="375" spans="1:8" ht="15" customHeight="1">
      <c r="A375" s="835" t="s">
        <v>2391</v>
      </c>
      <c r="B375" s="835">
        <v>6100015180</v>
      </c>
      <c r="C375" s="835">
        <v>200002</v>
      </c>
      <c r="D375" s="835" t="s">
        <v>1956</v>
      </c>
      <c r="E375" s="835" t="s">
        <v>2876</v>
      </c>
      <c r="F375" s="843">
        <v>4112.16</v>
      </c>
      <c r="G375" s="842">
        <f>ROUND(F375*6.1136,2)</f>
        <v>25140.1</v>
      </c>
      <c r="H375" s="868" t="s">
        <v>2370</v>
      </c>
    </row>
    <row r="376" spans="1:8" ht="15" customHeight="1">
      <c r="A376" s="835" t="s">
        <v>2639</v>
      </c>
      <c r="B376" s="835">
        <v>6100015471</v>
      </c>
      <c r="C376" s="835">
        <v>200002</v>
      </c>
      <c r="D376" s="835" t="s">
        <v>1956</v>
      </c>
      <c r="E376" s="835" t="s">
        <v>2877</v>
      </c>
      <c r="F376" s="843">
        <v>4049.5</v>
      </c>
      <c r="G376" s="842">
        <f>ROUND(F376*6.1136,2)</f>
        <v>24757.02</v>
      </c>
      <c r="H376" s="868" t="s">
        <v>2370</v>
      </c>
    </row>
    <row r="377" spans="1:8" ht="15" customHeight="1">
      <c r="A377" s="854" t="s">
        <v>2538</v>
      </c>
      <c r="B377" s="854">
        <v>6100015982</v>
      </c>
      <c r="C377" s="855">
        <v>100230</v>
      </c>
      <c r="D377" s="856" t="s">
        <v>2878</v>
      </c>
      <c r="E377" s="855" t="s">
        <v>2879</v>
      </c>
      <c r="F377" s="857"/>
      <c r="G377" s="858">
        <v>23914.799999999999</v>
      </c>
      <c r="H377" s="857" t="s">
        <v>2361</v>
      </c>
    </row>
    <row r="378" spans="1:8" ht="15" customHeight="1">
      <c r="A378" s="835" t="s">
        <v>2880</v>
      </c>
      <c r="B378" s="835">
        <v>6100015055</v>
      </c>
      <c r="C378" s="835">
        <v>200002</v>
      </c>
      <c r="D378" s="835" t="s">
        <v>1956</v>
      </c>
      <c r="E378" s="835" t="s">
        <v>2881</v>
      </c>
      <c r="F378" s="843">
        <v>3897.76</v>
      </c>
      <c r="G378" s="842">
        <f>ROUND(F378*6.1136,2)</f>
        <v>23829.35</v>
      </c>
      <c r="H378" s="868" t="s">
        <v>2370</v>
      </c>
    </row>
    <row r="379" spans="1:8" ht="15" customHeight="1">
      <c r="A379" s="835" t="s">
        <v>2450</v>
      </c>
      <c r="B379" s="835">
        <v>6100015368</v>
      </c>
      <c r="C379" s="835">
        <v>200002</v>
      </c>
      <c r="D379" s="835" t="s">
        <v>1956</v>
      </c>
      <c r="E379" s="835" t="s">
        <v>2882</v>
      </c>
      <c r="F379" s="843">
        <v>3897.76</v>
      </c>
      <c r="G379" s="842">
        <f>ROUND(F379*6.1136,2)</f>
        <v>23829.35</v>
      </c>
      <c r="H379" s="868" t="s">
        <v>2370</v>
      </c>
    </row>
    <row r="380" spans="1:8" ht="15" customHeight="1">
      <c r="A380" s="872" t="s">
        <v>2504</v>
      </c>
      <c r="B380" s="872">
        <v>6100015750</v>
      </c>
      <c r="C380" s="872">
        <v>100383</v>
      </c>
      <c r="D380" s="872" t="s">
        <v>2883</v>
      </c>
      <c r="E380" s="872" t="s">
        <v>2884</v>
      </c>
      <c r="F380" s="872"/>
      <c r="G380" s="858">
        <v>23690.75</v>
      </c>
      <c r="H380" s="857" t="s">
        <v>2361</v>
      </c>
    </row>
    <row r="381" spans="1:8" ht="15" customHeight="1">
      <c r="A381" s="854" t="s">
        <v>2366</v>
      </c>
      <c r="B381" s="854">
        <v>6100015482</v>
      </c>
      <c r="C381" s="855">
        <v>100081</v>
      </c>
      <c r="D381" s="856" t="s">
        <v>2885</v>
      </c>
      <c r="E381" s="855" t="s">
        <v>2886</v>
      </c>
      <c r="F381" s="857"/>
      <c r="G381" s="858">
        <v>23587.200000000001</v>
      </c>
      <c r="H381" s="857" t="s">
        <v>2361</v>
      </c>
    </row>
    <row r="382" spans="1:8" ht="15" customHeight="1">
      <c r="A382" s="835" t="s">
        <v>2403</v>
      </c>
      <c r="B382" s="835">
        <v>6100015071</v>
      </c>
      <c r="C382" s="835">
        <v>200002</v>
      </c>
      <c r="D382" s="835" t="s">
        <v>1956</v>
      </c>
      <c r="E382" s="835" t="s">
        <v>2887</v>
      </c>
      <c r="F382" s="843">
        <v>3789.4</v>
      </c>
      <c r="G382" s="842">
        <f>ROUND(F382*6.1136,2)</f>
        <v>23166.880000000001</v>
      </c>
      <c r="H382" s="868" t="s">
        <v>2370</v>
      </c>
    </row>
    <row r="383" spans="1:8" ht="15" customHeight="1">
      <c r="A383" s="844" t="s">
        <v>2358</v>
      </c>
      <c r="B383" s="844">
        <v>200289541</v>
      </c>
      <c r="C383" s="844">
        <v>200002</v>
      </c>
      <c r="D383" s="844" t="s">
        <v>1956</v>
      </c>
      <c r="E383" s="844" t="s">
        <v>2888</v>
      </c>
      <c r="F383" s="845">
        <v>3780.64</v>
      </c>
      <c r="G383" s="842">
        <v>23113.32</v>
      </c>
      <c r="H383" s="883" t="s">
        <v>2447</v>
      </c>
    </row>
    <row r="384" spans="1:8" ht="15" customHeight="1">
      <c r="A384" s="835" t="s">
        <v>2391</v>
      </c>
      <c r="B384" s="835">
        <v>6100015170</v>
      </c>
      <c r="C384" s="835">
        <v>200002</v>
      </c>
      <c r="D384" s="835" t="s">
        <v>1956</v>
      </c>
      <c r="E384" s="835" t="s">
        <v>2889</v>
      </c>
      <c r="F384" s="843">
        <v>3749.76</v>
      </c>
      <c r="G384" s="842">
        <f>ROUND(F384*6.1136,2)</f>
        <v>22924.53</v>
      </c>
      <c r="H384" s="868" t="s">
        <v>2370</v>
      </c>
    </row>
    <row r="385" spans="1:8" ht="15" customHeight="1">
      <c r="A385" s="835" t="s">
        <v>2470</v>
      </c>
      <c r="B385" s="835">
        <v>6100015013</v>
      </c>
      <c r="C385" s="835">
        <v>200002</v>
      </c>
      <c r="D385" s="835" t="s">
        <v>1956</v>
      </c>
      <c r="E385" s="835" t="s">
        <v>2890</v>
      </c>
      <c r="F385" s="843">
        <v>3735.86</v>
      </c>
      <c r="G385" s="842">
        <f>ROUND(F385*6.1136,2)</f>
        <v>22839.55</v>
      </c>
      <c r="H385" s="868" t="s">
        <v>2370</v>
      </c>
    </row>
    <row r="386" spans="1:8" ht="15" customHeight="1">
      <c r="A386" s="854" t="s">
        <v>2538</v>
      </c>
      <c r="B386" s="854">
        <v>6100015998</v>
      </c>
      <c r="C386" s="855">
        <v>100047</v>
      </c>
      <c r="D386" s="856" t="s">
        <v>2761</v>
      </c>
      <c r="E386" s="855" t="s">
        <v>2891</v>
      </c>
      <c r="F386" s="857"/>
      <c r="G386" s="858">
        <v>22781.63</v>
      </c>
      <c r="H386" s="857" t="s">
        <v>2361</v>
      </c>
    </row>
    <row r="387" spans="1:8" ht="15" customHeight="1">
      <c r="A387" s="835" t="s">
        <v>2387</v>
      </c>
      <c r="B387" s="835">
        <v>6100015902</v>
      </c>
      <c r="C387" s="835">
        <v>200002</v>
      </c>
      <c r="D387" s="835" t="s">
        <v>1956</v>
      </c>
      <c r="E387" s="835" t="s">
        <v>2892</v>
      </c>
      <c r="F387" s="843">
        <v>3709.2</v>
      </c>
      <c r="G387" s="842">
        <f>ROUND(F387*6.1136,2)</f>
        <v>22676.57</v>
      </c>
      <c r="H387" s="868" t="s">
        <v>2370</v>
      </c>
    </row>
    <row r="388" spans="1:8" ht="15" customHeight="1">
      <c r="A388" s="835" t="s">
        <v>2525</v>
      </c>
      <c r="B388" s="835">
        <v>6100015709</v>
      </c>
      <c r="C388" s="835">
        <v>200002</v>
      </c>
      <c r="D388" s="835" t="s">
        <v>1956</v>
      </c>
      <c r="E388" s="835" t="s">
        <v>2893</v>
      </c>
      <c r="F388" s="843">
        <v>3705.72</v>
      </c>
      <c r="G388" s="842">
        <f>ROUND(F388*6.1136,2)</f>
        <v>22655.29</v>
      </c>
      <c r="H388" s="868" t="s">
        <v>2370</v>
      </c>
    </row>
    <row r="389" spans="1:8" ht="15" customHeight="1">
      <c r="A389" s="854" t="s">
        <v>2393</v>
      </c>
      <c r="B389" s="854">
        <v>6100015790</v>
      </c>
      <c r="C389" s="855">
        <v>100223</v>
      </c>
      <c r="D389" s="856" t="s">
        <v>2730</v>
      </c>
      <c r="E389" s="855" t="s">
        <v>2894</v>
      </c>
      <c r="F389" s="857"/>
      <c r="G389" s="858">
        <v>22548.52</v>
      </c>
      <c r="H389" s="857" t="s">
        <v>2361</v>
      </c>
    </row>
    <row r="390" spans="1:8" ht="15" customHeight="1">
      <c r="A390" s="835" t="s">
        <v>2407</v>
      </c>
      <c r="B390" s="835">
        <v>6100015044</v>
      </c>
      <c r="C390" s="835">
        <v>200002</v>
      </c>
      <c r="D390" s="835" t="s">
        <v>1956</v>
      </c>
      <c r="E390" s="835" t="s">
        <v>2895</v>
      </c>
      <c r="F390" s="843">
        <v>3679.95</v>
      </c>
      <c r="G390" s="842">
        <f>ROUND(F390*6.1136,2)</f>
        <v>22497.74</v>
      </c>
      <c r="H390" s="868" t="s">
        <v>2370</v>
      </c>
    </row>
    <row r="391" spans="1:8" ht="15" customHeight="1">
      <c r="A391" s="835" t="s">
        <v>2448</v>
      </c>
      <c r="B391" s="835">
        <v>6100015458</v>
      </c>
      <c r="C391" s="835">
        <v>200002</v>
      </c>
      <c r="D391" s="835" t="s">
        <v>1956</v>
      </c>
      <c r="E391" s="835" t="s">
        <v>2896</v>
      </c>
      <c r="F391" s="843">
        <v>3570</v>
      </c>
      <c r="G391" s="842">
        <f>ROUND(F391*6.1136,2)</f>
        <v>21825.55</v>
      </c>
      <c r="H391" s="868" t="s">
        <v>2370</v>
      </c>
    </row>
    <row r="392" spans="1:8" ht="15" customHeight="1">
      <c r="A392" s="844" t="s">
        <v>2358</v>
      </c>
      <c r="B392" s="844">
        <v>200289541</v>
      </c>
      <c r="C392" s="844">
        <v>200002</v>
      </c>
      <c r="D392" s="844" t="s">
        <v>1956</v>
      </c>
      <c r="E392" s="844" t="s">
        <v>2897</v>
      </c>
      <c r="F392" s="845">
        <v>3547.94</v>
      </c>
      <c r="G392" s="842">
        <v>21690.69</v>
      </c>
      <c r="H392" s="883" t="s">
        <v>2447</v>
      </c>
    </row>
    <row r="393" spans="1:8" ht="15" customHeight="1">
      <c r="A393" s="854" t="s">
        <v>2538</v>
      </c>
      <c r="B393" s="854">
        <v>6100015949</v>
      </c>
      <c r="C393" s="859">
        <v>100135</v>
      </c>
      <c r="D393" s="856" t="s">
        <v>2898</v>
      </c>
      <c r="E393" s="859" t="s">
        <v>2899</v>
      </c>
      <c r="F393" s="859"/>
      <c r="G393" s="858">
        <v>21638.57</v>
      </c>
      <c r="H393" s="857" t="s">
        <v>2361</v>
      </c>
    </row>
    <row r="394" spans="1:8" ht="15" customHeight="1">
      <c r="A394" s="872" t="s">
        <v>2397</v>
      </c>
      <c r="B394" s="872">
        <v>6100015546</v>
      </c>
      <c r="C394" s="872">
        <v>100383</v>
      </c>
      <c r="D394" s="872" t="s">
        <v>2883</v>
      </c>
      <c r="E394" s="872" t="s">
        <v>2900</v>
      </c>
      <c r="F394" s="872"/>
      <c r="G394" s="858">
        <v>21480.04</v>
      </c>
      <c r="H394" s="857" t="s">
        <v>2361</v>
      </c>
    </row>
    <row r="395" spans="1:8" ht="15" customHeight="1">
      <c r="A395" s="854" t="s">
        <v>2362</v>
      </c>
      <c r="B395" s="854">
        <v>6100015692</v>
      </c>
      <c r="C395" s="855">
        <v>100139</v>
      </c>
      <c r="D395" s="856" t="s">
        <v>1918</v>
      </c>
      <c r="E395" s="855" t="s">
        <v>2901</v>
      </c>
      <c r="F395" s="857"/>
      <c r="G395" s="858">
        <v>21091.59</v>
      </c>
      <c r="H395" s="857" t="s">
        <v>2361</v>
      </c>
    </row>
    <row r="396" spans="1:8" ht="15" customHeight="1">
      <c r="A396" s="835" t="s">
        <v>2570</v>
      </c>
      <c r="B396" s="835">
        <v>6100014863</v>
      </c>
      <c r="C396" s="835">
        <v>200002</v>
      </c>
      <c r="D396" s="835" t="s">
        <v>1956</v>
      </c>
      <c r="E396" s="835" t="s">
        <v>2902</v>
      </c>
      <c r="F396" s="843">
        <v>3421.94</v>
      </c>
      <c r="G396" s="842">
        <f>ROUND(F396*6.1136,2)</f>
        <v>20920.37</v>
      </c>
      <c r="H396" s="868" t="s">
        <v>2370</v>
      </c>
    </row>
    <row r="397" spans="1:8" ht="15" customHeight="1">
      <c r="A397" s="854" t="s">
        <v>2525</v>
      </c>
      <c r="B397" s="854">
        <v>6100015717</v>
      </c>
      <c r="C397" s="855">
        <v>100225</v>
      </c>
      <c r="D397" s="856" t="s">
        <v>2657</v>
      </c>
      <c r="E397" s="855" t="s">
        <v>2903</v>
      </c>
      <c r="F397" s="857"/>
      <c r="G397" s="858">
        <v>20899.009999999998</v>
      </c>
      <c r="H397" s="857" t="s">
        <v>2361</v>
      </c>
    </row>
    <row r="398" spans="1:8" ht="15" customHeight="1">
      <c r="A398" s="854" t="s">
        <v>2358</v>
      </c>
      <c r="B398" s="854">
        <v>6100015896</v>
      </c>
      <c r="C398" s="855">
        <v>100137</v>
      </c>
      <c r="D398" s="856" t="s">
        <v>2801</v>
      </c>
      <c r="E398" s="855" t="s">
        <v>2904</v>
      </c>
      <c r="F398" s="855"/>
      <c r="G398" s="858">
        <v>20886.150000000001</v>
      </c>
      <c r="H398" s="857" t="s">
        <v>2361</v>
      </c>
    </row>
    <row r="399" spans="1:8" ht="15" customHeight="1">
      <c r="A399" s="854" t="s">
        <v>2358</v>
      </c>
      <c r="B399" s="854">
        <v>6100015911</v>
      </c>
      <c r="C399" s="855">
        <v>100081</v>
      </c>
      <c r="D399" s="856" t="s">
        <v>2885</v>
      </c>
      <c r="E399" s="855" t="s">
        <v>2905</v>
      </c>
      <c r="F399" s="857"/>
      <c r="G399" s="858">
        <v>20638.8</v>
      </c>
      <c r="H399" s="857" t="s">
        <v>2361</v>
      </c>
    </row>
    <row r="400" spans="1:8" ht="15" customHeight="1">
      <c r="A400" s="835" t="s">
        <v>2707</v>
      </c>
      <c r="B400" s="835">
        <v>6100014806</v>
      </c>
      <c r="C400" s="835">
        <v>200002</v>
      </c>
      <c r="D400" s="835" t="s">
        <v>1956</v>
      </c>
      <c r="E400" s="835" t="s">
        <v>2906</v>
      </c>
      <c r="F400" s="843">
        <v>3366</v>
      </c>
      <c r="G400" s="842">
        <f>ROUND(F400*6.1136,2)</f>
        <v>20578.38</v>
      </c>
      <c r="H400" s="868" t="s">
        <v>2370</v>
      </c>
    </row>
    <row r="401" spans="1:8" ht="15" customHeight="1">
      <c r="A401" s="835" t="s">
        <v>2639</v>
      </c>
      <c r="B401" s="835">
        <v>6100015470</v>
      </c>
      <c r="C401" s="835">
        <v>200002</v>
      </c>
      <c r="D401" s="835" t="s">
        <v>1956</v>
      </c>
      <c r="E401" s="835" t="s">
        <v>2907</v>
      </c>
      <c r="F401" s="843">
        <v>3351.3</v>
      </c>
      <c r="G401" s="842">
        <f>ROUND(F401*6.1136,2)</f>
        <v>20488.509999999998</v>
      </c>
      <c r="H401" s="868" t="s">
        <v>2370</v>
      </c>
    </row>
    <row r="402" spans="1:8" ht="15" customHeight="1">
      <c r="A402" s="835" t="s">
        <v>2707</v>
      </c>
      <c r="B402" s="835">
        <v>6100014802</v>
      </c>
      <c r="C402" s="835">
        <v>200002</v>
      </c>
      <c r="D402" s="835" t="s">
        <v>1956</v>
      </c>
      <c r="E402" s="835" t="s">
        <v>2908</v>
      </c>
      <c r="F402" s="843">
        <v>3308.8</v>
      </c>
      <c r="G402" s="842">
        <f>ROUND(F402*6.1136,2)</f>
        <v>20228.68</v>
      </c>
      <c r="H402" s="868" t="s">
        <v>2370</v>
      </c>
    </row>
    <row r="403" spans="1:8" ht="15" customHeight="1">
      <c r="A403" s="854" t="s">
        <v>2555</v>
      </c>
      <c r="B403" s="854">
        <v>6100015700</v>
      </c>
      <c r="C403" s="855">
        <v>100081</v>
      </c>
      <c r="D403" s="856" t="s">
        <v>2885</v>
      </c>
      <c r="E403" s="855" t="s">
        <v>2909</v>
      </c>
      <c r="F403" s="857"/>
      <c r="G403" s="858">
        <v>20217.599999999999</v>
      </c>
      <c r="H403" s="857" t="s">
        <v>2361</v>
      </c>
    </row>
    <row r="404" spans="1:8" ht="15" customHeight="1">
      <c r="A404" s="835" t="s">
        <v>2768</v>
      </c>
      <c r="B404" s="835">
        <v>6100014816</v>
      </c>
      <c r="C404" s="835">
        <v>200002</v>
      </c>
      <c r="D404" s="835" t="s">
        <v>1956</v>
      </c>
      <c r="E404" s="835" t="s">
        <v>2910</v>
      </c>
      <c r="F404" s="843">
        <v>3291</v>
      </c>
      <c r="G404" s="842">
        <f>ROUND(F404*6.1136,2)</f>
        <v>20119.86</v>
      </c>
      <c r="H404" s="868" t="s">
        <v>2370</v>
      </c>
    </row>
    <row r="405" spans="1:8" ht="15" customHeight="1">
      <c r="A405" s="835" t="s">
        <v>2429</v>
      </c>
      <c r="B405" s="835">
        <v>6100015531</v>
      </c>
      <c r="C405" s="835">
        <v>200002</v>
      </c>
      <c r="D405" s="835" t="s">
        <v>1956</v>
      </c>
      <c r="E405" s="835" t="s">
        <v>2911</v>
      </c>
      <c r="F405" s="843">
        <v>3286.75</v>
      </c>
      <c r="G405" s="842">
        <f>ROUND(F405*6.1136,2)</f>
        <v>20093.87</v>
      </c>
      <c r="H405" s="868" t="s">
        <v>2370</v>
      </c>
    </row>
    <row r="406" spans="1:8" ht="15" customHeight="1">
      <c r="A406" s="835" t="s">
        <v>2379</v>
      </c>
      <c r="B406" s="835">
        <v>6100016052</v>
      </c>
      <c r="C406" s="835">
        <v>200002</v>
      </c>
      <c r="D406" s="835" t="s">
        <v>1956</v>
      </c>
      <c r="E406" s="835" t="s">
        <v>2912</v>
      </c>
      <c r="F406" s="843">
        <v>3267.24</v>
      </c>
      <c r="G406" s="842">
        <f>ROUND(F406*6.1136,2)</f>
        <v>19974.599999999999</v>
      </c>
      <c r="H406" s="868" t="s">
        <v>2370</v>
      </c>
    </row>
    <row r="407" spans="1:8" ht="15" customHeight="1">
      <c r="A407" s="854" t="s">
        <v>2504</v>
      </c>
      <c r="B407" s="854">
        <v>6100015752</v>
      </c>
      <c r="C407" s="855">
        <v>100135</v>
      </c>
      <c r="D407" s="856" t="s">
        <v>2898</v>
      </c>
      <c r="E407" s="855" t="s">
        <v>2913</v>
      </c>
      <c r="F407" s="857"/>
      <c r="G407" s="858">
        <v>19796.400000000001</v>
      </c>
      <c r="H407" s="857" t="s">
        <v>2361</v>
      </c>
    </row>
    <row r="408" spans="1:8" ht="15" customHeight="1">
      <c r="A408" s="854" t="s">
        <v>2670</v>
      </c>
      <c r="B408" s="854">
        <v>6100015839</v>
      </c>
      <c r="C408" s="855">
        <v>100288</v>
      </c>
      <c r="D408" s="856" t="s">
        <v>2914</v>
      </c>
      <c r="E408" s="855" t="s">
        <v>2915</v>
      </c>
      <c r="F408" s="857"/>
      <c r="G408" s="858">
        <v>19650.95</v>
      </c>
      <c r="H408" s="857" t="s">
        <v>2361</v>
      </c>
    </row>
    <row r="409" spans="1:8" ht="15" customHeight="1">
      <c r="A409" s="835" t="s">
        <v>2456</v>
      </c>
      <c r="B409" s="835">
        <v>6100015238</v>
      </c>
      <c r="C409" s="835">
        <v>200002</v>
      </c>
      <c r="D409" s="835" t="s">
        <v>1956</v>
      </c>
      <c r="E409" s="835" t="s">
        <v>2916</v>
      </c>
      <c r="F409" s="843">
        <v>3179.52</v>
      </c>
      <c r="G409" s="842">
        <f>ROUND(F409*6.1136,2)</f>
        <v>19438.310000000001</v>
      </c>
      <c r="H409" s="868" t="s">
        <v>2370</v>
      </c>
    </row>
    <row r="410" spans="1:8" ht="15" customHeight="1">
      <c r="A410" s="835" t="s">
        <v>2558</v>
      </c>
      <c r="B410" s="835">
        <v>6100015845</v>
      </c>
      <c r="C410" s="835">
        <v>200002</v>
      </c>
      <c r="D410" s="835" t="s">
        <v>1956</v>
      </c>
      <c r="E410" s="835" t="s">
        <v>2917</v>
      </c>
      <c r="F410" s="843">
        <v>3160.5</v>
      </c>
      <c r="G410" s="842">
        <f>ROUND(F410*6.1136,2)</f>
        <v>19322.03</v>
      </c>
      <c r="H410" s="868" t="s">
        <v>2370</v>
      </c>
    </row>
    <row r="411" spans="1:8" ht="15" customHeight="1">
      <c r="A411" s="835" t="s">
        <v>2391</v>
      </c>
      <c r="B411" s="835">
        <v>6100015178</v>
      </c>
      <c r="C411" s="835">
        <v>200002</v>
      </c>
      <c r="D411" s="835" t="s">
        <v>1956</v>
      </c>
      <c r="E411" s="835" t="s">
        <v>2918</v>
      </c>
      <c r="F411" s="843">
        <v>3081</v>
      </c>
      <c r="G411" s="842">
        <f>ROUND(F411*6.1136,2)</f>
        <v>18836</v>
      </c>
      <c r="H411" s="868" t="s">
        <v>2370</v>
      </c>
    </row>
    <row r="412" spans="1:8" ht="15" customHeight="1">
      <c r="A412" s="854" t="s">
        <v>2358</v>
      </c>
      <c r="B412" s="854">
        <v>6100015897</v>
      </c>
      <c r="C412" s="855">
        <v>100139</v>
      </c>
      <c r="D412" s="856" t="s">
        <v>1918</v>
      </c>
      <c r="E412" s="855" t="s">
        <v>2919</v>
      </c>
      <c r="F412" s="857"/>
      <c r="G412" s="858">
        <v>18748.080000000002</v>
      </c>
      <c r="H412" s="857" t="s">
        <v>2361</v>
      </c>
    </row>
    <row r="413" spans="1:8" ht="15" customHeight="1">
      <c r="A413" s="835" t="s">
        <v>2472</v>
      </c>
      <c r="B413" s="835">
        <v>6100015445</v>
      </c>
      <c r="C413" s="835">
        <v>200002</v>
      </c>
      <c r="D413" s="835" t="s">
        <v>1956</v>
      </c>
      <c r="E413" s="835" t="s">
        <v>2920</v>
      </c>
      <c r="F413" s="843">
        <v>2966.34</v>
      </c>
      <c r="G413" s="842">
        <f>ROUND(F413*6.1136,2)</f>
        <v>18135.02</v>
      </c>
      <c r="H413" s="868" t="s">
        <v>2370</v>
      </c>
    </row>
    <row r="414" spans="1:8" ht="15" customHeight="1">
      <c r="A414" s="854" t="s">
        <v>2393</v>
      </c>
      <c r="B414" s="854">
        <v>6100015780</v>
      </c>
      <c r="C414" s="855">
        <v>100185</v>
      </c>
      <c r="D414" s="856" t="s">
        <v>2807</v>
      </c>
      <c r="E414" s="855" t="s">
        <v>2921</v>
      </c>
      <c r="F414" s="857"/>
      <c r="G414" s="858">
        <v>17922.060000000001</v>
      </c>
      <c r="H414" s="857" t="s">
        <v>2361</v>
      </c>
    </row>
    <row r="415" spans="1:8" ht="15" customHeight="1">
      <c r="A415" s="835" t="s">
        <v>2768</v>
      </c>
      <c r="B415" s="835">
        <v>6100014821</v>
      </c>
      <c r="C415" s="835">
        <v>200002</v>
      </c>
      <c r="D415" s="835" t="s">
        <v>1956</v>
      </c>
      <c r="E415" s="835" t="s">
        <v>2922</v>
      </c>
      <c r="F415" s="843">
        <v>2911.02</v>
      </c>
      <c r="G415" s="842">
        <f>ROUND(F415*6.1136,2)</f>
        <v>17796.810000000001</v>
      </c>
      <c r="H415" s="868" t="s">
        <v>2370</v>
      </c>
    </row>
    <row r="416" spans="1:8" ht="15" customHeight="1">
      <c r="A416" s="854" t="s">
        <v>2393</v>
      </c>
      <c r="B416" s="854">
        <v>6100015785</v>
      </c>
      <c r="C416" s="855">
        <v>100195</v>
      </c>
      <c r="D416" s="856" t="s">
        <v>2786</v>
      </c>
      <c r="E416" s="855" t="s">
        <v>2923</v>
      </c>
      <c r="F416" s="857"/>
      <c r="G416" s="858">
        <v>17639.86</v>
      </c>
      <c r="H416" s="857" t="s">
        <v>2361</v>
      </c>
    </row>
    <row r="417" spans="1:8" ht="15" customHeight="1">
      <c r="A417" s="835" t="s">
        <v>2924</v>
      </c>
      <c r="B417" s="835">
        <v>6100008957</v>
      </c>
      <c r="C417" s="835">
        <v>200046</v>
      </c>
      <c r="D417" s="835" t="s">
        <v>2925</v>
      </c>
      <c r="E417" s="835" t="s">
        <v>2926</v>
      </c>
      <c r="F417" s="843">
        <v>2840</v>
      </c>
      <c r="G417" s="842">
        <f>ROUND(F417*6.1136,2)</f>
        <v>17362.62</v>
      </c>
      <c r="H417" s="868" t="s">
        <v>2370</v>
      </c>
    </row>
    <row r="418" spans="1:8" ht="15" customHeight="1">
      <c r="A418" s="835" t="s">
        <v>2490</v>
      </c>
      <c r="B418" s="835">
        <v>6100014796</v>
      </c>
      <c r="C418" s="835">
        <v>200002</v>
      </c>
      <c r="D418" s="835" t="s">
        <v>1956</v>
      </c>
      <c r="E418" s="835" t="s">
        <v>2927</v>
      </c>
      <c r="F418" s="843">
        <v>2812.57</v>
      </c>
      <c r="G418" s="842">
        <f>ROUND(F418*6.1136,2)</f>
        <v>17194.93</v>
      </c>
      <c r="H418" s="868" t="s">
        <v>2370</v>
      </c>
    </row>
    <row r="419" spans="1:8" ht="15" customHeight="1">
      <c r="A419" s="835" t="s">
        <v>2403</v>
      </c>
      <c r="B419" s="835">
        <v>6100015070</v>
      </c>
      <c r="C419" s="835">
        <v>200002</v>
      </c>
      <c r="D419" s="835" t="s">
        <v>1956</v>
      </c>
      <c r="E419" s="835" t="s">
        <v>2928</v>
      </c>
      <c r="F419" s="843">
        <v>2812.57</v>
      </c>
      <c r="G419" s="842">
        <f>ROUND(F419*6.1136,2)</f>
        <v>17194.93</v>
      </c>
      <c r="H419" s="868" t="s">
        <v>2370</v>
      </c>
    </row>
    <row r="420" spans="1:8" ht="15" customHeight="1">
      <c r="A420" s="835" t="s">
        <v>2623</v>
      </c>
      <c r="B420" s="835">
        <v>6100015272</v>
      </c>
      <c r="C420" s="835">
        <v>200002</v>
      </c>
      <c r="D420" s="835" t="s">
        <v>1956</v>
      </c>
      <c r="E420" s="835" t="s">
        <v>2929</v>
      </c>
      <c r="F420" s="843">
        <v>2805.21</v>
      </c>
      <c r="G420" s="842">
        <f>ROUND(F420*6.1136,2)</f>
        <v>17149.93</v>
      </c>
      <c r="H420" s="868" t="s">
        <v>2370</v>
      </c>
    </row>
    <row r="421" spans="1:8" ht="15" customHeight="1">
      <c r="A421" s="872" t="s">
        <v>2504</v>
      </c>
      <c r="B421" s="872">
        <v>6100015757</v>
      </c>
      <c r="C421" s="872">
        <v>100383</v>
      </c>
      <c r="D421" s="872" t="s">
        <v>2883</v>
      </c>
      <c r="E421" s="872" t="s">
        <v>2930</v>
      </c>
      <c r="F421" s="872"/>
      <c r="G421" s="858">
        <v>16934.27</v>
      </c>
      <c r="H421" s="857" t="s">
        <v>2361</v>
      </c>
    </row>
    <row r="422" spans="1:8" ht="15" customHeight="1">
      <c r="A422" s="872" t="s">
        <v>2387</v>
      </c>
      <c r="B422" s="872">
        <v>6100015919</v>
      </c>
      <c r="C422" s="872">
        <v>100321</v>
      </c>
      <c r="D422" s="872" t="s">
        <v>2782</v>
      </c>
      <c r="E422" s="872" t="s">
        <v>2931</v>
      </c>
      <c r="F422" s="872"/>
      <c r="G422" s="858">
        <v>16902.400000000001</v>
      </c>
      <c r="H422" s="857" t="s">
        <v>2361</v>
      </c>
    </row>
    <row r="423" spans="1:8" ht="15" customHeight="1">
      <c r="A423" s="835" t="s">
        <v>2391</v>
      </c>
      <c r="B423" s="835">
        <v>6100015177</v>
      </c>
      <c r="C423" s="835">
        <v>200002</v>
      </c>
      <c r="D423" s="835" t="s">
        <v>1956</v>
      </c>
      <c r="E423" s="835" t="s">
        <v>2932</v>
      </c>
      <c r="F423" s="843">
        <v>2673.7</v>
      </c>
      <c r="G423" s="842">
        <f>ROUND(F423*6.1136,2)</f>
        <v>16345.93</v>
      </c>
      <c r="H423" s="868" t="s">
        <v>2370</v>
      </c>
    </row>
    <row r="424" spans="1:8" ht="15" customHeight="1">
      <c r="A424" s="835" t="s">
        <v>2391</v>
      </c>
      <c r="B424" s="835">
        <v>6100015172</v>
      </c>
      <c r="C424" s="835">
        <v>200002</v>
      </c>
      <c r="D424" s="835" t="s">
        <v>1956</v>
      </c>
      <c r="E424" s="835" t="s">
        <v>2933</v>
      </c>
      <c r="F424" s="843">
        <v>2626.6</v>
      </c>
      <c r="G424" s="842">
        <f>ROUND(F424*6.1136,2)</f>
        <v>16057.98</v>
      </c>
      <c r="H424" s="868" t="s">
        <v>2370</v>
      </c>
    </row>
    <row r="425" spans="1:8" ht="15" customHeight="1">
      <c r="A425" s="844" t="s">
        <v>2358</v>
      </c>
      <c r="B425" s="844">
        <v>200289541</v>
      </c>
      <c r="C425" s="844">
        <v>200002</v>
      </c>
      <c r="D425" s="844" t="s">
        <v>1956</v>
      </c>
      <c r="E425" s="844" t="s">
        <v>2934</v>
      </c>
      <c r="F425" s="845">
        <v>2603</v>
      </c>
      <c r="G425" s="842">
        <v>15913.7</v>
      </c>
      <c r="H425" s="883" t="s">
        <v>2447</v>
      </c>
    </row>
    <row r="426" spans="1:8" ht="15" customHeight="1">
      <c r="A426" s="835" t="s">
        <v>2768</v>
      </c>
      <c r="B426" s="835">
        <v>6100014819</v>
      </c>
      <c r="C426" s="835">
        <v>200002</v>
      </c>
      <c r="D426" s="835" t="s">
        <v>1956</v>
      </c>
      <c r="E426" s="835" t="s">
        <v>2935</v>
      </c>
      <c r="F426" s="843">
        <v>2579</v>
      </c>
      <c r="G426" s="842">
        <f>ROUND(F426*6.1136,2)</f>
        <v>15766.97</v>
      </c>
      <c r="H426" s="868" t="s">
        <v>2370</v>
      </c>
    </row>
    <row r="427" spans="1:8" ht="15" customHeight="1">
      <c r="A427" s="835" t="s">
        <v>2558</v>
      </c>
      <c r="B427" s="835">
        <v>6100015843</v>
      </c>
      <c r="C427" s="835">
        <v>200002</v>
      </c>
      <c r="D427" s="835" t="s">
        <v>1956</v>
      </c>
      <c r="E427" s="835" t="s">
        <v>2936</v>
      </c>
      <c r="F427" s="843">
        <v>2579</v>
      </c>
      <c r="G427" s="842">
        <f>ROUND(F427*6.1136,2)</f>
        <v>15766.97</v>
      </c>
      <c r="H427" s="868" t="s">
        <v>2370</v>
      </c>
    </row>
    <row r="428" spans="1:8" ht="15" customHeight="1">
      <c r="A428" s="835" t="s">
        <v>2564</v>
      </c>
      <c r="B428" s="835">
        <v>6100015037</v>
      </c>
      <c r="C428" s="835">
        <v>200002</v>
      </c>
      <c r="D428" s="835" t="s">
        <v>1956</v>
      </c>
      <c r="E428" s="835" t="s">
        <v>2937</v>
      </c>
      <c r="F428" s="843">
        <v>2543.4</v>
      </c>
      <c r="G428" s="842">
        <f>ROUND(F428*6.1136,2)</f>
        <v>15549.33</v>
      </c>
      <c r="H428" s="868" t="s">
        <v>2370</v>
      </c>
    </row>
    <row r="429" spans="1:8" ht="15" customHeight="1">
      <c r="A429" s="835" t="s">
        <v>2470</v>
      </c>
      <c r="B429" s="835">
        <v>6100015017</v>
      </c>
      <c r="C429" s="835">
        <v>200002</v>
      </c>
      <c r="D429" s="835" t="s">
        <v>1956</v>
      </c>
      <c r="E429" s="835" t="s">
        <v>2938</v>
      </c>
      <c r="F429" s="843">
        <v>2522.6</v>
      </c>
      <c r="G429" s="842">
        <f>ROUND(F429*6.1136,2)</f>
        <v>15422.17</v>
      </c>
      <c r="H429" s="868" t="s">
        <v>2370</v>
      </c>
    </row>
    <row r="430" spans="1:8" ht="15" customHeight="1">
      <c r="A430" s="854" t="s">
        <v>2366</v>
      </c>
      <c r="B430" s="854">
        <v>6100015483</v>
      </c>
      <c r="C430" s="859">
        <v>100137</v>
      </c>
      <c r="D430" s="856" t="s">
        <v>2801</v>
      </c>
      <c r="E430" s="859" t="s">
        <v>2939</v>
      </c>
      <c r="F430" s="859"/>
      <c r="G430" s="858">
        <v>15231.89</v>
      </c>
      <c r="H430" s="857" t="s">
        <v>2361</v>
      </c>
    </row>
    <row r="431" spans="1:8" ht="15" customHeight="1">
      <c r="A431" s="835" t="s">
        <v>2379</v>
      </c>
      <c r="B431" s="835">
        <v>6100016041</v>
      </c>
      <c r="C431" s="835">
        <v>200002</v>
      </c>
      <c r="D431" s="835" t="s">
        <v>1956</v>
      </c>
      <c r="E431" s="835" t="s">
        <v>2940</v>
      </c>
      <c r="F431" s="843">
        <v>2483.6999999999998</v>
      </c>
      <c r="G431" s="842">
        <f>ROUND(F431*6.1136,2)</f>
        <v>15184.35</v>
      </c>
      <c r="H431" s="868" t="s">
        <v>2370</v>
      </c>
    </row>
    <row r="432" spans="1:8" ht="15" customHeight="1">
      <c r="A432" s="854" t="s">
        <v>2358</v>
      </c>
      <c r="B432" s="854">
        <v>6100015873</v>
      </c>
      <c r="C432" s="855">
        <v>100237</v>
      </c>
      <c r="D432" s="856" t="s">
        <v>2941</v>
      </c>
      <c r="E432" s="855" t="s">
        <v>2942</v>
      </c>
      <c r="F432" s="857"/>
      <c r="G432" s="858">
        <v>14999.4</v>
      </c>
      <c r="H432" s="857" t="s">
        <v>2361</v>
      </c>
    </row>
    <row r="433" spans="1:8" ht="15" customHeight="1">
      <c r="A433" s="854" t="s">
        <v>2538</v>
      </c>
      <c r="B433" s="854">
        <v>6100015959</v>
      </c>
      <c r="C433" s="855">
        <v>100185</v>
      </c>
      <c r="D433" s="856" t="s">
        <v>2807</v>
      </c>
      <c r="E433" s="855" t="s">
        <v>2943</v>
      </c>
      <c r="F433" s="857"/>
      <c r="G433" s="858">
        <v>14959.62</v>
      </c>
      <c r="H433" s="857" t="s">
        <v>2361</v>
      </c>
    </row>
    <row r="434" spans="1:8" ht="15" customHeight="1">
      <c r="A434" s="835" t="s">
        <v>2623</v>
      </c>
      <c r="B434" s="835">
        <v>6100015273</v>
      </c>
      <c r="C434" s="835">
        <v>200002</v>
      </c>
      <c r="D434" s="835" t="s">
        <v>1956</v>
      </c>
      <c r="E434" s="835" t="s">
        <v>2944</v>
      </c>
      <c r="F434" s="843">
        <v>2425.1999999999998</v>
      </c>
      <c r="G434" s="842">
        <f t="shared" ref="G434:G443" si="1">ROUND(F434*6.1136,2)</f>
        <v>14826.7</v>
      </c>
      <c r="H434" s="868" t="s">
        <v>2370</v>
      </c>
    </row>
    <row r="435" spans="1:8" ht="15" customHeight="1">
      <c r="A435" s="835" t="s">
        <v>2429</v>
      </c>
      <c r="B435" s="835">
        <v>6100015537</v>
      </c>
      <c r="C435" s="835">
        <v>200002</v>
      </c>
      <c r="D435" s="835" t="s">
        <v>1956</v>
      </c>
      <c r="E435" s="835" t="s">
        <v>2945</v>
      </c>
      <c r="F435" s="843">
        <v>2377</v>
      </c>
      <c r="G435" s="842">
        <f t="shared" si="1"/>
        <v>14532.03</v>
      </c>
      <c r="H435" s="868" t="s">
        <v>2370</v>
      </c>
    </row>
    <row r="436" spans="1:8" ht="15" customHeight="1">
      <c r="A436" s="835" t="s">
        <v>2429</v>
      </c>
      <c r="B436" s="835">
        <v>6100015532</v>
      </c>
      <c r="C436" s="835">
        <v>200002</v>
      </c>
      <c r="D436" s="835" t="s">
        <v>1956</v>
      </c>
      <c r="E436" s="835" t="s">
        <v>2946</v>
      </c>
      <c r="F436" s="843">
        <v>2369.4</v>
      </c>
      <c r="G436" s="842">
        <f t="shared" si="1"/>
        <v>14485.56</v>
      </c>
      <c r="H436" s="868" t="s">
        <v>2370</v>
      </c>
    </row>
    <row r="437" spans="1:8" ht="15" customHeight="1">
      <c r="A437" s="835" t="s">
        <v>2379</v>
      </c>
      <c r="B437" s="835">
        <v>6100016048</v>
      </c>
      <c r="C437" s="835">
        <v>200002</v>
      </c>
      <c r="D437" s="835" t="s">
        <v>1956</v>
      </c>
      <c r="E437" s="835" t="s">
        <v>2947</v>
      </c>
      <c r="F437" s="843">
        <v>2362.63</v>
      </c>
      <c r="G437" s="842">
        <f t="shared" si="1"/>
        <v>14444.17</v>
      </c>
      <c r="H437" s="868" t="s">
        <v>2370</v>
      </c>
    </row>
    <row r="438" spans="1:8" ht="15" customHeight="1">
      <c r="A438" s="835" t="s">
        <v>2621</v>
      </c>
      <c r="B438" s="835">
        <v>6100015048</v>
      </c>
      <c r="C438" s="835">
        <v>200002</v>
      </c>
      <c r="D438" s="835" t="s">
        <v>1956</v>
      </c>
      <c r="E438" s="835" t="s">
        <v>2948</v>
      </c>
      <c r="F438" s="843">
        <v>2331</v>
      </c>
      <c r="G438" s="842">
        <f t="shared" si="1"/>
        <v>14250.8</v>
      </c>
      <c r="H438" s="868" t="s">
        <v>2370</v>
      </c>
    </row>
    <row r="439" spans="1:8" ht="15" customHeight="1">
      <c r="A439" s="835" t="s">
        <v>2379</v>
      </c>
      <c r="B439" s="835">
        <v>6100016044</v>
      </c>
      <c r="C439" s="835">
        <v>200002</v>
      </c>
      <c r="D439" s="835" t="s">
        <v>1956</v>
      </c>
      <c r="E439" s="835" t="s">
        <v>2949</v>
      </c>
      <c r="F439" s="843">
        <v>2325.52</v>
      </c>
      <c r="G439" s="842">
        <f t="shared" si="1"/>
        <v>14217.3</v>
      </c>
      <c r="H439" s="868" t="s">
        <v>2370</v>
      </c>
    </row>
    <row r="440" spans="1:8" ht="15" customHeight="1">
      <c r="A440" s="835" t="s">
        <v>2950</v>
      </c>
      <c r="B440" s="835">
        <v>6100015260</v>
      </c>
      <c r="C440" s="835">
        <v>200002</v>
      </c>
      <c r="D440" s="835" t="s">
        <v>1956</v>
      </c>
      <c r="E440" s="835" t="s">
        <v>2951</v>
      </c>
      <c r="F440" s="843">
        <v>2299.02</v>
      </c>
      <c r="G440" s="842">
        <f t="shared" si="1"/>
        <v>14055.29</v>
      </c>
      <c r="H440" s="868" t="s">
        <v>2370</v>
      </c>
    </row>
    <row r="441" spans="1:8" ht="15" customHeight="1">
      <c r="A441" s="835" t="s">
        <v>2707</v>
      </c>
      <c r="B441" s="835">
        <v>6100014800</v>
      </c>
      <c r="C441" s="835">
        <v>200002</v>
      </c>
      <c r="D441" s="835" t="s">
        <v>1956</v>
      </c>
      <c r="E441" s="835" t="s">
        <v>2952</v>
      </c>
      <c r="F441" s="843">
        <v>2296.41</v>
      </c>
      <c r="G441" s="842">
        <f t="shared" si="1"/>
        <v>14039.33</v>
      </c>
      <c r="H441" s="868" t="s">
        <v>2370</v>
      </c>
    </row>
    <row r="442" spans="1:8" ht="15" customHeight="1">
      <c r="A442" s="835" t="s">
        <v>2751</v>
      </c>
      <c r="B442" s="835">
        <v>6100015851</v>
      </c>
      <c r="C442" s="835">
        <v>200002</v>
      </c>
      <c r="D442" s="835" t="s">
        <v>1956</v>
      </c>
      <c r="E442" s="835" t="s">
        <v>2953</v>
      </c>
      <c r="F442" s="843">
        <v>2294.6</v>
      </c>
      <c r="G442" s="842">
        <f t="shared" si="1"/>
        <v>14028.27</v>
      </c>
      <c r="H442" s="868" t="s">
        <v>2370</v>
      </c>
    </row>
    <row r="443" spans="1:8" ht="15" customHeight="1">
      <c r="A443" s="835" t="s">
        <v>2391</v>
      </c>
      <c r="B443" s="835">
        <v>6100015161</v>
      </c>
      <c r="C443" s="835">
        <v>200002</v>
      </c>
      <c r="D443" s="835" t="s">
        <v>1956</v>
      </c>
      <c r="E443" s="835" t="s">
        <v>2954</v>
      </c>
      <c r="F443" s="843">
        <v>2220.35</v>
      </c>
      <c r="G443" s="842">
        <f t="shared" si="1"/>
        <v>13574.33</v>
      </c>
      <c r="H443" s="868" t="s">
        <v>2370</v>
      </c>
    </row>
    <row r="444" spans="1:8" ht="15" customHeight="1">
      <c r="A444" s="854" t="s">
        <v>2525</v>
      </c>
      <c r="B444" s="854">
        <v>6100015719</v>
      </c>
      <c r="C444" s="855">
        <v>100156</v>
      </c>
      <c r="D444" s="856" t="s">
        <v>2792</v>
      </c>
      <c r="E444" s="855" t="s">
        <v>2955</v>
      </c>
      <c r="F444" s="857"/>
      <c r="G444" s="858">
        <v>13373.1</v>
      </c>
      <c r="H444" s="857" t="s">
        <v>2361</v>
      </c>
    </row>
    <row r="445" spans="1:8" ht="15" customHeight="1">
      <c r="A445" s="844" t="s">
        <v>2358</v>
      </c>
      <c r="B445" s="844">
        <v>200289541</v>
      </c>
      <c r="C445" s="844">
        <v>200002</v>
      </c>
      <c r="D445" s="844" t="s">
        <v>1956</v>
      </c>
      <c r="E445" s="844" t="s">
        <v>2956</v>
      </c>
      <c r="F445" s="845">
        <v>2157.5</v>
      </c>
      <c r="G445" s="842">
        <v>13190.09</v>
      </c>
      <c r="H445" s="883" t="s">
        <v>2447</v>
      </c>
    </row>
    <row r="446" spans="1:8" ht="15" customHeight="1">
      <c r="A446" s="854" t="s">
        <v>2362</v>
      </c>
      <c r="B446" s="854">
        <v>6100015734</v>
      </c>
      <c r="C446" s="855">
        <v>100139</v>
      </c>
      <c r="D446" s="856" t="s">
        <v>1918</v>
      </c>
      <c r="E446" s="855" t="s">
        <v>2957</v>
      </c>
      <c r="F446" s="857"/>
      <c r="G446" s="858">
        <v>13083.53</v>
      </c>
      <c r="H446" s="857" t="s">
        <v>2361</v>
      </c>
    </row>
    <row r="447" spans="1:8" ht="15" customHeight="1">
      <c r="A447" s="854" t="s">
        <v>2358</v>
      </c>
      <c r="B447" s="854">
        <v>6100015895</v>
      </c>
      <c r="C447" s="855">
        <v>100034</v>
      </c>
      <c r="D447" s="856" t="s">
        <v>2958</v>
      </c>
      <c r="E447" s="855" t="s">
        <v>2959</v>
      </c>
      <c r="F447" s="855"/>
      <c r="G447" s="858">
        <v>12799.8</v>
      </c>
      <c r="H447" s="857" t="s">
        <v>2361</v>
      </c>
    </row>
    <row r="448" spans="1:8" ht="15" customHeight="1">
      <c r="A448" s="835" t="s">
        <v>2391</v>
      </c>
      <c r="B448" s="835">
        <v>6100015174</v>
      </c>
      <c r="C448" s="835">
        <v>200002</v>
      </c>
      <c r="D448" s="835" t="s">
        <v>1956</v>
      </c>
      <c r="E448" s="835" t="s">
        <v>2960</v>
      </c>
      <c r="F448" s="843">
        <v>2068</v>
      </c>
      <c r="G448" s="842">
        <f>ROUND(F448*6.1136,2)</f>
        <v>12642.92</v>
      </c>
      <c r="H448" s="868" t="s">
        <v>2370</v>
      </c>
    </row>
    <row r="449" spans="1:8" ht="15" customHeight="1">
      <c r="A449" s="835" t="s">
        <v>2525</v>
      </c>
      <c r="B449" s="835">
        <v>6100015711</v>
      </c>
      <c r="C449" s="835">
        <v>200002</v>
      </c>
      <c r="D449" s="835" t="s">
        <v>1956</v>
      </c>
      <c r="E449" s="835" t="s">
        <v>2961</v>
      </c>
      <c r="F449" s="843">
        <v>2068</v>
      </c>
      <c r="G449" s="842">
        <f>ROUND(F449*6.1136,2)</f>
        <v>12642.92</v>
      </c>
      <c r="H449" s="868" t="s">
        <v>2370</v>
      </c>
    </row>
    <row r="450" spans="1:8" ht="15" customHeight="1">
      <c r="A450" s="835" t="s">
        <v>2403</v>
      </c>
      <c r="B450" s="835">
        <v>6100015068</v>
      </c>
      <c r="C450" s="835">
        <v>200002</v>
      </c>
      <c r="D450" s="835" t="s">
        <v>1956</v>
      </c>
      <c r="E450" s="835" t="s">
        <v>2962</v>
      </c>
      <c r="F450" s="843">
        <v>2042.25</v>
      </c>
      <c r="G450" s="842">
        <f>ROUND(F450*6.1136,2)</f>
        <v>12485.5</v>
      </c>
      <c r="H450" s="868" t="s">
        <v>2370</v>
      </c>
    </row>
    <row r="451" spans="1:8" ht="15" customHeight="1">
      <c r="A451" s="854" t="s">
        <v>2373</v>
      </c>
      <c r="B451" s="854">
        <v>6100016011</v>
      </c>
      <c r="C451" s="855">
        <v>100230</v>
      </c>
      <c r="D451" s="856" t="s">
        <v>2878</v>
      </c>
      <c r="E451" s="855" t="s">
        <v>2963</v>
      </c>
      <c r="F451" s="857"/>
      <c r="G451" s="858">
        <v>12308.4</v>
      </c>
      <c r="H451" s="857" t="s">
        <v>2361</v>
      </c>
    </row>
    <row r="452" spans="1:8" ht="15" customHeight="1">
      <c r="A452" s="835" t="s">
        <v>2391</v>
      </c>
      <c r="B452" s="835">
        <v>6100015162</v>
      </c>
      <c r="C452" s="835">
        <v>200002</v>
      </c>
      <c r="D452" s="835" t="s">
        <v>1956</v>
      </c>
      <c r="E452" s="835" t="s">
        <v>2964</v>
      </c>
      <c r="F452" s="843">
        <v>2000</v>
      </c>
      <c r="G452" s="842">
        <f>ROUND(F452*6.1136,2)</f>
        <v>12227.2</v>
      </c>
      <c r="H452" s="868" t="s">
        <v>2370</v>
      </c>
    </row>
    <row r="453" spans="1:8" ht="15" customHeight="1">
      <c r="A453" s="854" t="s">
        <v>2411</v>
      </c>
      <c r="B453" s="854">
        <v>6100015797</v>
      </c>
      <c r="C453" s="855">
        <v>100253</v>
      </c>
      <c r="D453" s="856" t="s">
        <v>2965</v>
      </c>
      <c r="E453" s="855" t="s">
        <v>2966</v>
      </c>
      <c r="F453" s="857"/>
      <c r="G453" s="858">
        <v>12168</v>
      </c>
      <c r="H453" s="857" t="s">
        <v>2361</v>
      </c>
    </row>
    <row r="454" spans="1:8" ht="15" customHeight="1">
      <c r="A454" s="835" t="s">
        <v>2416</v>
      </c>
      <c r="B454" s="835">
        <v>6100015683</v>
      </c>
      <c r="C454" s="835">
        <v>200002</v>
      </c>
      <c r="D454" s="835" t="s">
        <v>1956</v>
      </c>
      <c r="E454" s="835" t="s">
        <v>2967</v>
      </c>
      <c r="F454" s="843">
        <v>1948.88</v>
      </c>
      <c r="G454" s="842">
        <f>ROUND(F454*6.1136,2)</f>
        <v>11914.67</v>
      </c>
      <c r="H454" s="868" t="s">
        <v>2370</v>
      </c>
    </row>
    <row r="455" spans="1:8" ht="15" customHeight="1">
      <c r="A455" s="844" t="s">
        <v>2358</v>
      </c>
      <c r="B455" s="844">
        <v>200289541</v>
      </c>
      <c r="C455" s="844">
        <v>200002</v>
      </c>
      <c r="D455" s="844" t="s">
        <v>1956</v>
      </c>
      <c r="E455" s="844" t="s">
        <v>2968</v>
      </c>
      <c r="F455" s="845">
        <v>1944.3</v>
      </c>
      <c r="G455" s="842">
        <v>11886.67</v>
      </c>
      <c r="H455" s="883" t="s">
        <v>2447</v>
      </c>
    </row>
    <row r="456" spans="1:8" ht="15" customHeight="1">
      <c r="A456" s="872" t="s">
        <v>2632</v>
      </c>
      <c r="B456" s="872">
        <v>6100014164</v>
      </c>
      <c r="C456" s="872">
        <v>100311</v>
      </c>
      <c r="D456" s="872" t="s">
        <v>2399</v>
      </c>
      <c r="E456" s="872" t="s">
        <v>2969</v>
      </c>
      <c r="F456" s="872"/>
      <c r="G456" s="858">
        <v>11711.7</v>
      </c>
      <c r="H456" s="857" t="s">
        <v>2361</v>
      </c>
    </row>
    <row r="457" spans="1:8" ht="15" customHeight="1">
      <c r="A457" s="854" t="s">
        <v>2656</v>
      </c>
      <c r="B457" s="854">
        <v>6100015628</v>
      </c>
      <c r="C457" s="855">
        <v>100116</v>
      </c>
      <c r="D457" s="856" t="s">
        <v>2970</v>
      </c>
      <c r="E457" s="855" t="s">
        <v>2971</v>
      </c>
      <c r="F457" s="855"/>
      <c r="G457" s="858">
        <v>11480.5</v>
      </c>
      <c r="H457" s="857" t="s">
        <v>2361</v>
      </c>
    </row>
    <row r="458" spans="1:8" ht="15" customHeight="1">
      <c r="A458" s="835" t="s">
        <v>2707</v>
      </c>
      <c r="B458" s="835">
        <v>6100014805</v>
      </c>
      <c r="C458" s="835">
        <v>200002</v>
      </c>
      <c r="D458" s="835" t="s">
        <v>1956</v>
      </c>
      <c r="E458" s="835" t="s">
        <v>2972</v>
      </c>
      <c r="F458" s="843">
        <v>1853.74</v>
      </c>
      <c r="G458" s="842">
        <f>ROUND(F458*6.1136,2)</f>
        <v>11333.02</v>
      </c>
      <c r="H458" s="868" t="s">
        <v>2370</v>
      </c>
    </row>
    <row r="459" spans="1:8" ht="15" customHeight="1">
      <c r="A459" s="835" t="s">
        <v>2623</v>
      </c>
      <c r="B459" s="835">
        <v>6100015278</v>
      </c>
      <c r="C459" s="835">
        <v>200002</v>
      </c>
      <c r="D459" s="835" t="s">
        <v>1956</v>
      </c>
      <c r="E459" s="835" t="s">
        <v>2973</v>
      </c>
      <c r="F459" s="843">
        <v>1824.22</v>
      </c>
      <c r="G459" s="842">
        <f>ROUND(F459*6.1136,2)</f>
        <v>11152.55</v>
      </c>
      <c r="H459" s="868" t="s">
        <v>2370</v>
      </c>
    </row>
    <row r="460" spans="1:8" ht="15" customHeight="1">
      <c r="A460" s="835" t="s">
        <v>2542</v>
      </c>
      <c r="B460" s="835">
        <v>6100015647</v>
      </c>
      <c r="C460" s="835">
        <v>200002</v>
      </c>
      <c r="D460" s="835" t="s">
        <v>1956</v>
      </c>
      <c r="E460" s="835" t="s">
        <v>2974</v>
      </c>
      <c r="F460" s="843">
        <v>1744.4</v>
      </c>
      <c r="G460" s="842">
        <f>ROUND(F460*6.1136,2)</f>
        <v>10664.56</v>
      </c>
      <c r="H460" s="868" t="s">
        <v>2370</v>
      </c>
    </row>
    <row r="461" spans="1:8" ht="15" customHeight="1">
      <c r="A461" s="835" t="s">
        <v>2379</v>
      </c>
      <c r="B461" s="835">
        <v>6100016049</v>
      </c>
      <c r="C461" s="835">
        <v>200002</v>
      </c>
      <c r="D461" s="835" t="s">
        <v>1956</v>
      </c>
      <c r="E461" s="835" t="s">
        <v>2975</v>
      </c>
      <c r="F461" s="843">
        <v>1710.75</v>
      </c>
      <c r="G461" s="842">
        <f>ROUND(F461*6.1136,2)</f>
        <v>10458.84</v>
      </c>
      <c r="H461" s="868" t="s">
        <v>2370</v>
      </c>
    </row>
    <row r="462" spans="1:8" ht="15" customHeight="1">
      <c r="A462" s="854" t="s">
        <v>2373</v>
      </c>
      <c r="B462" s="854">
        <v>6100016007</v>
      </c>
      <c r="C462" s="855">
        <v>100121</v>
      </c>
      <c r="D462" s="856" t="s">
        <v>2848</v>
      </c>
      <c r="E462" s="855" t="s">
        <v>2976</v>
      </c>
      <c r="F462" s="857"/>
      <c r="G462" s="858">
        <v>10319.4</v>
      </c>
      <c r="H462" s="857" t="s">
        <v>2361</v>
      </c>
    </row>
    <row r="463" spans="1:8" ht="15" customHeight="1">
      <c r="A463" s="835" t="s">
        <v>2414</v>
      </c>
      <c r="B463" s="835">
        <v>6100014981</v>
      </c>
      <c r="C463" s="835">
        <v>200002</v>
      </c>
      <c r="D463" s="835" t="s">
        <v>1956</v>
      </c>
      <c r="E463" s="835" t="s">
        <v>2977</v>
      </c>
      <c r="F463" s="843">
        <v>1662.53</v>
      </c>
      <c r="G463" s="842">
        <f>ROUND(F463*6.1136,2)</f>
        <v>10164.040000000001</v>
      </c>
      <c r="H463" s="868" t="s">
        <v>2370</v>
      </c>
    </row>
    <row r="464" spans="1:8" ht="15" customHeight="1">
      <c r="A464" s="835" t="s">
        <v>2429</v>
      </c>
      <c r="B464" s="835">
        <v>6100015536</v>
      </c>
      <c r="C464" s="835">
        <v>200002</v>
      </c>
      <c r="D464" s="835" t="s">
        <v>1956</v>
      </c>
      <c r="E464" s="835" t="s">
        <v>2978</v>
      </c>
      <c r="F464" s="843">
        <v>1484.4</v>
      </c>
      <c r="G464" s="842">
        <f>ROUND(F464*6.1136,2)</f>
        <v>9075.0300000000007</v>
      </c>
      <c r="H464" s="868" t="s">
        <v>2370</v>
      </c>
    </row>
    <row r="465" spans="1:8" ht="15" customHeight="1">
      <c r="A465" s="854" t="s">
        <v>2358</v>
      </c>
      <c r="B465" s="854">
        <v>6100015875</v>
      </c>
      <c r="C465" s="855">
        <v>100038</v>
      </c>
      <c r="D465" s="856" t="s">
        <v>2979</v>
      </c>
      <c r="E465" s="855" t="s">
        <v>2980</v>
      </c>
      <c r="F465" s="855"/>
      <c r="G465" s="858">
        <v>8775</v>
      </c>
      <c r="H465" s="857" t="s">
        <v>2361</v>
      </c>
    </row>
    <row r="466" spans="1:8" ht="15" customHeight="1">
      <c r="A466" s="854" t="s">
        <v>2358</v>
      </c>
      <c r="B466" s="854">
        <v>6100015876</v>
      </c>
      <c r="C466" s="855">
        <v>100038</v>
      </c>
      <c r="D466" s="856" t="s">
        <v>2979</v>
      </c>
      <c r="E466" s="855" t="s">
        <v>2981</v>
      </c>
      <c r="F466" s="855"/>
      <c r="G466" s="858">
        <v>8775</v>
      </c>
      <c r="H466" s="857" t="s">
        <v>2361</v>
      </c>
    </row>
    <row r="467" spans="1:8" ht="15" customHeight="1">
      <c r="A467" s="835" t="s">
        <v>2623</v>
      </c>
      <c r="B467" s="835">
        <v>6100015271</v>
      </c>
      <c r="C467" s="835">
        <v>200002</v>
      </c>
      <c r="D467" s="835" t="s">
        <v>1956</v>
      </c>
      <c r="E467" s="835" t="s">
        <v>2982</v>
      </c>
      <c r="F467" s="843">
        <v>1404</v>
      </c>
      <c r="G467" s="842">
        <f>ROUND(F467*6.1136,2)</f>
        <v>8583.49</v>
      </c>
      <c r="H467" s="868" t="s">
        <v>2370</v>
      </c>
    </row>
    <row r="468" spans="1:8" ht="15" customHeight="1">
      <c r="A468" s="835" t="s">
        <v>2570</v>
      </c>
      <c r="B468" s="835">
        <v>6100014871</v>
      </c>
      <c r="C468" s="835">
        <v>200002</v>
      </c>
      <c r="D468" s="835" t="s">
        <v>1956</v>
      </c>
      <c r="E468" s="835" t="s">
        <v>2983</v>
      </c>
      <c r="F468" s="843">
        <v>1401</v>
      </c>
      <c r="G468" s="842">
        <f>ROUND(F468*6.1136,2)</f>
        <v>8565.15</v>
      </c>
      <c r="H468" s="868" t="s">
        <v>2370</v>
      </c>
    </row>
    <row r="469" spans="1:8" ht="15" customHeight="1">
      <c r="A469" s="854" t="s">
        <v>2504</v>
      </c>
      <c r="B469" s="854">
        <v>6100015759</v>
      </c>
      <c r="C469" s="855">
        <v>100021</v>
      </c>
      <c r="D469" s="856" t="s">
        <v>2984</v>
      </c>
      <c r="E469" s="855" t="s">
        <v>2985</v>
      </c>
      <c r="F469" s="857"/>
      <c r="G469" s="858">
        <v>8536.32</v>
      </c>
      <c r="H469" s="857" t="s">
        <v>2361</v>
      </c>
    </row>
    <row r="470" spans="1:8" ht="15" customHeight="1">
      <c r="A470" s="835" t="s">
        <v>2707</v>
      </c>
      <c r="B470" s="835">
        <v>6100014798</v>
      </c>
      <c r="C470" s="835">
        <v>200002</v>
      </c>
      <c r="D470" s="835" t="s">
        <v>1956</v>
      </c>
      <c r="E470" s="835" t="s">
        <v>2986</v>
      </c>
      <c r="F470" s="843">
        <v>1384</v>
      </c>
      <c r="G470" s="842">
        <f>ROUND(F470*6.1136,2)</f>
        <v>8461.2199999999993</v>
      </c>
      <c r="H470" s="868" t="s">
        <v>2370</v>
      </c>
    </row>
    <row r="471" spans="1:8" ht="15" customHeight="1">
      <c r="A471" s="844" t="s">
        <v>2358</v>
      </c>
      <c r="B471" s="844">
        <v>200289541</v>
      </c>
      <c r="C471" s="844">
        <v>200002</v>
      </c>
      <c r="D471" s="844" t="s">
        <v>1956</v>
      </c>
      <c r="E471" s="844" t="s">
        <v>2987</v>
      </c>
      <c r="F471" s="845">
        <v>1332.89</v>
      </c>
      <c r="G471" s="842">
        <v>8148.76</v>
      </c>
      <c r="H471" s="883" t="s">
        <v>2447</v>
      </c>
    </row>
    <row r="472" spans="1:8" ht="15" customHeight="1">
      <c r="A472" s="844" t="s">
        <v>2358</v>
      </c>
      <c r="B472" s="844">
        <v>200289541</v>
      </c>
      <c r="C472" s="844">
        <v>200002</v>
      </c>
      <c r="D472" s="844" t="s">
        <v>1956</v>
      </c>
      <c r="E472" s="844" t="s">
        <v>2988</v>
      </c>
      <c r="F472" s="845">
        <v>1307.2</v>
      </c>
      <c r="G472" s="842">
        <v>7991.7</v>
      </c>
      <c r="H472" s="883" t="s">
        <v>2447</v>
      </c>
    </row>
    <row r="473" spans="1:8" ht="15" customHeight="1">
      <c r="A473" s="835" t="s">
        <v>2558</v>
      </c>
      <c r="B473" s="835">
        <v>6100015844</v>
      </c>
      <c r="C473" s="835">
        <v>200002</v>
      </c>
      <c r="D473" s="835" t="s">
        <v>1956</v>
      </c>
      <c r="E473" s="835" t="s">
        <v>2989</v>
      </c>
      <c r="F473" s="843">
        <v>1246</v>
      </c>
      <c r="G473" s="842">
        <f>ROUND(F473*6.1136,2)</f>
        <v>7617.55</v>
      </c>
      <c r="H473" s="868" t="s">
        <v>2370</v>
      </c>
    </row>
    <row r="474" spans="1:8" ht="15" customHeight="1">
      <c r="A474" s="835" t="s">
        <v>2570</v>
      </c>
      <c r="B474" s="835">
        <v>6100014870</v>
      </c>
      <c r="C474" s="835">
        <v>200002</v>
      </c>
      <c r="D474" s="835" t="s">
        <v>1956</v>
      </c>
      <c r="E474" s="835" t="s">
        <v>2990</v>
      </c>
      <c r="F474" s="843">
        <v>1241.79</v>
      </c>
      <c r="G474" s="842">
        <f>ROUND(F474*6.1136,2)</f>
        <v>7591.81</v>
      </c>
      <c r="H474" s="868" t="s">
        <v>2370</v>
      </c>
    </row>
    <row r="475" spans="1:8" ht="15" customHeight="1">
      <c r="A475" s="835" t="s">
        <v>2387</v>
      </c>
      <c r="B475" s="835">
        <v>6100015908</v>
      </c>
      <c r="C475" s="835">
        <v>200002</v>
      </c>
      <c r="D475" s="835" t="s">
        <v>1956</v>
      </c>
      <c r="E475" s="835" t="s">
        <v>2991</v>
      </c>
      <c r="F475" s="843">
        <v>1195.54</v>
      </c>
      <c r="G475" s="842">
        <f>ROUND(F475*6.1136,2)</f>
        <v>7309.05</v>
      </c>
      <c r="H475" s="868" t="s">
        <v>2370</v>
      </c>
    </row>
    <row r="476" spans="1:8" ht="15" customHeight="1">
      <c r="A476" s="854" t="s">
        <v>2366</v>
      </c>
      <c r="B476" s="854">
        <v>6100015486</v>
      </c>
      <c r="C476" s="855">
        <v>100132</v>
      </c>
      <c r="D476" s="856" t="s">
        <v>2803</v>
      </c>
      <c r="E476" s="855" t="s">
        <v>2992</v>
      </c>
      <c r="F476" s="857"/>
      <c r="G476" s="858">
        <v>7271.32</v>
      </c>
      <c r="H476" s="857" t="s">
        <v>2361</v>
      </c>
    </row>
    <row r="477" spans="1:8" ht="15" customHeight="1">
      <c r="A477" s="854" t="s">
        <v>2504</v>
      </c>
      <c r="B477" s="854">
        <v>6100015756</v>
      </c>
      <c r="C477" s="855">
        <v>100293</v>
      </c>
      <c r="D477" s="856" t="s">
        <v>2993</v>
      </c>
      <c r="E477" s="855" t="s">
        <v>2994</v>
      </c>
      <c r="F477" s="857"/>
      <c r="G477" s="858">
        <v>7207.2</v>
      </c>
      <c r="H477" s="857" t="s">
        <v>2361</v>
      </c>
    </row>
    <row r="478" spans="1:8" ht="15" customHeight="1">
      <c r="A478" s="872" t="s">
        <v>2538</v>
      </c>
      <c r="B478" s="872">
        <v>6100015992</v>
      </c>
      <c r="C478" s="872">
        <v>100401</v>
      </c>
      <c r="D478" s="872" t="s">
        <v>2995</v>
      </c>
      <c r="E478" s="872" t="s">
        <v>2996</v>
      </c>
      <c r="F478" s="872"/>
      <c r="G478" s="858">
        <v>7176.9</v>
      </c>
      <c r="H478" s="857" t="s">
        <v>2361</v>
      </c>
    </row>
    <row r="479" spans="1:8" ht="15" customHeight="1">
      <c r="A479" s="835" t="s">
        <v>2437</v>
      </c>
      <c r="B479" s="835">
        <v>6100015622</v>
      </c>
      <c r="C479" s="835">
        <v>200002</v>
      </c>
      <c r="D479" s="835" t="s">
        <v>1956</v>
      </c>
      <c r="E479" s="835" t="s">
        <v>2997</v>
      </c>
      <c r="F479" s="843">
        <v>1146.8800000000001</v>
      </c>
      <c r="G479" s="842">
        <f>ROUND(F479*6.1136,2)</f>
        <v>7011.57</v>
      </c>
      <c r="H479" s="868" t="s">
        <v>2370</v>
      </c>
    </row>
    <row r="480" spans="1:8" ht="15" customHeight="1">
      <c r="A480" s="854" t="s">
        <v>2366</v>
      </c>
      <c r="B480" s="854">
        <v>6100015639</v>
      </c>
      <c r="C480" s="855">
        <v>100057</v>
      </c>
      <c r="D480" s="856" t="s">
        <v>2380</v>
      </c>
      <c r="E480" s="855" t="s">
        <v>2438</v>
      </c>
      <c r="F480" s="857"/>
      <c r="G480" s="858">
        <v>6970.25</v>
      </c>
      <c r="H480" s="857" t="s">
        <v>2361</v>
      </c>
    </row>
    <row r="481" spans="1:8" ht="15" customHeight="1">
      <c r="A481" s="835" t="s">
        <v>2407</v>
      </c>
      <c r="B481" s="835">
        <v>6100015046</v>
      </c>
      <c r="C481" s="835">
        <v>200002</v>
      </c>
      <c r="D481" s="835" t="s">
        <v>1956</v>
      </c>
      <c r="E481" s="835" t="s">
        <v>2998</v>
      </c>
      <c r="F481" s="843">
        <v>1123.2</v>
      </c>
      <c r="G481" s="842">
        <f>ROUND(F481*6.1136,2)</f>
        <v>6866.8</v>
      </c>
      <c r="H481" s="868" t="s">
        <v>2370</v>
      </c>
    </row>
    <row r="482" spans="1:8" ht="15" customHeight="1">
      <c r="A482" s="835" t="s">
        <v>2429</v>
      </c>
      <c r="B482" s="835">
        <v>6100015528</v>
      </c>
      <c r="C482" s="835">
        <v>200002</v>
      </c>
      <c r="D482" s="835" t="s">
        <v>1956</v>
      </c>
      <c r="E482" s="835" t="s">
        <v>2999</v>
      </c>
      <c r="F482" s="843">
        <v>1089.08</v>
      </c>
      <c r="G482" s="842">
        <f>ROUND(F482*6.1136,2)</f>
        <v>6658.2</v>
      </c>
      <c r="H482" s="868" t="s">
        <v>2370</v>
      </c>
    </row>
    <row r="483" spans="1:8" ht="15" customHeight="1">
      <c r="A483" s="835" t="s">
        <v>2403</v>
      </c>
      <c r="B483" s="835">
        <v>6100015069</v>
      </c>
      <c r="C483" s="835">
        <v>200002</v>
      </c>
      <c r="D483" s="835" t="s">
        <v>1956</v>
      </c>
      <c r="E483" s="835" t="s">
        <v>3000</v>
      </c>
      <c r="F483" s="843">
        <v>1082.1400000000001</v>
      </c>
      <c r="G483" s="842">
        <f>ROUND(F483*6.1136,2)</f>
        <v>6615.77</v>
      </c>
      <c r="H483" s="868" t="s">
        <v>2370</v>
      </c>
    </row>
    <row r="484" spans="1:8" ht="15" customHeight="1">
      <c r="A484" s="854" t="s">
        <v>2393</v>
      </c>
      <c r="B484" s="854">
        <v>6100015786</v>
      </c>
      <c r="C484" s="855">
        <v>100190</v>
      </c>
      <c r="D484" s="856" t="s">
        <v>3001</v>
      </c>
      <c r="E484" s="855" t="s">
        <v>3002</v>
      </c>
      <c r="F484" s="857"/>
      <c r="G484" s="858">
        <v>6082.13</v>
      </c>
      <c r="H484" s="857" t="s">
        <v>2361</v>
      </c>
    </row>
    <row r="485" spans="1:8" ht="15" customHeight="1">
      <c r="A485" s="854" t="s">
        <v>2362</v>
      </c>
      <c r="B485" s="854">
        <v>6100015792</v>
      </c>
      <c r="C485" s="859">
        <v>100030</v>
      </c>
      <c r="D485" s="856" t="s">
        <v>1928</v>
      </c>
      <c r="E485" s="859" t="s">
        <v>3003</v>
      </c>
      <c r="F485" s="859"/>
      <c r="G485" s="858">
        <v>6043.05</v>
      </c>
      <c r="H485" s="857" t="s">
        <v>2361</v>
      </c>
    </row>
    <row r="486" spans="1:8" ht="15" customHeight="1">
      <c r="A486" s="854" t="s">
        <v>2387</v>
      </c>
      <c r="B486" s="854">
        <v>6100015917</v>
      </c>
      <c r="C486" s="855">
        <v>100309</v>
      </c>
      <c r="D486" s="856" t="s">
        <v>3004</v>
      </c>
      <c r="E486" s="855" t="s">
        <v>3005</v>
      </c>
      <c r="F486" s="857"/>
      <c r="G486" s="858">
        <v>6019.65</v>
      </c>
      <c r="H486" s="857" t="s">
        <v>2361</v>
      </c>
    </row>
    <row r="487" spans="1:8" ht="15" customHeight="1">
      <c r="A487" s="854" t="s">
        <v>2538</v>
      </c>
      <c r="B487" s="854">
        <v>6100015999</v>
      </c>
      <c r="C487" s="855">
        <v>100197</v>
      </c>
      <c r="D487" s="856" t="s">
        <v>3006</v>
      </c>
      <c r="E487" s="855" t="s">
        <v>3007</v>
      </c>
      <c r="F487" s="857"/>
      <c r="G487" s="858">
        <v>5861.7</v>
      </c>
      <c r="H487" s="857" t="s">
        <v>2361</v>
      </c>
    </row>
    <row r="488" spans="1:8" ht="15" customHeight="1">
      <c r="A488" s="854" t="s">
        <v>2358</v>
      </c>
      <c r="B488" s="854">
        <v>6100015877</v>
      </c>
      <c r="C488" s="855">
        <v>100116</v>
      </c>
      <c r="D488" s="856" t="s">
        <v>2970</v>
      </c>
      <c r="E488" s="855" t="s">
        <v>3008</v>
      </c>
      <c r="F488" s="855"/>
      <c r="G488" s="858">
        <v>5798</v>
      </c>
      <c r="H488" s="857" t="s">
        <v>2361</v>
      </c>
    </row>
    <row r="489" spans="1:8" ht="15" customHeight="1">
      <c r="A489" s="854" t="s">
        <v>2362</v>
      </c>
      <c r="B489" s="854">
        <v>6100015642</v>
      </c>
      <c r="C489" s="859">
        <v>100030</v>
      </c>
      <c r="D489" s="856" t="s">
        <v>1928</v>
      </c>
      <c r="E489" s="859" t="s">
        <v>3009</v>
      </c>
      <c r="F489" s="860"/>
      <c r="G489" s="858">
        <v>5694.62</v>
      </c>
      <c r="H489" s="857" t="s">
        <v>2361</v>
      </c>
    </row>
    <row r="490" spans="1:8" ht="15" customHeight="1">
      <c r="A490" s="854" t="s">
        <v>2538</v>
      </c>
      <c r="B490" s="854">
        <v>6100015981</v>
      </c>
      <c r="C490" s="855">
        <v>100021</v>
      </c>
      <c r="D490" s="856" t="s">
        <v>2984</v>
      </c>
      <c r="E490" s="855" t="s">
        <v>3010</v>
      </c>
      <c r="F490" s="857"/>
      <c r="G490" s="858">
        <v>5690.88</v>
      </c>
      <c r="H490" s="857" t="s">
        <v>2361</v>
      </c>
    </row>
    <row r="491" spans="1:8" ht="15" customHeight="1">
      <c r="A491" s="835" t="s">
        <v>2429</v>
      </c>
      <c r="B491" s="835">
        <v>6100015527</v>
      </c>
      <c r="C491" s="835">
        <v>200002</v>
      </c>
      <c r="D491" s="835" t="s">
        <v>1956</v>
      </c>
      <c r="E491" s="835" t="s">
        <v>3011</v>
      </c>
      <c r="F491" s="843">
        <v>926.99</v>
      </c>
      <c r="G491" s="842">
        <f>ROUND(F491*6.1136,2)</f>
        <v>5667.25</v>
      </c>
      <c r="H491" s="868" t="s">
        <v>2370</v>
      </c>
    </row>
    <row r="492" spans="1:8" ht="15" customHeight="1">
      <c r="A492" s="854" t="s">
        <v>2538</v>
      </c>
      <c r="B492" s="854">
        <v>6100015951</v>
      </c>
      <c r="C492" s="855">
        <v>100293</v>
      </c>
      <c r="D492" s="856" t="s">
        <v>2993</v>
      </c>
      <c r="E492" s="855" t="s">
        <v>3012</v>
      </c>
      <c r="F492" s="857"/>
      <c r="G492" s="858">
        <v>5662.8</v>
      </c>
      <c r="H492" s="857" t="s">
        <v>2361</v>
      </c>
    </row>
    <row r="493" spans="1:8" ht="15" customHeight="1">
      <c r="A493" s="872" t="s">
        <v>2393</v>
      </c>
      <c r="B493" s="872">
        <v>6100015776</v>
      </c>
      <c r="C493" s="872">
        <v>100378</v>
      </c>
      <c r="D493" s="872" t="s">
        <v>2388</v>
      </c>
      <c r="E493" s="872" t="s">
        <v>3013</v>
      </c>
      <c r="F493" s="872"/>
      <c r="G493" s="858">
        <v>5593.54</v>
      </c>
      <c r="H493" s="857" t="s">
        <v>2361</v>
      </c>
    </row>
    <row r="494" spans="1:8" ht="15" customHeight="1">
      <c r="A494" s="854" t="s">
        <v>2379</v>
      </c>
      <c r="B494" s="854">
        <v>6100016015</v>
      </c>
      <c r="C494" s="855">
        <v>100057</v>
      </c>
      <c r="D494" s="856" t="s">
        <v>2380</v>
      </c>
      <c r="E494" s="855" t="s">
        <v>2381</v>
      </c>
      <c r="F494" s="857"/>
      <c r="G494" s="858">
        <v>5572.26</v>
      </c>
      <c r="H494" s="857" t="s">
        <v>2361</v>
      </c>
    </row>
    <row r="495" spans="1:8" ht="15" customHeight="1">
      <c r="A495" s="835" t="s">
        <v>2450</v>
      </c>
      <c r="B495" s="835">
        <v>6100015372</v>
      </c>
      <c r="C495" s="835">
        <v>200002</v>
      </c>
      <c r="D495" s="835" t="s">
        <v>1956</v>
      </c>
      <c r="E495" s="835" t="s">
        <v>3014</v>
      </c>
      <c r="F495" s="843">
        <v>910.43</v>
      </c>
      <c r="G495" s="842">
        <f>ROUND(F495*6.1136,2)</f>
        <v>5566</v>
      </c>
      <c r="H495" s="868" t="s">
        <v>2370</v>
      </c>
    </row>
    <row r="496" spans="1:8" ht="15" customHeight="1">
      <c r="A496" s="835" t="s">
        <v>2472</v>
      </c>
      <c r="B496" s="835">
        <v>6100015452</v>
      </c>
      <c r="C496" s="835">
        <v>200002</v>
      </c>
      <c r="D496" s="835" t="s">
        <v>1956</v>
      </c>
      <c r="E496" s="835" t="s">
        <v>3015</v>
      </c>
      <c r="F496" s="843">
        <v>910.43</v>
      </c>
      <c r="G496" s="842">
        <f>ROUND(F496*6.1136,2)</f>
        <v>5566</v>
      </c>
      <c r="H496" s="868" t="s">
        <v>2370</v>
      </c>
    </row>
    <row r="497" spans="1:8" ht="15" customHeight="1">
      <c r="A497" s="854" t="s">
        <v>2525</v>
      </c>
      <c r="B497" s="854">
        <v>6100015726</v>
      </c>
      <c r="C497" s="855">
        <v>100171</v>
      </c>
      <c r="D497" s="856" t="s">
        <v>3016</v>
      </c>
      <c r="E497" s="855" t="s">
        <v>3017</v>
      </c>
      <c r="F497" s="857"/>
      <c r="G497" s="858">
        <v>5434.42</v>
      </c>
      <c r="H497" s="857" t="s">
        <v>2361</v>
      </c>
    </row>
    <row r="498" spans="1:8" ht="15" customHeight="1">
      <c r="A498" s="854" t="s">
        <v>2393</v>
      </c>
      <c r="B498" s="854">
        <v>6100015766</v>
      </c>
      <c r="C498" s="855">
        <v>100309</v>
      </c>
      <c r="D498" s="856" t="s">
        <v>3004</v>
      </c>
      <c r="E498" s="855" t="s">
        <v>3018</v>
      </c>
      <c r="F498" s="857"/>
      <c r="G498" s="858">
        <v>5159.7</v>
      </c>
      <c r="H498" s="857" t="s">
        <v>2361</v>
      </c>
    </row>
    <row r="499" spans="1:8" ht="15" customHeight="1">
      <c r="A499" s="835" t="s">
        <v>2385</v>
      </c>
      <c r="B499" s="835">
        <v>6100014850</v>
      </c>
      <c r="C499" s="835">
        <v>200002</v>
      </c>
      <c r="D499" s="835" t="s">
        <v>1956</v>
      </c>
      <c r="E499" s="835" t="s">
        <v>3019</v>
      </c>
      <c r="F499" s="843">
        <v>834</v>
      </c>
      <c r="G499" s="842">
        <f>ROUND(F499*6.1136,2)</f>
        <v>5098.74</v>
      </c>
      <c r="H499" s="868" t="s">
        <v>2370</v>
      </c>
    </row>
    <row r="500" spans="1:8" ht="15" customHeight="1">
      <c r="A500" s="835" t="s">
        <v>2385</v>
      </c>
      <c r="B500" s="835">
        <v>6100014846</v>
      </c>
      <c r="C500" s="835">
        <v>200002</v>
      </c>
      <c r="D500" s="835" t="s">
        <v>1956</v>
      </c>
      <c r="E500" s="835" t="s">
        <v>3020</v>
      </c>
      <c r="F500" s="843">
        <v>820.8</v>
      </c>
      <c r="G500" s="842">
        <f>ROUND(F500*6.1136,2)</f>
        <v>5018.04</v>
      </c>
      <c r="H500" s="868" t="s">
        <v>2370</v>
      </c>
    </row>
    <row r="501" spans="1:8" ht="15" customHeight="1">
      <c r="A501" s="835" t="s">
        <v>2407</v>
      </c>
      <c r="B501" s="835">
        <v>6100015043</v>
      </c>
      <c r="C501" s="835">
        <v>200002</v>
      </c>
      <c r="D501" s="835" t="s">
        <v>1956</v>
      </c>
      <c r="E501" s="835" t="s">
        <v>3021</v>
      </c>
      <c r="F501" s="843">
        <v>815.52</v>
      </c>
      <c r="G501" s="842">
        <f>ROUND(F501*6.1136,2)</f>
        <v>4985.76</v>
      </c>
      <c r="H501" s="868" t="s">
        <v>2370</v>
      </c>
    </row>
    <row r="502" spans="1:8" ht="15" customHeight="1">
      <c r="A502" s="835" t="s">
        <v>2470</v>
      </c>
      <c r="B502" s="835">
        <v>6100015022</v>
      </c>
      <c r="C502" s="835">
        <v>200002</v>
      </c>
      <c r="D502" s="835" t="s">
        <v>1956</v>
      </c>
      <c r="E502" s="835" t="s">
        <v>3022</v>
      </c>
      <c r="F502" s="843">
        <v>791.68</v>
      </c>
      <c r="G502" s="842">
        <f>ROUND(F502*6.1136,2)</f>
        <v>4840.01</v>
      </c>
      <c r="H502" s="868" t="s">
        <v>2370</v>
      </c>
    </row>
    <row r="503" spans="1:8" ht="15" customHeight="1">
      <c r="A503" s="854" t="s">
        <v>2366</v>
      </c>
      <c r="B503" s="854">
        <v>6100015512</v>
      </c>
      <c r="C503" s="855">
        <v>100106</v>
      </c>
      <c r="D503" s="856" t="s">
        <v>3023</v>
      </c>
      <c r="E503" s="855" t="s">
        <v>3024</v>
      </c>
      <c r="F503" s="857"/>
      <c r="G503" s="858">
        <v>4801.4799999999996</v>
      </c>
      <c r="H503" s="857" t="s">
        <v>2361</v>
      </c>
    </row>
    <row r="504" spans="1:8" ht="15" customHeight="1">
      <c r="A504" s="844" t="s">
        <v>2358</v>
      </c>
      <c r="B504" s="844">
        <v>200289541</v>
      </c>
      <c r="C504" s="844">
        <v>200002</v>
      </c>
      <c r="D504" s="844" t="s">
        <v>1956</v>
      </c>
      <c r="E504" s="844" t="s">
        <v>3025</v>
      </c>
      <c r="F504" s="845">
        <v>775</v>
      </c>
      <c r="G504" s="842">
        <v>4738.04</v>
      </c>
      <c r="H504" s="883" t="s">
        <v>2447</v>
      </c>
    </row>
    <row r="505" spans="1:8" ht="15" customHeight="1">
      <c r="A505" s="835" t="s">
        <v>2470</v>
      </c>
      <c r="B505" s="835">
        <v>6100015016</v>
      </c>
      <c r="C505" s="835">
        <v>200002</v>
      </c>
      <c r="D505" s="835" t="s">
        <v>1956</v>
      </c>
      <c r="E505" s="835" t="s">
        <v>3026</v>
      </c>
      <c r="F505" s="843">
        <v>765</v>
      </c>
      <c r="G505" s="842">
        <f>ROUND(F505*6.1136,2)</f>
        <v>4676.8999999999996</v>
      </c>
      <c r="H505" s="868" t="s">
        <v>2370</v>
      </c>
    </row>
    <row r="506" spans="1:8" ht="15" customHeight="1">
      <c r="A506" s="835" t="s">
        <v>2623</v>
      </c>
      <c r="B506" s="835">
        <v>6100015284</v>
      </c>
      <c r="C506" s="835">
        <v>200002</v>
      </c>
      <c r="D506" s="835" t="s">
        <v>1956</v>
      </c>
      <c r="E506" s="835" t="s">
        <v>3027</v>
      </c>
      <c r="F506" s="843">
        <v>759</v>
      </c>
      <c r="G506" s="842">
        <f>ROUND(F506*6.1136,2)</f>
        <v>4640.22</v>
      </c>
      <c r="H506" s="868" t="s">
        <v>2370</v>
      </c>
    </row>
    <row r="507" spans="1:8" ht="15" customHeight="1">
      <c r="A507" s="835" t="s">
        <v>2570</v>
      </c>
      <c r="B507" s="835">
        <v>6100014872</v>
      </c>
      <c r="C507" s="835">
        <v>200002</v>
      </c>
      <c r="D507" s="835" t="s">
        <v>1956</v>
      </c>
      <c r="E507" s="835" t="s">
        <v>3028</v>
      </c>
      <c r="F507" s="843">
        <v>755.5</v>
      </c>
      <c r="G507" s="842">
        <f>ROUND(F507*6.1136,2)</f>
        <v>4618.82</v>
      </c>
      <c r="H507" s="868" t="s">
        <v>2370</v>
      </c>
    </row>
    <row r="508" spans="1:8" ht="15" customHeight="1">
      <c r="A508" s="835" t="s">
        <v>3029</v>
      </c>
      <c r="B508" s="835">
        <v>6100015347</v>
      </c>
      <c r="C508" s="835">
        <v>200002</v>
      </c>
      <c r="D508" s="835" t="s">
        <v>1956</v>
      </c>
      <c r="E508" s="835" t="s">
        <v>3030</v>
      </c>
      <c r="F508" s="843">
        <v>752.1</v>
      </c>
      <c r="G508" s="842">
        <f>ROUND(F508*6.1136,2)</f>
        <v>4598.04</v>
      </c>
      <c r="H508" s="868" t="s">
        <v>2370</v>
      </c>
    </row>
    <row r="509" spans="1:8" ht="15" customHeight="1">
      <c r="A509" s="835" t="s">
        <v>2429</v>
      </c>
      <c r="B509" s="835">
        <v>6100015529</v>
      </c>
      <c r="C509" s="835">
        <v>200002</v>
      </c>
      <c r="D509" s="835" t="s">
        <v>1956</v>
      </c>
      <c r="E509" s="835" t="s">
        <v>3031</v>
      </c>
      <c r="F509" s="843">
        <v>752.1</v>
      </c>
      <c r="G509" s="842">
        <f>ROUND(F509*6.1136,2)</f>
        <v>4598.04</v>
      </c>
      <c r="H509" s="868" t="s">
        <v>2370</v>
      </c>
    </row>
    <row r="510" spans="1:8" ht="15" customHeight="1">
      <c r="A510" s="872" t="s">
        <v>2538</v>
      </c>
      <c r="B510" s="872">
        <v>6100015991</v>
      </c>
      <c r="C510" s="872">
        <v>100342</v>
      </c>
      <c r="D510" s="872" t="s">
        <v>3032</v>
      </c>
      <c r="E510" s="872" t="s">
        <v>3033</v>
      </c>
      <c r="F510" s="872"/>
      <c r="G510" s="858">
        <v>4446</v>
      </c>
      <c r="H510" s="857" t="s">
        <v>2361</v>
      </c>
    </row>
    <row r="511" spans="1:8" ht="15" customHeight="1">
      <c r="A511" s="835" t="s">
        <v>2391</v>
      </c>
      <c r="B511" s="835">
        <v>6100015168</v>
      </c>
      <c r="C511" s="835">
        <v>200002</v>
      </c>
      <c r="D511" s="835" t="s">
        <v>1956</v>
      </c>
      <c r="E511" s="835" t="s">
        <v>3034</v>
      </c>
      <c r="F511" s="843">
        <v>714.8</v>
      </c>
      <c r="G511" s="842">
        <f>ROUND(F511*6.1136,2)</f>
        <v>4370</v>
      </c>
      <c r="H511" s="868" t="s">
        <v>2370</v>
      </c>
    </row>
    <row r="512" spans="1:8" ht="15" customHeight="1">
      <c r="A512" s="835" t="s">
        <v>2391</v>
      </c>
      <c r="B512" s="835">
        <v>6100015171</v>
      </c>
      <c r="C512" s="835">
        <v>200002</v>
      </c>
      <c r="D512" s="835" t="s">
        <v>1956</v>
      </c>
      <c r="E512" s="835" t="s">
        <v>3035</v>
      </c>
      <c r="F512" s="843">
        <v>697</v>
      </c>
      <c r="G512" s="842">
        <f>ROUND(F512*6.1136,2)</f>
        <v>4261.18</v>
      </c>
      <c r="H512" s="868" t="s">
        <v>2370</v>
      </c>
    </row>
    <row r="513" spans="1:8" ht="15" customHeight="1">
      <c r="A513" s="854" t="s">
        <v>2358</v>
      </c>
      <c r="B513" s="854">
        <v>6100015974</v>
      </c>
      <c r="C513" s="859">
        <v>100030</v>
      </c>
      <c r="D513" s="856" t="s">
        <v>1928</v>
      </c>
      <c r="E513" s="859" t="s">
        <v>3036</v>
      </c>
      <c r="F513" s="859"/>
      <c r="G513" s="858">
        <v>4127.76</v>
      </c>
      <c r="H513" s="857" t="s">
        <v>2361</v>
      </c>
    </row>
    <row r="514" spans="1:8" ht="15" customHeight="1">
      <c r="A514" s="835" t="s">
        <v>2391</v>
      </c>
      <c r="B514" s="835">
        <v>6100015167</v>
      </c>
      <c r="C514" s="835">
        <v>200002</v>
      </c>
      <c r="D514" s="835" t="s">
        <v>1956</v>
      </c>
      <c r="E514" s="835" t="s">
        <v>3037</v>
      </c>
      <c r="F514" s="843">
        <v>633.34</v>
      </c>
      <c r="G514" s="842">
        <f>ROUND(F514*6.1136,2)</f>
        <v>3871.99</v>
      </c>
      <c r="H514" s="868" t="s">
        <v>2370</v>
      </c>
    </row>
    <row r="515" spans="1:8" ht="15" customHeight="1">
      <c r="A515" s="854" t="s">
        <v>2795</v>
      </c>
      <c r="B515" s="854">
        <v>6100015419</v>
      </c>
      <c r="C515" s="855">
        <v>100106</v>
      </c>
      <c r="D515" s="856" t="s">
        <v>3023</v>
      </c>
      <c r="E515" s="855" t="s">
        <v>3038</v>
      </c>
      <c r="F515" s="857"/>
      <c r="G515" s="858">
        <v>3802.5</v>
      </c>
      <c r="H515" s="857" t="s">
        <v>2361</v>
      </c>
    </row>
    <row r="516" spans="1:8" ht="15" customHeight="1">
      <c r="A516" s="835" t="s">
        <v>2450</v>
      </c>
      <c r="B516" s="835">
        <v>6100015371</v>
      </c>
      <c r="C516" s="835">
        <v>200002</v>
      </c>
      <c r="D516" s="835" t="s">
        <v>1956</v>
      </c>
      <c r="E516" s="835" t="s">
        <v>3039</v>
      </c>
      <c r="F516" s="843">
        <v>612.72</v>
      </c>
      <c r="G516" s="842">
        <f>ROUND(F516*6.1136,2)</f>
        <v>3745.92</v>
      </c>
      <c r="H516" s="868" t="s">
        <v>2370</v>
      </c>
    </row>
    <row r="517" spans="1:8" ht="15" customHeight="1">
      <c r="A517" s="835" t="s">
        <v>2443</v>
      </c>
      <c r="B517" s="835">
        <v>6100015653</v>
      </c>
      <c r="C517" s="835">
        <v>200002</v>
      </c>
      <c r="D517" s="835" t="s">
        <v>1956</v>
      </c>
      <c r="E517" s="835" t="s">
        <v>3040</v>
      </c>
      <c r="F517" s="843">
        <v>593.76</v>
      </c>
      <c r="G517" s="842">
        <f>ROUND(F517*6.1136,2)</f>
        <v>3630.01</v>
      </c>
      <c r="H517" s="868" t="s">
        <v>2370</v>
      </c>
    </row>
    <row r="518" spans="1:8" ht="15" customHeight="1">
      <c r="A518" s="835" t="s">
        <v>3041</v>
      </c>
      <c r="B518" s="835">
        <v>6100014781</v>
      </c>
      <c r="C518" s="835">
        <v>200002</v>
      </c>
      <c r="D518" s="835" t="s">
        <v>1956</v>
      </c>
      <c r="E518" s="835" t="s">
        <v>3042</v>
      </c>
      <c r="F518" s="843">
        <v>591.36</v>
      </c>
      <c r="G518" s="842">
        <f>ROUND(F518*6.1136,2)</f>
        <v>3615.34</v>
      </c>
      <c r="H518" s="868" t="s">
        <v>2370</v>
      </c>
    </row>
    <row r="519" spans="1:8" ht="15" customHeight="1">
      <c r="A519" s="844" t="s">
        <v>2358</v>
      </c>
      <c r="B519" s="844">
        <v>200289541</v>
      </c>
      <c r="C519" s="844">
        <v>200002</v>
      </c>
      <c r="D519" s="844" t="s">
        <v>1956</v>
      </c>
      <c r="E519" s="844" t="s">
        <v>3043</v>
      </c>
      <c r="F519" s="845">
        <v>591.36</v>
      </c>
      <c r="G519" s="842">
        <v>3615.34</v>
      </c>
      <c r="H519" s="883" t="s">
        <v>2447</v>
      </c>
    </row>
    <row r="520" spans="1:8" ht="15" customHeight="1">
      <c r="A520" s="835" t="s">
        <v>2429</v>
      </c>
      <c r="B520" s="835">
        <v>6100015530</v>
      </c>
      <c r="C520" s="835">
        <v>200002</v>
      </c>
      <c r="D520" s="835" t="s">
        <v>1956</v>
      </c>
      <c r="E520" s="835" t="s">
        <v>3044</v>
      </c>
      <c r="F520" s="843">
        <v>554.17999999999995</v>
      </c>
      <c r="G520" s="842">
        <f>ROUND(F520*6.1136,2)</f>
        <v>3388.03</v>
      </c>
      <c r="H520" s="868" t="s">
        <v>2370</v>
      </c>
    </row>
    <row r="521" spans="1:8" ht="15" customHeight="1">
      <c r="A521" s="872" t="s">
        <v>2504</v>
      </c>
      <c r="B521" s="872">
        <v>6100015758</v>
      </c>
      <c r="C521" s="872">
        <v>100383</v>
      </c>
      <c r="D521" s="872" t="s">
        <v>2883</v>
      </c>
      <c r="E521" s="872" t="s">
        <v>3045</v>
      </c>
      <c r="F521" s="872"/>
      <c r="G521" s="858">
        <v>3361.63</v>
      </c>
      <c r="H521" s="857" t="s">
        <v>2361</v>
      </c>
    </row>
    <row r="522" spans="1:8" ht="15" customHeight="1">
      <c r="A522" s="835" t="s">
        <v>2768</v>
      </c>
      <c r="B522" s="835">
        <v>6100014814</v>
      </c>
      <c r="C522" s="835">
        <v>200002</v>
      </c>
      <c r="D522" s="835" t="s">
        <v>1956</v>
      </c>
      <c r="E522" s="835" t="s">
        <v>3046</v>
      </c>
      <c r="F522" s="843">
        <v>548.97</v>
      </c>
      <c r="G522" s="842">
        <f t="shared" ref="G522:G532" si="2">ROUND(F522*6.1136,2)</f>
        <v>3356.18</v>
      </c>
      <c r="H522" s="868" t="s">
        <v>2370</v>
      </c>
    </row>
    <row r="523" spans="1:8" ht="15" customHeight="1">
      <c r="A523" s="835" t="s">
        <v>2385</v>
      </c>
      <c r="B523" s="835">
        <v>6100014848</v>
      </c>
      <c r="C523" s="835">
        <v>200002</v>
      </c>
      <c r="D523" s="835" t="s">
        <v>1956</v>
      </c>
      <c r="E523" s="835" t="s">
        <v>3047</v>
      </c>
      <c r="F523" s="843">
        <v>548.97</v>
      </c>
      <c r="G523" s="842">
        <f t="shared" si="2"/>
        <v>3356.18</v>
      </c>
      <c r="H523" s="868" t="s">
        <v>2370</v>
      </c>
    </row>
    <row r="524" spans="1:8" ht="15" customHeight="1">
      <c r="A524" s="835" t="s">
        <v>2623</v>
      </c>
      <c r="B524" s="835">
        <v>6100015281</v>
      </c>
      <c r="C524" s="835">
        <v>200002</v>
      </c>
      <c r="D524" s="835" t="s">
        <v>1956</v>
      </c>
      <c r="E524" s="835" t="s">
        <v>3048</v>
      </c>
      <c r="F524" s="843">
        <v>514.59</v>
      </c>
      <c r="G524" s="842">
        <f t="shared" si="2"/>
        <v>3146</v>
      </c>
      <c r="H524" s="868" t="s">
        <v>2370</v>
      </c>
    </row>
    <row r="525" spans="1:8" ht="15" customHeight="1">
      <c r="A525" s="835" t="s">
        <v>2667</v>
      </c>
      <c r="B525" s="835">
        <v>6100015433</v>
      </c>
      <c r="C525" s="835">
        <v>200002</v>
      </c>
      <c r="D525" s="835" t="s">
        <v>1956</v>
      </c>
      <c r="E525" s="835" t="s">
        <v>3049</v>
      </c>
      <c r="F525" s="843">
        <v>514.59</v>
      </c>
      <c r="G525" s="842">
        <f t="shared" si="2"/>
        <v>3146</v>
      </c>
      <c r="H525" s="868" t="s">
        <v>2370</v>
      </c>
    </row>
    <row r="526" spans="1:8" ht="15" customHeight="1">
      <c r="A526" s="835" t="s">
        <v>2429</v>
      </c>
      <c r="B526" s="835">
        <v>6100015533</v>
      </c>
      <c r="C526" s="835">
        <v>200002</v>
      </c>
      <c r="D526" s="835" t="s">
        <v>1956</v>
      </c>
      <c r="E526" s="835" t="s">
        <v>3050</v>
      </c>
      <c r="F526" s="843">
        <v>514.59</v>
      </c>
      <c r="G526" s="842">
        <f t="shared" si="2"/>
        <v>3146</v>
      </c>
      <c r="H526" s="868" t="s">
        <v>2370</v>
      </c>
    </row>
    <row r="527" spans="1:8" ht="15" customHeight="1">
      <c r="A527" s="835" t="s">
        <v>3051</v>
      </c>
      <c r="B527" s="835">
        <v>6100015889</v>
      </c>
      <c r="C527" s="835">
        <v>200002</v>
      </c>
      <c r="D527" s="835" t="s">
        <v>1956</v>
      </c>
      <c r="E527" s="835" t="s">
        <v>3052</v>
      </c>
      <c r="F527" s="843">
        <v>506</v>
      </c>
      <c r="G527" s="842">
        <f t="shared" si="2"/>
        <v>3093.48</v>
      </c>
      <c r="H527" s="868" t="s">
        <v>2370</v>
      </c>
    </row>
    <row r="528" spans="1:8" ht="15" customHeight="1">
      <c r="A528" s="835" t="s">
        <v>2470</v>
      </c>
      <c r="B528" s="835">
        <v>6100015014</v>
      </c>
      <c r="C528" s="835">
        <v>200002</v>
      </c>
      <c r="D528" s="835" t="s">
        <v>1956</v>
      </c>
      <c r="E528" s="835" t="s">
        <v>3053</v>
      </c>
      <c r="F528" s="843">
        <v>475.01</v>
      </c>
      <c r="G528" s="842">
        <f t="shared" si="2"/>
        <v>2904.02</v>
      </c>
      <c r="H528" s="868" t="s">
        <v>2370</v>
      </c>
    </row>
    <row r="529" spans="1:8" ht="15" customHeight="1">
      <c r="A529" s="835" t="s">
        <v>2667</v>
      </c>
      <c r="B529" s="835">
        <v>6100015434</v>
      </c>
      <c r="C529" s="835">
        <v>200002</v>
      </c>
      <c r="D529" s="835" t="s">
        <v>1956</v>
      </c>
      <c r="E529" s="835" t="s">
        <v>3054</v>
      </c>
      <c r="F529" s="843">
        <v>475.01</v>
      </c>
      <c r="G529" s="842">
        <f t="shared" si="2"/>
        <v>2904.02</v>
      </c>
      <c r="H529" s="868" t="s">
        <v>2370</v>
      </c>
    </row>
    <row r="530" spans="1:8" ht="15" customHeight="1">
      <c r="A530" s="835" t="s">
        <v>2542</v>
      </c>
      <c r="B530" s="835">
        <v>6100015643</v>
      </c>
      <c r="C530" s="835">
        <v>200002</v>
      </c>
      <c r="D530" s="835" t="s">
        <v>1956</v>
      </c>
      <c r="E530" s="835" t="s">
        <v>3055</v>
      </c>
      <c r="F530" s="843">
        <v>475.01</v>
      </c>
      <c r="G530" s="842">
        <f t="shared" si="2"/>
        <v>2904.02</v>
      </c>
      <c r="H530" s="868" t="s">
        <v>2370</v>
      </c>
    </row>
    <row r="531" spans="1:8" ht="15" customHeight="1">
      <c r="A531" s="835" t="s">
        <v>2504</v>
      </c>
      <c r="B531" s="835">
        <v>6100015744</v>
      </c>
      <c r="C531" s="835">
        <v>200002</v>
      </c>
      <c r="D531" s="835" t="s">
        <v>1956</v>
      </c>
      <c r="E531" s="835" t="s">
        <v>3056</v>
      </c>
      <c r="F531" s="843">
        <v>475.01</v>
      </c>
      <c r="G531" s="842">
        <f t="shared" si="2"/>
        <v>2904.02</v>
      </c>
      <c r="H531" s="868" t="s">
        <v>2370</v>
      </c>
    </row>
    <row r="532" spans="1:8" ht="15" customHeight="1">
      <c r="A532" s="835" t="s">
        <v>2391</v>
      </c>
      <c r="B532" s="835">
        <v>6100015179</v>
      </c>
      <c r="C532" s="835">
        <v>200002</v>
      </c>
      <c r="D532" s="835" t="s">
        <v>1956</v>
      </c>
      <c r="E532" s="835" t="s">
        <v>3057</v>
      </c>
      <c r="F532" s="843">
        <v>463.1</v>
      </c>
      <c r="G532" s="842">
        <f t="shared" si="2"/>
        <v>2831.21</v>
      </c>
      <c r="H532" s="868" t="s">
        <v>2370</v>
      </c>
    </row>
    <row r="533" spans="1:8" ht="15" customHeight="1">
      <c r="A533" s="872" t="s">
        <v>2504</v>
      </c>
      <c r="B533" s="872">
        <v>6100015754</v>
      </c>
      <c r="C533" s="872">
        <v>100381</v>
      </c>
      <c r="D533" s="872" t="s">
        <v>3058</v>
      </c>
      <c r="E533" s="872" t="s">
        <v>3059</v>
      </c>
      <c r="F533" s="872"/>
      <c r="G533" s="858">
        <v>2808</v>
      </c>
      <c r="H533" s="857" t="s">
        <v>2361</v>
      </c>
    </row>
    <row r="534" spans="1:8" ht="15" customHeight="1">
      <c r="A534" s="854" t="s">
        <v>2358</v>
      </c>
      <c r="B534" s="854">
        <v>6100015966</v>
      </c>
      <c r="C534" s="855">
        <v>100118</v>
      </c>
      <c r="D534" s="856" t="s">
        <v>2819</v>
      </c>
      <c r="E534" s="855" t="s">
        <v>3060</v>
      </c>
      <c r="F534" s="857"/>
      <c r="G534" s="858">
        <v>2684.04</v>
      </c>
      <c r="H534" s="857" t="s">
        <v>2361</v>
      </c>
    </row>
    <row r="535" spans="1:8" ht="15" customHeight="1">
      <c r="A535" s="844" t="s">
        <v>2358</v>
      </c>
      <c r="B535" s="844">
        <v>200289541</v>
      </c>
      <c r="C535" s="844">
        <v>200002</v>
      </c>
      <c r="D535" s="844" t="s">
        <v>1956</v>
      </c>
      <c r="E535" s="844" t="s">
        <v>3061</v>
      </c>
      <c r="F535" s="845">
        <v>435.6</v>
      </c>
      <c r="G535" s="842">
        <v>2663.08</v>
      </c>
      <c r="H535" s="883" t="s">
        <v>2447</v>
      </c>
    </row>
    <row r="536" spans="1:8" ht="15" customHeight="1">
      <c r="A536" s="835" t="s">
        <v>2490</v>
      </c>
      <c r="B536" s="835">
        <v>6100014787</v>
      </c>
      <c r="C536" s="835">
        <v>200002</v>
      </c>
      <c r="D536" s="835" t="s">
        <v>1956</v>
      </c>
      <c r="E536" s="835" t="s">
        <v>3062</v>
      </c>
      <c r="F536" s="843">
        <v>433.5</v>
      </c>
      <c r="G536" s="842">
        <f t="shared" ref="G536:G548" si="3">ROUND(F536*6.1136,2)</f>
        <v>2650.25</v>
      </c>
      <c r="H536" s="868" t="s">
        <v>2370</v>
      </c>
    </row>
    <row r="537" spans="1:8" ht="15" customHeight="1">
      <c r="A537" s="835" t="s">
        <v>2470</v>
      </c>
      <c r="B537" s="835">
        <v>6100015012</v>
      </c>
      <c r="C537" s="835">
        <v>200002</v>
      </c>
      <c r="D537" s="835" t="s">
        <v>1956</v>
      </c>
      <c r="E537" s="835" t="s">
        <v>3063</v>
      </c>
      <c r="F537" s="843">
        <v>423.6</v>
      </c>
      <c r="G537" s="842">
        <f t="shared" si="3"/>
        <v>2589.7199999999998</v>
      </c>
      <c r="H537" s="868" t="s">
        <v>2370</v>
      </c>
    </row>
    <row r="538" spans="1:8" ht="15" customHeight="1">
      <c r="A538" s="835" t="s">
        <v>2558</v>
      </c>
      <c r="B538" s="835">
        <v>6100015841</v>
      </c>
      <c r="C538" s="835">
        <v>200002</v>
      </c>
      <c r="D538" s="835" t="s">
        <v>1956</v>
      </c>
      <c r="E538" s="835" t="s">
        <v>3064</v>
      </c>
      <c r="F538" s="843">
        <v>418.14</v>
      </c>
      <c r="G538" s="842">
        <f t="shared" si="3"/>
        <v>2556.34</v>
      </c>
      <c r="H538" s="868" t="s">
        <v>2370</v>
      </c>
    </row>
    <row r="539" spans="1:8" ht="15" customHeight="1">
      <c r="A539" s="835" t="s">
        <v>2707</v>
      </c>
      <c r="B539" s="835">
        <v>6100014799</v>
      </c>
      <c r="C539" s="835">
        <v>200002</v>
      </c>
      <c r="D539" s="835" t="s">
        <v>1956</v>
      </c>
      <c r="E539" s="835" t="s">
        <v>3065</v>
      </c>
      <c r="F539" s="843">
        <v>417</v>
      </c>
      <c r="G539" s="842">
        <f t="shared" si="3"/>
        <v>2549.37</v>
      </c>
      <c r="H539" s="868" t="s">
        <v>2370</v>
      </c>
    </row>
    <row r="540" spans="1:8" ht="15" customHeight="1">
      <c r="A540" s="835" t="s">
        <v>2391</v>
      </c>
      <c r="B540" s="835">
        <v>6100015159</v>
      </c>
      <c r="C540" s="835">
        <v>200002</v>
      </c>
      <c r="D540" s="835" t="s">
        <v>1956</v>
      </c>
      <c r="E540" s="835" t="s">
        <v>3066</v>
      </c>
      <c r="F540" s="843">
        <v>395.84</v>
      </c>
      <c r="G540" s="842">
        <f t="shared" si="3"/>
        <v>2420.0100000000002</v>
      </c>
      <c r="H540" s="868" t="s">
        <v>2370</v>
      </c>
    </row>
    <row r="541" spans="1:8" ht="15" customHeight="1">
      <c r="A541" s="835" t="s">
        <v>2570</v>
      </c>
      <c r="B541" s="835">
        <v>6100014862</v>
      </c>
      <c r="C541" s="835">
        <v>200002</v>
      </c>
      <c r="D541" s="835" t="s">
        <v>1956</v>
      </c>
      <c r="E541" s="835" t="s">
        <v>3067</v>
      </c>
      <c r="F541" s="843">
        <v>385.2</v>
      </c>
      <c r="G541" s="842">
        <f t="shared" si="3"/>
        <v>2354.96</v>
      </c>
      <c r="H541" s="868" t="s">
        <v>2370</v>
      </c>
    </row>
    <row r="542" spans="1:8" ht="15" customHeight="1">
      <c r="A542" s="835" t="s">
        <v>2487</v>
      </c>
      <c r="B542" s="835">
        <v>6100015477</v>
      </c>
      <c r="C542" s="835">
        <v>200002</v>
      </c>
      <c r="D542" s="835" t="s">
        <v>1956</v>
      </c>
      <c r="E542" s="835" t="s">
        <v>3068</v>
      </c>
      <c r="F542" s="843">
        <v>382.5</v>
      </c>
      <c r="G542" s="842">
        <f t="shared" si="3"/>
        <v>2338.4499999999998</v>
      </c>
      <c r="H542" s="868" t="s">
        <v>2370</v>
      </c>
    </row>
    <row r="543" spans="1:8" ht="15" customHeight="1">
      <c r="A543" s="835" t="s">
        <v>2623</v>
      </c>
      <c r="B543" s="835">
        <v>6100015277</v>
      </c>
      <c r="C543" s="835">
        <v>200002</v>
      </c>
      <c r="D543" s="835" t="s">
        <v>1956</v>
      </c>
      <c r="E543" s="835" t="s">
        <v>3069</v>
      </c>
      <c r="F543" s="843">
        <v>356.26</v>
      </c>
      <c r="G543" s="842">
        <f t="shared" si="3"/>
        <v>2178.0300000000002</v>
      </c>
      <c r="H543" s="868" t="s">
        <v>2370</v>
      </c>
    </row>
    <row r="544" spans="1:8" ht="15" customHeight="1">
      <c r="A544" s="835" t="s">
        <v>2667</v>
      </c>
      <c r="B544" s="835">
        <v>6100015435</v>
      </c>
      <c r="C544" s="835">
        <v>200002</v>
      </c>
      <c r="D544" s="835" t="s">
        <v>1956</v>
      </c>
      <c r="E544" s="835" t="s">
        <v>3070</v>
      </c>
      <c r="F544" s="843">
        <v>356.26</v>
      </c>
      <c r="G544" s="842">
        <f t="shared" si="3"/>
        <v>2178.0300000000002</v>
      </c>
      <c r="H544" s="868" t="s">
        <v>2370</v>
      </c>
    </row>
    <row r="545" spans="1:8" ht="15" customHeight="1">
      <c r="A545" s="835" t="s">
        <v>2448</v>
      </c>
      <c r="B545" s="835">
        <v>6100015455</v>
      </c>
      <c r="C545" s="835">
        <v>200002</v>
      </c>
      <c r="D545" s="835" t="s">
        <v>1956</v>
      </c>
      <c r="E545" s="835" t="s">
        <v>3071</v>
      </c>
      <c r="F545" s="843">
        <v>356.26</v>
      </c>
      <c r="G545" s="842">
        <f t="shared" si="3"/>
        <v>2178.0300000000002</v>
      </c>
      <c r="H545" s="868" t="s">
        <v>2370</v>
      </c>
    </row>
    <row r="546" spans="1:8" ht="15" customHeight="1">
      <c r="A546" s="835" t="s">
        <v>2443</v>
      </c>
      <c r="B546" s="835">
        <v>6100015654</v>
      </c>
      <c r="C546" s="835">
        <v>200002</v>
      </c>
      <c r="D546" s="835" t="s">
        <v>1956</v>
      </c>
      <c r="E546" s="835" t="s">
        <v>3072</v>
      </c>
      <c r="F546" s="843">
        <v>356.26</v>
      </c>
      <c r="G546" s="842">
        <f t="shared" si="3"/>
        <v>2178.0300000000002</v>
      </c>
      <c r="H546" s="868" t="s">
        <v>2370</v>
      </c>
    </row>
    <row r="547" spans="1:8" ht="15" customHeight="1">
      <c r="A547" s="835" t="s">
        <v>2570</v>
      </c>
      <c r="B547" s="835">
        <v>6100014873</v>
      </c>
      <c r="C547" s="835">
        <v>200002</v>
      </c>
      <c r="D547" s="835" t="s">
        <v>1956</v>
      </c>
      <c r="E547" s="835" t="s">
        <v>3073</v>
      </c>
      <c r="F547" s="843">
        <v>334.2</v>
      </c>
      <c r="G547" s="842">
        <f t="shared" si="3"/>
        <v>2043.17</v>
      </c>
      <c r="H547" s="868" t="s">
        <v>2370</v>
      </c>
    </row>
    <row r="548" spans="1:8" ht="15" customHeight="1">
      <c r="A548" s="835" t="s">
        <v>2494</v>
      </c>
      <c r="B548" s="835">
        <v>6100014998</v>
      </c>
      <c r="C548" s="835">
        <v>200002</v>
      </c>
      <c r="D548" s="835" t="s">
        <v>1956</v>
      </c>
      <c r="E548" s="835" t="s">
        <v>3074</v>
      </c>
      <c r="F548" s="843">
        <v>332.54</v>
      </c>
      <c r="G548" s="842">
        <f t="shared" si="3"/>
        <v>2033.02</v>
      </c>
      <c r="H548" s="868" t="s">
        <v>2370</v>
      </c>
    </row>
    <row r="549" spans="1:8" ht="15" customHeight="1">
      <c r="A549" s="844" t="s">
        <v>2358</v>
      </c>
      <c r="B549" s="844">
        <v>200289541</v>
      </c>
      <c r="C549" s="844">
        <v>200002</v>
      </c>
      <c r="D549" s="844" t="s">
        <v>1956</v>
      </c>
      <c r="E549" s="844" t="s">
        <v>3075</v>
      </c>
      <c r="F549" s="845">
        <v>329.56</v>
      </c>
      <c r="G549" s="842">
        <v>2014.8</v>
      </c>
      <c r="H549" s="883" t="s">
        <v>2447</v>
      </c>
    </row>
    <row r="550" spans="1:8" ht="15" customHeight="1">
      <c r="A550" s="854" t="s">
        <v>2538</v>
      </c>
      <c r="B550" s="854">
        <v>6100015942</v>
      </c>
      <c r="C550" s="855">
        <v>100154</v>
      </c>
      <c r="D550" s="856" t="s">
        <v>3076</v>
      </c>
      <c r="E550" s="855" t="s">
        <v>3077</v>
      </c>
      <c r="F550" s="857"/>
      <c r="G550" s="858">
        <v>1984.91</v>
      </c>
      <c r="H550" s="857" t="s">
        <v>2361</v>
      </c>
    </row>
    <row r="551" spans="1:8" ht="15" customHeight="1">
      <c r="A551" s="854" t="s">
        <v>2411</v>
      </c>
      <c r="B551" s="854">
        <v>6100015796</v>
      </c>
      <c r="C551" s="855">
        <v>100197</v>
      </c>
      <c r="D551" s="856" t="s">
        <v>3006</v>
      </c>
      <c r="E551" s="855" t="s">
        <v>3078</v>
      </c>
      <c r="F551" s="857"/>
      <c r="G551" s="858">
        <v>1953.9</v>
      </c>
      <c r="H551" s="857" t="s">
        <v>2361</v>
      </c>
    </row>
    <row r="552" spans="1:8" ht="15" customHeight="1">
      <c r="A552" s="835" t="s">
        <v>2623</v>
      </c>
      <c r="B552" s="835">
        <v>6100015270</v>
      </c>
      <c r="C552" s="835">
        <v>200002</v>
      </c>
      <c r="D552" s="835" t="s">
        <v>1956</v>
      </c>
      <c r="E552" s="835" t="s">
        <v>3079</v>
      </c>
      <c r="F552" s="843">
        <v>315.04000000000002</v>
      </c>
      <c r="G552" s="842">
        <f>ROUND(F552*6.1136,2)</f>
        <v>1926.03</v>
      </c>
      <c r="H552" s="868" t="s">
        <v>2370</v>
      </c>
    </row>
    <row r="553" spans="1:8" ht="15" customHeight="1">
      <c r="A553" s="854" t="s">
        <v>2373</v>
      </c>
      <c r="B553" s="854">
        <v>6100016003</v>
      </c>
      <c r="C553" s="855">
        <v>100171</v>
      </c>
      <c r="D553" s="856" t="s">
        <v>3016</v>
      </c>
      <c r="E553" s="855" t="s">
        <v>3080</v>
      </c>
      <c r="F553" s="857"/>
      <c r="G553" s="858">
        <v>1923.48</v>
      </c>
      <c r="H553" s="857" t="s">
        <v>2361</v>
      </c>
    </row>
    <row r="554" spans="1:8" ht="15" customHeight="1">
      <c r="A554" s="835" t="s">
        <v>2467</v>
      </c>
      <c r="B554" s="835">
        <v>6100015674</v>
      </c>
      <c r="C554" s="835">
        <v>200002</v>
      </c>
      <c r="D554" s="835" t="s">
        <v>1956</v>
      </c>
      <c r="E554" s="835" t="s">
        <v>3081</v>
      </c>
      <c r="F554" s="843">
        <v>309.82</v>
      </c>
      <c r="G554" s="842">
        <f>ROUND(F554*6.1136,2)</f>
        <v>1894.12</v>
      </c>
      <c r="H554" s="868" t="s">
        <v>2370</v>
      </c>
    </row>
    <row r="555" spans="1:8" ht="15" customHeight="1">
      <c r="A555" s="835" t="s">
        <v>2387</v>
      </c>
      <c r="B555" s="835">
        <v>6100015905</v>
      </c>
      <c r="C555" s="835">
        <v>200002</v>
      </c>
      <c r="D555" s="835" t="s">
        <v>1956</v>
      </c>
      <c r="E555" s="835" t="s">
        <v>3082</v>
      </c>
      <c r="F555" s="843">
        <v>296.35000000000002</v>
      </c>
      <c r="G555" s="842">
        <f>ROUND(F555*6.1136,2)</f>
        <v>1811.77</v>
      </c>
      <c r="H555" s="868" t="s">
        <v>2370</v>
      </c>
    </row>
    <row r="556" spans="1:8" ht="15" customHeight="1">
      <c r="A556" s="854" t="s">
        <v>3083</v>
      </c>
      <c r="B556" s="854">
        <v>6100015429</v>
      </c>
      <c r="C556" s="855">
        <v>100190</v>
      </c>
      <c r="D556" s="856" t="s">
        <v>3001</v>
      </c>
      <c r="E556" s="855" t="s">
        <v>3084</v>
      </c>
      <c r="F556" s="857"/>
      <c r="G556" s="858">
        <v>1773.95</v>
      </c>
      <c r="H556" s="857" t="s">
        <v>2361</v>
      </c>
    </row>
    <row r="557" spans="1:8" ht="15" customHeight="1">
      <c r="A557" s="854" t="s">
        <v>2504</v>
      </c>
      <c r="B557" s="854">
        <v>6100015760</v>
      </c>
      <c r="C557" s="855">
        <v>100106</v>
      </c>
      <c r="D557" s="856" t="s">
        <v>3023</v>
      </c>
      <c r="E557" s="855" t="s">
        <v>3085</v>
      </c>
      <c r="F557" s="857"/>
      <c r="G557" s="858">
        <v>1755</v>
      </c>
      <c r="H557" s="857" t="s">
        <v>2361</v>
      </c>
    </row>
    <row r="558" spans="1:8">
      <c r="A558" s="835" t="s">
        <v>2623</v>
      </c>
      <c r="B558" s="835">
        <v>6100015274</v>
      </c>
      <c r="C558" s="835">
        <v>200002</v>
      </c>
      <c r="D558" s="835" t="s">
        <v>1956</v>
      </c>
      <c r="E558" s="835" t="s">
        <v>3086</v>
      </c>
      <c r="F558" s="843">
        <v>286.44</v>
      </c>
      <c r="G558" s="842">
        <f>ROUND(F558*6.1136,2)</f>
        <v>1751.18</v>
      </c>
      <c r="H558" s="868" t="s">
        <v>2370</v>
      </c>
    </row>
    <row r="559" spans="1:8">
      <c r="A559" s="854" t="s">
        <v>2379</v>
      </c>
      <c r="B559" s="854">
        <v>6100016016</v>
      </c>
      <c r="C559" s="855">
        <v>100155</v>
      </c>
      <c r="D559" s="856" t="s">
        <v>3087</v>
      </c>
      <c r="E559" s="855" t="s">
        <v>3088</v>
      </c>
      <c r="F559" s="857"/>
      <c r="G559" s="858">
        <v>1731.6</v>
      </c>
      <c r="H559" s="857" t="s">
        <v>2361</v>
      </c>
    </row>
    <row r="560" spans="1:8">
      <c r="A560" s="835" t="s">
        <v>2470</v>
      </c>
      <c r="B560" s="835">
        <v>6100015020</v>
      </c>
      <c r="C560" s="835">
        <v>200002</v>
      </c>
      <c r="D560" s="835" t="s">
        <v>1956</v>
      </c>
      <c r="E560" s="835" t="s">
        <v>3089</v>
      </c>
      <c r="F560" s="843">
        <v>277.08999999999997</v>
      </c>
      <c r="G560" s="842">
        <f>ROUND(F560*6.1136,2)</f>
        <v>1694.02</v>
      </c>
      <c r="H560" s="868" t="s">
        <v>2370</v>
      </c>
    </row>
    <row r="561" spans="1:8">
      <c r="A561" s="835" t="s">
        <v>2621</v>
      </c>
      <c r="B561" s="835">
        <v>6100015051</v>
      </c>
      <c r="C561" s="835">
        <v>200002</v>
      </c>
      <c r="D561" s="835" t="s">
        <v>1956</v>
      </c>
      <c r="E561" s="835" t="s">
        <v>3090</v>
      </c>
      <c r="F561" s="843">
        <v>277.08999999999997</v>
      </c>
      <c r="G561" s="842">
        <f>ROUND(F561*6.1136,2)</f>
        <v>1694.02</v>
      </c>
      <c r="H561" s="868" t="s">
        <v>2370</v>
      </c>
    </row>
    <row r="562" spans="1:8">
      <c r="A562" s="835" t="s">
        <v>2391</v>
      </c>
      <c r="B562" s="835">
        <v>6100015157</v>
      </c>
      <c r="C562" s="835">
        <v>200002</v>
      </c>
      <c r="D562" s="835" t="s">
        <v>1956</v>
      </c>
      <c r="E562" s="835" t="s">
        <v>3091</v>
      </c>
      <c r="F562" s="843">
        <v>277.08999999999997</v>
      </c>
      <c r="G562" s="842">
        <f>ROUND(F562*6.1136,2)</f>
        <v>1694.02</v>
      </c>
      <c r="H562" s="868" t="s">
        <v>2370</v>
      </c>
    </row>
    <row r="563" spans="1:8">
      <c r="A563" s="835" t="s">
        <v>2391</v>
      </c>
      <c r="B563" s="835">
        <v>6100015164</v>
      </c>
      <c r="C563" s="835">
        <v>200002</v>
      </c>
      <c r="D563" s="835" t="s">
        <v>1956</v>
      </c>
      <c r="E563" s="835" t="s">
        <v>3092</v>
      </c>
      <c r="F563" s="843">
        <v>277.08999999999997</v>
      </c>
      <c r="G563" s="842">
        <f>ROUND(F563*6.1136,2)</f>
        <v>1694.02</v>
      </c>
      <c r="H563" s="868" t="s">
        <v>2370</v>
      </c>
    </row>
    <row r="564" spans="1:8">
      <c r="A564" s="835" t="s">
        <v>2391</v>
      </c>
      <c r="B564" s="835">
        <v>6100015165</v>
      </c>
      <c r="C564" s="835">
        <v>200002</v>
      </c>
      <c r="D564" s="835" t="s">
        <v>1956</v>
      </c>
      <c r="E564" s="835" t="s">
        <v>3093</v>
      </c>
      <c r="F564" s="843">
        <v>277.08999999999997</v>
      </c>
      <c r="G564" s="842">
        <f>ROUND(F564*6.1136,2)</f>
        <v>1694.02</v>
      </c>
      <c r="H564" s="868" t="s">
        <v>2370</v>
      </c>
    </row>
    <row r="565" spans="1:8">
      <c r="A565" s="872" t="s">
        <v>2538</v>
      </c>
      <c r="B565" s="872">
        <v>6100015953</v>
      </c>
      <c r="C565" s="872">
        <v>100381</v>
      </c>
      <c r="D565" s="872" t="s">
        <v>3058</v>
      </c>
      <c r="E565" s="872" t="s">
        <v>3094</v>
      </c>
      <c r="F565" s="872"/>
      <c r="G565" s="858">
        <v>1404</v>
      </c>
      <c r="H565" s="857" t="s">
        <v>2361</v>
      </c>
    </row>
    <row r="566" spans="1:8">
      <c r="A566" s="835" t="s">
        <v>2433</v>
      </c>
      <c r="B566" s="835">
        <v>6100015441</v>
      </c>
      <c r="C566" s="835">
        <v>200002</v>
      </c>
      <c r="D566" s="835" t="s">
        <v>1956</v>
      </c>
      <c r="E566" s="835" t="s">
        <v>3095</v>
      </c>
      <c r="F566" s="843">
        <v>219.6</v>
      </c>
      <c r="G566" s="842">
        <f t="shared" ref="G566:G590" si="4">ROUND(F566*6.1136,2)</f>
        <v>1342.55</v>
      </c>
      <c r="H566" s="884" t="s">
        <v>2370</v>
      </c>
    </row>
    <row r="567" spans="1:8">
      <c r="A567" s="835" t="s">
        <v>2558</v>
      </c>
      <c r="B567" s="835">
        <v>6100015846</v>
      </c>
      <c r="C567" s="835">
        <v>200002</v>
      </c>
      <c r="D567" s="835" t="s">
        <v>1956</v>
      </c>
      <c r="E567" s="835" t="s">
        <v>3096</v>
      </c>
      <c r="F567" s="843">
        <v>218.12</v>
      </c>
      <c r="G567" s="842">
        <f t="shared" si="4"/>
        <v>1333.5</v>
      </c>
      <c r="H567" s="884" t="s">
        <v>2370</v>
      </c>
    </row>
    <row r="568" spans="1:8">
      <c r="A568" s="835" t="s">
        <v>2667</v>
      </c>
      <c r="B568" s="835">
        <v>6100015438</v>
      </c>
      <c r="C568" s="835">
        <v>200002</v>
      </c>
      <c r="D568" s="835" t="s">
        <v>1956</v>
      </c>
      <c r="E568" s="835" t="s">
        <v>3097</v>
      </c>
      <c r="F568" s="843">
        <v>197.92</v>
      </c>
      <c r="G568" s="842">
        <f t="shared" si="4"/>
        <v>1210</v>
      </c>
      <c r="H568" s="884" t="s">
        <v>2370</v>
      </c>
    </row>
    <row r="569" spans="1:8">
      <c r="A569" s="835" t="s">
        <v>2667</v>
      </c>
      <c r="B569" s="835">
        <v>6100015439</v>
      </c>
      <c r="C569" s="835">
        <v>200002</v>
      </c>
      <c r="D569" s="835" t="s">
        <v>1956</v>
      </c>
      <c r="E569" s="835" t="s">
        <v>3098</v>
      </c>
      <c r="F569" s="843">
        <v>193.7</v>
      </c>
      <c r="G569" s="842">
        <f t="shared" si="4"/>
        <v>1184.2</v>
      </c>
      <c r="H569" s="884" t="s">
        <v>2370</v>
      </c>
    </row>
    <row r="570" spans="1:8">
      <c r="A570" s="835" t="s">
        <v>2558</v>
      </c>
      <c r="B570" s="835">
        <v>6100015847</v>
      </c>
      <c r="C570" s="835">
        <v>200002</v>
      </c>
      <c r="D570" s="835" t="s">
        <v>1956</v>
      </c>
      <c r="E570" s="835" t="s">
        <v>3099</v>
      </c>
      <c r="F570" s="843">
        <v>187.84</v>
      </c>
      <c r="G570" s="842">
        <f t="shared" si="4"/>
        <v>1148.3800000000001</v>
      </c>
      <c r="H570" s="884" t="s">
        <v>2370</v>
      </c>
    </row>
    <row r="571" spans="1:8">
      <c r="A571" s="835" t="s">
        <v>2665</v>
      </c>
      <c r="B571" s="835">
        <v>6100015153</v>
      </c>
      <c r="C571" s="835">
        <v>200002</v>
      </c>
      <c r="D571" s="835" t="s">
        <v>1956</v>
      </c>
      <c r="E571" s="835" t="s">
        <v>3100</v>
      </c>
      <c r="F571" s="843">
        <v>168.4</v>
      </c>
      <c r="G571" s="842">
        <f t="shared" si="4"/>
        <v>1029.53</v>
      </c>
      <c r="H571" s="884" t="s">
        <v>2370</v>
      </c>
    </row>
    <row r="572" spans="1:8">
      <c r="A572" s="835" t="s">
        <v>3041</v>
      </c>
      <c r="B572" s="835">
        <v>6100014783</v>
      </c>
      <c r="C572" s="835">
        <v>200002</v>
      </c>
      <c r="D572" s="835" t="s">
        <v>1956</v>
      </c>
      <c r="E572" s="835" t="s">
        <v>3101</v>
      </c>
      <c r="F572" s="843">
        <v>167.2</v>
      </c>
      <c r="G572" s="842">
        <f t="shared" si="4"/>
        <v>1022.19</v>
      </c>
      <c r="H572" s="884" t="s">
        <v>2370</v>
      </c>
    </row>
    <row r="573" spans="1:8">
      <c r="A573" s="835" t="s">
        <v>2623</v>
      </c>
      <c r="B573" s="835">
        <v>6100015269</v>
      </c>
      <c r="C573" s="835">
        <v>200002</v>
      </c>
      <c r="D573" s="835" t="s">
        <v>1956</v>
      </c>
      <c r="E573" s="835" t="s">
        <v>3102</v>
      </c>
      <c r="F573" s="843">
        <v>163.68</v>
      </c>
      <c r="G573" s="842">
        <f t="shared" si="4"/>
        <v>1000.67</v>
      </c>
      <c r="H573" s="884" t="s">
        <v>2370</v>
      </c>
    </row>
    <row r="574" spans="1:8">
      <c r="A574" s="835" t="s">
        <v>2387</v>
      </c>
      <c r="B574" s="835">
        <v>6100015909</v>
      </c>
      <c r="C574" s="835">
        <v>200002</v>
      </c>
      <c r="D574" s="835" t="s">
        <v>1956</v>
      </c>
      <c r="E574" s="835" t="s">
        <v>3103</v>
      </c>
      <c r="F574" s="843">
        <v>163.68</v>
      </c>
      <c r="G574" s="842">
        <f t="shared" si="4"/>
        <v>1000.67</v>
      </c>
      <c r="H574" s="884" t="s">
        <v>2370</v>
      </c>
    </row>
    <row r="575" spans="1:8">
      <c r="A575" s="835" t="s">
        <v>2470</v>
      </c>
      <c r="B575" s="835">
        <v>6100015019</v>
      </c>
      <c r="C575" s="835">
        <v>200002</v>
      </c>
      <c r="D575" s="835" t="s">
        <v>1956</v>
      </c>
      <c r="E575" s="835" t="s">
        <v>3104</v>
      </c>
      <c r="F575" s="843">
        <v>160.80000000000001</v>
      </c>
      <c r="G575" s="842">
        <f t="shared" si="4"/>
        <v>983.07</v>
      </c>
      <c r="H575" s="884" t="s">
        <v>2370</v>
      </c>
    </row>
    <row r="576" spans="1:8">
      <c r="A576" s="835" t="s">
        <v>2707</v>
      </c>
      <c r="B576" s="835">
        <v>6100014797</v>
      </c>
      <c r="C576" s="835">
        <v>200002</v>
      </c>
      <c r="D576" s="835" t="s">
        <v>1956</v>
      </c>
      <c r="E576" s="835" t="s">
        <v>3105</v>
      </c>
      <c r="F576" s="843">
        <v>158.34</v>
      </c>
      <c r="G576" s="842">
        <f t="shared" si="4"/>
        <v>968.03</v>
      </c>
      <c r="H576" s="884" t="s">
        <v>2370</v>
      </c>
    </row>
    <row r="577" spans="1:8">
      <c r="A577" s="835" t="s">
        <v>2504</v>
      </c>
      <c r="B577" s="835">
        <v>6100015747</v>
      </c>
      <c r="C577" s="835">
        <v>200002</v>
      </c>
      <c r="D577" s="835" t="s">
        <v>1956</v>
      </c>
      <c r="E577" s="835" t="s">
        <v>3106</v>
      </c>
      <c r="F577" s="843">
        <v>156.58000000000001</v>
      </c>
      <c r="G577" s="842">
        <f t="shared" si="4"/>
        <v>957.27</v>
      </c>
      <c r="H577" s="884" t="s">
        <v>2370</v>
      </c>
    </row>
    <row r="578" spans="1:8">
      <c r="A578" s="835" t="s">
        <v>2391</v>
      </c>
      <c r="B578" s="835">
        <v>6100015169</v>
      </c>
      <c r="C578" s="835">
        <v>200002</v>
      </c>
      <c r="D578" s="835" t="s">
        <v>1956</v>
      </c>
      <c r="E578" s="835" t="s">
        <v>3107</v>
      </c>
      <c r="F578" s="843">
        <v>155</v>
      </c>
      <c r="G578" s="842">
        <f t="shared" si="4"/>
        <v>947.61</v>
      </c>
      <c r="H578" s="884" t="s">
        <v>2370</v>
      </c>
    </row>
    <row r="579" spans="1:8">
      <c r="A579" s="835" t="s">
        <v>2570</v>
      </c>
      <c r="B579" s="835">
        <v>6100014861</v>
      </c>
      <c r="C579" s="835">
        <v>200002</v>
      </c>
      <c r="D579" s="835" t="s">
        <v>1956</v>
      </c>
      <c r="E579" s="835" t="s">
        <v>3108</v>
      </c>
      <c r="F579" s="843">
        <v>146.9</v>
      </c>
      <c r="G579" s="842">
        <f t="shared" si="4"/>
        <v>898.09</v>
      </c>
      <c r="H579" s="884" t="s">
        <v>2370</v>
      </c>
    </row>
    <row r="580" spans="1:8">
      <c r="A580" s="835" t="s">
        <v>2751</v>
      </c>
      <c r="B580" s="835">
        <v>6100015852</v>
      </c>
      <c r="C580" s="835">
        <v>200002</v>
      </c>
      <c r="D580" s="835" t="s">
        <v>1956</v>
      </c>
      <c r="E580" s="835" t="s">
        <v>3109</v>
      </c>
      <c r="F580" s="843">
        <v>135.21</v>
      </c>
      <c r="G580" s="842">
        <f t="shared" si="4"/>
        <v>826.62</v>
      </c>
      <c r="H580" s="884" t="s">
        <v>2370</v>
      </c>
    </row>
    <row r="581" spans="1:8">
      <c r="A581" s="835" t="s">
        <v>2558</v>
      </c>
      <c r="B581" s="835">
        <v>6100015840</v>
      </c>
      <c r="C581" s="835">
        <v>200002</v>
      </c>
      <c r="D581" s="835" t="s">
        <v>1956</v>
      </c>
      <c r="E581" s="835" t="s">
        <v>3110</v>
      </c>
      <c r="F581" s="843">
        <v>124.45</v>
      </c>
      <c r="G581" s="842">
        <f t="shared" si="4"/>
        <v>760.84</v>
      </c>
      <c r="H581" s="884" t="s">
        <v>2370</v>
      </c>
    </row>
    <row r="582" spans="1:8">
      <c r="A582" s="835" t="s">
        <v>2391</v>
      </c>
      <c r="B582" s="835">
        <v>6100015163</v>
      </c>
      <c r="C582" s="835">
        <v>200002</v>
      </c>
      <c r="D582" s="835" t="s">
        <v>1956</v>
      </c>
      <c r="E582" s="835" t="s">
        <v>3111</v>
      </c>
      <c r="F582" s="843">
        <v>118.75</v>
      </c>
      <c r="G582" s="842">
        <f t="shared" si="4"/>
        <v>725.99</v>
      </c>
      <c r="H582" s="884" t="s">
        <v>2370</v>
      </c>
    </row>
    <row r="583" spans="1:8">
      <c r="A583" s="835" t="s">
        <v>2623</v>
      </c>
      <c r="B583" s="835">
        <v>6100015275</v>
      </c>
      <c r="C583" s="835">
        <v>200002</v>
      </c>
      <c r="D583" s="835" t="s">
        <v>1956</v>
      </c>
      <c r="E583" s="835" t="s">
        <v>3112</v>
      </c>
      <c r="F583" s="843">
        <v>92.85</v>
      </c>
      <c r="G583" s="842">
        <f t="shared" si="4"/>
        <v>567.65</v>
      </c>
      <c r="H583" s="884" t="s">
        <v>2370</v>
      </c>
    </row>
    <row r="584" spans="1:8">
      <c r="A584" s="835" t="s">
        <v>3029</v>
      </c>
      <c r="B584" s="835">
        <v>6100015346</v>
      </c>
      <c r="C584" s="835">
        <v>200002</v>
      </c>
      <c r="D584" s="835" t="s">
        <v>1956</v>
      </c>
      <c r="E584" s="835" t="s">
        <v>3113</v>
      </c>
      <c r="F584" s="843">
        <v>88.07</v>
      </c>
      <c r="G584" s="842">
        <f t="shared" si="4"/>
        <v>538.41999999999996</v>
      </c>
      <c r="H584" s="884" t="s">
        <v>2370</v>
      </c>
    </row>
    <row r="585" spans="1:8">
      <c r="A585" s="835" t="s">
        <v>2707</v>
      </c>
      <c r="B585" s="835">
        <v>6100014803</v>
      </c>
      <c r="C585" s="835">
        <v>200002</v>
      </c>
      <c r="D585" s="835" t="s">
        <v>1956</v>
      </c>
      <c r="E585" s="835" t="s">
        <v>3114</v>
      </c>
      <c r="F585" s="843">
        <v>87.51</v>
      </c>
      <c r="G585" s="842">
        <f t="shared" si="4"/>
        <v>535</v>
      </c>
      <c r="H585" s="884" t="s">
        <v>2370</v>
      </c>
    </row>
    <row r="586" spans="1:8">
      <c r="A586" s="835" t="s">
        <v>2707</v>
      </c>
      <c r="B586" s="835">
        <v>6100014804</v>
      </c>
      <c r="C586" s="835">
        <v>200002</v>
      </c>
      <c r="D586" s="835" t="s">
        <v>1956</v>
      </c>
      <c r="E586" s="835" t="s">
        <v>3115</v>
      </c>
      <c r="F586" s="843">
        <v>87.51</v>
      </c>
      <c r="G586" s="842">
        <f t="shared" si="4"/>
        <v>535</v>
      </c>
      <c r="H586" s="884" t="s">
        <v>2370</v>
      </c>
    </row>
    <row r="587" spans="1:8">
      <c r="A587" s="835" t="s">
        <v>2494</v>
      </c>
      <c r="B587" s="835">
        <v>6100014996</v>
      </c>
      <c r="C587" s="835">
        <v>200002</v>
      </c>
      <c r="D587" s="835" t="s">
        <v>1956</v>
      </c>
      <c r="E587" s="835" t="s">
        <v>3116</v>
      </c>
      <c r="F587" s="843">
        <v>83.18</v>
      </c>
      <c r="G587" s="842">
        <f t="shared" si="4"/>
        <v>508.53</v>
      </c>
      <c r="H587" s="884" t="s">
        <v>2370</v>
      </c>
    </row>
    <row r="588" spans="1:8">
      <c r="A588" s="835" t="s">
        <v>2472</v>
      </c>
      <c r="B588" s="835">
        <v>6100015453</v>
      </c>
      <c r="C588" s="835">
        <v>200002</v>
      </c>
      <c r="D588" s="835" t="s">
        <v>1956</v>
      </c>
      <c r="E588" s="835" t="s">
        <v>3117</v>
      </c>
      <c r="F588" s="843">
        <v>79.17</v>
      </c>
      <c r="G588" s="842">
        <f t="shared" si="4"/>
        <v>484.01</v>
      </c>
      <c r="H588" s="884" t="s">
        <v>2370</v>
      </c>
    </row>
    <row r="589" spans="1:8">
      <c r="A589" s="835" t="s">
        <v>2387</v>
      </c>
      <c r="B589" s="835">
        <v>6100015903</v>
      </c>
      <c r="C589" s="835">
        <v>200002</v>
      </c>
      <c r="D589" s="835" t="s">
        <v>1956</v>
      </c>
      <c r="E589" s="835" t="s">
        <v>3118</v>
      </c>
      <c r="F589" s="843">
        <v>54.12</v>
      </c>
      <c r="G589" s="842">
        <f t="shared" si="4"/>
        <v>330.87</v>
      </c>
      <c r="H589" s="884" t="s">
        <v>2370</v>
      </c>
    </row>
    <row r="590" spans="1:8">
      <c r="A590" s="835" t="s">
        <v>2504</v>
      </c>
      <c r="B590" s="835">
        <v>6100015743</v>
      </c>
      <c r="C590" s="835">
        <v>200002</v>
      </c>
      <c r="D590" s="835" t="s">
        <v>1956</v>
      </c>
      <c r="E590" s="835" t="s">
        <v>3119</v>
      </c>
      <c r="F590" s="843">
        <v>36.46</v>
      </c>
      <c r="G590" s="842">
        <f t="shared" si="4"/>
        <v>222.9</v>
      </c>
      <c r="H590" s="884" t="s">
        <v>2370</v>
      </c>
    </row>
    <row r="591" spans="1:8">
      <c r="A591" s="844" t="s">
        <v>2358</v>
      </c>
      <c r="B591" s="844">
        <v>200289541</v>
      </c>
      <c r="C591" s="844">
        <v>200002</v>
      </c>
      <c r="D591" s="844" t="s">
        <v>1956</v>
      </c>
      <c r="E591" s="844" t="s">
        <v>3120</v>
      </c>
      <c r="F591" s="845">
        <v>6.84</v>
      </c>
      <c r="G591" s="842">
        <v>41.82</v>
      </c>
      <c r="H591" s="869" t="s">
        <v>2447</v>
      </c>
    </row>
    <row r="592" spans="1:8">
      <c r="A592" s="835" t="s">
        <v>2504</v>
      </c>
      <c r="B592" s="835">
        <v>6100015745</v>
      </c>
      <c r="C592" s="835">
        <v>200002</v>
      </c>
      <c r="D592" s="835" t="s">
        <v>1956</v>
      </c>
      <c r="E592" s="835" t="s">
        <v>3121</v>
      </c>
      <c r="F592" s="843">
        <v>0.96</v>
      </c>
      <c r="G592" s="842">
        <f>ROUND(F592*6.1136,2)</f>
        <v>5.87</v>
      </c>
      <c r="H592" s="884" t="s">
        <v>2370</v>
      </c>
    </row>
    <row r="593" spans="1:8">
      <c r="A593" s="835" t="s">
        <v>2538</v>
      </c>
      <c r="B593" s="835">
        <v>6100015988</v>
      </c>
      <c r="C593" s="835">
        <v>200002</v>
      </c>
      <c r="D593" s="835" t="s">
        <v>1956</v>
      </c>
      <c r="E593" s="835" t="s">
        <v>3122</v>
      </c>
      <c r="F593" s="843">
        <v>-1732.07</v>
      </c>
      <c r="G593" s="842">
        <f>ROUND(F593*6.1136,2)</f>
        <v>-10589.18</v>
      </c>
      <c r="H593" s="884" t="s">
        <v>2370</v>
      </c>
    </row>
    <row r="594" spans="1:8">
      <c r="A594" s="835" t="s">
        <v>2358</v>
      </c>
      <c r="B594" s="835">
        <v>6100016084</v>
      </c>
      <c r="C594" s="835">
        <v>200002</v>
      </c>
      <c r="D594" s="835" t="s">
        <v>1956</v>
      </c>
      <c r="E594" s="835" t="s">
        <v>3123</v>
      </c>
      <c r="F594" s="843">
        <v>-6456.82</v>
      </c>
      <c r="G594" s="842">
        <f>ROUND(F594*6.1136,2)</f>
        <v>-39474.410000000003</v>
      </c>
      <c r="H594" s="884" t="s">
        <v>2370</v>
      </c>
    </row>
    <row r="595" spans="1:8">
      <c r="A595" s="871" t="s">
        <v>2358</v>
      </c>
      <c r="B595" s="871">
        <v>6100016083</v>
      </c>
      <c r="C595" s="871">
        <v>200002</v>
      </c>
      <c r="D595" s="871" t="s">
        <v>1956</v>
      </c>
      <c r="E595" s="871" t="s">
        <v>3124</v>
      </c>
      <c r="F595" s="874">
        <v>-9547.4</v>
      </c>
      <c r="G595" s="879">
        <f>ROUND(F595*6.1136,2)</f>
        <v>-58368.98</v>
      </c>
      <c r="H595" s="881" t="s">
        <v>2370</v>
      </c>
    </row>
    <row r="596" spans="1:8">
      <c r="G596" s="848"/>
    </row>
    <row r="597" spans="1:8">
      <c r="G597" s="849"/>
    </row>
    <row r="598" spans="1:8">
      <c r="G598" s="849"/>
    </row>
  </sheetData>
  <autoFilter ref="A3:H595" xr:uid="{00000000-0009-0000-0000-000022000000}">
    <sortState xmlns:xlrd2="http://schemas.microsoft.com/office/spreadsheetml/2017/richdata2" ref="A4:H596">
      <sortCondition descending="1" ref="G3"/>
    </sortState>
  </autoFilter>
  <mergeCells count="2">
    <mergeCell ref="A1:H1"/>
    <mergeCell ref="A2:H2"/>
  </mergeCells>
  <phoneticPr fontId="1" type="noConversion"/>
  <printOptions horizontalCentered="1"/>
  <pageMargins left="0.74803149606299213" right="0.74803149606299213" top="0.98425196850393704" bottom="0.98425196850393704" header="0.51181102362204722" footer="0.51181102362204722"/>
  <pageSetup paperSize="9" scale="76" orientation="landscape" horizontalDpi="300" verticalDpi="300"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3:C202"/>
  <sheetViews>
    <sheetView workbookViewId="0">
      <selection activeCell="F99" sqref="F99"/>
    </sheetView>
  </sheetViews>
  <sheetFormatPr defaultRowHeight="11.25"/>
  <cols>
    <col min="1" max="1" width="28.875" style="185" customWidth="1"/>
    <col min="2" max="2" width="14.5" style="185" bestFit="1" customWidth="1"/>
    <col min="3" max="16384" width="9" style="185"/>
  </cols>
  <sheetData>
    <row r="3" spans="1:2">
      <c r="A3" s="361" t="s">
        <v>1489</v>
      </c>
      <c r="B3" s="185" t="s">
        <v>3125</v>
      </c>
    </row>
    <row r="4" spans="1:2">
      <c r="A4" s="448" t="s">
        <v>2838</v>
      </c>
      <c r="B4" s="886">
        <v>33013.440000000002</v>
      </c>
    </row>
    <row r="5" spans="1:2">
      <c r="A5" s="448" t="s">
        <v>2925</v>
      </c>
      <c r="B5" s="886">
        <v>17362.62</v>
      </c>
    </row>
    <row r="6" spans="1:2">
      <c r="A6" s="448" t="s">
        <v>2660</v>
      </c>
      <c r="B6" s="886">
        <v>99344.04</v>
      </c>
    </row>
    <row r="7" spans="1:2">
      <c r="A7" s="448" t="s">
        <v>1852</v>
      </c>
      <c r="B7" s="886">
        <v>44017.919999999998</v>
      </c>
    </row>
    <row r="8" spans="1:2">
      <c r="A8" s="448" t="s">
        <v>3126</v>
      </c>
      <c r="B8" s="886">
        <v>96914.61</v>
      </c>
    </row>
    <row r="9" spans="1:2">
      <c r="A9" s="448" t="s">
        <v>3127</v>
      </c>
      <c r="B9" s="886">
        <v>2202415.87</v>
      </c>
    </row>
    <row r="10" spans="1:2">
      <c r="A10" s="448" t="s">
        <v>3128</v>
      </c>
      <c r="B10" s="886">
        <v>126626.87</v>
      </c>
    </row>
    <row r="11" spans="1:2">
      <c r="A11" s="448" t="s">
        <v>3129</v>
      </c>
      <c r="B11" s="886">
        <v>410752.88</v>
      </c>
    </row>
    <row r="12" spans="1:2">
      <c r="A12" s="448" t="s">
        <v>3130</v>
      </c>
      <c r="B12" s="886">
        <v>390895.07000000007</v>
      </c>
    </row>
    <row r="13" spans="1:2">
      <c r="A13" s="448" t="s">
        <v>3131</v>
      </c>
      <c r="B13" s="886">
        <v>11179.349999999999</v>
      </c>
    </row>
    <row r="14" spans="1:2">
      <c r="A14" s="448" t="s">
        <v>3132</v>
      </c>
      <c r="B14" s="886">
        <v>928199.66999999993</v>
      </c>
    </row>
    <row r="15" spans="1:2">
      <c r="A15" s="448" t="s">
        <v>3133</v>
      </c>
      <c r="B15" s="886">
        <v>664784.27</v>
      </c>
    </row>
    <row r="16" spans="1:2">
      <c r="A16" s="448" t="s">
        <v>3134</v>
      </c>
      <c r="B16" s="886">
        <v>404179.37</v>
      </c>
    </row>
    <row r="17" spans="1:2">
      <c r="A17" s="448" t="s">
        <v>3135</v>
      </c>
      <c r="B17" s="886">
        <v>2356696.44</v>
      </c>
    </row>
    <row r="18" spans="1:2">
      <c r="A18" s="448" t="s">
        <v>3136</v>
      </c>
      <c r="B18" s="886">
        <v>173302.74</v>
      </c>
    </row>
    <row r="19" spans="1:2">
      <c r="A19" s="448" t="s">
        <v>3137</v>
      </c>
      <c r="B19" s="886">
        <v>14999.4</v>
      </c>
    </row>
    <row r="20" spans="1:2">
      <c r="A20" s="448" t="s">
        <v>1866</v>
      </c>
      <c r="B20" s="886">
        <v>316571.34999999998</v>
      </c>
    </row>
    <row r="21" spans="1:2">
      <c r="A21" s="448" t="s">
        <v>3138</v>
      </c>
      <c r="B21" s="886">
        <v>80977.56</v>
      </c>
    </row>
    <row r="22" spans="1:2">
      <c r="A22" s="448" t="s">
        <v>3139</v>
      </c>
      <c r="B22" s="886">
        <v>29549.99</v>
      </c>
    </row>
    <row r="23" spans="1:2">
      <c r="A23" s="448" t="s">
        <v>3140</v>
      </c>
      <c r="B23" s="886">
        <v>3665935.26</v>
      </c>
    </row>
    <row r="24" spans="1:2">
      <c r="A24" s="448" t="s">
        <v>3141</v>
      </c>
      <c r="B24" s="886">
        <v>36223.199999999997</v>
      </c>
    </row>
    <row r="25" spans="1:2">
      <c r="A25" s="448" t="s">
        <v>3142</v>
      </c>
      <c r="B25" s="886">
        <v>73490.89</v>
      </c>
    </row>
    <row r="26" spans="1:2">
      <c r="A26" s="448" t="s">
        <v>3143</v>
      </c>
      <c r="B26" s="886">
        <v>455575.30999999994</v>
      </c>
    </row>
    <row r="27" spans="1:2">
      <c r="A27" s="448" t="s">
        <v>3144</v>
      </c>
      <c r="B27" s="886">
        <v>10358.98</v>
      </c>
    </row>
    <row r="28" spans="1:2">
      <c r="A28" s="448" t="s">
        <v>3145</v>
      </c>
      <c r="B28" s="886">
        <v>65466.689999999995</v>
      </c>
    </row>
    <row r="29" spans="1:2">
      <c r="A29" s="448" t="s">
        <v>3146</v>
      </c>
      <c r="B29" s="886">
        <v>12870</v>
      </c>
    </row>
    <row r="30" spans="1:2">
      <c r="A30" s="448" t="s">
        <v>3147</v>
      </c>
      <c r="B30" s="886">
        <v>2156735.67</v>
      </c>
    </row>
    <row r="31" spans="1:2">
      <c r="A31" s="448" t="s">
        <v>3148</v>
      </c>
      <c r="B31" s="886">
        <v>132600</v>
      </c>
    </row>
    <row r="32" spans="1:2">
      <c r="A32" s="448" t="s">
        <v>3149</v>
      </c>
      <c r="B32" s="886">
        <v>17278.5</v>
      </c>
    </row>
    <row r="33" spans="1:2">
      <c r="A33" s="448" t="s">
        <v>3150</v>
      </c>
      <c r="B33" s="886">
        <v>104635.04000000001</v>
      </c>
    </row>
    <row r="34" spans="1:2">
      <c r="A34" s="448" t="s">
        <v>3151</v>
      </c>
      <c r="B34" s="886">
        <v>64443.6</v>
      </c>
    </row>
    <row r="35" spans="1:2">
      <c r="A35" s="448" t="s">
        <v>3152</v>
      </c>
      <c r="B35" s="886">
        <v>4212</v>
      </c>
    </row>
    <row r="36" spans="1:2">
      <c r="A36" s="448" t="s">
        <v>1886</v>
      </c>
      <c r="B36" s="886">
        <v>683651.72</v>
      </c>
    </row>
    <row r="37" spans="1:2">
      <c r="A37" s="448" t="s">
        <v>3153</v>
      </c>
      <c r="B37" s="886">
        <v>41277.599999999999</v>
      </c>
    </row>
    <row r="38" spans="1:2">
      <c r="A38" s="448" t="s">
        <v>3154</v>
      </c>
      <c r="B38" s="886">
        <v>101919.17</v>
      </c>
    </row>
    <row r="39" spans="1:2">
      <c r="A39" s="448" t="s">
        <v>3155</v>
      </c>
      <c r="B39" s="886">
        <v>7856.08</v>
      </c>
    </row>
    <row r="40" spans="1:2">
      <c r="A40" s="448" t="s">
        <v>3156</v>
      </c>
      <c r="B40" s="886">
        <v>63765</v>
      </c>
    </row>
    <row r="41" spans="1:2">
      <c r="A41" s="448" t="s">
        <v>3157</v>
      </c>
      <c r="B41" s="886">
        <v>363624</v>
      </c>
    </row>
    <row r="42" spans="1:2">
      <c r="A42" s="448" t="s">
        <v>3158</v>
      </c>
      <c r="B42" s="886">
        <v>106680.6</v>
      </c>
    </row>
    <row r="43" spans="1:2">
      <c r="A43" s="448" t="s">
        <v>3159</v>
      </c>
      <c r="B43" s="886">
        <v>825201</v>
      </c>
    </row>
    <row r="44" spans="1:2">
      <c r="A44" s="448" t="s">
        <v>3160</v>
      </c>
      <c r="B44" s="886">
        <v>541027.32999999996</v>
      </c>
    </row>
    <row r="45" spans="1:2">
      <c r="A45" s="448" t="s">
        <v>3161</v>
      </c>
      <c r="B45" s="886">
        <v>558727.58000000007</v>
      </c>
    </row>
    <row r="46" spans="1:2">
      <c r="A46" s="448" t="s">
        <v>3162</v>
      </c>
      <c r="B46" s="886">
        <v>524928.28</v>
      </c>
    </row>
    <row r="47" spans="1:2">
      <c r="A47" s="448" t="s">
        <v>1899</v>
      </c>
      <c r="B47" s="886">
        <v>68712.23</v>
      </c>
    </row>
    <row r="48" spans="1:2">
      <c r="A48" s="448" t="s">
        <v>3163</v>
      </c>
      <c r="B48" s="886">
        <v>7815.6</v>
      </c>
    </row>
    <row r="49" spans="1:2">
      <c r="A49" s="448" t="s">
        <v>3164</v>
      </c>
      <c r="B49" s="886">
        <v>4446</v>
      </c>
    </row>
    <row r="50" spans="1:2">
      <c r="A50" s="448" t="s">
        <v>3165</v>
      </c>
      <c r="B50" s="886">
        <v>63882</v>
      </c>
    </row>
    <row r="51" spans="1:2">
      <c r="A51" s="448" t="s">
        <v>3166</v>
      </c>
      <c r="B51" s="886">
        <v>62734.23</v>
      </c>
    </row>
    <row r="52" spans="1:2">
      <c r="A52" s="448" t="s">
        <v>3167</v>
      </c>
      <c r="B52" s="886">
        <v>984274.2</v>
      </c>
    </row>
    <row r="53" spans="1:2">
      <c r="A53" s="448" t="s">
        <v>3168</v>
      </c>
      <c r="B53" s="886">
        <v>412453.88</v>
      </c>
    </row>
    <row r="54" spans="1:2">
      <c r="A54" s="448" t="s">
        <v>3169</v>
      </c>
      <c r="B54" s="886">
        <v>12799.8</v>
      </c>
    </row>
    <row r="55" spans="1:2">
      <c r="A55" s="448" t="s">
        <v>3170</v>
      </c>
      <c r="B55" s="886">
        <v>4663805.2</v>
      </c>
    </row>
    <row r="56" spans="1:2">
      <c r="A56" s="448" t="s">
        <v>3171</v>
      </c>
      <c r="B56" s="886">
        <v>60196.5</v>
      </c>
    </row>
    <row r="57" spans="1:2">
      <c r="A57" s="448" t="s">
        <v>3172</v>
      </c>
      <c r="B57" s="886">
        <v>7357.9</v>
      </c>
    </row>
    <row r="58" spans="1:2">
      <c r="A58" s="448" t="s">
        <v>3173</v>
      </c>
      <c r="B58" s="886">
        <v>1213480.3999999999</v>
      </c>
    </row>
    <row r="59" spans="1:2">
      <c r="A59" s="448" t="s">
        <v>3174</v>
      </c>
      <c r="B59" s="886">
        <v>2144565.06</v>
      </c>
    </row>
    <row r="60" spans="1:2">
      <c r="A60" s="448" t="s">
        <v>3175</v>
      </c>
      <c r="B60" s="886">
        <v>115092.31999999999</v>
      </c>
    </row>
    <row r="61" spans="1:2">
      <c r="A61" s="448" t="s">
        <v>3176</v>
      </c>
      <c r="B61" s="886">
        <v>1198871.33</v>
      </c>
    </row>
    <row r="62" spans="1:2">
      <c r="A62" s="448" t="s">
        <v>3177</v>
      </c>
      <c r="B62" s="886">
        <v>422368.85</v>
      </c>
    </row>
    <row r="63" spans="1:2">
      <c r="A63" s="448" t="s">
        <v>3178</v>
      </c>
      <c r="B63" s="886">
        <v>7176.9</v>
      </c>
    </row>
    <row r="64" spans="1:2">
      <c r="A64" s="448" t="s">
        <v>3179</v>
      </c>
      <c r="B64" s="886">
        <v>88104.63</v>
      </c>
    </row>
    <row r="65" spans="1:2">
      <c r="A65" s="448" t="s">
        <v>3180</v>
      </c>
      <c r="B65" s="886">
        <v>122315.26</v>
      </c>
    </row>
    <row r="66" spans="1:2">
      <c r="A66" s="448" t="s">
        <v>1918</v>
      </c>
      <c r="B66" s="886">
        <v>52923.199999999997</v>
      </c>
    </row>
    <row r="67" spans="1:2">
      <c r="A67" s="448" t="s">
        <v>3181</v>
      </c>
      <c r="B67" s="886">
        <v>138408.33000000002</v>
      </c>
    </row>
    <row r="68" spans="1:2">
      <c r="A68" s="448" t="s">
        <v>3182</v>
      </c>
      <c r="B68" s="886">
        <v>200191.67</v>
      </c>
    </row>
    <row r="69" spans="1:2">
      <c r="A69" s="448" t="s">
        <v>3183</v>
      </c>
      <c r="B69" s="886">
        <v>130414.81000000001</v>
      </c>
    </row>
    <row r="70" spans="1:2">
      <c r="A70" s="448" t="s">
        <v>3184</v>
      </c>
      <c r="B70" s="886">
        <v>77359</v>
      </c>
    </row>
    <row r="71" spans="1:2">
      <c r="A71" s="448" t="s">
        <v>3185</v>
      </c>
      <c r="B71" s="886">
        <v>2221138.4</v>
      </c>
    </row>
    <row r="72" spans="1:2">
      <c r="A72" s="448" t="s">
        <v>3186</v>
      </c>
      <c r="B72" s="886">
        <v>798733.33000000007</v>
      </c>
    </row>
    <row r="73" spans="1:2">
      <c r="A73" s="448" t="s">
        <v>3187</v>
      </c>
      <c r="B73" s="886">
        <v>504259.5</v>
      </c>
    </row>
    <row r="74" spans="1:2">
      <c r="A74" s="448" t="s">
        <v>3188</v>
      </c>
      <c r="B74" s="886">
        <v>2272144.7600000002</v>
      </c>
    </row>
    <row r="75" spans="1:2">
      <c r="A75" s="448" t="s">
        <v>3189</v>
      </c>
      <c r="B75" s="886">
        <v>261323.27</v>
      </c>
    </row>
    <row r="76" spans="1:2">
      <c r="A76" s="448" t="s">
        <v>1928</v>
      </c>
      <c r="B76" s="886">
        <v>15865.43</v>
      </c>
    </row>
    <row r="77" spans="1:2">
      <c r="A77" s="448" t="s">
        <v>2340</v>
      </c>
      <c r="B77" s="886">
        <v>91456.81</v>
      </c>
    </row>
    <row r="78" spans="1:2">
      <c r="A78" s="448" t="s">
        <v>3190</v>
      </c>
      <c r="B78" s="886">
        <v>157950</v>
      </c>
    </row>
    <row r="79" spans="1:2">
      <c r="A79" s="448" t="s">
        <v>3191</v>
      </c>
      <c r="B79" s="886">
        <v>1035359.22</v>
      </c>
    </row>
    <row r="80" spans="1:2">
      <c r="A80" s="448" t="s">
        <v>3192</v>
      </c>
      <c r="B80" s="886">
        <v>17550</v>
      </c>
    </row>
    <row r="81" spans="1:2">
      <c r="A81" s="448" t="s">
        <v>3193</v>
      </c>
      <c r="B81" s="886">
        <v>19650.95</v>
      </c>
    </row>
    <row r="82" spans="1:2">
      <c r="A82" s="448" t="s">
        <v>3194</v>
      </c>
      <c r="B82" s="886">
        <v>14227.2</v>
      </c>
    </row>
    <row r="83" spans="1:2">
      <c r="A83" s="448" t="s">
        <v>3195</v>
      </c>
      <c r="B83" s="886">
        <v>67906</v>
      </c>
    </row>
    <row r="84" spans="1:2">
      <c r="A84" s="448" t="s">
        <v>3196</v>
      </c>
      <c r="B84" s="886">
        <v>2811706.5599999996</v>
      </c>
    </row>
    <row r="85" spans="1:2">
      <c r="A85" s="448" t="s">
        <v>3197</v>
      </c>
      <c r="B85" s="886">
        <v>41434.97</v>
      </c>
    </row>
    <row r="86" spans="1:2">
      <c r="A86" s="448" t="s">
        <v>3198</v>
      </c>
      <c r="B86" s="886">
        <v>233902.96</v>
      </c>
    </row>
    <row r="87" spans="1:2">
      <c r="A87" s="448" t="s">
        <v>3199</v>
      </c>
      <c r="B87" s="886">
        <v>1984.91</v>
      </c>
    </row>
    <row r="88" spans="1:2">
      <c r="A88" s="448" t="s">
        <v>3200</v>
      </c>
      <c r="B88" s="886">
        <v>12168</v>
      </c>
    </row>
    <row r="89" spans="1:2">
      <c r="A89" s="448" t="s">
        <v>3201</v>
      </c>
      <c r="B89" s="886">
        <v>61332.57</v>
      </c>
    </row>
    <row r="90" spans="1:2">
      <c r="A90" s="448" t="s">
        <v>3202</v>
      </c>
      <c r="B90" s="886">
        <v>51901.71</v>
      </c>
    </row>
    <row r="91" spans="1:2">
      <c r="A91" s="448" t="s">
        <v>3203</v>
      </c>
      <c r="B91" s="886">
        <v>58948.81</v>
      </c>
    </row>
    <row r="92" spans="1:2">
      <c r="A92" s="448" t="s">
        <v>3204</v>
      </c>
      <c r="B92" s="886">
        <v>1731.6</v>
      </c>
    </row>
    <row r="93" spans="1:2">
      <c r="A93" s="448" t="s">
        <v>3205</v>
      </c>
      <c r="B93" s="886">
        <v>122248.81</v>
      </c>
    </row>
    <row r="94" spans="1:2">
      <c r="A94" s="448" t="s">
        <v>3206</v>
      </c>
      <c r="B94" s="886">
        <v>164351.73000000001</v>
      </c>
    </row>
    <row r="95" spans="1:2">
      <c r="A95" s="448" t="s">
        <v>3207</v>
      </c>
      <c r="B95" s="886">
        <v>1036413.49</v>
      </c>
    </row>
    <row r="96" spans="1:2">
      <c r="A96" s="448" t="s">
        <v>3208</v>
      </c>
      <c r="B96" s="886">
        <v>2602720.2400000002</v>
      </c>
    </row>
    <row r="97" spans="1:3">
      <c r="A97" s="448" t="s">
        <v>3209</v>
      </c>
      <c r="B97" s="886">
        <v>37246906.420000069</v>
      </c>
    </row>
    <row r="98" spans="1:3">
      <c r="A98" s="448" t="s">
        <v>3210</v>
      </c>
      <c r="B98" s="886">
        <v>340698.5</v>
      </c>
    </row>
    <row r="99" spans="1:3">
      <c r="A99" s="448" t="s">
        <v>3211</v>
      </c>
      <c r="B99" s="886">
        <v>75348.47</v>
      </c>
    </row>
    <row r="100" spans="1:3">
      <c r="A100" s="448" t="s">
        <v>1521</v>
      </c>
      <c r="B100" s="886">
        <v>83621380.88000007</v>
      </c>
    </row>
    <row r="106" spans="1:3">
      <c r="A106" s="185" t="s">
        <v>1489</v>
      </c>
      <c r="B106" s="185" t="s">
        <v>3125</v>
      </c>
    </row>
    <row r="107" spans="1:3">
      <c r="A107" s="185" t="s">
        <v>1956</v>
      </c>
      <c r="B107" s="263">
        <v>37246906.420000069</v>
      </c>
      <c r="C107" s="258">
        <f>B107/GETPIVOTDATA("RMB",$A$3)</f>
        <v>0.44542324018125012</v>
      </c>
    </row>
    <row r="108" spans="1:3">
      <c r="A108" s="185" t="s">
        <v>1807</v>
      </c>
      <c r="B108" s="263">
        <v>4663805.2</v>
      </c>
    </row>
    <row r="109" spans="1:3">
      <c r="A109" s="185" t="s">
        <v>1810</v>
      </c>
      <c r="B109" s="263">
        <v>3665935.26</v>
      </c>
    </row>
    <row r="110" spans="1:3">
      <c r="A110" s="185" t="s">
        <v>1936</v>
      </c>
      <c r="B110" s="263">
        <v>2811706.5599999996</v>
      </c>
    </row>
    <row r="111" spans="1:3">
      <c r="A111" s="185" t="s">
        <v>1953</v>
      </c>
      <c r="B111" s="263">
        <v>2602720.2400000002</v>
      </c>
    </row>
    <row r="112" spans="1:3">
      <c r="A112" s="185" t="s">
        <v>1862</v>
      </c>
      <c r="B112" s="263">
        <v>2356696.44</v>
      </c>
    </row>
    <row r="113" spans="1:2">
      <c r="A113" s="185" t="s">
        <v>1617</v>
      </c>
      <c r="B113" s="263">
        <v>2272144.7600000002</v>
      </c>
    </row>
    <row r="114" spans="1:2">
      <c r="A114" s="185" t="s">
        <v>1924</v>
      </c>
      <c r="B114" s="263">
        <v>2221138.4</v>
      </c>
    </row>
    <row r="115" spans="1:2">
      <c r="A115" s="185" t="s">
        <v>1816</v>
      </c>
      <c r="B115" s="263">
        <v>2202415.87</v>
      </c>
    </row>
    <row r="116" spans="1:2">
      <c r="A116" s="185" t="s">
        <v>1879</v>
      </c>
      <c r="B116" s="263">
        <v>2156735.67</v>
      </c>
    </row>
    <row r="117" spans="1:2">
      <c r="A117" s="185" t="s">
        <v>1669</v>
      </c>
      <c r="B117" s="263">
        <v>2144565.06</v>
      </c>
    </row>
    <row r="118" spans="1:2">
      <c r="A118" s="185" t="s">
        <v>1910</v>
      </c>
      <c r="B118" s="263">
        <v>1213480.3999999999</v>
      </c>
    </row>
    <row r="119" spans="1:2">
      <c r="A119" s="185" t="s">
        <v>1818</v>
      </c>
      <c r="B119" s="263">
        <v>1198871.33</v>
      </c>
    </row>
    <row r="120" spans="1:2">
      <c r="A120" s="185" t="s">
        <v>1952</v>
      </c>
      <c r="B120" s="263">
        <v>1036413.49</v>
      </c>
    </row>
    <row r="121" spans="1:2">
      <c r="A121" s="185" t="s">
        <v>1820</v>
      </c>
      <c r="B121" s="263">
        <v>1035359.22</v>
      </c>
    </row>
    <row r="122" spans="1:2">
      <c r="A122" s="185" t="s">
        <v>1905</v>
      </c>
      <c r="B122" s="263">
        <v>984274.2</v>
      </c>
    </row>
    <row r="123" spans="1:2">
      <c r="A123" s="185" t="s">
        <v>1859</v>
      </c>
      <c r="B123" s="263">
        <v>928199.66999999993</v>
      </c>
    </row>
    <row r="124" spans="1:2">
      <c r="A124" s="185" t="s">
        <v>1894</v>
      </c>
      <c r="B124" s="263">
        <v>825201</v>
      </c>
    </row>
    <row r="125" spans="1:2">
      <c r="A125" s="185" t="s">
        <v>1925</v>
      </c>
      <c r="B125" s="263">
        <v>798733.33000000007</v>
      </c>
    </row>
    <row r="126" spans="1:2">
      <c r="A126" s="185" t="s">
        <v>1886</v>
      </c>
      <c r="B126" s="263">
        <v>683651.72</v>
      </c>
    </row>
    <row r="127" spans="1:2">
      <c r="A127" s="185" t="s">
        <v>1860</v>
      </c>
      <c r="B127" s="263">
        <v>664784.27</v>
      </c>
    </row>
    <row r="128" spans="1:2">
      <c r="A128" s="185" t="s">
        <v>1897</v>
      </c>
      <c r="B128" s="263">
        <v>558727.58000000007</v>
      </c>
    </row>
    <row r="129" spans="1:2">
      <c r="A129" s="185" t="s">
        <v>1895</v>
      </c>
      <c r="B129" s="263">
        <v>541027.32999999996</v>
      </c>
    </row>
    <row r="130" spans="1:2">
      <c r="A130" s="185" t="s">
        <v>1898</v>
      </c>
      <c r="B130" s="263">
        <v>524928.28</v>
      </c>
    </row>
    <row r="131" spans="1:2">
      <c r="A131" s="185" t="s">
        <v>1926</v>
      </c>
      <c r="B131" s="263">
        <v>504259.5</v>
      </c>
    </row>
    <row r="132" spans="1:2">
      <c r="A132" s="185" t="s">
        <v>1875</v>
      </c>
      <c r="B132" s="263">
        <v>455575.30999999994</v>
      </c>
    </row>
    <row r="133" spans="1:2">
      <c r="A133" s="185" t="s">
        <v>1913</v>
      </c>
      <c r="B133" s="263">
        <v>422368.85</v>
      </c>
    </row>
    <row r="134" spans="1:2">
      <c r="A134" s="185" t="s">
        <v>1906</v>
      </c>
      <c r="B134" s="263">
        <v>412453.88</v>
      </c>
    </row>
    <row r="135" spans="1:2">
      <c r="A135" s="185" t="s">
        <v>1855</v>
      </c>
      <c r="B135" s="263">
        <v>410752.88</v>
      </c>
    </row>
    <row r="136" spans="1:2">
      <c r="A136" s="185" t="s">
        <v>1861</v>
      </c>
      <c r="B136" s="263">
        <v>404179.37</v>
      </c>
    </row>
    <row r="137" spans="1:2">
      <c r="A137" s="185" t="s">
        <v>1856</v>
      </c>
      <c r="B137" s="263">
        <v>390895.07000000007</v>
      </c>
    </row>
    <row r="138" spans="1:2">
      <c r="A138" s="185" t="s">
        <v>1892</v>
      </c>
      <c r="B138" s="263">
        <v>363624</v>
      </c>
    </row>
    <row r="139" spans="1:2">
      <c r="A139" s="185" t="s">
        <v>1957</v>
      </c>
      <c r="B139" s="263">
        <v>340698.5</v>
      </c>
    </row>
    <row r="140" spans="1:2">
      <c r="A140" s="185" t="s">
        <v>1866</v>
      </c>
      <c r="B140" s="263">
        <v>316571.34999999998</v>
      </c>
    </row>
    <row r="141" spans="1:2">
      <c r="A141" s="185" t="s">
        <v>1927</v>
      </c>
      <c r="B141" s="263">
        <v>261323.27</v>
      </c>
    </row>
    <row r="142" spans="1:2">
      <c r="A142" s="185" t="s">
        <v>1941</v>
      </c>
      <c r="B142" s="263">
        <v>233902.96</v>
      </c>
    </row>
    <row r="143" spans="1:2">
      <c r="A143" s="185" t="s">
        <v>1920</v>
      </c>
      <c r="B143" s="263">
        <v>200191.67</v>
      </c>
    </row>
    <row r="144" spans="1:2">
      <c r="A144" s="185" t="s">
        <v>1864</v>
      </c>
      <c r="B144" s="263">
        <v>173302.74</v>
      </c>
    </row>
    <row r="145" spans="1:2">
      <c r="A145" s="185" t="s">
        <v>1950</v>
      </c>
      <c r="B145" s="263">
        <v>164351.73000000001</v>
      </c>
    </row>
    <row r="146" spans="1:2">
      <c r="A146" s="185" t="s">
        <v>1929</v>
      </c>
      <c r="B146" s="263">
        <v>157950</v>
      </c>
    </row>
    <row r="147" spans="1:2">
      <c r="A147" s="185" t="s">
        <v>1919</v>
      </c>
      <c r="B147" s="263">
        <v>138408.33000000002</v>
      </c>
    </row>
    <row r="148" spans="1:2">
      <c r="A148" s="185" t="s">
        <v>1881</v>
      </c>
      <c r="B148" s="263">
        <v>132600</v>
      </c>
    </row>
    <row r="149" spans="1:2">
      <c r="A149" s="185" t="s">
        <v>1922</v>
      </c>
      <c r="B149" s="263">
        <v>130414.81000000001</v>
      </c>
    </row>
    <row r="150" spans="1:2">
      <c r="A150" s="185" t="s">
        <v>1854</v>
      </c>
      <c r="B150" s="263">
        <v>126626.87</v>
      </c>
    </row>
    <row r="151" spans="1:2">
      <c r="A151" s="185" t="s">
        <v>1917</v>
      </c>
      <c r="B151" s="263">
        <v>122315.26</v>
      </c>
    </row>
    <row r="152" spans="1:2">
      <c r="A152" s="185" t="s">
        <v>1949</v>
      </c>
      <c r="B152" s="263">
        <v>122248.81</v>
      </c>
    </row>
    <row r="153" spans="1:2">
      <c r="A153" s="185" t="s">
        <v>1912</v>
      </c>
      <c r="B153" s="263">
        <v>115092.31999999999</v>
      </c>
    </row>
    <row r="154" spans="1:2">
      <c r="A154" s="185" t="s">
        <v>1893</v>
      </c>
      <c r="B154" s="263">
        <v>106680.6</v>
      </c>
    </row>
    <row r="155" spans="1:2">
      <c r="A155" s="185" t="s">
        <v>1883</v>
      </c>
      <c r="B155" s="263">
        <v>104635.04000000001</v>
      </c>
    </row>
    <row r="156" spans="1:2">
      <c r="A156" s="185" t="s">
        <v>1888</v>
      </c>
      <c r="B156" s="263">
        <v>101919.17</v>
      </c>
    </row>
    <row r="157" spans="1:2">
      <c r="A157" s="185" t="s">
        <v>2660</v>
      </c>
      <c r="B157" s="263">
        <v>99344.04</v>
      </c>
    </row>
    <row r="158" spans="1:2">
      <c r="A158" s="185" t="s">
        <v>1853</v>
      </c>
      <c r="B158" s="263">
        <v>96914.61</v>
      </c>
    </row>
    <row r="159" spans="1:2">
      <c r="A159" s="185" t="s">
        <v>1675</v>
      </c>
      <c r="B159" s="263">
        <v>91456.81</v>
      </c>
    </row>
    <row r="160" spans="1:2">
      <c r="A160" s="185" t="s">
        <v>1915</v>
      </c>
      <c r="B160" s="263">
        <v>88104.63</v>
      </c>
    </row>
    <row r="161" spans="1:2">
      <c r="A161" s="185" t="s">
        <v>1867</v>
      </c>
      <c r="B161" s="263">
        <v>80977.56</v>
      </c>
    </row>
    <row r="162" spans="1:2">
      <c r="A162" s="185" t="s">
        <v>1923</v>
      </c>
      <c r="B162" s="263">
        <v>77359</v>
      </c>
    </row>
    <row r="163" spans="1:2">
      <c r="A163" s="185" t="s">
        <v>1959</v>
      </c>
      <c r="B163" s="263">
        <v>75348.47</v>
      </c>
    </row>
    <row r="164" spans="1:2">
      <c r="A164" s="185" t="s">
        <v>1872</v>
      </c>
      <c r="B164" s="263">
        <v>73490.89</v>
      </c>
    </row>
    <row r="165" spans="1:2">
      <c r="A165" s="185" t="s">
        <v>1899</v>
      </c>
      <c r="B165" s="263">
        <v>68712.23</v>
      </c>
    </row>
    <row r="166" spans="1:2">
      <c r="A166" s="185" t="s">
        <v>1935</v>
      </c>
      <c r="B166" s="263">
        <v>67906</v>
      </c>
    </row>
    <row r="167" spans="1:2">
      <c r="A167" s="185" t="s">
        <v>1877</v>
      </c>
      <c r="B167" s="263">
        <v>65466.689999999995</v>
      </c>
    </row>
    <row r="168" spans="1:2">
      <c r="A168" s="185" t="s">
        <v>1884</v>
      </c>
      <c r="B168" s="263">
        <v>64443.6</v>
      </c>
    </row>
    <row r="169" spans="1:2">
      <c r="A169" s="185" t="s">
        <v>1903</v>
      </c>
      <c r="B169" s="263">
        <v>63882</v>
      </c>
    </row>
    <row r="170" spans="1:2">
      <c r="A170" s="185" t="s">
        <v>1891</v>
      </c>
      <c r="B170" s="263">
        <v>63765</v>
      </c>
    </row>
    <row r="171" spans="1:2">
      <c r="A171" s="185" t="s">
        <v>1904</v>
      </c>
      <c r="B171" s="263">
        <v>62734.23</v>
      </c>
    </row>
    <row r="172" spans="1:2">
      <c r="A172" s="185" t="s">
        <v>1945</v>
      </c>
      <c r="B172" s="263">
        <v>61332.57</v>
      </c>
    </row>
    <row r="173" spans="1:2">
      <c r="A173" s="185" t="s">
        <v>1908</v>
      </c>
      <c r="B173" s="263">
        <v>60196.5</v>
      </c>
    </row>
    <row r="174" spans="1:2">
      <c r="A174" s="185" t="s">
        <v>1947</v>
      </c>
      <c r="B174" s="263">
        <v>58948.81</v>
      </c>
    </row>
    <row r="175" spans="1:2">
      <c r="A175" s="185" t="s">
        <v>1918</v>
      </c>
      <c r="B175" s="263">
        <v>52923.199999999997</v>
      </c>
    </row>
    <row r="176" spans="1:2">
      <c r="A176" s="185" t="s">
        <v>1946</v>
      </c>
      <c r="B176" s="263">
        <v>51901.71</v>
      </c>
    </row>
    <row r="177" spans="1:2">
      <c r="A177" s="185" t="s">
        <v>1852</v>
      </c>
      <c r="B177" s="263">
        <v>44017.919999999998</v>
      </c>
    </row>
    <row r="178" spans="1:2">
      <c r="A178" s="185" t="s">
        <v>1939</v>
      </c>
      <c r="B178" s="263">
        <v>41434.97</v>
      </c>
    </row>
    <row r="179" spans="1:2">
      <c r="A179" s="185" t="s">
        <v>1887</v>
      </c>
      <c r="B179" s="263">
        <v>41277.599999999999</v>
      </c>
    </row>
    <row r="180" spans="1:2">
      <c r="A180" s="185" t="s">
        <v>1870</v>
      </c>
      <c r="B180" s="263">
        <v>36223.199999999997</v>
      </c>
    </row>
    <row r="181" spans="1:2">
      <c r="A181" s="185" t="s">
        <v>2838</v>
      </c>
      <c r="B181" s="263">
        <v>33013.440000000002</v>
      </c>
    </row>
    <row r="182" spans="1:2">
      <c r="A182" s="185" t="s">
        <v>1868</v>
      </c>
      <c r="B182" s="263">
        <v>29549.99</v>
      </c>
    </row>
    <row r="183" spans="1:2">
      <c r="A183" s="185" t="s">
        <v>1931</v>
      </c>
      <c r="B183" s="263">
        <v>19650.95</v>
      </c>
    </row>
    <row r="184" spans="1:2">
      <c r="A184" s="185" t="s">
        <v>1930</v>
      </c>
      <c r="B184" s="263">
        <v>17550</v>
      </c>
    </row>
    <row r="185" spans="1:2">
      <c r="A185" s="185" t="s">
        <v>2925</v>
      </c>
      <c r="B185" s="263">
        <v>17362.62</v>
      </c>
    </row>
    <row r="186" spans="1:2">
      <c r="A186" s="185" t="s">
        <v>1882</v>
      </c>
      <c r="B186" s="263">
        <v>17278.5</v>
      </c>
    </row>
    <row r="187" spans="1:2">
      <c r="A187" s="185" t="s">
        <v>1928</v>
      </c>
      <c r="B187" s="263">
        <v>15865.43</v>
      </c>
    </row>
    <row r="188" spans="1:2">
      <c r="A188" s="185" t="s">
        <v>1865</v>
      </c>
      <c r="B188" s="263">
        <v>14999.4</v>
      </c>
    </row>
    <row r="189" spans="1:2">
      <c r="A189" s="185" t="s">
        <v>1933</v>
      </c>
      <c r="B189" s="263">
        <v>14227.2</v>
      </c>
    </row>
    <row r="190" spans="1:2">
      <c r="A190" s="185" t="s">
        <v>1878</v>
      </c>
      <c r="B190" s="263">
        <v>12870</v>
      </c>
    </row>
    <row r="191" spans="1:2">
      <c r="A191" s="185" t="s">
        <v>1907</v>
      </c>
      <c r="B191" s="263">
        <v>12799.8</v>
      </c>
    </row>
    <row r="192" spans="1:2">
      <c r="A192" s="185" t="s">
        <v>1944</v>
      </c>
      <c r="B192" s="263">
        <v>12168</v>
      </c>
    </row>
    <row r="193" spans="1:2">
      <c r="A193" s="185" t="s">
        <v>1858</v>
      </c>
      <c r="B193" s="263">
        <v>11179.349999999999</v>
      </c>
    </row>
    <row r="194" spans="1:2">
      <c r="A194" s="185" t="s">
        <v>1876</v>
      </c>
      <c r="B194" s="263">
        <v>10358.98</v>
      </c>
    </row>
    <row r="195" spans="1:2">
      <c r="A195" s="185" t="s">
        <v>1890</v>
      </c>
      <c r="B195" s="263">
        <v>7856.08</v>
      </c>
    </row>
    <row r="196" spans="1:2">
      <c r="A196" s="185" t="s">
        <v>1900</v>
      </c>
      <c r="B196" s="263">
        <v>7815.6</v>
      </c>
    </row>
    <row r="197" spans="1:2">
      <c r="A197" s="185" t="s">
        <v>1909</v>
      </c>
      <c r="B197" s="263">
        <v>7357.9</v>
      </c>
    </row>
    <row r="198" spans="1:2">
      <c r="A198" s="185" t="s">
        <v>1914</v>
      </c>
      <c r="B198" s="263">
        <v>7176.9</v>
      </c>
    </row>
    <row r="199" spans="1:2">
      <c r="A199" s="185" t="s">
        <v>1902</v>
      </c>
      <c r="B199" s="263">
        <v>4446</v>
      </c>
    </row>
    <row r="200" spans="1:2">
      <c r="A200" s="185" t="s">
        <v>1885</v>
      </c>
      <c r="B200" s="263">
        <v>4212</v>
      </c>
    </row>
    <row r="201" spans="1:2">
      <c r="A201" s="185" t="s">
        <v>1942</v>
      </c>
      <c r="B201" s="263">
        <v>1984.91</v>
      </c>
    </row>
    <row r="202" spans="1:2">
      <c r="A202" s="185" t="s">
        <v>1948</v>
      </c>
      <c r="B202" s="263">
        <v>1731.6</v>
      </c>
    </row>
  </sheetData>
  <autoFilter ref="A106:B106" xr:uid="{00000000-0009-0000-0000-000023000000}">
    <sortState xmlns:xlrd2="http://schemas.microsoft.com/office/spreadsheetml/2017/richdata2" ref="A107:B203">
      <sortCondition descending="1" ref="B106"/>
    </sortState>
  </autoFilter>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L595"/>
  <sheetViews>
    <sheetView topLeftCell="B373" workbookViewId="0">
      <selection activeCell="H2" sqref="H2:L403"/>
    </sheetView>
  </sheetViews>
  <sheetFormatPr defaultRowHeight="11.25"/>
  <cols>
    <col min="1" max="7" width="9" style="362"/>
    <col min="8" max="8" width="16.5" style="362" bestFit="1" customWidth="1"/>
    <col min="9" max="9" width="13.25" style="362" bestFit="1" customWidth="1"/>
    <col min="10" max="12" width="14.5" style="362" bestFit="1" customWidth="1"/>
    <col min="13" max="16384" width="9" style="362"/>
  </cols>
  <sheetData>
    <row r="2" spans="2:12">
      <c r="B2" s="362" t="s">
        <v>1488</v>
      </c>
      <c r="C2" s="362">
        <v>2012</v>
      </c>
      <c r="D2" s="362">
        <v>2013</v>
      </c>
      <c r="E2" s="362">
        <v>2014</v>
      </c>
      <c r="F2" s="362">
        <v>2015</v>
      </c>
      <c r="H2" s="1057" t="s">
        <v>1489</v>
      </c>
      <c r="I2" s="362" t="s">
        <v>3212</v>
      </c>
      <c r="J2" s="362" t="s">
        <v>3213</v>
      </c>
      <c r="K2" s="362" t="s">
        <v>3214</v>
      </c>
      <c r="L2" s="362" t="s">
        <v>3215</v>
      </c>
    </row>
    <row r="3" spans="2:12">
      <c r="B3" s="362" t="s">
        <v>3216</v>
      </c>
      <c r="C3" s="362">
        <v>45000</v>
      </c>
      <c r="H3" s="448" t="s">
        <v>3216</v>
      </c>
      <c r="I3" s="732">
        <v>45000</v>
      </c>
      <c r="J3" s="732"/>
      <c r="K3" s="732"/>
      <c r="L3" s="732"/>
    </row>
    <row r="4" spans="2:12">
      <c r="B4" s="362" t="s">
        <v>3217</v>
      </c>
      <c r="C4" s="362">
        <v>22000</v>
      </c>
      <c r="H4" s="448" t="s">
        <v>3218</v>
      </c>
      <c r="I4" s="732">
        <v>35000</v>
      </c>
      <c r="J4" s="732">
        <v>35000</v>
      </c>
      <c r="K4" s="732">
        <v>35000</v>
      </c>
      <c r="L4" s="732"/>
    </row>
    <row r="5" spans="2:12">
      <c r="B5" s="362" t="s">
        <v>3219</v>
      </c>
      <c r="C5" s="362">
        <v>22000</v>
      </c>
      <c r="H5" s="448" t="s">
        <v>3220</v>
      </c>
      <c r="I5" s="732">
        <v>35000</v>
      </c>
      <c r="J5" s="732">
        <v>35000</v>
      </c>
      <c r="K5" s="732">
        <v>35000</v>
      </c>
      <c r="L5" s="732"/>
    </row>
    <row r="6" spans="2:12">
      <c r="B6" s="362" t="s">
        <v>3218</v>
      </c>
      <c r="C6" s="362">
        <v>35000</v>
      </c>
      <c r="H6" s="448" t="s">
        <v>3221</v>
      </c>
      <c r="I6" s="732">
        <v>18900</v>
      </c>
      <c r="J6" s="732"/>
      <c r="K6" s="732"/>
      <c r="L6" s="732"/>
    </row>
    <row r="7" spans="2:12">
      <c r="B7" s="362" t="s">
        <v>3220</v>
      </c>
      <c r="C7" s="362">
        <v>35000</v>
      </c>
      <c r="H7" s="448" t="s">
        <v>3222</v>
      </c>
      <c r="I7" s="732">
        <v>13500</v>
      </c>
      <c r="J7" s="732"/>
      <c r="K7" s="732"/>
      <c r="L7" s="732"/>
    </row>
    <row r="8" spans="2:12">
      <c r="B8" s="362" t="s">
        <v>3221</v>
      </c>
      <c r="C8" s="362">
        <v>18900</v>
      </c>
      <c r="H8" s="448" t="s">
        <v>3223</v>
      </c>
      <c r="I8" s="732">
        <v>34800</v>
      </c>
      <c r="J8" s="732"/>
      <c r="K8" s="732"/>
      <c r="L8" s="732"/>
    </row>
    <row r="9" spans="2:12">
      <c r="B9" s="362" t="s">
        <v>3222</v>
      </c>
      <c r="C9" s="362">
        <v>13500</v>
      </c>
      <c r="H9" s="448" t="s">
        <v>3224</v>
      </c>
      <c r="I9" s="732">
        <v>28000</v>
      </c>
      <c r="J9" s="732"/>
      <c r="K9" s="732"/>
      <c r="L9" s="732"/>
    </row>
    <row r="10" spans="2:12">
      <c r="B10" s="362" t="s">
        <v>3223</v>
      </c>
      <c r="C10" s="362">
        <v>34800</v>
      </c>
      <c r="H10" s="448" t="s">
        <v>3225</v>
      </c>
      <c r="I10" s="732">
        <v>17000</v>
      </c>
      <c r="J10" s="732"/>
      <c r="K10" s="732"/>
      <c r="L10" s="732"/>
    </row>
    <row r="11" spans="2:12">
      <c r="B11" s="362" t="s">
        <v>3224</v>
      </c>
      <c r="C11" s="362">
        <v>28000</v>
      </c>
      <c r="H11" s="448" t="s">
        <v>3226</v>
      </c>
      <c r="I11" s="732">
        <v>21800</v>
      </c>
      <c r="J11" s="732"/>
      <c r="K11" s="732"/>
      <c r="L11" s="732"/>
    </row>
    <row r="12" spans="2:12">
      <c r="B12" s="362" t="s">
        <v>3225</v>
      </c>
      <c r="C12" s="362">
        <v>17000</v>
      </c>
      <c r="H12" s="448" t="s">
        <v>3227</v>
      </c>
      <c r="I12" s="732">
        <v>21000</v>
      </c>
      <c r="J12" s="732"/>
      <c r="K12" s="732"/>
      <c r="L12" s="732"/>
    </row>
    <row r="13" spans="2:12">
      <c r="B13" s="362" t="s">
        <v>3226</v>
      </c>
      <c r="C13" s="362">
        <v>21800</v>
      </c>
      <c r="H13" s="448" t="s">
        <v>3228</v>
      </c>
      <c r="I13" s="732">
        <v>37250</v>
      </c>
      <c r="J13" s="732"/>
      <c r="K13" s="732"/>
      <c r="L13" s="732"/>
    </row>
    <row r="14" spans="2:12">
      <c r="B14" s="362" t="s">
        <v>3229</v>
      </c>
      <c r="C14" s="362">
        <v>25000</v>
      </c>
      <c r="H14" s="448" t="s">
        <v>3230</v>
      </c>
      <c r="I14" s="732">
        <v>32100</v>
      </c>
      <c r="J14" s="732"/>
      <c r="K14" s="732"/>
      <c r="L14" s="732"/>
    </row>
    <row r="15" spans="2:12">
      <c r="B15" s="362" t="s">
        <v>3231</v>
      </c>
      <c r="C15" s="362">
        <v>28000</v>
      </c>
      <c r="H15" s="448" t="s">
        <v>3232</v>
      </c>
      <c r="I15" s="732">
        <v>34100</v>
      </c>
      <c r="J15" s="732"/>
      <c r="K15" s="732"/>
      <c r="L15" s="732"/>
    </row>
    <row r="16" spans="2:12">
      <c r="B16" s="362" t="s">
        <v>3227</v>
      </c>
      <c r="C16" s="362">
        <v>21000</v>
      </c>
      <c r="H16" s="448" t="s">
        <v>3233</v>
      </c>
      <c r="I16" s="732">
        <v>33100</v>
      </c>
      <c r="J16" s="732"/>
      <c r="K16" s="732"/>
      <c r="L16" s="732"/>
    </row>
    <row r="17" spans="2:12">
      <c r="B17" s="362" t="s">
        <v>3228</v>
      </c>
      <c r="C17" s="362">
        <v>37250</v>
      </c>
      <c r="H17" s="448" t="s">
        <v>3234</v>
      </c>
      <c r="I17" s="732">
        <v>44400</v>
      </c>
      <c r="J17" s="732"/>
      <c r="K17" s="732"/>
      <c r="L17" s="732"/>
    </row>
    <row r="18" spans="2:12">
      <c r="B18" s="362" t="s">
        <v>3230</v>
      </c>
      <c r="C18" s="362">
        <v>32100</v>
      </c>
      <c r="H18" s="448" t="s">
        <v>3235</v>
      </c>
      <c r="I18" s="732">
        <v>22800</v>
      </c>
      <c r="J18" s="732"/>
      <c r="K18" s="732"/>
      <c r="L18" s="732"/>
    </row>
    <row r="19" spans="2:12">
      <c r="B19" s="362" t="s">
        <v>3232</v>
      </c>
      <c r="C19" s="362">
        <v>34100</v>
      </c>
      <c r="H19" s="448" t="s">
        <v>3236</v>
      </c>
      <c r="I19" s="732">
        <v>45000</v>
      </c>
      <c r="J19" s="732"/>
      <c r="K19" s="732"/>
      <c r="L19" s="732"/>
    </row>
    <row r="20" spans="2:12">
      <c r="B20" s="362" t="s">
        <v>3233</v>
      </c>
      <c r="C20" s="362">
        <v>33100</v>
      </c>
      <c r="H20" s="448" t="s">
        <v>3229</v>
      </c>
      <c r="I20" s="732">
        <v>25000</v>
      </c>
      <c r="J20" s="732"/>
      <c r="K20" s="732"/>
      <c r="L20" s="732"/>
    </row>
    <row r="21" spans="2:12">
      <c r="B21" s="362" t="s">
        <v>3234</v>
      </c>
      <c r="C21" s="362">
        <v>44400</v>
      </c>
      <c r="H21" s="448" t="s">
        <v>3231</v>
      </c>
      <c r="I21" s="732">
        <v>28000</v>
      </c>
      <c r="J21" s="732"/>
      <c r="K21" s="732"/>
      <c r="L21" s="732"/>
    </row>
    <row r="22" spans="2:12">
      <c r="B22" s="362" t="s">
        <v>3235</v>
      </c>
      <c r="C22" s="362">
        <v>22800</v>
      </c>
      <c r="H22" s="448" t="s">
        <v>3237</v>
      </c>
      <c r="I22" s="732">
        <v>5982.91</v>
      </c>
      <c r="J22" s="732"/>
      <c r="K22" s="732"/>
      <c r="L22" s="732"/>
    </row>
    <row r="23" spans="2:12">
      <c r="B23" s="362" t="s">
        <v>3236</v>
      </c>
      <c r="C23" s="362">
        <v>45000</v>
      </c>
      <c r="H23" s="448" t="s">
        <v>3238</v>
      </c>
      <c r="I23" s="732">
        <v>35000</v>
      </c>
      <c r="J23" s="732">
        <v>35000</v>
      </c>
      <c r="K23" s="732"/>
      <c r="L23" s="732"/>
    </row>
    <row r="24" spans="2:12">
      <c r="B24" s="362" t="s">
        <v>3239</v>
      </c>
      <c r="C24" s="362">
        <v>30000</v>
      </c>
      <c r="H24" s="448" t="s">
        <v>3240</v>
      </c>
      <c r="I24" s="732">
        <v>30000</v>
      </c>
      <c r="J24" s="732">
        <v>30000</v>
      </c>
      <c r="K24" s="732"/>
      <c r="L24" s="732"/>
    </row>
    <row r="25" spans="2:12">
      <c r="B25" s="362" t="s">
        <v>3241</v>
      </c>
      <c r="C25" s="362">
        <v>30000</v>
      </c>
      <c r="H25" s="448" t="s">
        <v>3242</v>
      </c>
      <c r="I25" s="732">
        <v>45000</v>
      </c>
      <c r="J25" s="732">
        <v>46721</v>
      </c>
      <c r="K25" s="732"/>
      <c r="L25" s="732"/>
    </row>
    <row r="26" spans="2:12">
      <c r="B26" s="362" t="s">
        <v>3243</v>
      </c>
      <c r="C26" s="362">
        <v>28000</v>
      </c>
      <c r="H26" s="448" t="s">
        <v>3244</v>
      </c>
      <c r="I26" s="732">
        <v>37000</v>
      </c>
      <c r="J26" s="732">
        <v>37000</v>
      </c>
      <c r="K26" s="732"/>
      <c r="L26" s="732"/>
    </row>
    <row r="27" spans="2:12">
      <c r="B27" s="362" t="s">
        <v>3245</v>
      </c>
      <c r="C27" s="362">
        <v>38000</v>
      </c>
      <c r="H27" s="448" t="s">
        <v>3246</v>
      </c>
      <c r="I27" s="732">
        <v>30000</v>
      </c>
      <c r="J27" s="732">
        <v>30000</v>
      </c>
      <c r="K27" s="732"/>
      <c r="L27" s="732"/>
    </row>
    <row r="28" spans="2:12">
      <c r="B28" s="362" t="s">
        <v>3247</v>
      </c>
      <c r="C28" s="362">
        <v>32000</v>
      </c>
      <c r="H28" s="448" t="s">
        <v>3248</v>
      </c>
      <c r="I28" s="732">
        <v>20000</v>
      </c>
      <c r="J28" s="732">
        <v>20000</v>
      </c>
      <c r="K28" s="732"/>
      <c r="L28" s="732"/>
    </row>
    <row r="29" spans="2:12">
      <c r="B29" s="362" t="s">
        <v>3249</v>
      </c>
      <c r="C29" s="362">
        <v>31000</v>
      </c>
      <c r="H29" s="448" t="s">
        <v>3250</v>
      </c>
      <c r="I29" s="732">
        <v>18000</v>
      </c>
      <c r="J29" s="732">
        <v>18000</v>
      </c>
      <c r="K29" s="732"/>
      <c r="L29" s="732"/>
    </row>
    <row r="30" spans="2:12">
      <c r="B30" s="362" t="s">
        <v>3251</v>
      </c>
      <c r="C30" s="362">
        <v>30000</v>
      </c>
      <c r="H30" s="448" t="s">
        <v>3252</v>
      </c>
      <c r="I30" s="732">
        <v>25000</v>
      </c>
      <c r="J30" s="732">
        <v>25000</v>
      </c>
      <c r="K30" s="732"/>
      <c r="L30" s="732"/>
    </row>
    <row r="31" spans="2:12">
      <c r="B31" s="362" t="s">
        <v>3253</v>
      </c>
      <c r="C31" s="362">
        <v>40000</v>
      </c>
      <c r="H31" s="448" t="s">
        <v>3254</v>
      </c>
      <c r="I31" s="732">
        <v>76923.08</v>
      </c>
      <c r="J31" s="732">
        <v>76923.08</v>
      </c>
      <c r="K31" s="732">
        <v>76923.08</v>
      </c>
      <c r="L31" s="732"/>
    </row>
    <row r="32" spans="2:12">
      <c r="B32" s="362" t="s">
        <v>3255</v>
      </c>
      <c r="C32" s="362">
        <v>25000</v>
      </c>
      <c r="H32" s="448" t="s">
        <v>3256</v>
      </c>
      <c r="I32" s="732">
        <v>81196.58</v>
      </c>
      <c r="J32" s="732">
        <v>81196.58</v>
      </c>
      <c r="K32" s="732">
        <v>81196.58</v>
      </c>
      <c r="L32" s="732"/>
    </row>
    <row r="33" spans="2:12">
      <c r="B33" s="362" t="s">
        <v>3257</v>
      </c>
      <c r="C33" s="362">
        <v>33000</v>
      </c>
      <c r="H33" s="448" t="s">
        <v>3258</v>
      </c>
      <c r="I33" s="732">
        <v>0</v>
      </c>
      <c r="J33" s="732"/>
      <c r="K33" s="732"/>
      <c r="L33" s="732"/>
    </row>
    <row r="34" spans="2:12">
      <c r="B34" s="362" t="s">
        <v>3259</v>
      </c>
      <c r="C34" s="362">
        <v>31500</v>
      </c>
      <c r="H34" s="448" t="s">
        <v>3217</v>
      </c>
      <c r="I34" s="732">
        <v>22000</v>
      </c>
      <c r="J34" s="732"/>
      <c r="K34" s="732"/>
      <c r="L34" s="732"/>
    </row>
    <row r="35" spans="2:12">
      <c r="B35" s="362" t="s">
        <v>3260</v>
      </c>
      <c r="C35" s="362">
        <v>31500</v>
      </c>
      <c r="H35" s="448" t="s">
        <v>3219</v>
      </c>
      <c r="I35" s="732">
        <v>22000</v>
      </c>
      <c r="J35" s="732"/>
      <c r="K35" s="732"/>
      <c r="L35" s="732"/>
    </row>
    <row r="36" spans="2:12">
      <c r="B36" s="362" t="s">
        <v>3261</v>
      </c>
      <c r="C36" s="362">
        <v>32000</v>
      </c>
      <c r="H36" s="448" t="s">
        <v>3239</v>
      </c>
      <c r="I36" s="732">
        <v>30000</v>
      </c>
      <c r="J36" s="732">
        <v>30000</v>
      </c>
      <c r="K36" s="732"/>
      <c r="L36" s="732"/>
    </row>
    <row r="37" spans="2:12">
      <c r="B37" s="362" t="s">
        <v>3262</v>
      </c>
      <c r="C37" s="362">
        <v>43000</v>
      </c>
      <c r="H37" s="448" t="s">
        <v>3241</v>
      </c>
      <c r="I37" s="732">
        <v>30000</v>
      </c>
      <c r="J37" s="732">
        <v>30000</v>
      </c>
      <c r="K37" s="732"/>
      <c r="L37" s="732"/>
    </row>
    <row r="38" spans="2:12">
      <c r="B38" s="362" t="s">
        <v>3263</v>
      </c>
      <c r="C38" s="362">
        <v>38000</v>
      </c>
      <c r="H38" s="448" t="s">
        <v>3243</v>
      </c>
      <c r="I38" s="732">
        <v>28000</v>
      </c>
      <c r="J38" s="732">
        <v>28000</v>
      </c>
      <c r="K38" s="732"/>
      <c r="L38" s="732"/>
    </row>
    <row r="39" spans="2:12">
      <c r="B39" s="362" t="s">
        <v>3264</v>
      </c>
      <c r="C39" s="362">
        <v>31500</v>
      </c>
      <c r="H39" s="448" t="s">
        <v>3245</v>
      </c>
      <c r="I39" s="732">
        <v>38000</v>
      </c>
      <c r="J39" s="732">
        <v>38000</v>
      </c>
      <c r="K39" s="732"/>
      <c r="L39" s="732"/>
    </row>
    <row r="40" spans="2:12">
      <c r="B40" s="362" t="s">
        <v>3265</v>
      </c>
      <c r="C40" s="362">
        <v>31500</v>
      </c>
      <c r="H40" s="448" t="s">
        <v>3247</v>
      </c>
      <c r="I40" s="732">
        <v>32000</v>
      </c>
      <c r="J40" s="732">
        <v>32000</v>
      </c>
      <c r="K40" s="732"/>
      <c r="L40" s="732"/>
    </row>
    <row r="41" spans="2:12">
      <c r="B41" s="362" t="s">
        <v>3266</v>
      </c>
      <c r="C41" s="362">
        <v>34000</v>
      </c>
      <c r="H41" s="448" t="s">
        <v>3249</v>
      </c>
      <c r="I41" s="732">
        <v>31000</v>
      </c>
      <c r="J41" s="732">
        <v>32950</v>
      </c>
      <c r="K41" s="732"/>
      <c r="L41" s="732"/>
    </row>
    <row r="42" spans="2:12">
      <c r="B42" s="362" t="s">
        <v>3267</v>
      </c>
      <c r="C42" s="362">
        <v>34000</v>
      </c>
      <c r="H42" s="448" t="s">
        <v>3251</v>
      </c>
      <c r="I42" s="732">
        <v>30000</v>
      </c>
      <c r="J42" s="732">
        <v>30000</v>
      </c>
      <c r="K42" s="732"/>
      <c r="L42" s="732"/>
    </row>
    <row r="43" spans="2:12">
      <c r="B43" s="362" t="s">
        <v>3268</v>
      </c>
      <c r="C43" s="362">
        <v>27500</v>
      </c>
      <c r="H43" s="448" t="s">
        <v>3253</v>
      </c>
      <c r="I43" s="732">
        <v>40000</v>
      </c>
      <c r="J43" s="732">
        <v>40000</v>
      </c>
      <c r="K43" s="732"/>
      <c r="L43" s="732"/>
    </row>
    <row r="44" spans="2:12">
      <c r="B44" s="362" t="s">
        <v>3269</v>
      </c>
      <c r="C44" s="362">
        <v>24000</v>
      </c>
      <c r="H44" s="448" t="s">
        <v>3255</v>
      </c>
      <c r="I44" s="732">
        <v>25000</v>
      </c>
      <c r="J44" s="732">
        <v>27800</v>
      </c>
      <c r="K44" s="732"/>
      <c r="L44" s="732"/>
    </row>
    <row r="45" spans="2:12">
      <c r="B45" s="362" t="s">
        <v>3270</v>
      </c>
      <c r="C45" s="362">
        <v>16000</v>
      </c>
      <c r="H45" s="448" t="s">
        <v>3257</v>
      </c>
      <c r="I45" s="732">
        <v>33000</v>
      </c>
      <c r="J45" s="732">
        <v>33000</v>
      </c>
      <c r="K45" s="732"/>
      <c r="L45" s="732"/>
    </row>
    <row r="46" spans="2:12">
      <c r="B46" s="362" t="s">
        <v>3237</v>
      </c>
      <c r="C46" s="362">
        <v>5982.91</v>
      </c>
      <c r="H46" s="448" t="s">
        <v>3259</v>
      </c>
      <c r="I46" s="732">
        <v>31500</v>
      </c>
      <c r="J46" s="732"/>
      <c r="K46" s="732"/>
      <c r="L46" s="732"/>
    </row>
    <row r="47" spans="2:12">
      <c r="B47" s="362" t="s">
        <v>3271</v>
      </c>
      <c r="C47" s="362">
        <v>20000</v>
      </c>
      <c r="H47" s="448" t="s">
        <v>3260</v>
      </c>
      <c r="I47" s="732">
        <v>31500</v>
      </c>
      <c r="J47" s="732"/>
      <c r="K47" s="732"/>
      <c r="L47" s="732"/>
    </row>
    <row r="48" spans="2:12">
      <c r="B48" s="362" t="s">
        <v>3272</v>
      </c>
      <c r="C48" s="362">
        <v>60000</v>
      </c>
      <c r="H48" s="448" t="s">
        <v>3261</v>
      </c>
      <c r="I48" s="732">
        <v>32000</v>
      </c>
      <c r="J48" s="732"/>
      <c r="K48" s="732"/>
      <c r="L48" s="732"/>
    </row>
    <row r="49" spans="2:12">
      <c r="B49" s="362" t="s">
        <v>3273</v>
      </c>
      <c r="C49" s="362">
        <v>35000</v>
      </c>
      <c r="H49" s="448" t="s">
        <v>3262</v>
      </c>
      <c r="I49" s="732">
        <v>43000</v>
      </c>
      <c r="J49" s="732"/>
      <c r="K49" s="732"/>
      <c r="L49" s="732"/>
    </row>
    <row r="50" spans="2:12">
      <c r="B50" s="362" t="s">
        <v>3274</v>
      </c>
      <c r="C50" s="362">
        <v>35000</v>
      </c>
      <c r="H50" s="448" t="s">
        <v>3263</v>
      </c>
      <c r="I50" s="732">
        <v>38000</v>
      </c>
      <c r="J50" s="732"/>
      <c r="K50" s="732"/>
      <c r="L50" s="732"/>
    </row>
    <row r="51" spans="2:12">
      <c r="B51" s="362" t="s">
        <v>3275</v>
      </c>
      <c r="C51" s="362">
        <v>30000</v>
      </c>
      <c r="H51" s="448" t="s">
        <v>3264</v>
      </c>
      <c r="I51" s="732">
        <v>31500</v>
      </c>
      <c r="J51" s="732"/>
      <c r="K51" s="732"/>
      <c r="L51" s="732"/>
    </row>
    <row r="52" spans="2:12">
      <c r="B52" s="362" t="s">
        <v>3276</v>
      </c>
      <c r="C52" s="362">
        <v>45000</v>
      </c>
      <c r="H52" s="448" t="s">
        <v>3265</v>
      </c>
      <c r="I52" s="732">
        <v>31500</v>
      </c>
      <c r="J52" s="732"/>
      <c r="K52" s="732"/>
      <c r="L52" s="732"/>
    </row>
    <row r="53" spans="2:12">
      <c r="B53" s="362" t="s">
        <v>3277</v>
      </c>
      <c r="C53" s="362">
        <v>37000</v>
      </c>
      <c r="H53" s="448" t="s">
        <v>3266</v>
      </c>
      <c r="I53" s="732">
        <v>34000</v>
      </c>
      <c r="J53" s="732"/>
      <c r="K53" s="732"/>
      <c r="L53" s="732"/>
    </row>
    <row r="54" spans="2:12">
      <c r="B54" s="362" t="s">
        <v>3278</v>
      </c>
      <c r="C54" s="362">
        <v>35000</v>
      </c>
      <c r="H54" s="448" t="s">
        <v>3271</v>
      </c>
      <c r="I54" s="732">
        <v>20000</v>
      </c>
      <c r="J54" s="732">
        <v>20000</v>
      </c>
      <c r="K54" s="732"/>
      <c r="L54" s="732"/>
    </row>
    <row r="55" spans="2:12">
      <c r="B55" s="362" t="s">
        <v>3238</v>
      </c>
      <c r="C55" s="362">
        <v>35000</v>
      </c>
      <c r="H55" s="448" t="s">
        <v>3272</v>
      </c>
      <c r="I55" s="732">
        <v>60000</v>
      </c>
      <c r="J55" s="732">
        <v>60000</v>
      </c>
      <c r="K55" s="732"/>
      <c r="L55" s="732"/>
    </row>
    <row r="56" spans="2:12">
      <c r="B56" s="362" t="s">
        <v>3240</v>
      </c>
      <c r="C56" s="362">
        <v>30000</v>
      </c>
      <c r="H56" s="448" t="s">
        <v>3273</v>
      </c>
      <c r="I56" s="732">
        <v>35000</v>
      </c>
      <c r="J56" s="732">
        <v>35000</v>
      </c>
      <c r="K56" s="732"/>
      <c r="L56" s="732"/>
    </row>
    <row r="57" spans="2:12">
      <c r="B57" s="362" t="s">
        <v>3242</v>
      </c>
      <c r="C57" s="362">
        <v>45000</v>
      </c>
      <c r="H57" s="448" t="s">
        <v>3274</v>
      </c>
      <c r="I57" s="732">
        <v>35000</v>
      </c>
      <c r="J57" s="732">
        <v>35000</v>
      </c>
      <c r="K57" s="732"/>
      <c r="L57" s="732"/>
    </row>
    <row r="58" spans="2:12">
      <c r="B58" s="362" t="s">
        <v>3244</v>
      </c>
      <c r="C58" s="362">
        <v>37000</v>
      </c>
      <c r="H58" s="448" t="s">
        <v>3275</v>
      </c>
      <c r="I58" s="732">
        <v>30000</v>
      </c>
      <c r="J58" s="732">
        <v>30000</v>
      </c>
      <c r="K58" s="732"/>
      <c r="L58" s="732"/>
    </row>
    <row r="59" spans="2:12">
      <c r="B59" s="362" t="s">
        <v>3246</v>
      </c>
      <c r="C59" s="362">
        <v>30000</v>
      </c>
      <c r="H59" s="448" t="s">
        <v>3276</v>
      </c>
      <c r="I59" s="732">
        <v>45000</v>
      </c>
      <c r="J59" s="732">
        <v>45000</v>
      </c>
      <c r="K59" s="732"/>
      <c r="L59" s="732"/>
    </row>
    <row r="60" spans="2:12">
      <c r="B60" s="362" t="s">
        <v>3248</v>
      </c>
      <c r="C60" s="362">
        <v>20000</v>
      </c>
      <c r="H60" s="448" t="s">
        <v>3277</v>
      </c>
      <c r="I60" s="732">
        <v>37000</v>
      </c>
      <c r="J60" s="732">
        <v>37000</v>
      </c>
      <c r="K60" s="732"/>
      <c r="L60" s="732"/>
    </row>
    <row r="61" spans="2:12">
      <c r="B61" s="362" t="s">
        <v>3250</v>
      </c>
      <c r="C61" s="362">
        <v>18000</v>
      </c>
      <c r="H61" s="448" t="s">
        <v>3278</v>
      </c>
      <c r="I61" s="732">
        <v>35000</v>
      </c>
      <c r="J61" s="732">
        <v>35000</v>
      </c>
      <c r="K61" s="732"/>
      <c r="L61" s="732"/>
    </row>
    <row r="62" spans="2:12">
      <c r="B62" s="362" t="s">
        <v>3252</v>
      </c>
      <c r="C62" s="362">
        <v>25000</v>
      </c>
      <c r="H62" s="448" t="s">
        <v>3267</v>
      </c>
      <c r="I62" s="732">
        <v>34000</v>
      </c>
      <c r="J62" s="732"/>
      <c r="K62" s="732"/>
      <c r="L62" s="732"/>
    </row>
    <row r="63" spans="2:12">
      <c r="B63" s="362" t="s">
        <v>3279</v>
      </c>
      <c r="C63" s="362">
        <v>55000</v>
      </c>
      <c r="H63" s="448" t="s">
        <v>3268</v>
      </c>
      <c r="I63" s="732">
        <v>27500</v>
      </c>
      <c r="J63" s="732">
        <v>27500</v>
      </c>
      <c r="K63" s="732"/>
      <c r="L63" s="732"/>
    </row>
    <row r="64" spans="2:12">
      <c r="B64" s="362" t="s">
        <v>3254</v>
      </c>
      <c r="C64" s="362">
        <v>76923.08</v>
      </c>
      <c r="H64" s="448" t="s">
        <v>3280</v>
      </c>
      <c r="I64" s="732">
        <v>72000</v>
      </c>
      <c r="J64" s="732"/>
      <c r="K64" s="732"/>
      <c r="L64" s="732"/>
    </row>
    <row r="65" spans="2:12">
      <c r="B65" s="362" t="s">
        <v>3256</v>
      </c>
      <c r="C65" s="362">
        <v>81196.58</v>
      </c>
      <c r="H65" s="448" t="s">
        <v>3281</v>
      </c>
      <c r="I65" s="732">
        <v>33000</v>
      </c>
      <c r="J65" s="732"/>
      <c r="K65" s="732"/>
      <c r="L65" s="732"/>
    </row>
    <row r="66" spans="2:12">
      <c r="B66" s="362" t="s">
        <v>3258</v>
      </c>
      <c r="C66" s="362" t="s">
        <v>3282</v>
      </c>
      <c r="H66" s="448" t="s">
        <v>3283</v>
      </c>
      <c r="I66" s="732">
        <v>33000</v>
      </c>
      <c r="J66" s="732"/>
      <c r="K66" s="732"/>
      <c r="L66" s="732"/>
    </row>
    <row r="67" spans="2:12">
      <c r="B67" s="362" t="s">
        <v>3280</v>
      </c>
      <c r="C67" s="362">
        <v>72000</v>
      </c>
      <c r="H67" s="448" t="s">
        <v>3284</v>
      </c>
      <c r="I67" s="732">
        <v>36000</v>
      </c>
      <c r="J67" s="732"/>
      <c r="K67" s="732"/>
      <c r="L67" s="732"/>
    </row>
    <row r="68" spans="2:12">
      <c r="B68" s="362" t="s">
        <v>3281</v>
      </c>
      <c r="C68" s="362">
        <v>33000</v>
      </c>
      <c r="H68" s="448" t="s">
        <v>3285</v>
      </c>
      <c r="I68" s="732">
        <v>36000</v>
      </c>
      <c r="J68" s="732"/>
      <c r="K68" s="732"/>
      <c r="L68" s="732"/>
    </row>
    <row r="69" spans="2:12">
      <c r="B69" s="362" t="s">
        <v>3283</v>
      </c>
      <c r="C69" s="362">
        <v>33000</v>
      </c>
      <c r="H69" s="448" t="s">
        <v>3286</v>
      </c>
      <c r="I69" s="732">
        <v>36000</v>
      </c>
      <c r="J69" s="732"/>
      <c r="K69" s="732"/>
      <c r="L69" s="732"/>
    </row>
    <row r="70" spans="2:12">
      <c r="B70" s="362" t="s">
        <v>3284</v>
      </c>
      <c r="C70" s="362">
        <v>36000</v>
      </c>
      <c r="H70" s="448" t="s">
        <v>3287</v>
      </c>
      <c r="I70" s="732">
        <v>35800</v>
      </c>
      <c r="J70" s="732"/>
      <c r="K70" s="732"/>
      <c r="L70" s="732"/>
    </row>
    <row r="71" spans="2:12">
      <c r="B71" s="362" t="s">
        <v>3285</v>
      </c>
      <c r="C71" s="362">
        <v>36000</v>
      </c>
      <c r="H71" s="448" t="s">
        <v>3288</v>
      </c>
      <c r="I71" s="732">
        <v>35000</v>
      </c>
      <c r="J71" s="732"/>
      <c r="K71" s="732"/>
      <c r="L71" s="732"/>
    </row>
    <row r="72" spans="2:12">
      <c r="B72" s="362" t="s">
        <v>3286</v>
      </c>
      <c r="C72" s="362">
        <v>36000</v>
      </c>
      <c r="H72" s="448" t="s">
        <v>3289</v>
      </c>
      <c r="I72" s="732">
        <v>36000</v>
      </c>
      <c r="J72" s="732"/>
      <c r="K72" s="732"/>
      <c r="L72" s="732"/>
    </row>
    <row r="73" spans="2:12">
      <c r="B73" s="362" t="s">
        <v>3287</v>
      </c>
      <c r="C73" s="362">
        <v>35800</v>
      </c>
      <c r="H73" s="448" t="s">
        <v>3269</v>
      </c>
      <c r="I73" s="732">
        <v>24000</v>
      </c>
      <c r="J73" s="732">
        <v>24000</v>
      </c>
      <c r="K73" s="732"/>
      <c r="L73" s="732"/>
    </row>
    <row r="74" spans="2:12">
      <c r="B74" s="362" t="s">
        <v>3288</v>
      </c>
      <c r="C74" s="362">
        <v>35000</v>
      </c>
      <c r="H74" s="448" t="s">
        <v>3270</v>
      </c>
      <c r="I74" s="732">
        <v>16000</v>
      </c>
      <c r="J74" s="732">
        <v>16000</v>
      </c>
      <c r="K74" s="732"/>
      <c r="L74" s="732"/>
    </row>
    <row r="75" spans="2:12">
      <c r="B75" s="362" t="s">
        <v>3289</v>
      </c>
      <c r="C75" s="362">
        <v>36000</v>
      </c>
      <c r="H75" s="448" t="s">
        <v>3290</v>
      </c>
      <c r="I75" s="732">
        <v>14500</v>
      </c>
      <c r="J75" s="732"/>
      <c r="K75" s="732"/>
      <c r="L75" s="732"/>
    </row>
    <row r="76" spans="2:12">
      <c r="B76" s="362" t="s">
        <v>3291</v>
      </c>
      <c r="C76" s="362">
        <v>50000</v>
      </c>
      <c r="H76" s="448" t="s">
        <v>3291</v>
      </c>
      <c r="I76" s="732">
        <v>50000</v>
      </c>
      <c r="J76" s="732"/>
      <c r="K76" s="732"/>
      <c r="L76" s="732"/>
    </row>
    <row r="77" spans="2:12">
      <c r="B77" s="362" t="s">
        <v>3292</v>
      </c>
      <c r="C77" s="362">
        <v>39000</v>
      </c>
      <c r="H77" s="448" t="s">
        <v>3293</v>
      </c>
      <c r="I77" s="732">
        <v>60000</v>
      </c>
      <c r="J77" s="732"/>
      <c r="K77" s="732"/>
      <c r="L77" s="732"/>
    </row>
    <row r="78" spans="2:12">
      <c r="B78" s="362" t="s">
        <v>3294</v>
      </c>
      <c r="C78" s="362">
        <v>38000</v>
      </c>
      <c r="H78" s="448" t="s">
        <v>3295</v>
      </c>
      <c r="I78" s="732">
        <v>58000</v>
      </c>
      <c r="J78" s="732"/>
      <c r="K78" s="732"/>
      <c r="L78" s="732"/>
    </row>
    <row r="79" spans="2:12">
      <c r="B79" s="362" t="s">
        <v>3296</v>
      </c>
      <c r="C79" s="362">
        <v>39000</v>
      </c>
      <c r="H79" s="448" t="s">
        <v>3297</v>
      </c>
      <c r="I79" s="732">
        <v>48000</v>
      </c>
      <c r="J79" s="732"/>
      <c r="K79" s="732"/>
      <c r="L79" s="732"/>
    </row>
    <row r="80" spans="2:12">
      <c r="B80" s="362" t="s">
        <v>3298</v>
      </c>
      <c r="C80" s="362">
        <v>26000</v>
      </c>
      <c r="H80" s="448" t="s">
        <v>3299</v>
      </c>
      <c r="I80" s="732">
        <v>37000</v>
      </c>
      <c r="J80" s="732"/>
      <c r="K80" s="732"/>
      <c r="L80" s="732"/>
    </row>
    <row r="81" spans="2:12">
      <c r="B81" s="362" t="s">
        <v>3300</v>
      </c>
      <c r="C81" s="362">
        <v>65000</v>
      </c>
      <c r="H81" s="448" t="s">
        <v>3301</v>
      </c>
      <c r="I81" s="732">
        <v>47000</v>
      </c>
      <c r="J81" s="732"/>
      <c r="K81" s="732"/>
      <c r="L81" s="732"/>
    </row>
    <row r="82" spans="2:12">
      <c r="B82" s="362" t="s">
        <v>3302</v>
      </c>
      <c r="C82" s="362">
        <v>70000</v>
      </c>
      <c r="H82" s="448" t="s">
        <v>3303</v>
      </c>
      <c r="I82" s="732">
        <v>67000</v>
      </c>
      <c r="J82" s="732"/>
      <c r="K82" s="732"/>
      <c r="L82" s="732"/>
    </row>
    <row r="83" spans="2:12">
      <c r="B83" s="362" t="s">
        <v>3304</v>
      </c>
      <c r="C83" s="362">
        <v>70000</v>
      </c>
      <c r="H83" s="448" t="s">
        <v>3305</v>
      </c>
      <c r="I83" s="732">
        <v>33000</v>
      </c>
      <c r="J83" s="732"/>
      <c r="K83" s="732"/>
      <c r="L83" s="732"/>
    </row>
    <row r="84" spans="2:12">
      <c r="B84" s="362" t="s">
        <v>3306</v>
      </c>
      <c r="C84" s="362">
        <v>19000</v>
      </c>
      <c r="H84" s="448" t="s">
        <v>3307</v>
      </c>
      <c r="I84" s="732">
        <v>42000</v>
      </c>
      <c r="J84" s="732"/>
      <c r="K84" s="732"/>
      <c r="L84" s="732"/>
    </row>
    <row r="85" spans="2:12">
      <c r="B85" s="362" t="s">
        <v>3308</v>
      </c>
      <c r="C85" s="362">
        <v>38000</v>
      </c>
      <c r="H85" s="448" t="s">
        <v>3292</v>
      </c>
      <c r="I85" s="732">
        <v>39000</v>
      </c>
      <c r="J85" s="732"/>
      <c r="K85" s="732"/>
      <c r="L85" s="732"/>
    </row>
    <row r="86" spans="2:12">
      <c r="B86" s="362" t="s">
        <v>3309</v>
      </c>
      <c r="C86" s="362">
        <v>28400</v>
      </c>
      <c r="H86" s="448" t="s">
        <v>3294</v>
      </c>
      <c r="I86" s="732">
        <v>38000</v>
      </c>
      <c r="J86" s="732"/>
      <c r="K86" s="732"/>
      <c r="L86" s="732"/>
    </row>
    <row r="87" spans="2:12">
      <c r="B87" s="362" t="s">
        <v>3290</v>
      </c>
      <c r="C87" s="362">
        <v>14500</v>
      </c>
      <c r="H87" s="448" t="s">
        <v>3296</v>
      </c>
      <c r="I87" s="732">
        <v>39000</v>
      </c>
      <c r="J87" s="732"/>
      <c r="K87" s="732"/>
      <c r="L87" s="732"/>
    </row>
    <row r="88" spans="2:12">
      <c r="B88" s="362" t="s">
        <v>3293</v>
      </c>
      <c r="C88" s="362">
        <v>60000</v>
      </c>
      <c r="H88" s="448" t="s">
        <v>3298</v>
      </c>
      <c r="I88" s="732">
        <v>26000</v>
      </c>
      <c r="J88" s="732">
        <v>26000</v>
      </c>
      <c r="K88" s="732"/>
      <c r="L88" s="732"/>
    </row>
    <row r="89" spans="2:12">
      <c r="B89" s="362" t="s">
        <v>3295</v>
      </c>
      <c r="C89" s="362">
        <v>58000</v>
      </c>
      <c r="H89" s="448" t="s">
        <v>3300</v>
      </c>
      <c r="I89" s="732">
        <v>65000</v>
      </c>
      <c r="J89" s="732">
        <v>65000</v>
      </c>
      <c r="K89" s="732"/>
      <c r="L89" s="732"/>
    </row>
    <row r="90" spans="2:12">
      <c r="B90" s="362" t="s">
        <v>3297</v>
      </c>
      <c r="C90" s="362">
        <v>48000</v>
      </c>
      <c r="H90" s="448" t="s">
        <v>3302</v>
      </c>
      <c r="I90" s="732">
        <v>70000</v>
      </c>
      <c r="J90" s="732">
        <v>70000</v>
      </c>
      <c r="K90" s="732"/>
      <c r="L90" s="732"/>
    </row>
    <row r="91" spans="2:12">
      <c r="B91" s="362" t="s">
        <v>3299</v>
      </c>
      <c r="C91" s="362">
        <v>37000</v>
      </c>
      <c r="H91" s="448" t="s">
        <v>3304</v>
      </c>
      <c r="I91" s="732">
        <v>70000</v>
      </c>
      <c r="J91" s="732">
        <v>70000</v>
      </c>
      <c r="K91" s="732"/>
      <c r="L91" s="732"/>
    </row>
    <row r="92" spans="2:12">
      <c r="B92" s="362" t="s">
        <v>3301</v>
      </c>
      <c r="C92" s="362">
        <v>47000</v>
      </c>
      <c r="H92" s="448" t="s">
        <v>3306</v>
      </c>
      <c r="I92" s="732">
        <v>19000</v>
      </c>
      <c r="J92" s="732"/>
      <c r="K92" s="732"/>
      <c r="L92" s="732"/>
    </row>
    <row r="93" spans="2:12">
      <c r="B93" s="362" t="s">
        <v>3303</v>
      </c>
      <c r="C93" s="362">
        <v>67000</v>
      </c>
      <c r="H93" s="448" t="s">
        <v>3308</v>
      </c>
      <c r="I93" s="732">
        <v>38000</v>
      </c>
      <c r="J93" s="732"/>
      <c r="K93" s="732"/>
      <c r="L93" s="732"/>
    </row>
    <row r="94" spans="2:12">
      <c r="B94" s="362" t="s">
        <v>3305</v>
      </c>
      <c r="C94" s="362">
        <v>33000</v>
      </c>
      <c r="H94" s="448" t="s">
        <v>3309</v>
      </c>
      <c r="I94" s="732">
        <v>28400</v>
      </c>
      <c r="J94" s="732"/>
      <c r="K94" s="732"/>
      <c r="L94" s="732"/>
    </row>
    <row r="95" spans="2:12">
      <c r="B95" s="362" t="s">
        <v>3307</v>
      </c>
      <c r="C95" s="362">
        <v>42000</v>
      </c>
      <c r="H95" s="448" t="s">
        <v>3310</v>
      </c>
      <c r="I95" s="732">
        <v>80000</v>
      </c>
      <c r="J95" s="732"/>
      <c r="K95" s="732"/>
      <c r="L95" s="732"/>
    </row>
    <row r="96" spans="2:12">
      <c r="B96" s="362" t="s">
        <v>3310</v>
      </c>
      <c r="C96" s="362">
        <v>80000</v>
      </c>
      <c r="H96" s="448" t="s">
        <v>3311</v>
      </c>
      <c r="I96" s="732">
        <v>65000</v>
      </c>
      <c r="J96" s="732"/>
      <c r="K96" s="732"/>
      <c r="L96" s="732"/>
    </row>
    <row r="97" spans="2:12">
      <c r="B97" s="362" t="s">
        <v>3311</v>
      </c>
      <c r="C97" s="362">
        <v>65000</v>
      </c>
      <c r="H97" s="448" t="s">
        <v>3312</v>
      </c>
      <c r="I97" s="732">
        <v>65000</v>
      </c>
      <c r="J97" s="732"/>
      <c r="K97" s="732"/>
      <c r="L97" s="732"/>
    </row>
    <row r="98" spans="2:12">
      <c r="B98" s="362" t="s">
        <v>3312</v>
      </c>
      <c r="C98" s="362">
        <v>65000</v>
      </c>
      <c r="H98" s="448" t="s">
        <v>3313</v>
      </c>
      <c r="I98" s="732">
        <v>30000</v>
      </c>
      <c r="J98" s="732"/>
      <c r="K98" s="732"/>
      <c r="L98" s="732"/>
    </row>
    <row r="99" spans="2:12">
      <c r="B99" s="362" t="s">
        <v>3313</v>
      </c>
      <c r="C99" s="362">
        <v>30000</v>
      </c>
      <c r="H99" s="448" t="s">
        <v>3314</v>
      </c>
      <c r="I99" s="732">
        <v>62000</v>
      </c>
      <c r="J99" s="732"/>
      <c r="K99" s="732"/>
      <c r="L99" s="732"/>
    </row>
    <row r="100" spans="2:12">
      <c r="B100" s="362" t="s">
        <v>3314</v>
      </c>
      <c r="C100" s="362">
        <v>62000</v>
      </c>
      <c r="H100" s="448" t="s">
        <v>3315</v>
      </c>
      <c r="I100" s="732">
        <v>62000</v>
      </c>
      <c r="J100" s="732"/>
      <c r="K100" s="732"/>
      <c r="L100" s="732"/>
    </row>
    <row r="101" spans="2:12">
      <c r="B101" s="362" t="s">
        <v>3315</v>
      </c>
      <c r="C101" s="362">
        <v>62000</v>
      </c>
      <c r="H101" s="448" t="s">
        <v>3316</v>
      </c>
      <c r="I101" s="732">
        <v>60000</v>
      </c>
      <c r="J101" s="732"/>
      <c r="K101" s="732"/>
      <c r="L101" s="732"/>
    </row>
    <row r="102" spans="2:12">
      <c r="B102" s="362" t="s">
        <v>3316</v>
      </c>
      <c r="C102" s="362">
        <v>60000</v>
      </c>
      <c r="H102" s="448" t="s">
        <v>3317</v>
      </c>
      <c r="I102" s="732">
        <v>28400</v>
      </c>
      <c r="J102" s="732"/>
      <c r="K102" s="732"/>
      <c r="L102" s="732"/>
    </row>
    <row r="103" spans="2:12">
      <c r="B103" s="362" t="s">
        <v>3317</v>
      </c>
      <c r="C103" s="362">
        <v>28400</v>
      </c>
      <c r="H103" s="448" t="s">
        <v>3318</v>
      </c>
      <c r="I103" s="732">
        <v>130000</v>
      </c>
      <c r="J103" s="732">
        <v>130000</v>
      </c>
      <c r="K103" s="732"/>
      <c r="L103" s="732"/>
    </row>
    <row r="104" spans="2:12">
      <c r="B104" s="362" t="s">
        <v>3319</v>
      </c>
      <c r="C104" s="362">
        <v>68000</v>
      </c>
      <c r="H104" s="448" t="s">
        <v>3320</v>
      </c>
      <c r="I104" s="732">
        <v>115000</v>
      </c>
      <c r="J104" s="732">
        <v>115000</v>
      </c>
      <c r="K104" s="732"/>
      <c r="L104" s="732"/>
    </row>
    <row r="105" spans="2:12">
      <c r="B105" s="362" t="s">
        <v>3321</v>
      </c>
      <c r="C105" s="362">
        <v>28000</v>
      </c>
      <c r="H105" s="448" t="s">
        <v>3322</v>
      </c>
      <c r="I105" s="732">
        <v>95000</v>
      </c>
      <c r="J105" s="732">
        <v>98000</v>
      </c>
      <c r="K105" s="732"/>
      <c r="L105" s="732"/>
    </row>
    <row r="106" spans="2:12">
      <c r="B106" s="362" t="s">
        <v>3323</v>
      </c>
      <c r="C106" s="362">
        <v>75000</v>
      </c>
      <c r="H106" s="448" t="s">
        <v>3324</v>
      </c>
      <c r="I106" s="732">
        <v>82000</v>
      </c>
      <c r="J106" s="732">
        <v>82000</v>
      </c>
      <c r="K106" s="732"/>
      <c r="L106" s="732"/>
    </row>
    <row r="107" spans="2:12">
      <c r="B107" s="362" t="s">
        <v>3325</v>
      </c>
      <c r="C107" s="362">
        <v>35000</v>
      </c>
      <c r="H107" s="448" t="s">
        <v>3326</v>
      </c>
      <c r="I107" s="732">
        <v>55000</v>
      </c>
      <c r="J107" s="732">
        <v>58500</v>
      </c>
      <c r="K107" s="732"/>
      <c r="L107" s="732"/>
    </row>
    <row r="108" spans="2:12">
      <c r="B108" s="362" t="s">
        <v>3327</v>
      </c>
      <c r="C108" s="362">
        <v>35000</v>
      </c>
      <c r="H108" s="448" t="s">
        <v>3328</v>
      </c>
      <c r="I108" s="732">
        <v>40000</v>
      </c>
      <c r="J108" s="732">
        <v>40000</v>
      </c>
      <c r="K108" s="732"/>
      <c r="L108" s="732"/>
    </row>
    <row r="109" spans="2:12">
      <c r="B109" s="362" t="s">
        <v>3329</v>
      </c>
      <c r="C109" s="362">
        <v>50000</v>
      </c>
      <c r="H109" s="448" t="s">
        <v>3330</v>
      </c>
      <c r="I109" s="732">
        <v>22000</v>
      </c>
      <c r="J109" s="732">
        <v>22000</v>
      </c>
      <c r="K109" s="732"/>
      <c r="L109" s="732"/>
    </row>
    <row r="110" spans="2:12">
      <c r="B110" s="362" t="s">
        <v>3331</v>
      </c>
      <c r="C110" s="362">
        <v>63000</v>
      </c>
      <c r="H110" s="448" t="s">
        <v>3332</v>
      </c>
      <c r="I110" s="732">
        <v>19000</v>
      </c>
      <c r="J110" s="732">
        <v>19000</v>
      </c>
      <c r="K110" s="732"/>
      <c r="L110" s="732"/>
    </row>
    <row r="111" spans="2:12">
      <c r="B111" s="362" t="s">
        <v>3333</v>
      </c>
      <c r="C111" s="362">
        <v>40000</v>
      </c>
      <c r="H111" s="448" t="s">
        <v>3334</v>
      </c>
      <c r="I111" s="732">
        <v>19000</v>
      </c>
      <c r="J111" s="732">
        <v>19000</v>
      </c>
      <c r="K111" s="732"/>
      <c r="L111" s="732"/>
    </row>
    <row r="112" spans="2:12">
      <c r="B112" s="362" t="s">
        <v>3335</v>
      </c>
      <c r="C112" s="362">
        <v>10500</v>
      </c>
      <c r="H112" s="448" t="s">
        <v>3319</v>
      </c>
      <c r="I112" s="732">
        <v>68000</v>
      </c>
      <c r="J112" s="732">
        <v>68000</v>
      </c>
      <c r="K112" s="732"/>
      <c r="L112" s="732"/>
    </row>
    <row r="113" spans="2:12">
      <c r="B113" s="362" t="s">
        <v>3336</v>
      </c>
      <c r="C113" s="362">
        <v>11000</v>
      </c>
      <c r="H113" s="448" t="s">
        <v>3321</v>
      </c>
      <c r="I113" s="732">
        <v>28000</v>
      </c>
      <c r="J113" s="732">
        <v>28000</v>
      </c>
      <c r="K113" s="732"/>
      <c r="L113" s="732"/>
    </row>
    <row r="114" spans="2:12">
      <c r="B114" s="362" t="s">
        <v>3330</v>
      </c>
      <c r="C114" s="362">
        <v>22000</v>
      </c>
      <c r="H114" s="448" t="s">
        <v>3323</v>
      </c>
      <c r="I114" s="732">
        <v>75000</v>
      </c>
      <c r="J114" s="732">
        <v>99000</v>
      </c>
      <c r="K114" s="732"/>
      <c r="L114" s="732"/>
    </row>
    <row r="115" spans="2:12">
      <c r="B115" s="362" t="s">
        <v>3332</v>
      </c>
      <c r="C115" s="362">
        <v>19000</v>
      </c>
      <c r="H115" s="448" t="s">
        <v>3325</v>
      </c>
      <c r="I115" s="732">
        <v>35000</v>
      </c>
      <c r="J115" s="732">
        <v>35000</v>
      </c>
      <c r="K115" s="732"/>
      <c r="L115" s="732"/>
    </row>
    <row r="116" spans="2:12">
      <c r="B116" s="362" t="s">
        <v>3334</v>
      </c>
      <c r="C116" s="362">
        <v>19000</v>
      </c>
      <c r="H116" s="448" t="s">
        <v>3327</v>
      </c>
      <c r="I116" s="732">
        <v>35000</v>
      </c>
      <c r="J116" s="732">
        <v>35000</v>
      </c>
      <c r="K116" s="732"/>
      <c r="L116" s="732"/>
    </row>
    <row r="117" spans="2:12">
      <c r="B117" s="362" t="s">
        <v>3337</v>
      </c>
      <c r="C117" s="362">
        <v>26000</v>
      </c>
      <c r="H117" s="448" t="s">
        <v>3329</v>
      </c>
      <c r="I117" s="732">
        <v>50000</v>
      </c>
      <c r="J117" s="732">
        <v>50000</v>
      </c>
      <c r="K117" s="732"/>
      <c r="L117" s="732"/>
    </row>
    <row r="118" spans="2:12">
      <c r="B118" s="362" t="s">
        <v>3338</v>
      </c>
      <c r="C118" s="362">
        <v>17000</v>
      </c>
      <c r="H118" s="448" t="s">
        <v>3331</v>
      </c>
      <c r="I118" s="732">
        <v>63000</v>
      </c>
      <c r="J118" s="732">
        <v>63000</v>
      </c>
      <c r="K118" s="732"/>
      <c r="L118" s="732"/>
    </row>
    <row r="119" spans="2:12">
      <c r="B119" s="362" t="s">
        <v>3339</v>
      </c>
      <c r="C119" s="362">
        <v>17000</v>
      </c>
      <c r="H119" s="448" t="s">
        <v>3333</v>
      </c>
      <c r="I119" s="732">
        <v>40000</v>
      </c>
      <c r="J119" s="732">
        <v>40000</v>
      </c>
      <c r="K119" s="732"/>
      <c r="L119" s="732"/>
    </row>
    <row r="120" spans="2:12">
      <c r="B120" s="362" t="s">
        <v>3318</v>
      </c>
      <c r="C120" s="362">
        <v>130000</v>
      </c>
      <c r="H120" s="448" t="s">
        <v>3337</v>
      </c>
      <c r="I120" s="732">
        <v>26000</v>
      </c>
      <c r="J120" s="732"/>
      <c r="K120" s="732"/>
      <c r="L120" s="732"/>
    </row>
    <row r="121" spans="2:12">
      <c r="B121" s="362" t="s">
        <v>3320</v>
      </c>
      <c r="C121" s="362">
        <v>115000</v>
      </c>
      <c r="H121" s="448" t="s">
        <v>3338</v>
      </c>
      <c r="I121" s="732">
        <v>17000</v>
      </c>
      <c r="J121" s="732"/>
      <c r="K121" s="732"/>
      <c r="L121" s="732"/>
    </row>
    <row r="122" spans="2:12">
      <c r="B122" s="362" t="s">
        <v>3322</v>
      </c>
      <c r="C122" s="362">
        <v>95000</v>
      </c>
      <c r="H122" s="448" t="s">
        <v>3339</v>
      </c>
      <c r="I122" s="732">
        <v>17000</v>
      </c>
      <c r="J122" s="732"/>
      <c r="K122" s="732"/>
      <c r="L122" s="732"/>
    </row>
    <row r="123" spans="2:12">
      <c r="B123" s="362" t="s">
        <v>3324</v>
      </c>
      <c r="C123" s="362">
        <v>82000</v>
      </c>
      <c r="H123" s="448" t="s">
        <v>3340</v>
      </c>
      <c r="I123" s="732">
        <v>50400</v>
      </c>
      <c r="J123" s="732"/>
      <c r="K123" s="732"/>
      <c r="L123" s="732"/>
    </row>
    <row r="124" spans="2:12">
      <c r="B124" s="362" t="s">
        <v>3326</v>
      </c>
      <c r="C124" s="362">
        <v>55000</v>
      </c>
      <c r="H124" s="448" t="s">
        <v>3341</v>
      </c>
      <c r="I124" s="732">
        <v>51200</v>
      </c>
      <c r="J124" s="732"/>
      <c r="K124" s="732"/>
      <c r="L124" s="732"/>
    </row>
    <row r="125" spans="2:12">
      <c r="B125" s="362" t="s">
        <v>3328</v>
      </c>
      <c r="C125" s="362">
        <v>40000</v>
      </c>
      <c r="H125" s="448" t="s">
        <v>3342</v>
      </c>
      <c r="I125" s="732">
        <v>50400</v>
      </c>
      <c r="J125" s="732"/>
      <c r="K125" s="732"/>
      <c r="L125" s="732"/>
    </row>
    <row r="126" spans="2:12">
      <c r="B126" s="362" t="s">
        <v>3343</v>
      </c>
      <c r="C126" s="362">
        <v>23500</v>
      </c>
      <c r="H126" s="448" t="s">
        <v>3344</v>
      </c>
      <c r="I126" s="732">
        <v>32000</v>
      </c>
      <c r="J126" s="732"/>
      <c r="K126" s="732"/>
      <c r="L126" s="732"/>
    </row>
    <row r="127" spans="2:12">
      <c r="B127" s="362" t="s">
        <v>3340</v>
      </c>
      <c r="C127" s="362">
        <v>50400</v>
      </c>
      <c r="H127" s="448" t="s">
        <v>3345</v>
      </c>
      <c r="I127" s="732">
        <v>14000</v>
      </c>
      <c r="J127" s="732"/>
      <c r="K127" s="732"/>
      <c r="L127" s="732"/>
    </row>
    <row r="128" spans="2:12">
      <c r="B128" s="362" t="s">
        <v>3341</v>
      </c>
      <c r="C128" s="362">
        <v>51200</v>
      </c>
      <c r="H128" s="448" t="s">
        <v>3346</v>
      </c>
      <c r="I128" s="732">
        <v>23600</v>
      </c>
      <c r="J128" s="732"/>
      <c r="K128" s="732"/>
      <c r="L128" s="732"/>
    </row>
    <row r="129" spans="2:12">
      <c r="B129" s="362" t="s">
        <v>3342</v>
      </c>
      <c r="C129" s="362">
        <v>50400</v>
      </c>
      <c r="H129" s="448" t="s">
        <v>3347</v>
      </c>
      <c r="I129" s="732">
        <v>23600</v>
      </c>
      <c r="J129" s="732"/>
      <c r="K129" s="732"/>
      <c r="L129" s="732"/>
    </row>
    <row r="130" spans="2:12">
      <c r="B130" s="362" t="s">
        <v>3344</v>
      </c>
      <c r="C130" s="362">
        <v>32000</v>
      </c>
      <c r="H130" s="448" t="s">
        <v>3348</v>
      </c>
      <c r="I130" s="732">
        <v>23600</v>
      </c>
      <c r="J130" s="732"/>
      <c r="K130" s="732"/>
      <c r="L130" s="732"/>
    </row>
    <row r="131" spans="2:12">
      <c r="B131" s="362" t="s">
        <v>3345</v>
      </c>
      <c r="C131" s="362">
        <v>14000</v>
      </c>
      <c r="H131" s="448" t="s">
        <v>3349</v>
      </c>
      <c r="I131" s="732">
        <v>23600</v>
      </c>
      <c r="J131" s="732"/>
      <c r="K131" s="732"/>
      <c r="L131" s="732"/>
    </row>
    <row r="132" spans="2:12">
      <c r="B132" s="362" t="s">
        <v>3346</v>
      </c>
      <c r="C132" s="362">
        <v>23600</v>
      </c>
      <c r="H132" s="448" t="s">
        <v>3350</v>
      </c>
      <c r="I132" s="732">
        <v>21200</v>
      </c>
      <c r="J132" s="732"/>
      <c r="K132" s="732"/>
      <c r="L132" s="732"/>
    </row>
    <row r="133" spans="2:12">
      <c r="B133" s="362" t="s">
        <v>3347</v>
      </c>
      <c r="C133" s="362">
        <v>23600</v>
      </c>
      <c r="H133" s="448" t="s">
        <v>3351</v>
      </c>
      <c r="I133" s="732">
        <v>12400</v>
      </c>
      <c r="J133" s="732"/>
      <c r="K133" s="732"/>
      <c r="L133" s="732"/>
    </row>
    <row r="134" spans="2:12">
      <c r="B134" s="362" t="s">
        <v>3348</v>
      </c>
      <c r="C134" s="362">
        <v>23600</v>
      </c>
      <c r="H134" s="448" t="s">
        <v>3352</v>
      </c>
      <c r="I134" s="732">
        <v>17600</v>
      </c>
      <c r="J134" s="732"/>
      <c r="K134" s="732"/>
      <c r="L134" s="732"/>
    </row>
    <row r="135" spans="2:12">
      <c r="B135" s="362" t="s">
        <v>3349</v>
      </c>
      <c r="C135" s="362">
        <v>23600</v>
      </c>
      <c r="H135" s="448" t="s">
        <v>3353</v>
      </c>
      <c r="I135" s="732">
        <v>23600</v>
      </c>
      <c r="J135" s="732"/>
      <c r="K135" s="732"/>
      <c r="L135" s="732"/>
    </row>
    <row r="136" spans="2:12">
      <c r="B136" s="362" t="s">
        <v>3350</v>
      </c>
      <c r="C136" s="362">
        <v>21200</v>
      </c>
      <c r="H136" s="448" t="s">
        <v>3354</v>
      </c>
      <c r="I136" s="732">
        <v>12800</v>
      </c>
      <c r="J136" s="732"/>
      <c r="K136" s="732"/>
      <c r="L136" s="732"/>
    </row>
    <row r="137" spans="2:12">
      <c r="B137" s="362" t="s">
        <v>3351</v>
      </c>
      <c r="C137" s="362">
        <v>12400</v>
      </c>
      <c r="H137" s="448" t="s">
        <v>3355</v>
      </c>
      <c r="I137" s="732">
        <v>65000</v>
      </c>
      <c r="J137" s="732"/>
      <c r="K137" s="732"/>
      <c r="L137" s="732"/>
    </row>
    <row r="138" spans="2:12">
      <c r="B138" s="362" t="s">
        <v>3352</v>
      </c>
      <c r="C138" s="362">
        <v>17600</v>
      </c>
      <c r="H138" s="448" t="s">
        <v>3356</v>
      </c>
      <c r="I138" s="732">
        <v>88000</v>
      </c>
      <c r="J138" s="732"/>
      <c r="K138" s="732"/>
      <c r="L138" s="732"/>
    </row>
    <row r="139" spans="2:12">
      <c r="B139" s="362" t="s">
        <v>3353</v>
      </c>
      <c r="C139" s="362">
        <v>23600</v>
      </c>
      <c r="H139" s="448" t="s">
        <v>3357</v>
      </c>
      <c r="I139" s="732">
        <v>79000</v>
      </c>
      <c r="J139" s="732"/>
      <c r="K139" s="732"/>
      <c r="L139" s="732"/>
    </row>
    <row r="140" spans="2:12">
      <c r="B140" s="362" t="s">
        <v>3354</v>
      </c>
      <c r="C140" s="362">
        <v>12800</v>
      </c>
      <c r="H140" s="448" t="s">
        <v>3358</v>
      </c>
      <c r="I140" s="732">
        <v>38000</v>
      </c>
      <c r="J140" s="732"/>
      <c r="K140" s="732"/>
      <c r="L140" s="732"/>
    </row>
    <row r="141" spans="2:12">
      <c r="B141" s="362" t="s">
        <v>3355</v>
      </c>
      <c r="C141" s="362">
        <v>65000</v>
      </c>
      <c r="H141" s="448" t="s">
        <v>3359</v>
      </c>
      <c r="I141" s="732">
        <v>38000</v>
      </c>
      <c r="J141" s="732"/>
      <c r="K141" s="732"/>
      <c r="L141" s="732"/>
    </row>
    <row r="142" spans="2:12">
      <c r="B142" s="362" t="s">
        <v>3356</v>
      </c>
      <c r="C142" s="362">
        <v>88000</v>
      </c>
      <c r="H142" s="448" t="s">
        <v>3360</v>
      </c>
      <c r="I142" s="732">
        <v>23000</v>
      </c>
      <c r="J142" s="732"/>
      <c r="K142" s="732"/>
      <c r="L142" s="732"/>
    </row>
    <row r="143" spans="2:12">
      <c r="B143" s="362" t="s">
        <v>3357</v>
      </c>
      <c r="C143" s="362">
        <v>79000</v>
      </c>
      <c r="H143" s="448" t="s">
        <v>3361</v>
      </c>
      <c r="I143" s="732">
        <v>25500</v>
      </c>
      <c r="J143" s="732"/>
      <c r="K143" s="732"/>
      <c r="L143" s="732"/>
    </row>
    <row r="144" spans="2:12">
      <c r="B144" s="362" t="s">
        <v>3358</v>
      </c>
      <c r="C144" s="362">
        <v>38000</v>
      </c>
      <c r="H144" s="448" t="s">
        <v>3362</v>
      </c>
      <c r="I144" s="732">
        <v>24500</v>
      </c>
      <c r="J144" s="732"/>
      <c r="K144" s="732"/>
      <c r="L144" s="732"/>
    </row>
    <row r="145" spans="2:12">
      <c r="B145" s="362" t="s">
        <v>3359</v>
      </c>
      <c r="C145" s="362">
        <v>38000</v>
      </c>
      <c r="H145" s="448" t="s">
        <v>3363</v>
      </c>
      <c r="I145" s="732">
        <v>34000</v>
      </c>
      <c r="J145" s="732"/>
      <c r="K145" s="732"/>
      <c r="L145" s="732"/>
    </row>
    <row r="146" spans="2:12">
      <c r="B146" s="362" t="s">
        <v>3360</v>
      </c>
      <c r="C146" s="362">
        <v>23000</v>
      </c>
      <c r="H146" s="448" t="s">
        <v>3364</v>
      </c>
      <c r="I146" s="732">
        <v>29000</v>
      </c>
      <c r="J146" s="732"/>
      <c r="K146" s="732"/>
      <c r="L146" s="732"/>
    </row>
    <row r="147" spans="2:12">
      <c r="B147" s="362" t="s">
        <v>3361</v>
      </c>
      <c r="C147" s="362">
        <v>25500</v>
      </c>
      <c r="H147" s="448" t="s">
        <v>3365</v>
      </c>
      <c r="I147" s="732">
        <v>27000</v>
      </c>
      <c r="J147" s="732"/>
      <c r="K147" s="732"/>
      <c r="L147" s="732"/>
    </row>
    <row r="148" spans="2:12">
      <c r="B148" s="362" t="s">
        <v>3362</v>
      </c>
      <c r="C148" s="362">
        <v>24500</v>
      </c>
      <c r="H148" s="448" t="s">
        <v>3366</v>
      </c>
      <c r="I148" s="732">
        <v>61000</v>
      </c>
      <c r="J148" s="732"/>
      <c r="K148" s="732"/>
      <c r="L148" s="732"/>
    </row>
    <row r="149" spans="2:12">
      <c r="B149" s="362" t="s">
        <v>3363</v>
      </c>
      <c r="C149" s="362">
        <v>34000</v>
      </c>
      <c r="H149" s="448" t="s">
        <v>3367</v>
      </c>
      <c r="I149" s="732">
        <v>74000</v>
      </c>
      <c r="J149" s="732"/>
      <c r="K149" s="732"/>
      <c r="L149" s="732"/>
    </row>
    <row r="150" spans="2:12">
      <c r="B150" s="362" t="s">
        <v>3364</v>
      </c>
      <c r="C150" s="362">
        <v>29000</v>
      </c>
      <c r="H150" s="448" t="s">
        <v>3368</v>
      </c>
      <c r="I150" s="732">
        <v>44000</v>
      </c>
      <c r="J150" s="732"/>
      <c r="K150" s="732"/>
      <c r="L150" s="732"/>
    </row>
    <row r="151" spans="2:12">
      <c r="B151" s="362" t="s">
        <v>3365</v>
      </c>
      <c r="C151" s="362">
        <v>27000</v>
      </c>
      <c r="H151" s="448" t="s">
        <v>3369</v>
      </c>
      <c r="I151" s="732">
        <v>37000</v>
      </c>
      <c r="J151" s="732"/>
      <c r="K151" s="732"/>
      <c r="L151" s="732"/>
    </row>
    <row r="152" spans="2:12">
      <c r="B152" s="362" t="s">
        <v>3366</v>
      </c>
      <c r="C152" s="362">
        <v>61000</v>
      </c>
      <c r="H152" s="448" t="s">
        <v>3370</v>
      </c>
      <c r="I152" s="732">
        <v>28000</v>
      </c>
      <c r="J152" s="732"/>
      <c r="K152" s="732"/>
      <c r="L152" s="732"/>
    </row>
    <row r="153" spans="2:12">
      <c r="B153" s="362" t="s">
        <v>3367</v>
      </c>
      <c r="C153" s="362">
        <v>74000</v>
      </c>
      <c r="H153" s="448" t="s">
        <v>3335</v>
      </c>
      <c r="I153" s="732">
        <v>10500</v>
      </c>
      <c r="J153" s="732">
        <v>10500</v>
      </c>
      <c r="K153" s="732"/>
      <c r="L153" s="732"/>
    </row>
    <row r="154" spans="2:12">
      <c r="B154" s="362" t="s">
        <v>3368</v>
      </c>
      <c r="C154" s="362">
        <v>44000</v>
      </c>
      <c r="H154" s="448" t="s">
        <v>3343</v>
      </c>
      <c r="I154" s="732">
        <v>23500</v>
      </c>
      <c r="J154" s="732">
        <v>23500</v>
      </c>
      <c r="K154" s="732"/>
      <c r="L154" s="732"/>
    </row>
    <row r="155" spans="2:12">
      <c r="B155" s="362" t="s">
        <v>3369</v>
      </c>
      <c r="C155" s="362">
        <v>37000</v>
      </c>
      <c r="H155" s="448" t="s">
        <v>3371</v>
      </c>
      <c r="I155" s="732">
        <v>25700</v>
      </c>
      <c r="J155" s="732">
        <v>25700</v>
      </c>
      <c r="K155" s="732"/>
      <c r="L155" s="732"/>
    </row>
    <row r="156" spans="2:12">
      <c r="B156" s="362" t="s">
        <v>3370</v>
      </c>
      <c r="C156" s="362">
        <v>28000</v>
      </c>
      <c r="H156" s="448" t="s">
        <v>3372</v>
      </c>
      <c r="I156" s="732">
        <v>31800</v>
      </c>
      <c r="J156" s="732">
        <v>31800</v>
      </c>
      <c r="K156" s="732"/>
      <c r="L156" s="732"/>
    </row>
    <row r="157" spans="2:12">
      <c r="B157" s="362" t="s">
        <v>3371</v>
      </c>
      <c r="C157" s="362">
        <v>25700</v>
      </c>
      <c r="H157" s="448" t="s">
        <v>3373</v>
      </c>
      <c r="I157" s="732">
        <v>30300</v>
      </c>
      <c r="J157" s="732">
        <v>30300</v>
      </c>
      <c r="K157" s="732"/>
      <c r="L157" s="732"/>
    </row>
    <row r="158" spans="2:12">
      <c r="B158" s="362" t="s">
        <v>3372</v>
      </c>
      <c r="C158" s="362">
        <v>31800</v>
      </c>
      <c r="H158" s="448" t="s">
        <v>3374</v>
      </c>
      <c r="I158" s="732">
        <v>42000</v>
      </c>
      <c r="J158" s="732">
        <v>42000</v>
      </c>
      <c r="K158" s="732"/>
      <c r="L158" s="732"/>
    </row>
    <row r="159" spans="2:12">
      <c r="B159" s="362" t="s">
        <v>3373</v>
      </c>
      <c r="C159" s="362">
        <v>30300</v>
      </c>
      <c r="H159" s="448" t="s">
        <v>3279</v>
      </c>
      <c r="I159" s="732">
        <v>97000</v>
      </c>
      <c r="J159" s="732"/>
      <c r="K159" s="732"/>
      <c r="L159" s="732"/>
    </row>
    <row r="160" spans="2:12">
      <c r="B160" s="362" t="s">
        <v>3374</v>
      </c>
      <c r="C160" s="362">
        <v>42000</v>
      </c>
      <c r="H160" s="448" t="s">
        <v>3375</v>
      </c>
      <c r="I160" s="732">
        <v>42000</v>
      </c>
      <c r="J160" s="732"/>
      <c r="K160" s="732"/>
      <c r="L160" s="732"/>
    </row>
    <row r="161" spans="2:12">
      <c r="B161" s="362" t="s">
        <v>3279</v>
      </c>
      <c r="C161" s="362">
        <v>42000</v>
      </c>
      <c r="H161" s="448" t="s">
        <v>3376</v>
      </c>
      <c r="I161" s="732">
        <v>42000</v>
      </c>
      <c r="J161" s="732"/>
      <c r="K161" s="732"/>
      <c r="L161" s="732"/>
    </row>
    <row r="162" spans="2:12">
      <c r="B162" s="362" t="s">
        <v>3375</v>
      </c>
      <c r="C162" s="362">
        <v>42000</v>
      </c>
      <c r="H162" s="448" t="s">
        <v>3377</v>
      </c>
      <c r="I162" s="732">
        <v>40000</v>
      </c>
      <c r="J162" s="732"/>
      <c r="K162" s="732"/>
      <c r="L162" s="732"/>
    </row>
    <row r="163" spans="2:12">
      <c r="B163" s="362" t="s">
        <v>3376</v>
      </c>
      <c r="C163" s="362">
        <v>42000</v>
      </c>
      <c r="H163" s="448" t="s">
        <v>3378</v>
      </c>
      <c r="I163" s="732">
        <v>40000</v>
      </c>
      <c r="J163" s="732"/>
      <c r="K163" s="732"/>
      <c r="L163" s="732"/>
    </row>
    <row r="164" spans="2:12">
      <c r="B164" s="362" t="s">
        <v>3377</v>
      </c>
      <c r="C164" s="362">
        <v>40000</v>
      </c>
      <c r="H164" s="448" t="s">
        <v>3379</v>
      </c>
      <c r="I164" s="732">
        <v>40000</v>
      </c>
      <c r="J164" s="732"/>
      <c r="K164" s="732"/>
      <c r="L164" s="732"/>
    </row>
    <row r="165" spans="2:12">
      <c r="B165" s="362" t="s">
        <v>3378</v>
      </c>
      <c r="C165" s="362">
        <v>40000</v>
      </c>
      <c r="H165" s="448" t="s">
        <v>3380</v>
      </c>
      <c r="I165" s="732">
        <v>40000</v>
      </c>
      <c r="J165" s="732"/>
      <c r="K165" s="732"/>
      <c r="L165" s="732"/>
    </row>
    <row r="166" spans="2:12">
      <c r="B166" s="362" t="s">
        <v>3379</v>
      </c>
      <c r="C166" s="362">
        <v>40000</v>
      </c>
      <c r="H166" s="448" t="s">
        <v>3381</v>
      </c>
      <c r="I166" s="732">
        <v>40000</v>
      </c>
      <c r="J166" s="732"/>
      <c r="K166" s="732"/>
      <c r="L166" s="732"/>
    </row>
    <row r="167" spans="2:12">
      <c r="B167" s="362" t="s">
        <v>3380</v>
      </c>
      <c r="C167" s="362">
        <v>40000</v>
      </c>
      <c r="H167" s="448" t="s">
        <v>3382</v>
      </c>
      <c r="I167" s="732">
        <v>45000</v>
      </c>
      <c r="J167" s="732"/>
      <c r="K167" s="732"/>
      <c r="L167" s="732"/>
    </row>
    <row r="168" spans="2:12">
      <c r="B168" s="362" t="s">
        <v>3381</v>
      </c>
      <c r="C168" s="362">
        <v>40000</v>
      </c>
      <c r="H168" s="448" t="s">
        <v>3383</v>
      </c>
      <c r="I168" s="732">
        <v>45000</v>
      </c>
      <c r="J168" s="732"/>
      <c r="K168" s="732"/>
      <c r="L168" s="732"/>
    </row>
    <row r="169" spans="2:12">
      <c r="B169" s="362" t="s">
        <v>3382</v>
      </c>
      <c r="C169" s="362">
        <v>45000</v>
      </c>
      <c r="H169" s="448" t="s">
        <v>3384</v>
      </c>
      <c r="I169" s="732">
        <v>47000</v>
      </c>
      <c r="J169" s="732"/>
      <c r="K169" s="732"/>
      <c r="L169" s="732"/>
    </row>
    <row r="170" spans="2:12">
      <c r="B170" s="362" t="s">
        <v>3383</v>
      </c>
      <c r="C170" s="362">
        <v>45000</v>
      </c>
      <c r="H170" s="448" t="s">
        <v>3385</v>
      </c>
      <c r="I170" s="732">
        <v>31000</v>
      </c>
      <c r="J170" s="732">
        <v>31000</v>
      </c>
      <c r="K170" s="732"/>
      <c r="L170" s="732"/>
    </row>
    <row r="171" spans="2:12">
      <c r="B171" s="362" t="s">
        <v>3384</v>
      </c>
      <c r="C171" s="362">
        <v>47000</v>
      </c>
      <c r="H171" s="448" t="s">
        <v>3386</v>
      </c>
      <c r="I171" s="732">
        <v>31000</v>
      </c>
      <c r="J171" s="732">
        <v>31000</v>
      </c>
      <c r="K171" s="732"/>
      <c r="L171" s="732"/>
    </row>
    <row r="172" spans="2:12">
      <c r="B172" s="362" t="s">
        <v>3385</v>
      </c>
      <c r="C172" s="362">
        <v>31000</v>
      </c>
      <c r="H172" s="448" t="s">
        <v>3387</v>
      </c>
      <c r="I172" s="732">
        <v>31000</v>
      </c>
      <c r="J172" s="732">
        <v>31000</v>
      </c>
      <c r="K172" s="732"/>
      <c r="L172" s="732"/>
    </row>
    <row r="173" spans="2:12">
      <c r="B173" s="362" t="s">
        <v>3386</v>
      </c>
      <c r="C173" s="362">
        <v>31000</v>
      </c>
      <c r="H173" s="448" t="s">
        <v>3336</v>
      </c>
      <c r="I173" s="732">
        <v>11000</v>
      </c>
      <c r="J173" s="732">
        <v>11000</v>
      </c>
      <c r="K173" s="732"/>
      <c r="L173" s="732"/>
    </row>
    <row r="174" spans="2:12">
      <c r="B174" s="362" t="s">
        <v>3387</v>
      </c>
      <c r="C174" s="362">
        <v>31000</v>
      </c>
      <c r="H174" s="448" t="s">
        <v>3388</v>
      </c>
      <c r="I174" s="732">
        <v>31000</v>
      </c>
      <c r="J174" s="732">
        <v>31000</v>
      </c>
      <c r="K174" s="732"/>
      <c r="L174" s="732"/>
    </row>
    <row r="175" spans="2:12">
      <c r="B175" s="362" t="s">
        <v>3388</v>
      </c>
      <c r="C175" s="362">
        <v>31000</v>
      </c>
      <c r="H175" s="448" t="s">
        <v>3389</v>
      </c>
      <c r="I175" s="732">
        <v>25000</v>
      </c>
      <c r="J175" s="732">
        <v>25000</v>
      </c>
      <c r="K175" s="732"/>
      <c r="L175" s="732"/>
    </row>
    <row r="176" spans="2:12">
      <c r="B176" s="362" t="s">
        <v>3389</v>
      </c>
      <c r="C176" s="362">
        <v>25000</v>
      </c>
      <c r="H176" s="448" t="s">
        <v>3390</v>
      </c>
      <c r="I176" s="732">
        <v>31000</v>
      </c>
      <c r="J176" s="732">
        <v>31000</v>
      </c>
      <c r="K176" s="732"/>
      <c r="L176" s="732"/>
    </row>
    <row r="177" spans="2:12">
      <c r="B177" s="362" t="s">
        <v>3390</v>
      </c>
      <c r="C177" s="362">
        <v>31000</v>
      </c>
      <c r="H177" s="448" t="s">
        <v>3391</v>
      </c>
      <c r="I177" s="732">
        <v>25000</v>
      </c>
      <c r="J177" s="732">
        <v>25000</v>
      </c>
      <c r="K177" s="732"/>
      <c r="L177" s="732"/>
    </row>
    <row r="178" spans="2:12">
      <c r="B178" s="362" t="s">
        <v>3391</v>
      </c>
      <c r="C178" s="362">
        <v>25000</v>
      </c>
      <c r="H178" s="448" t="s">
        <v>3392</v>
      </c>
      <c r="I178" s="732"/>
      <c r="J178" s="732">
        <v>33000</v>
      </c>
      <c r="K178" s="732">
        <v>33000</v>
      </c>
      <c r="L178" s="732">
        <v>33000</v>
      </c>
    </row>
    <row r="179" spans="2:12">
      <c r="B179" s="362" t="s">
        <v>3218</v>
      </c>
      <c r="D179" s="362">
        <v>35000</v>
      </c>
      <c r="H179" s="448" t="s">
        <v>3393</v>
      </c>
      <c r="I179" s="732"/>
      <c r="J179" s="732">
        <v>58000</v>
      </c>
      <c r="K179" s="732"/>
      <c r="L179" s="732"/>
    </row>
    <row r="180" spans="2:12">
      <c r="B180" s="362" t="s">
        <v>3220</v>
      </c>
      <c r="D180" s="362">
        <v>35000</v>
      </c>
      <c r="H180" s="448" t="s">
        <v>3394</v>
      </c>
      <c r="I180" s="732"/>
      <c r="J180" s="732">
        <v>113200</v>
      </c>
      <c r="K180" s="732"/>
      <c r="L180" s="732"/>
    </row>
    <row r="181" spans="2:12">
      <c r="B181" s="362" t="s">
        <v>3239</v>
      </c>
      <c r="D181" s="362">
        <v>30000</v>
      </c>
      <c r="H181" s="448" t="s">
        <v>3395</v>
      </c>
      <c r="I181" s="732"/>
      <c r="J181" s="732">
        <v>109800</v>
      </c>
      <c r="K181" s="732"/>
      <c r="L181" s="732"/>
    </row>
    <row r="182" spans="2:12">
      <c r="B182" s="362" t="s">
        <v>3241</v>
      </c>
      <c r="D182" s="362">
        <v>30000</v>
      </c>
      <c r="H182" s="448" t="s">
        <v>3396</v>
      </c>
      <c r="I182" s="732"/>
      <c r="J182" s="732">
        <v>100700</v>
      </c>
      <c r="K182" s="732"/>
      <c r="L182" s="732"/>
    </row>
    <row r="183" spans="2:12">
      <c r="B183" s="362" t="s">
        <v>3243</v>
      </c>
      <c r="D183" s="362">
        <v>28000</v>
      </c>
      <c r="H183" s="448" t="s">
        <v>3397</v>
      </c>
      <c r="I183" s="732"/>
      <c r="J183" s="732">
        <v>51000</v>
      </c>
      <c r="K183" s="732"/>
      <c r="L183" s="732"/>
    </row>
    <row r="184" spans="2:12">
      <c r="B184" s="362" t="s">
        <v>3245</v>
      </c>
      <c r="D184" s="362">
        <v>38000</v>
      </c>
      <c r="H184" s="448" t="s">
        <v>3398</v>
      </c>
      <c r="I184" s="732"/>
      <c r="J184" s="732">
        <v>26000</v>
      </c>
      <c r="K184" s="732"/>
      <c r="L184" s="732"/>
    </row>
    <row r="185" spans="2:12">
      <c r="B185" s="362" t="s">
        <v>3247</v>
      </c>
      <c r="D185" s="362">
        <v>32000</v>
      </c>
      <c r="H185" s="448" t="s">
        <v>3399</v>
      </c>
      <c r="I185" s="732"/>
      <c r="J185" s="732">
        <v>27000</v>
      </c>
      <c r="K185" s="732"/>
      <c r="L185" s="732"/>
    </row>
    <row r="186" spans="2:12">
      <c r="B186" s="362" t="s">
        <v>3249</v>
      </c>
      <c r="D186" s="362">
        <v>32950</v>
      </c>
      <c r="H186" s="448" t="s">
        <v>3400</v>
      </c>
      <c r="I186" s="732"/>
      <c r="J186" s="732">
        <v>27000</v>
      </c>
      <c r="K186" s="732"/>
      <c r="L186" s="732"/>
    </row>
    <row r="187" spans="2:12">
      <c r="B187" s="362" t="s">
        <v>3251</v>
      </c>
      <c r="D187" s="362">
        <v>30000</v>
      </c>
      <c r="H187" s="448" t="s">
        <v>3401</v>
      </c>
      <c r="I187" s="732"/>
      <c r="J187" s="732">
        <v>46200</v>
      </c>
      <c r="K187" s="732"/>
      <c r="L187" s="732"/>
    </row>
    <row r="188" spans="2:12">
      <c r="B188" s="362" t="s">
        <v>3253</v>
      </c>
      <c r="D188" s="362">
        <v>40000</v>
      </c>
      <c r="H188" s="448" t="s">
        <v>3402</v>
      </c>
      <c r="I188" s="732"/>
      <c r="J188" s="732">
        <v>46200</v>
      </c>
      <c r="K188" s="732"/>
      <c r="L188" s="732"/>
    </row>
    <row r="189" spans="2:12">
      <c r="B189" s="362" t="s">
        <v>3255</v>
      </c>
      <c r="D189" s="362">
        <v>27800</v>
      </c>
      <c r="H189" s="448" t="s">
        <v>3403</v>
      </c>
      <c r="I189" s="732"/>
      <c r="J189" s="732">
        <v>46200</v>
      </c>
      <c r="K189" s="732"/>
      <c r="L189" s="732"/>
    </row>
    <row r="190" spans="2:12">
      <c r="B190" s="362" t="s">
        <v>3257</v>
      </c>
      <c r="D190" s="362">
        <v>33000</v>
      </c>
      <c r="H190" s="448" t="s">
        <v>3404</v>
      </c>
      <c r="I190" s="732"/>
      <c r="J190" s="732">
        <v>50600</v>
      </c>
      <c r="K190" s="732"/>
      <c r="L190" s="732"/>
    </row>
    <row r="191" spans="2:12">
      <c r="B191" s="362" t="s">
        <v>3268</v>
      </c>
      <c r="D191" s="362">
        <v>27500</v>
      </c>
      <c r="H191" s="448" t="s">
        <v>3405</v>
      </c>
      <c r="I191" s="732"/>
      <c r="J191" s="732">
        <v>50600</v>
      </c>
      <c r="K191" s="732"/>
      <c r="L191" s="732"/>
    </row>
    <row r="192" spans="2:12">
      <c r="B192" s="362" t="s">
        <v>3269</v>
      </c>
      <c r="D192" s="362">
        <v>24000</v>
      </c>
      <c r="H192" s="448" t="s">
        <v>3406</v>
      </c>
      <c r="I192" s="732"/>
      <c r="J192" s="732">
        <v>46200</v>
      </c>
      <c r="K192" s="732"/>
      <c r="L192" s="732"/>
    </row>
    <row r="193" spans="2:12">
      <c r="B193" s="362" t="s">
        <v>3270</v>
      </c>
      <c r="D193" s="362">
        <v>16000</v>
      </c>
      <c r="H193" s="448" t="s">
        <v>3407</v>
      </c>
      <c r="I193" s="732"/>
      <c r="J193" s="732">
        <v>57200</v>
      </c>
      <c r="K193" s="732"/>
      <c r="L193" s="732"/>
    </row>
    <row r="194" spans="2:12">
      <c r="B194" s="362" t="s">
        <v>3408</v>
      </c>
      <c r="D194" s="362">
        <v>48000</v>
      </c>
      <c r="H194" s="448" t="s">
        <v>3409</v>
      </c>
      <c r="I194" s="732"/>
      <c r="J194" s="732">
        <v>48000</v>
      </c>
      <c r="K194" s="732"/>
      <c r="L194" s="732"/>
    </row>
    <row r="195" spans="2:12">
      <c r="B195" s="362" t="s">
        <v>3410</v>
      </c>
      <c r="D195" s="362">
        <v>45000</v>
      </c>
      <c r="H195" s="448" t="s">
        <v>3411</v>
      </c>
      <c r="I195" s="732"/>
      <c r="J195" s="732">
        <v>52000</v>
      </c>
      <c r="K195" s="732"/>
      <c r="L195" s="732"/>
    </row>
    <row r="196" spans="2:12">
      <c r="B196" s="362" t="s">
        <v>3412</v>
      </c>
      <c r="D196" s="362">
        <v>45000</v>
      </c>
      <c r="H196" s="448" t="s">
        <v>3413</v>
      </c>
      <c r="I196" s="732"/>
      <c r="J196" s="732">
        <v>55000</v>
      </c>
      <c r="K196" s="732"/>
      <c r="L196" s="732"/>
    </row>
    <row r="197" spans="2:12">
      <c r="B197" s="362" t="s">
        <v>3271</v>
      </c>
      <c r="D197" s="362">
        <v>20000</v>
      </c>
      <c r="H197" s="448" t="s">
        <v>3414</v>
      </c>
      <c r="I197" s="732"/>
      <c r="J197" s="732">
        <v>55000</v>
      </c>
      <c r="K197" s="732"/>
      <c r="L197" s="732"/>
    </row>
    <row r="198" spans="2:12">
      <c r="B198" s="362" t="s">
        <v>3272</v>
      </c>
      <c r="D198" s="362">
        <v>60000</v>
      </c>
      <c r="H198" s="448" t="s">
        <v>3415</v>
      </c>
      <c r="I198" s="732"/>
      <c r="J198" s="732">
        <v>75000</v>
      </c>
      <c r="K198" s="732"/>
      <c r="L198" s="732"/>
    </row>
    <row r="199" spans="2:12">
      <c r="B199" s="362" t="s">
        <v>3273</v>
      </c>
      <c r="D199" s="362">
        <v>35000</v>
      </c>
      <c r="H199" s="448" t="s">
        <v>3416</v>
      </c>
      <c r="I199" s="732"/>
      <c r="J199" s="732">
        <v>50000</v>
      </c>
      <c r="K199" s="732"/>
      <c r="L199" s="732"/>
    </row>
    <row r="200" spans="2:12">
      <c r="B200" s="362" t="s">
        <v>3274</v>
      </c>
      <c r="D200" s="362">
        <v>35000</v>
      </c>
      <c r="H200" s="448" t="s">
        <v>3417</v>
      </c>
      <c r="I200" s="732"/>
      <c r="J200" s="732">
        <v>55000</v>
      </c>
      <c r="K200" s="732"/>
      <c r="L200" s="732"/>
    </row>
    <row r="201" spans="2:12">
      <c r="B201" s="362" t="s">
        <v>3275</v>
      </c>
      <c r="D201" s="362">
        <v>30000</v>
      </c>
      <c r="H201" s="448" t="s">
        <v>3418</v>
      </c>
      <c r="I201" s="732"/>
      <c r="J201" s="732">
        <v>38000</v>
      </c>
      <c r="K201" s="732"/>
      <c r="L201" s="732"/>
    </row>
    <row r="202" spans="2:12">
      <c r="B202" s="362" t="s">
        <v>3276</v>
      </c>
      <c r="D202" s="362">
        <v>45000</v>
      </c>
      <c r="H202" s="448" t="s">
        <v>3419</v>
      </c>
      <c r="I202" s="732"/>
      <c r="J202" s="732">
        <v>60000</v>
      </c>
      <c r="K202" s="732">
        <v>60000</v>
      </c>
      <c r="L202" s="732">
        <v>60000</v>
      </c>
    </row>
    <row r="203" spans="2:12">
      <c r="B203" s="362" t="s">
        <v>3277</v>
      </c>
      <c r="D203" s="362">
        <v>37000</v>
      </c>
      <c r="H203" s="448" t="s">
        <v>3420</v>
      </c>
      <c r="I203" s="732"/>
      <c r="J203" s="732">
        <v>70000</v>
      </c>
      <c r="K203" s="732">
        <v>70000</v>
      </c>
      <c r="L203" s="732">
        <v>70000</v>
      </c>
    </row>
    <row r="204" spans="2:12">
      <c r="B204" s="362" t="s">
        <v>3278</v>
      </c>
      <c r="D204" s="362">
        <v>35000</v>
      </c>
      <c r="H204" s="448" t="s">
        <v>3421</v>
      </c>
      <c r="I204" s="732"/>
      <c r="J204" s="732">
        <v>55000</v>
      </c>
      <c r="K204" s="732">
        <v>55000</v>
      </c>
      <c r="L204" s="732">
        <v>55000</v>
      </c>
    </row>
    <row r="205" spans="2:12">
      <c r="B205" s="362" t="s">
        <v>3238</v>
      </c>
      <c r="D205" s="362">
        <v>35000</v>
      </c>
      <c r="H205" s="448" t="s">
        <v>3422</v>
      </c>
      <c r="I205" s="732"/>
      <c r="J205" s="732">
        <v>48000</v>
      </c>
      <c r="K205" s="732">
        <v>48000</v>
      </c>
      <c r="L205" s="732">
        <v>48000</v>
      </c>
    </row>
    <row r="206" spans="2:12">
      <c r="B206" s="362" t="s">
        <v>3240</v>
      </c>
      <c r="D206" s="362">
        <v>30000</v>
      </c>
      <c r="H206" s="448" t="s">
        <v>3423</v>
      </c>
      <c r="I206" s="732"/>
      <c r="J206" s="732">
        <v>47000</v>
      </c>
      <c r="K206" s="732">
        <v>47000</v>
      </c>
      <c r="L206" s="732">
        <v>47000</v>
      </c>
    </row>
    <row r="207" spans="2:12">
      <c r="B207" s="362" t="s">
        <v>3242</v>
      </c>
      <c r="D207" s="362">
        <v>46721</v>
      </c>
      <c r="H207" s="448" t="s">
        <v>3424</v>
      </c>
      <c r="I207" s="732"/>
      <c r="J207" s="732">
        <v>35000</v>
      </c>
      <c r="K207" s="732">
        <v>35000</v>
      </c>
      <c r="L207" s="732">
        <v>35000</v>
      </c>
    </row>
    <row r="208" spans="2:12">
      <c r="B208" s="362" t="s">
        <v>3244</v>
      </c>
      <c r="D208" s="362">
        <v>37000</v>
      </c>
      <c r="H208" s="448" t="s">
        <v>3425</v>
      </c>
      <c r="I208" s="732"/>
      <c r="J208" s="732">
        <v>25000</v>
      </c>
      <c r="K208" s="732">
        <v>25000</v>
      </c>
      <c r="L208" s="732">
        <v>25000</v>
      </c>
    </row>
    <row r="209" spans="2:12">
      <c r="B209" s="362" t="s">
        <v>3246</v>
      </c>
      <c r="D209" s="362">
        <v>30000</v>
      </c>
      <c r="H209" s="448" t="s">
        <v>3426</v>
      </c>
      <c r="I209" s="732"/>
      <c r="J209" s="732">
        <v>60000</v>
      </c>
      <c r="K209" s="732">
        <v>60000</v>
      </c>
      <c r="L209" s="732">
        <v>60000</v>
      </c>
    </row>
    <row r="210" spans="2:12">
      <c r="B210" s="362" t="s">
        <v>3248</v>
      </c>
      <c r="D210" s="362">
        <v>20000</v>
      </c>
      <c r="H210" s="448" t="s">
        <v>3427</v>
      </c>
      <c r="I210" s="732"/>
      <c r="J210" s="732">
        <v>22000</v>
      </c>
      <c r="K210" s="732">
        <v>22000</v>
      </c>
      <c r="L210" s="732">
        <v>22000</v>
      </c>
    </row>
    <row r="211" spans="2:12">
      <c r="B211" s="362" t="s">
        <v>3250</v>
      </c>
      <c r="D211" s="362">
        <v>18000</v>
      </c>
      <c r="H211" s="448" t="s">
        <v>3428</v>
      </c>
      <c r="I211" s="732"/>
      <c r="J211" s="732">
        <v>63000</v>
      </c>
      <c r="K211" s="732"/>
      <c r="L211" s="732"/>
    </row>
    <row r="212" spans="2:12">
      <c r="B212" s="362" t="s">
        <v>3252</v>
      </c>
      <c r="D212" s="362">
        <v>25000</v>
      </c>
      <c r="H212" s="448" t="s">
        <v>3429</v>
      </c>
      <c r="I212" s="732"/>
      <c r="J212" s="732">
        <v>45000</v>
      </c>
      <c r="K212" s="732"/>
      <c r="L212" s="732"/>
    </row>
    <row r="213" spans="2:12">
      <c r="B213" s="362" t="s">
        <v>3394</v>
      </c>
      <c r="D213" s="362">
        <v>113200</v>
      </c>
      <c r="H213" s="448" t="s">
        <v>3430</v>
      </c>
      <c r="I213" s="732"/>
      <c r="J213" s="732">
        <v>78000</v>
      </c>
      <c r="K213" s="732"/>
      <c r="L213" s="732"/>
    </row>
    <row r="214" spans="2:12">
      <c r="B214" s="362" t="s">
        <v>3395</v>
      </c>
      <c r="D214" s="362">
        <v>109800</v>
      </c>
      <c r="H214" s="448" t="s">
        <v>3431</v>
      </c>
      <c r="I214" s="732"/>
      <c r="J214" s="732">
        <v>37000</v>
      </c>
      <c r="K214" s="732"/>
      <c r="L214" s="732"/>
    </row>
    <row r="215" spans="2:12">
      <c r="B215" s="362" t="s">
        <v>3396</v>
      </c>
      <c r="D215" s="362">
        <v>100700</v>
      </c>
      <c r="H215" s="448" t="s">
        <v>3432</v>
      </c>
      <c r="I215" s="732"/>
      <c r="J215" s="732">
        <v>41000</v>
      </c>
      <c r="K215" s="732"/>
      <c r="L215" s="732"/>
    </row>
    <row r="216" spans="2:12">
      <c r="B216" s="362" t="s">
        <v>3254</v>
      </c>
      <c r="D216" s="362">
        <v>76923.08</v>
      </c>
      <c r="H216" s="448" t="s">
        <v>3433</v>
      </c>
      <c r="I216" s="732"/>
      <c r="J216" s="732">
        <v>45500</v>
      </c>
      <c r="K216" s="732"/>
      <c r="L216" s="732"/>
    </row>
    <row r="217" spans="2:12">
      <c r="B217" s="362" t="s">
        <v>3256</v>
      </c>
      <c r="D217" s="362">
        <v>81196.58</v>
      </c>
      <c r="H217" s="448" t="s">
        <v>3434</v>
      </c>
      <c r="I217" s="732"/>
      <c r="J217" s="732">
        <v>90000</v>
      </c>
      <c r="K217" s="732"/>
      <c r="L217" s="732"/>
    </row>
    <row r="218" spans="2:12">
      <c r="B218" s="362" t="s">
        <v>3298</v>
      </c>
      <c r="D218" s="362">
        <v>26000</v>
      </c>
      <c r="H218" s="448" t="s">
        <v>3435</v>
      </c>
      <c r="I218" s="732"/>
      <c r="J218" s="732">
        <v>109000</v>
      </c>
      <c r="K218" s="732"/>
      <c r="L218" s="732"/>
    </row>
    <row r="219" spans="2:12">
      <c r="B219" s="362" t="s">
        <v>3300</v>
      </c>
      <c r="D219" s="362">
        <v>65000</v>
      </c>
      <c r="H219" s="448" t="s">
        <v>3436</v>
      </c>
      <c r="I219" s="732"/>
      <c r="J219" s="732">
        <v>1993468.263787</v>
      </c>
      <c r="K219" s="732"/>
      <c r="L219" s="732"/>
    </row>
    <row r="220" spans="2:12">
      <c r="B220" s="362" t="s">
        <v>3302</v>
      </c>
      <c r="D220" s="362">
        <v>70000</v>
      </c>
      <c r="H220" s="448" t="s">
        <v>3437</v>
      </c>
      <c r="I220" s="732"/>
      <c r="J220" s="732">
        <v>1130170.9591999999</v>
      </c>
      <c r="K220" s="732"/>
      <c r="L220" s="732"/>
    </row>
    <row r="221" spans="2:12">
      <c r="B221" s="362" t="s">
        <v>3304</v>
      </c>
      <c r="D221" s="362">
        <v>70000</v>
      </c>
      <c r="H221" s="448" t="s">
        <v>3438</v>
      </c>
      <c r="I221" s="732"/>
      <c r="J221" s="732">
        <v>1937875.5179999999</v>
      </c>
      <c r="K221" s="732"/>
      <c r="L221" s="732"/>
    </row>
    <row r="222" spans="2:12">
      <c r="B222" s="362" t="s">
        <v>3319</v>
      </c>
      <c r="D222" s="362">
        <v>68000</v>
      </c>
      <c r="H222" s="448" t="s">
        <v>3439</v>
      </c>
      <c r="I222" s="732"/>
      <c r="J222" s="732">
        <v>1148286.3158800001</v>
      </c>
      <c r="K222" s="732"/>
      <c r="L222" s="732"/>
    </row>
    <row r="223" spans="2:12">
      <c r="B223" s="362" t="s">
        <v>3321</v>
      </c>
      <c r="D223" s="362">
        <v>28000</v>
      </c>
      <c r="H223" s="448" t="s">
        <v>3440</v>
      </c>
      <c r="I223" s="732"/>
      <c r="J223" s="732">
        <v>109861.9424</v>
      </c>
      <c r="K223" s="732"/>
      <c r="L223" s="732"/>
    </row>
    <row r="224" spans="2:12">
      <c r="B224" s="362" t="s">
        <v>3323</v>
      </c>
      <c r="D224" s="362">
        <v>99000</v>
      </c>
      <c r="H224" s="448" t="s">
        <v>3441</v>
      </c>
      <c r="I224" s="732"/>
      <c r="J224" s="732">
        <v>74000</v>
      </c>
      <c r="K224" s="732">
        <v>74000</v>
      </c>
      <c r="L224" s="732">
        <v>74000</v>
      </c>
    </row>
    <row r="225" spans="2:12">
      <c r="B225" s="362" t="s">
        <v>3325</v>
      </c>
      <c r="D225" s="362">
        <v>35000</v>
      </c>
      <c r="H225" s="448" t="s">
        <v>3442</v>
      </c>
      <c r="I225" s="732"/>
      <c r="J225" s="732">
        <v>69000</v>
      </c>
      <c r="K225" s="732">
        <v>69000</v>
      </c>
      <c r="L225" s="732">
        <v>69000</v>
      </c>
    </row>
    <row r="226" spans="2:12">
      <c r="B226" s="362" t="s">
        <v>3327</v>
      </c>
      <c r="D226" s="362">
        <v>35000</v>
      </c>
      <c r="H226" s="448" t="s">
        <v>3443</v>
      </c>
      <c r="I226" s="732"/>
      <c r="J226" s="732">
        <v>40000</v>
      </c>
      <c r="K226" s="732">
        <v>40000</v>
      </c>
      <c r="L226" s="732"/>
    </row>
    <row r="227" spans="2:12">
      <c r="B227" s="362" t="s">
        <v>3329</v>
      </c>
      <c r="D227" s="362">
        <v>50000</v>
      </c>
      <c r="H227" s="448" t="s">
        <v>3444</v>
      </c>
      <c r="I227" s="732"/>
      <c r="J227" s="732">
        <v>58000</v>
      </c>
      <c r="K227" s="732">
        <v>58000</v>
      </c>
      <c r="L227" s="732"/>
    </row>
    <row r="228" spans="2:12">
      <c r="B228" s="362" t="s">
        <v>3331</v>
      </c>
      <c r="D228" s="362">
        <v>63000</v>
      </c>
      <c r="H228" s="448" t="s">
        <v>3445</v>
      </c>
      <c r="I228" s="732"/>
      <c r="J228" s="732">
        <v>72000</v>
      </c>
      <c r="K228" s="732">
        <v>72000</v>
      </c>
      <c r="L228" s="732"/>
    </row>
    <row r="229" spans="2:12">
      <c r="B229" s="362" t="s">
        <v>3333</v>
      </c>
      <c r="D229" s="362">
        <v>40000</v>
      </c>
      <c r="H229" s="448" t="s">
        <v>3446</v>
      </c>
      <c r="I229" s="732"/>
      <c r="J229" s="732">
        <v>411300.02</v>
      </c>
      <c r="K229" s="732"/>
      <c r="L229" s="732"/>
    </row>
    <row r="230" spans="2:12">
      <c r="B230" s="362" t="s">
        <v>3335</v>
      </c>
      <c r="D230" s="362">
        <v>10500</v>
      </c>
      <c r="H230" s="448" t="s">
        <v>3447</v>
      </c>
      <c r="I230" s="732"/>
      <c r="J230" s="732">
        <v>528998.44999999995</v>
      </c>
      <c r="K230" s="732"/>
      <c r="L230" s="732"/>
    </row>
    <row r="231" spans="2:12">
      <c r="B231" s="362" t="s">
        <v>3336</v>
      </c>
      <c r="D231" s="362">
        <v>11000</v>
      </c>
      <c r="H231" s="448" t="s">
        <v>3408</v>
      </c>
      <c r="I231" s="732"/>
      <c r="J231" s="732">
        <v>48000</v>
      </c>
      <c r="K231" s="732">
        <v>48000</v>
      </c>
      <c r="L231" s="732"/>
    </row>
    <row r="232" spans="2:12">
      <c r="B232" s="362" t="s">
        <v>3330</v>
      </c>
      <c r="D232" s="362">
        <v>22000</v>
      </c>
      <c r="H232" s="448" t="s">
        <v>3410</v>
      </c>
      <c r="I232" s="732"/>
      <c r="J232" s="732">
        <v>45000</v>
      </c>
      <c r="K232" s="732">
        <v>45000</v>
      </c>
      <c r="L232" s="732"/>
    </row>
    <row r="233" spans="2:12">
      <c r="B233" s="362" t="s">
        <v>3332</v>
      </c>
      <c r="D233" s="362">
        <v>19000</v>
      </c>
      <c r="H233" s="448" t="s">
        <v>3412</v>
      </c>
      <c r="I233" s="732"/>
      <c r="J233" s="732">
        <v>45000</v>
      </c>
      <c r="K233" s="732">
        <v>45000</v>
      </c>
      <c r="L233" s="732"/>
    </row>
    <row r="234" spans="2:12">
      <c r="B234" s="362" t="s">
        <v>3334</v>
      </c>
      <c r="D234" s="362">
        <v>19000</v>
      </c>
      <c r="H234" s="448" t="s">
        <v>3448</v>
      </c>
      <c r="I234" s="732"/>
      <c r="J234" s="732"/>
      <c r="K234" s="732">
        <v>76000</v>
      </c>
      <c r="L234" s="732">
        <v>76000</v>
      </c>
    </row>
    <row r="235" spans="2:12">
      <c r="B235" s="362" t="s">
        <v>3318</v>
      </c>
      <c r="D235" s="362">
        <v>130000</v>
      </c>
      <c r="H235" s="448" t="s">
        <v>3449</v>
      </c>
      <c r="I235" s="732"/>
      <c r="J235" s="732"/>
      <c r="K235" s="732">
        <v>42000</v>
      </c>
      <c r="L235" s="732"/>
    </row>
    <row r="236" spans="2:12">
      <c r="B236" s="362" t="s">
        <v>3320</v>
      </c>
      <c r="D236" s="362">
        <v>115000</v>
      </c>
      <c r="H236" s="448" t="s">
        <v>3450</v>
      </c>
      <c r="I236" s="732"/>
      <c r="J236" s="732"/>
      <c r="K236" s="732">
        <v>42000</v>
      </c>
      <c r="L236" s="732"/>
    </row>
    <row r="237" spans="2:12">
      <c r="B237" s="362" t="s">
        <v>3322</v>
      </c>
      <c r="D237" s="362">
        <v>98000</v>
      </c>
      <c r="H237" s="448" t="s">
        <v>3451</v>
      </c>
      <c r="I237" s="732"/>
      <c r="J237" s="732"/>
      <c r="K237" s="732">
        <v>52850</v>
      </c>
      <c r="L237" s="732"/>
    </row>
    <row r="238" spans="2:12">
      <c r="B238" s="362" t="s">
        <v>3324</v>
      </c>
      <c r="D238" s="362">
        <v>82000</v>
      </c>
      <c r="H238" s="448" t="s">
        <v>3452</v>
      </c>
      <c r="I238" s="732"/>
      <c r="J238" s="732"/>
      <c r="K238" s="732">
        <v>52850</v>
      </c>
      <c r="L238" s="732"/>
    </row>
    <row r="239" spans="2:12">
      <c r="B239" s="362" t="s">
        <v>3326</v>
      </c>
      <c r="D239" s="362">
        <v>58500</v>
      </c>
      <c r="H239" s="448" t="s">
        <v>3453</v>
      </c>
      <c r="I239" s="732"/>
      <c r="J239" s="732"/>
      <c r="K239" s="732">
        <v>52850</v>
      </c>
      <c r="L239" s="732"/>
    </row>
    <row r="240" spans="2:12">
      <c r="B240" s="362" t="s">
        <v>3328</v>
      </c>
      <c r="D240" s="362">
        <v>40000</v>
      </c>
      <c r="H240" s="448" t="s">
        <v>3454</v>
      </c>
      <c r="I240" s="732"/>
      <c r="J240" s="732"/>
      <c r="K240" s="732">
        <v>52850</v>
      </c>
      <c r="L240" s="732"/>
    </row>
    <row r="241" spans="2:12">
      <c r="B241" s="362" t="s">
        <v>3343</v>
      </c>
      <c r="D241" s="362">
        <v>23500</v>
      </c>
      <c r="H241" s="448" t="s">
        <v>3455</v>
      </c>
      <c r="I241" s="732"/>
      <c r="J241" s="732"/>
      <c r="K241" s="732">
        <v>9385151.5500000007</v>
      </c>
      <c r="L241" s="732">
        <v>9385151.5500000007</v>
      </c>
    </row>
    <row r="242" spans="2:12">
      <c r="B242" s="362" t="s">
        <v>3392</v>
      </c>
      <c r="D242" s="362">
        <v>33000</v>
      </c>
      <c r="H242" s="448" t="s">
        <v>3456</v>
      </c>
      <c r="I242" s="732"/>
      <c r="J242" s="732"/>
      <c r="K242" s="732">
        <v>120000</v>
      </c>
      <c r="L242" s="732">
        <v>120000</v>
      </c>
    </row>
    <row r="243" spans="2:12">
      <c r="B243" s="362" t="s">
        <v>3371</v>
      </c>
      <c r="D243" s="362">
        <v>25700</v>
      </c>
      <c r="H243" s="448" t="s">
        <v>3457</v>
      </c>
      <c r="I243" s="732"/>
      <c r="J243" s="732"/>
      <c r="K243" s="732">
        <v>35000</v>
      </c>
      <c r="L243" s="732">
        <v>35000</v>
      </c>
    </row>
    <row r="244" spans="2:12">
      <c r="B244" s="362" t="s">
        <v>3372</v>
      </c>
      <c r="D244" s="362">
        <v>31800</v>
      </c>
      <c r="H244" s="448" t="s">
        <v>3458</v>
      </c>
      <c r="I244" s="732"/>
      <c r="J244" s="732"/>
      <c r="K244" s="732">
        <v>35000</v>
      </c>
      <c r="L244" s="732">
        <v>35000</v>
      </c>
    </row>
    <row r="245" spans="2:12">
      <c r="B245" s="362" t="s">
        <v>3373</v>
      </c>
      <c r="D245" s="362">
        <v>30300</v>
      </c>
      <c r="H245" s="448" t="s">
        <v>3459</v>
      </c>
      <c r="I245" s="732"/>
      <c r="J245" s="732"/>
      <c r="K245" s="732">
        <v>87000</v>
      </c>
      <c r="L245" s="732">
        <v>87000</v>
      </c>
    </row>
    <row r="246" spans="2:12">
      <c r="B246" s="362" t="s">
        <v>3374</v>
      </c>
      <c r="D246" s="362">
        <v>42000</v>
      </c>
      <c r="H246" s="448" t="s">
        <v>3460</v>
      </c>
      <c r="I246" s="732"/>
      <c r="J246" s="732"/>
      <c r="K246" s="732">
        <v>59000</v>
      </c>
      <c r="L246" s="732">
        <v>59000</v>
      </c>
    </row>
    <row r="247" spans="2:12">
      <c r="B247" s="362" t="s">
        <v>3385</v>
      </c>
      <c r="D247" s="362">
        <v>31000</v>
      </c>
      <c r="H247" s="448" t="s">
        <v>3461</v>
      </c>
      <c r="I247" s="732"/>
      <c r="J247" s="732"/>
      <c r="K247" s="732">
        <v>32000</v>
      </c>
      <c r="L247" s="732">
        <v>32000</v>
      </c>
    </row>
    <row r="248" spans="2:12">
      <c r="B248" s="362" t="s">
        <v>3386</v>
      </c>
      <c r="D248" s="362">
        <v>31000</v>
      </c>
      <c r="H248" s="448" t="s">
        <v>3462</v>
      </c>
      <c r="I248" s="732"/>
      <c r="J248" s="732"/>
      <c r="K248" s="732">
        <v>50000</v>
      </c>
      <c r="L248" s="732">
        <v>50000</v>
      </c>
    </row>
    <row r="249" spans="2:12">
      <c r="B249" s="362" t="s">
        <v>3387</v>
      </c>
      <c r="D249" s="362">
        <v>31000</v>
      </c>
      <c r="H249" s="448" t="s">
        <v>3463</v>
      </c>
      <c r="I249" s="732"/>
      <c r="J249" s="732"/>
      <c r="K249" s="732">
        <v>50000</v>
      </c>
      <c r="L249" s="732">
        <v>50000</v>
      </c>
    </row>
    <row r="250" spans="2:12">
      <c r="B250" s="362" t="s">
        <v>3388</v>
      </c>
      <c r="D250" s="362">
        <v>31000</v>
      </c>
      <c r="H250" s="448" t="s">
        <v>3464</v>
      </c>
      <c r="I250" s="732"/>
      <c r="J250" s="732"/>
      <c r="K250" s="732">
        <v>70000</v>
      </c>
      <c r="L250" s="732">
        <v>70000</v>
      </c>
    </row>
    <row r="251" spans="2:12">
      <c r="B251" s="362" t="s">
        <v>3389</v>
      </c>
      <c r="D251" s="362">
        <v>25000</v>
      </c>
      <c r="H251" s="448" t="s">
        <v>3465</v>
      </c>
      <c r="I251" s="732"/>
      <c r="J251" s="732"/>
      <c r="K251" s="732">
        <v>50000</v>
      </c>
      <c r="L251" s="732">
        <v>50000</v>
      </c>
    </row>
    <row r="252" spans="2:12">
      <c r="B252" s="362" t="s">
        <v>3390</v>
      </c>
      <c r="D252" s="362">
        <v>31000</v>
      </c>
      <c r="H252" s="448" t="s">
        <v>3466</v>
      </c>
      <c r="I252" s="732"/>
      <c r="J252" s="732"/>
      <c r="K252" s="732">
        <v>50000</v>
      </c>
      <c r="L252" s="732">
        <v>50000</v>
      </c>
    </row>
    <row r="253" spans="2:12">
      <c r="B253" s="362" t="s">
        <v>3391</v>
      </c>
      <c r="D253" s="362">
        <v>25000</v>
      </c>
      <c r="H253" s="448" t="s">
        <v>3467</v>
      </c>
      <c r="I253" s="732"/>
      <c r="J253" s="732"/>
      <c r="K253" s="732">
        <v>30000</v>
      </c>
      <c r="L253" s="732">
        <v>30000</v>
      </c>
    </row>
    <row r="254" spans="2:12">
      <c r="B254" s="362" t="s">
        <v>3393</v>
      </c>
      <c r="D254" s="362">
        <v>58000</v>
      </c>
      <c r="H254" s="448" t="s">
        <v>3468</v>
      </c>
      <c r="I254" s="732"/>
      <c r="J254" s="732"/>
      <c r="K254" s="732">
        <v>80000</v>
      </c>
      <c r="L254" s="732">
        <v>80000</v>
      </c>
    </row>
    <row r="255" spans="2:12">
      <c r="B255" s="362" t="s">
        <v>3409</v>
      </c>
      <c r="D255" s="362">
        <v>48000</v>
      </c>
      <c r="H255" s="448" t="s">
        <v>3469</v>
      </c>
      <c r="I255" s="732"/>
      <c r="J255" s="732"/>
      <c r="K255" s="732">
        <v>80000</v>
      </c>
      <c r="L255" s="732">
        <v>80000</v>
      </c>
    </row>
    <row r="256" spans="2:12">
      <c r="B256" s="362" t="s">
        <v>3411</v>
      </c>
      <c r="D256" s="362">
        <v>52000</v>
      </c>
      <c r="H256" s="448" t="s">
        <v>3470</v>
      </c>
      <c r="I256" s="732"/>
      <c r="J256" s="732"/>
      <c r="K256" s="732">
        <v>50000</v>
      </c>
      <c r="L256" s="732">
        <v>50000</v>
      </c>
    </row>
    <row r="257" spans="2:12">
      <c r="B257" s="362" t="s">
        <v>3397</v>
      </c>
      <c r="D257" s="362">
        <v>51000</v>
      </c>
      <c r="H257" s="448" t="s">
        <v>3471</v>
      </c>
      <c r="I257" s="732"/>
      <c r="J257" s="732"/>
      <c r="K257" s="732">
        <v>50000</v>
      </c>
      <c r="L257" s="732">
        <v>50000</v>
      </c>
    </row>
    <row r="258" spans="2:12">
      <c r="B258" s="362" t="s">
        <v>3398</v>
      </c>
      <c r="D258" s="362">
        <v>26000</v>
      </c>
      <c r="H258" s="448" t="s">
        <v>3472</v>
      </c>
      <c r="I258" s="732"/>
      <c r="J258" s="732"/>
      <c r="K258" s="732">
        <v>40500</v>
      </c>
      <c r="L258" s="732">
        <v>40500</v>
      </c>
    </row>
    <row r="259" spans="2:12">
      <c r="B259" s="362" t="s">
        <v>3399</v>
      </c>
      <c r="D259" s="362">
        <v>27000</v>
      </c>
      <c r="H259" s="448" t="s">
        <v>3473</v>
      </c>
      <c r="I259" s="732"/>
      <c r="J259" s="732"/>
      <c r="K259" s="732">
        <v>24500</v>
      </c>
      <c r="L259" s="732"/>
    </row>
    <row r="260" spans="2:12">
      <c r="B260" s="362" t="s">
        <v>3400</v>
      </c>
      <c r="D260" s="362">
        <v>27000</v>
      </c>
      <c r="H260" s="448" t="s">
        <v>3474</v>
      </c>
      <c r="I260" s="732"/>
      <c r="J260" s="732"/>
      <c r="K260" s="732">
        <v>118000</v>
      </c>
      <c r="L260" s="732"/>
    </row>
    <row r="261" spans="2:12">
      <c r="B261" s="362" t="s">
        <v>3401</v>
      </c>
      <c r="D261" s="362">
        <v>46200</v>
      </c>
      <c r="H261" s="448" t="s">
        <v>3475</v>
      </c>
      <c r="I261" s="732"/>
      <c r="J261" s="732"/>
      <c r="K261" s="732">
        <v>74000</v>
      </c>
      <c r="L261" s="732"/>
    </row>
    <row r="262" spans="2:12">
      <c r="B262" s="362" t="s">
        <v>3402</v>
      </c>
      <c r="D262" s="362">
        <v>46200</v>
      </c>
      <c r="H262" s="448" t="s">
        <v>3476</v>
      </c>
      <c r="I262" s="732"/>
      <c r="J262" s="732"/>
      <c r="K262" s="732">
        <v>45000</v>
      </c>
      <c r="L262" s="732"/>
    </row>
    <row r="263" spans="2:12">
      <c r="B263" s="362" t="s">
        <v>3403</v>
      </c>
      <c r="D263" s="362">
        <v>46200</v>
      </c>
      <c r="H263" s="448" t="s">
        <v>3477</v>
      </c>
      <c r="I263" s="732"/>
      <c r="J263" s="732"/>
      <c r="K263" s="732">
        <v>45000</v>
      </c>
      <c r="L263" s="732"/>
    </row>
    <row r="264" spans="2:12">
      <c r="B264" s="362" t="s">
        <v>3404</v>
      </c>
      <c r="D264" s="362">
        <v>50600</v>
      </c>
      <c r="H264" s="448" t="s">
        <v>3478</v>
      </c>
      <c r="I264" s="732"/>
      <c r="J264" s="732"/>
      <c r="K264" s="732">
        <v>45000</v>
      </c>
      <c r="L264" s="732"/>
    </row>
    <row r="265" spans="2:12">
      <c r="B265" s="362" t="s">
        <v>3405</v>
      </c>
      <c r="D265" s="362">
        <v>50600</v>
      </c>
      <c r="H265" s="448" t="s">
        <v>3479</v>
      </c>
      <c r="I265" s="732"/>
      <c r="J265" s="732"/>
      <c r="K265" s="732">
        <v>55000</v>
      </c>
      <c r="L265" s="732"/>
    </row>
    <row r="266" spans="2:12">
      <c r="B266" s="362" t="s">
        <v>3406</v>
      </c>
      <c r="D266" s="362">
        <v>46200</v>
      </c>
      <c r="H266" s="448" t="s">
        <v>3480</v>
      </c>
      <c r="I266" s="732"/>
      <c r="J266" s="732"/>
      <c r="K266" s="732">
        <v>42000</v>
      </c>
      <c r="L266" s="732"/>
    </row>
    <row r="267" spans="2:12">
      <c r="B267" s="362" t="s">
        <v>3407</v>
      </c>
      <c r="D267" s="362">
        <v>57200</v>
      </c>
      <c r="H267" s="448" t="s">
        <v>3481</v>
      </c>
      <c r="I267" s="732"/>
      <c r="J267" s="732"/>
      <c r="K267" s="732">
        <v>74000</v>
      </c>
      <c r="L267" s="732"/>
    </row>
    <row r="268" spans="2:12">
      <c r="B268" s="362" t="s">
        <v>3413</v>
      </c>
      <c r="D268" s="362">
        <v>55000</v>
      </c>
      <c r="H268" s="448" t="s">
        <v>3482</v>
      </c>
      <c r="I268" s="732"/>
      <c r="J268" s="732"/>
      <c r="K268" s="732">
        <v>52000</v>
      </c>
      <c r="L268" s="732"/>
    </row>
    <row r="269" spans="2:12">
      <c r="B269" s="362" t="s">
        <v>3414</v>
      </c>
      <c r="D269" s="362">
        <v>55000</v>
      </c>
      <c r="H269" s="448" t="s">
        <v>3483</v>
      </c>
      <c r="I269" s="732"/>
      <c r="J269" s="732"/>
      <c r="K269" s="732">
        <v>38000</v>
      </c>
      <c r="L269" s="732"/>
    </row>
    <row r="270" spans="2:12">
      <c r="B270" s="362" t="s">
        <v>3415</v>
      </c>
      <c r="D270" s="362">
        <v>75000</v>
      </c>
      <c r="H270" s="448" t="s">
        <v>3484</v>
      </c>
      <c r="I270" s="732"/>
      <c r="J270" s="732"/>
      <c r="K270" s="732">
        <v>2312499.35</v>
      </c>
      <c r="L270" s="732">
        <v>2419299.35</v>
      </c>
    </row>
    <row r="271" spans="2:12">
      <c r="B271" s="362" t="s">
        <v>3416</v>
      </c>
      <c r="D271" s="362">
        <v>50000</v>
      </c>
      <c r="H271" s="448" t="s">
        <v>3485</v>
      </c>
      <c r="I271" s="732"/>
      <c r="J271" s="732"/>
      <c r="K271" s="732">
        <v>16394059.930000002</v>
      </c>
      <c r="L271" s="732">
        <v>19121605.250000004</v>
      </c>
    </row>
    <row r="272" spans="2:12">
      <c r="B272" s="362" t="s">
        <v>3417</v>
      </c>
      <c r="D272" s="362">
        <v>55000</v>
      </c>
      <c r="H272" s="448" t="s">
        <v>3486</v>
      </c>
      <c r="I272" s="732"/>
      <c r="J272" s="732"/>
      <c r="K272" s="732">
        <v>469849.96</v>
      </c>
      <c r="L272" s="732"/>
    </row>
    <row r="273" spans="2:12">
      <c r="B273" s="362" t="s">
        <v>3418</v>
      </c>
      <c r="D273" s="362">
        <v>38000</v>
      </c>
      <c r="H273" s="448" t="s">
        <v>3487</v>
      </c>
      <c r="I273" s="732"/>
      <c r="J273" s="732"/>
      <c r="K273" s="732">
        <v>44000</v>
      </c>
      <c r="L273" s="732"/>
    </row>
    <row r="274" spans="2:12">
      <c r="B274" s="362" t="s">
        <v>3419</v>
      </c>
      <c r="D274" s="362">
        <v>60000</v>
      </c>
      <c r="H274" s="448" t="s">
        <v>3488</v>
      </c>
      <c r="I274" s="732"/>
      <c r="J274" s="732"/>
      <c r="K274" s="732">
        <v>44000</v>
      </c>
      <c r="L274" s="732"/>
    </row>
    <row r="275" spans="2:12">
      <c r="B275" s="362" t="s">
        <v>3420</v>
      </c>
      <c r="D275" s="362">
        <v>70000</v>
      </c>
      <c r="H275" s="448" t="s">
        <v>3489</v>
      </c>
      <c r="I275" s="732"/>
      <c r="J275" s="732"/>
      <c r="K275" s="732">
        <v>89000</v>
      </c>
      <c r="L275" s="732"/>
    </row>
    <row r="276" spans="2:12">
      <c r="B276" s="362" t="s">
        <v>3421</v>
      </c>
      <c r="D276" s="362">
        <v>55000</v>
      </c>
      <c r="H276" s="448" t="s">
        <v>3490</v>
      </c>
      <c r="I276" s="732"/>
      <c r="J276" s="732"/>
      <c r="K276" s="732">
        <v>58000</v>
      </c>
      <c r="L276" s="732"/>
    </row>
    <row r="277" spans="2:12">
      <c r="B277" s="362" t="s">
        <v>3422</v>
      </c>
      <c r="D277" s="362">
        <v>48000</v>
      </c>
      <c r="H277" s="448" t="s">
        <v>3491</v>
      </c>
      <c r="I277" s="732"/>
      <c r="J277" s="732"/>
      <c r="K277" s="732">
        <v>34000</v>
      </c>
      <c r="L277" s="732"/>
    </row>
    <row r="278" spans="2:12">
      <c r="B278" s="362" t="s">
        <v>3423</v>
      </c>
      <c r="D278" s="362">
        <v>47000</v>
      </c>
      <c r="H278" s="448" t="s">
        <v>3492</v>
      </c>
      <c r="I278" s="732"/>
      <c r="J278" s="732"/>
      <c r="K278" s="732">
        <v>89000</v>
      </c>
      <c r="L278" s="732"/>
    </row>
    <row r="279" spans="2:12">
      <c r="B279" s="362" t="s">
        <v>3424</v>
      </c>
      <c r="D279" s="362">
        <v>35000</v>
      </c>
      <c r="H279" s="448" t="s">
        <v>3493</v>
      </c>
      <c r="I279" s="732"/>
      <c r="J279" s="732"/>
      <c r="K279" s="732">
        <v>66000</v>
      </c>
      <c r="L279" s="732"/>
    </row>
    <row r="280" spans="2:12">
      <c r="B280" s="362" t="s">
        <v>3425</v>
      </c>
      <c r="D280" s="362">
        <v>25000</v>
      </c>
      <c r="H280" s="448" t="s">
        <v>3494</v>
      </c>
      <c r="I280" s="732"/>
      <c r="J280" s="732"/>
      <c r="K280" s="732">
        <v>48000</v>
      </c>
      <c r="L280" s="732"/>
    </row>
    <row r="281" spans="2:12">
      <c r="B281" s="362" t="s">
        <v>3426</v>
      </c>
      <c r="D281" s="362">
        <v>60000</v>
      </c>
      <c r="H281" s="448" t="s">
        <v>3495</v>
      </c>
      <c r="I281" s="732"/>
      <c r="J281" s="732"/>
      <c r="K281" s="732">
        <v>35000</v>
      </c>
      <c r="L281" s="732"/>
    </row>
    <row r="282" spans="2:12">
      <c r="B282" s="362" t="s">
        <v>3427</v>
      </c>
      <c r="D282" s="362">
        <v>22000</v>
      </c>
      <c r="H282" s="448" t="s">
        <v>3496</v>
      </c>
      <c r="I282" s="732"/>
      <c r="J282" s="732"/>
      <c r="K282" s="732">
        <v>135000</v>
      </c>
      <c r="L282" s="732"/>
    </row>
    <row r="283" spans="2:12">
      <c r="B283" s="362" t="s">
        <v>3428</v>
      </c>
      <c r="D283" s="362">
        <v>63000</v>
      </c>
      <c r="H283" s="448" t="s">
        <v>3497</v>
      </c>
      <c r="I283" s="732"/>
      <c r="J283" s="732"/>
      <c r="K283" s="732">
        <v>406389.48000000004</v>
      </c>
      <c r="L283" s="732"/>
    </row>
    <row r="284" spans="2:12">
      <c r="B284" s="362" t="s">
        <v>3429</v>
      </c>
      <c r="D284" s="362">
        <v>45000</v>
      </c>
      <c r="H284" s="448" t="s">
        <v>3498</v>
      </c>
      <c r="I284" s="732"/>
      <c r="J284" s="732"/>
      <c r="K284" s="732">
        <v>265695.90000000002</v>
      </c>
      <c r="L284" s="732"/>
    </row>
    <row r="285" spans="2:12">
      <c r="B285" s="362" t="s">
        <v>3430</v>
      </c>
      <c r="D285" s="362">
        <v>78000</v>
      </c>
      <c r="H285" s="448" t="s">
        <v>3499</v>
      </c>
      <c r="I285" s="732"/>
      <c r="J285" s="732"/>
      <c r="K285" s="732">
        <v>405938.81</v>
      </c>
      <c r="L285" s="732">
        <v>465788.81</v>
      </c>
    </row>
    <row r="286" spans="2:12">
      <c r="B286" s="362" t="s">
        <v>3431</v>
      </c>
      <c r="D286" s="362">
        <v>37000</v>
      </c>
      <c r="H286" s="448" t="s">
        <v>3500</v>
      </c>
      <c r="I286" s="732"/>
      <c r="J286" s="732"/>
      <c r="K286" s="732">
        <v>125000</v>
      </c>
      <c r="L286" s="732"/>
    </row>
    <row r="287" spans="2:12">
      <c r="B287" s="362" t="s">
        <v>3432</v>
      </c>
      <c r="D287" s="362">
        <v>41000</v>
      </c>
      <c r="H287" s="448" t="s">
        <v>3501</v>
      </c>
      <c r="I287" s="732"/>
      <c r="J287" s="732"/>
      <c r="K287" s="732">
        <v>20512.82</v>
      </c>
      <c r="L287" s="732"/>
    </row>
    <row r="288" spans="2:12">
      <c r="B288" s="362" t="s">
        <v>3433</v>
      </c>
      <c r="D288" s="362">
        <v>45500</v>
      </c>
      <c r="H288" s="448" t="s">
        <v>3502</v>
      </c>
      <c r="I288" s="732"/>
      <c r="J288" s="732"/>
      <c r="K288" s="732">
        <v>11000</v>
      </c>
      <c r="L288" s="732">
        <v>11000</v>
      </c>
    </row>
    <row r="289" spans="2:12">
      <c r="B289" s="362" t="s">
        <v>3434</v>
      </c>
      <c r="D289" s="362">
        <v>90000</v>
      </c>
      <c r="H289" s="448" t="s">
        <v>3503</v>
      </c>
      <c r="I289" s="732"/>
      <c r="J289" s="732"/>
      <c r="K289" s="732">
        <v>800122.33</v>
      </c>
      <c r="L289" s="732"/>
    </row>
    <row r="290" spans="2:12">
      <c r="B290" s="362" t="s">
        <v>3435</v>
      </c>
      <c r="D290" s="362">
        <v>109000</v>
      </c>
      <c r="H290" s="448" t="s">
        <v>3504</v>
      </c>
      <c r="I290" s="732"/>
      <c r="J290" s="732"/>
      <c r="K290" s="732">
        <v>1532643.25</v>
      </c>
      <c r="L290" s="732">
        <v>1532643.25</v>
      </c>
    </row>
    <row r="291" spans="2:12">
      <c r="B291" s="362" t="s">
        <v>3436</v>
      </c>
      <c r="D291" s="362">
        <v>1993468.263787</v>
      </c>
      <c r="H291" s="448" t="s">
        <v>3505</v>
      </c>
      <c r="I291" s="732"/>
      <c r="J291" s="732"/>
      <c r="K291" s="732">
        <v>74257.39</v>
      </c>
      <c r="L291" s="732"/>
    </row>
    <row r="292" spans="2:12">
      <c r="B292" s="362" t="s">
        <v>3437</v>
      </c>
      <c r="D292" s="362">
        <v>1130170.9591999999</v>
      </c>
      <c r="H292" s="448" t="s">
        <v>3506</v>
      </c>
      <c r="I292" s="732"/>
      <c r="J292" s="732"/>
      <c r="K292" s="732">
        <v>523984.44</v>
      </c>
      <c r="L292" s="732"/>
    </row>
    <row r="293" spans="2:12">
      <c r="B293" s="362" t="s">
        <v>3438</v>
      </c>
      <c r="D293" s="362">
        <v>1937875.5179999999</v>
      </c>
      <c r="H293" s="448" t="s">
        <v>3507</v>
      </c>
      <c r="I293" s="732"/>
      <c r="J293" s="732"/>
      <c r="K293" s="732">
        <v>90000</v>
      </c>
      <c r="L293" s="732">
        <v>90000</v>
      </c>
    </row>
    <row r="294" spans="2:12">
      <c r="B294" s="362" t="s">
        <v>3439</v>
      </c>
      <c r="D294" s="362">
        <v>1148286.3158800001</v>
      </c>
      <c r="H294" s="448" t="s">
        <v>3508</v>
      </c>
      <c r="I294" s="732"/>
      <c r="J294" s="732"/>
      <c r="K294" s="732">
        <v>40000</v>
      </c>
      <c r="L294" s="732">
        <v>40000</v>
      </c>
    </row>
    <row r="295" spans="2:12">
      <c r="B295" s="362" t="s">
        <v>3440</v>
      </c>
      <c r="D295" s="362">
        <v>109861.9424</v>
      </c>
      <c r="H295" s="448" t="s">
        <v>3509</v>
      </c>
      <c r="I295" s="732"/>
      <c r="J295" s="732"/>
      <c r="K295" s="732">
        <v>1959507.53</v>
      </c>
      <c r="L295" s="732">
        <v>1959507.53</v>
      </c>
    </row>
    <row r="296" spans="2:12">
      <c r="B296" s="362" t="s">
        <v>3446</v>
      </c>
      <c r="D296" s="362">
        <v>411300.02</v>
      </c>
      <c r="H296" s="448" t="s">
        <v>3510</v>
      </c>
      <c r="I296" s="732"/>
      <c r="J296" s="732"/>
      <c r="K296" s="732">
        <v>1743235.16</v>
      </c>
      <c r="L296" s="732">
        <v>1743235.16</v>
      </c>
    </row>
    <row r="297" spans="2:12">
      <c r="B297" s="362" t="s">
        <v>3447</v>
      </c>
      <c r="D297" s="362">
        <v>528998.44999999995</v>
      </c>
      <c r="H297" s="448" t="s">
        <v>3511</v>
      </c>
      <c r="I297" s="732"/>
      <c r="J297" s="732"/>
      <c r="K297" s="732">
        <v>289887.89</v>
      </c>
      <c r="L297" s="732">
        <v>289887.89</v>
      </c>
    </row>
    <row r="298" spans="2:12">
      <c r="B298" s="362" t="s">
        <v>3441</v>
      </c>
      <c r="D298" s="362">
        <v>74000</v>
      </c>
      <c r="H298" s="448" t="s">
        <v>3512</v>
      </c>
      <c r="I298" s="732"/>
      <c r="J298" s="732"/>
      <c r="K298" s="732">
        <v>301179.40999999997</v>
      </c>
      <c r="L298" s="732"/>
    </row>
    <row r="299" spans="2:12">
      <c r="B299" s="362" t="s">
        <v>3442</v>
      </c>
      <c r="D299" s="362">
        <v>69000</v>
      </c>
      <c r="H299" s="448" t="s">
        <v>3513</v>
      </c>
      <c r="I299" s="732"/>
      <c r="J299" s="732"/>
      <c r="K299" s="732">
        <v>96000</v>
      </c>
      <c r="L299" s="732">
        <v>96000</v>
      </c>
    </row>
    <row r="300" spans="2:12">
      <c r="B300" s="362" t="s">
        <v>3443</v>
      </c>
      <c r="D300" s="362">
        <v>40000</v>
      </c>
      <c r="H300" s="448" t="s">
        <v>3514</v>
      </c>
      <c r="I300" s="732"/>
      <c r="J300" s="732"/>
      <c r="K300" s="732">
        <v>65000</v>
      </c>
      <c r="L300" s="732">
        <v>65000</v>
      </c>
    </row>
    <row r="301" spans="2:12">
      <c r="B301" s="362" t="s">
        <v>3444</v>
      </c>
      <c r="D301" s="362">
        <v>58000</v>
      </c>
      <c r="H301" s="448" t="s">
        <v>3515</v>
      </c>
      <c r="I301" s="732"/>
      <c r="J301" s="732"/>
      <c r="K301" s="732">
        <v>40000</v>
      </c>
      <c r="L301" s="732">
        <v>40000</v>
      </c>
    </row>
    <row r="302" spans="2:12">
      <c r="B302" s="362" t="s">
        <v>3445</v>
      </c>
      <c r="D302" s="362">
        <v>72000</v>
      </c>
      <c r="H302" s="448" t="s">
        <v>3516</v>
      </c>
      <c r="I302" s="732"/>
      <c r="J302" s="732"/>
      <c r="K302" s="732">
        <v>42000</v>
      </c>
      <c r="L302" s="732">
        <v>42000</v>
      </c>
    </row>
    <row r="303" spans="2:12">
      <c r="B303" s="362" t="s">
        <v>3218</v>
      </c>
      <c r="E303" s="362">
        <v>35000</v>
      </c>
      <c r="H303" s="448" t="s">
        <v>3517</v>
      </c>
      <c r="I303" s="732"/>
      <c r="J303" s="732"/>
      <c r="K303" s="732">
        <v>49000</v>
      </c>
      <c r="L303" s="732">
        <v>49000</v>
      </c>
    </row>
    <row r="304" spans="2:12">
      <c r="B304" s="362" t="s">
        <v>3220</v>
      </c>
      <c r="E304" s="362">
        <v>35000</v>
      </c>
      <c r="H304" s="448" t="s">
        <v>3518</v>
      </c>
      <c r="I304" s="732"/>
      <c r="J304" s="732"/>
      <c r="K304" s="732">
        <v>49000</v>
      </c>
      <c r="L304" s="732">
        <v>49000</v>
      </c>
    </row>
    <row r="305" spans="2:12">
      <c r="B305" s="362" t="s">
        <v>3408</v>
      </c>
      <c r="E305" s="362">
        <v>48000</v>
      </c>
      <c r="H305" s="448" t="s">
        <v>3519</v>
      </c>
      <c r="I305" s="732"/>
      <c r="J305" s="732"/>
      <c r="K305" s="732">
        <v>49000</v>
      </c>
      <c r="L305" s="732">
        <v>49000</v>
      </c>
    </row>
    <row r="306" spans="2:12">
      <c r="B306" s="362" t="s">
        <v>3410</v>
      </c>
      <c r="E306" s="362">
        <v>45000</v>
      </c>
      <c r="H306" s="448" t="s">
        <v>3520</v>
      </c>
      <c r="I306" s="732"/>
      <c r="J306" s="732"/>
      <c r="K306" s="732">
        <v>64000</v>
      </c>
      <c r="L306" s="732">
        <v>64000</v>
      </c>
    </row>
    <row r="307" spans="2:12">
      <c r="B307" s="362" t="s">
        <v>3412</v>
      </c>
      <c r="E307" s="362">
        <v>45000</v>
      </c>
      <c r="H307" s="448" t="s">
        <v>3521</v>
      </c>
      <c r="I307" s="732"/>
      <c r="J307" s="732"/>
      <c r="K307" s="732">
        <v>54000</v>
      </c>
      <c r="L307" s="732">
        <v>54000</v>
      </c>
    </row>
    <row r="308" spans="2:12">
      <c r="B308" s="362" t="s">
        <v>3449</v>
      </c>
      <c r="E308" s="362">
        <v>42000</v>
      </c>
      <c r="H308" s="448" t="s">
        <v>3522</v>
      </c>
      <c r="I308" s="732"/>
      <c r="J308" s="732"/>
      <c r="K308" s="732">
        <v>38000</v>
      </c>
      <c r="L308" s="732">
        <v>38000</v>
      </c>
    </row>
    <row r="309" spans="2:12">
      <c r="B309" s="362" t="s">
        <v>3450</v>
      </c>
      <c r="E309" s="362">
        <v>42000</v>
      </c>
      <c r="H309" s="448" t="s">
        <v>3523</v>
      </c>
      <c r="I309" s="732"/>
      <c r="J309" s="732"/>
      <c r="K309" s="732">
        <v>29000</v>
      </c>
      <c r="L309" s="732">
        <v>29000</v>
      </c>
    </row>
    <row r="310" spans="2:12">
      <c r="B310" s="362" t="s">
        <v>3451</v>
      </c>
      <c r="E310" s="362">
        <v>52850</v>
      </c>
      <c r="H310" s="448" t="s">
        <v>3524</v>
      </c>
      <c r="I310" s="732"/>
      <c r="J310" s="732"/>
      <c r="K310" s="732">
        <v>30000</v>
      </c>
      <c r="L310" s="732">
        <v>30000</v>
      </c>
    </row>
    <row r="311" spans="2:12">
      <c r="B311" s="362" t="s">
        <v>3452</v>
      </c>
      <c r="E311" s="362">
        <v>52850</v>
      </c>
      <c r="H311" s="448" t="s">
        <v>3525</v>
      </c>
      <c r="I311" s="732"/>
      <c r="J311" s="732"/>
      <c r="K311" s="732">
        <v>34000</v>
      </c>
      <c r="L311" s="732">
        <v>34000</v>
      </c>
    </row>
    <row r="312" spans="2:12">
      <c r="B312" s="362" t="s">
        <v>3453</v>
      </c>
      <c r="E312" s="362">
        <v>52850</v>
      </c>
      <c r="H312" s="448" t="s">
        <v>3526</v>
      </c>
      <c r="I312" s="732"/>
      <c r="J312" s="732"/>
      <c r="K312" s="732">
        <v>33000</v>
      </c>
      <c r="L312" s="732">
        <v>33000</v>
      </c>
    </row>
    <row r="313" spans="2:12">
      <c r="B313" s="362" t="s">
        <v>3454</v>
      </c>
      <c r="E313" s="362">
        <v>52850</v>
      </c>
      <c r="H313" s="448" t="s">
        <v>3527</v>
      </c>
      <c r="I313" s="732"/>
      <c r="J313" s="732"/>
      <c r="K313" s="732">
        <v>28000</v>
      </c>
      <c r="L313" s="732">
        <v>28000</v>
      </c>
    </row>
    <row r="314" spans="2:12">
      <c r="B314" s="362" t="s">
        <v>3456</v>
      </c>
      <c r="E314" s="362">
        <v>120000</v>
      </c>
      <c r="H314" s="448" t="s">
        <v>3528</v>
      </c>
      <c r="I314" s="732"/>
      <c r="J314" s="732"/>
      <c r="K314" s="732">
        <v>20000</v>
      </c>
      <c r="L314" s="732">
        <v>23000</v>
      </c>
    </row>
    <row r="315" spans="2:12">
      <c r="B315" s="362" t="s">
        <v>3457</v>
      </c>
      <c r="E315" s="362">
        <v>35000</v>
      </c>
      <c r="H315" s="448" t="s">
        <v>3529</v>
      </c>
      <c r="I315" s="732"/>
      <c r="J315" s="732"/>
      <c r="K315" s="732">
        <v>15000</v>
      </c>
      <c r="L315" s="732">
        <v>21500</v>
      </c>
    </row>
    <row r="316" spans="2:12">
      <c r="B316" s="362" t="s">
        <v>3458</v>
      </c>
      <c r="E316" s="362">
        <v>35000</v>
      </c>
      <c r="H316" s="448" t="s">
        <v>3530</v>
      </c>
      <c r="I316" s="732"/>
      <c r="J316" s="732"/>
      <c r="K316" s="732">
        <v>55000</v>
      </c>
      <c r="L316" s="732">
        <v>55000</v>
      </c>
    </row>
    <row r="317" spans="2:12">
      <c r="B317" s="362" t="s">
        <v>3531</v>
      </c>
      <c r="E317" s="362">
        <v>40000</v>
      </c>
      <c r="H317" s="448" t="s">
        <v>3532</v>
      </c>
      <c r="I317" s="732"/>
      <c r="J317" s="732"/>
      <c r="K317" s="732">
        <v>45000</v>
      </c>
      <c r="L317" s="732">
        <v>45000</v>
      </c>
    </row>
    <row r="318" spans="2:12">
      <c r="B318" s="362" t="s">
        <v>3533</v>
      </c>
      <c r="E318" s="362">
        <v>40000</v>
      </c>
      <c r="H318" s="448" t="s">
        <v>3534</v>
      </c>
      <c r="I318" s="732"/>
      <c r="J318" s="732"/>
      <c r="K318" s="732">
        <v>40000</v>
      </c>
      <c r="L318" s="732">
        <v>40000</v>
      </c>
    </row>
    <row r="319" spans="2:12">
      <c r="B319" s="362" t="s">
        <v>3535</v>
      </c>
      <c r="E319" s="362">
        <v>40000</v>
      </c>
      <c r="H319" s="448" t="s">
        <v>3536</v>
      </c>
      <c r="I319" s="732"/>
      <c r="J319" s="732"/>
      <c r="K319" s="732">
        <v>45000</v>
      </c>
      <c r="L319" s="732">
        <v>45000</v>
      </c>
    </row>
    <row r="320" spans="2:12">
      <c r="B320" s="362" t="s">
        <v>3513</v>
      </c>
      <c r="E320" s="362">
        <v>96000</v>
      </c>
      <c r="H320" s="448" t="s">
        <v>3537</v>
      </c>
      <c r="I320" s="732"/>
      <c r="J320" s="732"/>
      <c r="K320" s="732">
        <v>45000</v>
      </c>
      <c r="L320" s="732">
        <v>45000</v>
      </c>
    </row>
    <row r="321" spans="2:12">
      <c r="B321" s="362" t="s">
        <v>3514</v>
      </c>
      <c r="E321" s="362">
        <v>65000</v>
      </c>
      <c r="H321" s="448" t="s">
        <v>3538</v>
      </c>
      <c r="I321" s="732"/>
      <c r="J321" s="732"/>
      <c r="K321" s="732">
        <v>40000</v>
      </c>
      <c r="L321" s="732">
        <v>40000</v>
      </c>
    </row>
    <row r="322" spans="2:12">
      <c r="B322" s="362" t="s">
        <v>3515</v>
      </c>
      <c r="E322" s="362">
        <v>40000</v>
      </c>
      <c r="H322" s="448" t="s">
        <v>3539</v>
      </c>
      <c r="I322" s="732"/>
      <c r="J322" s="732"/>
      <c r="K322" s="732">
        <v>45000</v>
      </c>
      <c r="L322" s="732">
        <v>45000</v>
      </c>
    </row>
    <row r="323" spans="2:12">
      <c r="B323" s="362" t="s">
        <v>3516</v>
      </c>
      <c r="E323" s="362">
        <v>42000</v>
      </c>
      <c r="H323" s="448" t="s">
        <v>3540</v>
      </c>
      <c r="I323" s="732"/>
      <c r="J323" s="732"/>
      <c r="K323" s="732">
        <v>40000</v>
      </c>
      <c r="L323" s="732">
        <v>40000</v>
      </c>
    </row>
    <row r="324" spans="2:12">
      <c r="B324" s="362" t="s">
        <v>3517</v>
      </c>
      <c r="E324" s="362">
        <v>49000</v>
      </c>
      <c r="H324" s="448" t="s">
        <v>3541</v>
      </c>
      <c r="I324" s="732"/>
      <c r="J324" s="732"/>
      <c r="K324" s="732">
        <v>40000</v>
      </c>
      <c r="L324" s="732">
        <v>40000</v>
      </c>
    </row>
    <row r="325" spans="2:12">
      <c r="B325" s="362" t="s">
        <v>3518</v>
      </c>
      <c r="E325" s="362">
        <v>49000</v>
      </c>
      <c r="H325" s="448" t="s">
        <v>3542</v>
      </c>
      <c r="I325" s="732"/>
      <c r="J325" s="732"/>
      <c r="K325" s="732">
        <v>40000</v>
      </c>
      <c r="L325" s="732">
        <v>40000</v>
      </c>
    </row>
    <row r="326" spans="2:12">
      <c r="B326" s="362" t="s">
        <v>3519</v>
      </c>
      <c r="E326" s="362">
        <v>49000</v>
      </c>
      <c r="H326" s="448" t="s">
        <v>3543</v>
      </c>
      <c r="I326" s="732"/>
      <c r="J326" s="732"/>
      <c r="K326" s="732">
        <v>40000</v>
      </c>
      <c r="L326" s="732">
        <v>40000</v>
      </c>
    </row>
    <row r="327" spans="2:12">
      <c r="B327" s="362" t="s">
        <v>3520</v>
      </c>
      <c r="E327" s="362">
        <v>64000</v>
      </c>
      <c r="H327" s="448" t="s">
        <v>3544</v>
      </c>
      <c r="I327" s="732"/>
      <c r="J327" s="732"/>
      <c r="K327" s="732">
        <v>45000</v>
      </c>
      <c r="L327" s="732">
        <v>45000</v>
      </c>
    </row>
    <row r="328" spans="2:12">
      <c r="B328" s="362" t="s">
        <v>3521</v>
      </c>
      <c r="E328" s="362">
        <v>54000</v>
      </c>
      <c r="H328" s="448" t="s">
        <v>3545</v>
      </c>
      <c r="I328" s="732"/>
      <c r="J328" s="732"/>
      <c r="K328" s="732">
        <v>45000</v>
      </c>
      <c r="L328" s="732">
        <v>45000</v>
      </c>
    </row>
    <row r="329" spans="2:12">
      <c r="B329" s="362" t="s">
        <v>3522</v>
      </c>
      <c r="E329" s="362">
        <v>38000</v>
      </c>
      <c r="H329" s="448" t="s">
        <v>3546</v>
      </c>
      <c r="I329" s="732"/>
      <c r="J329" s="732"/>
      <c r="K329" s="732">
        <v>45000</v>
      </c>
      <c r="L329" s="732">
        <v>45000</v>
      </c>
    </row>
    <row r="330" spans="2:12">
      <c r="B330" s="362" t="s">
        <v>3523</v>
      </c>
      <c r="E330" s="362">
        <v>29000</v>
      </c>
      <c r="H330" s="448" t="s">
        <v>3547</v>
      </c>
      <c r="I330" s="732"/>
      <c r="J330" s="732"/>
      <c r="K330" s="732">
        <v>38000</v>
      </c>
      <c r="L330" s="732">
        <v>38000</v>
      </c>
    </row>
    <row r="331" spans="2:12">
      <c r="B331" s="362" t="s">
        <v>3524</v>
      </c>
      <c r="E331" s="362">
        <v>30000</v>
      </c>
      <c r="H331" s="448" t="s">
        <v>3548</v>
      </c>
      <c r="I331" s="732"/>
      <c r="J331" s="732"/>
      <c r="K331" s="732">
        <v>40000</v>
      </c>
      <c r="L331" s="732">
        <v>40000</v>
      </c>
    </row>
    <row r="332" spans="2:12">
      <c r="B332" s="362" t="s">
        <v>3525</v>
      </c>
      <c r="E332" s="362">
        <v>34000</v>
      </c>
      <c r="H332" s="448" t="s">
        <v>3549</v>
      </c>
      <c r="I332" s="732"/>
      <c r="J332" s="732"/>
      <c r="K332" s="732">
        <v>40000</v>
      </c>
      <c r="L332" s="732">
        <v>40000</v>
      </c>
    </row>
    <row r="333" spans="2:12">
      <c r="B333" s="362" t="s">
        <v>3526</v>
      </c>
      <c r="E333" s="362">
        <v>33000</v>
      </c>
      <c r="H333" s="448" t="s">
        <v>3550</v>
      </c>
      <c r="I333" s="732"/>
      <c r="J333" s="732"/>
      <c r="K333" s="732">
        <v>40000</v>
      </c>
      <c r="L333" s="732">
        <v>40000</v>
      </c>
    </row>
    <row r="334" spans="2:12">
      <c r="B334" s="362" t="s">
        <v>3527</v>
      </c>
      <c r="E334" s="362">
        <v>28000</v>
      </c>
      <c r="H334" s="448" t="s">
        <v>3551</v>
      </c>
      <c r="I334" s="732"/>
      <c r="J334" s="732"/>
      <c r="K334" s="732">
        <v>45000</v>
      </c>
      <c r="L334" s="732">
        <v>45000</v>
      </c>
    </row>
    <row r="335" spans="2:12">
      <c r="B335" s="362" t="s">
        <v>3528</v>
      </c>
      <c r="E335" s="362">
        <v>20000</v>
      </c>
      <c r="H335" s="448" t="s">
        <v>3552</v>
      </c>
      <c r="I335" s="732"/>
      <c r="J335" s="732"/>
      <c r="K335" s="732">
        <v>170000</v>
      </c>
      <c r="L335" s="732">
        <v>170000</v>
      </c>
    </row>
    <row r="336" spans="2:12">
      <c r="B336" s="362" t="s">
        <v>3529</v>
      </c>
      <c r="E336" s="362">
        <v>15000</v>
      </c>
      <c r="H336" s="448" t="s">
        <v>3553</v>
      </c>
      <c r="I336" s="732"/>
      <c r="J336" s="732"/>
      <c r="K336" s="732">
        <v>120000</v>
      </c>
      <c r="L336" s="732">
        <v>120000</v>
      </c>
    </row>
    <row r="337" spans="2:12">
      <c r="B337" s="362" t="s">
        <v>3530</v>
      </c>
      <c r="E337" s="362">
        <v>55000</v>
      </c>
      <c r="H337" s="448" t="s">
        <v>3554</v>
      </c>
      <c r="I337" s="732"/>
      <c r="J337" s="732"/>
      <c r="K337" s="732">
        <v>26000</v>
      </c>
      <c r="L337" s="732">
        <v>26000</v>
      </c>
    </row>
    <row r="338" spans="2:12">
      <c r="B338" s="362" t="s">
        <v>3532</v>
      </c>
      <c r="E338" s="362">
        <v>45000</v>
      </c>
      <c r="H338" s="448" t="s">
        <v>3555</v>
      </c>
      <c r="I338" s="732"/>
      <c r="J338" s="732"/>
      <c r="K338" s="732">
        <v>26000</v>
      </c>
      <c r="L338" s="732">
        <v>26000</v>
      </c>
    </row>
    <row r="339" spans="2:12">
      <c r="B339" s="362" t="s">
        <v>3534</v>
      </c>
      <c r="E339" s="362">
        <v>40000</v>
      </c>
      <c r="H339" s="448" t="s">
        <v>3556</v>
      </c>
      <c r="I339" s="732"/>
      <c r="J339" s="732"/>
      <c r="K339" s="732">
        <v>27600</v>
      </c>
      <c r="L339" s="732">
        <v>30800</v>
      </c>
    </row>
    <row r="340" spans="2:12">
      <c r="B340" s="362" t="s">
        <v>3536</v>
      </c>
      <c r="E340" s="362">
        <v>45000</v>
      </c>
      <c r="H340" s="448" t="s">
        <v>3557</v>
      </c>
      <c r="I340" s="732"/>
      <c r="J340" s="732"/>
      <c r="K340" s="732">
        <v>20000</v>
      </c>
      <c r="L340" s="732">
        <v>20000</v>
      </c>
    </row>
    <row r="341" spans="2:12">
      <c r="B341" s="362" t="s">
        <v>3537</v>
      </c>
      <c r="E341" s="362">
        <v>45000</v>
      </c>
      <c r="H341" s="448" t="s">
        <v>3558</v>
      </c>
      <c r="I341" s="732"/>
      <c r="J341" s="732"/>
      <c r="K341" s="732">
        <v>17200</v>
      </c>
      <c r="L341" s="732">
        <v>27700</v>
      </c>
    </row>
    <row r="342" spans="2:12">
      <c r="B342" s="362" t="s">
        <v>3538</v>
      </c>
      <c r="E342" s="362">
        <v>40000</v>
      </c>
      <c r="H342" s="448" t="s">
        <v>3559</v>
      </c>
      <c r="I342" s="732"/>
      <c r="J342" s="732"/>
      <c r="K342" s="732">
        <v>17200</v>
      </c>
      <c r="L342" s="732">
        <v>27700</v>
      </c>
    </row>
    <row r="343" spans="2:12">
      <c r="B343" s="362" t="s">
        <v>3539</v>
      </c>
      <c r="E343" s="362">
        <v>45000</v>
      </c>
      <c r="H343" s="448" t="s">
        <v>3560</v>
      </c>
      <c r="I343" s="732"/>
      <c r="J343" s="732"/>
      <c r="K343" s="732">
        <v>17200</v>
      </c>
      <c r="L343" s="732">
        <v>27700</v>
      </c>
    </row>
    <row r="344" spans="2:12">
      <c r="B344" s="362" t="s">
        <v>3540</v>
      </c>
      <c r="E344" s="362">
        <v>40000</v>
      </c>
      <c r="H344" s="448" t="s">
        <v>3561</v>
      </c>
      <c r="I344" s="732"/>
      <c r="J344" s="732"/>
      <c r="K344" s="732">
        <v>20000</v>
      </c>
      <c r="L344" s="732">
        <v>26500</v>
      </c>
    </row>
    <row r="345" spans="2:12">
      <c r="B345" s="362" t="s">
        <v>3541</v>
      </c>
      <c r="E345" s="362">
        <v>40000</v>
      </c>
      <c r="H345" s="448" t="s">
        <v>3562</v>
      </c>
      <c r="I345" s="732"/>
      <c r="J345" s="732"/>
      <c r="K345" s="732">
        <v>16000</v>
      </c>
      <c r="L345" s="732">
        <v>22500</v>
      </c>
    </row>
    <row r="346" spans="2:12">
      <c r="B346" s="362" t="s">
        <v>3542</v>
      </c>
      <c r="E346" s="362">
        <v>40000</v>
      </c>
      <c r="H346" s="448" t="s">
        <v>3563</v>
      </c>
      <c r="I346" s="732"/>
      <c r="J346" s="732"/>
      <c r="K346" s="732">
        <v>17200</v>
      </c>
      <c r="L346" s="732">
        <v>27700</v>
      </c>
    </row>
    <row r="347" spans="2:12">
      <c r="B347" s="362" t="s">
        <v>3543</v>
      </c>
      <c r="E347" s="362">
        <v>40000</v>
      </c>
      <c r="H347" s="448" t="s">
        <v>3564</v>
      </c>
      <c r="I347" s="732"/>
      <c r="J347" s="732"/>
      <c r="K347" s="732">
        <v>18000</v>
      </c>
      <c r="L347" s="732">
        <v>28500</v>
      </c>
    </row>
    <row r="348" spans="2:12">
      <c r="B348" s="362" t="s">
        <v>3544</v>
      </c>
      <c r="E348" s="362">
        <v>45000</v>
      </c>
      <c r="H348" s="448" t="s">
        <v>3565</v>
      </c>
      <c r="I348" s="732"/>
      <c r="J348" s="732"/>
      <c r="K348" s="732">
        <v>14400</v>
      </c>
      <c r="L348" s="732">
        <v>14400</v>
      </c>
    </row>
    <row r="349" spans="2:12">
      <c r="B349" s="362" t="s">
        <v>3545</v>
      </c>
      <c r="E349" s="362">
        <v>45000</v>
      </c>
      <c r="H349" s="448" t="s">
        <v>3566</v>
      </c>
      <c r="I349" s="732"/>
      <c r="J349" s="732"/>
      <c r="K349" s="732">
        <v>12000</v>
      </c>
      <c r="L349" s="732">
        <v>14800</v>
      </c>
    </row>
    <row r="350" spans="2:12">
      <c r="B350" s="362" t="s">
        <v>3546</v>
      </c>
      <c r="E350" s="362">
        <v>45000</v>
      </c>
      <c r="H350" s="448" t="s">
        <v>3567</v>
      </c>
      <c r="I350" s="732"/>
      <c r="J350" s="732"/>
      <c r="K350" s="732">
        <v>36000</v>
      </c>
      <c r="L350" s="732">
        <v>42700</v>
      </c>
    </row>
    <row r="351" spans="2:12">
      <c r="B351" s="362" t="s">
        <v>3547</v>
      </c>
      <c r="E351" s="362">
        <v>38000</v>
      </c>
      <c r="H351" s="448" t="s">
        <v>3568</v>
      </c>
      <c r="I351" s="732"/>
      <c r="J351" s="732"/>
      <c r="K351" s="732">
        <v>63200</v>
      </c>
      <c r="L351" s="732">
        <v>108200</v>
      </c>
    </row>
    <row r="352" spans="2:12">
      <c r="B352" s="362" t="s">
        <v>3548</v>
      </c>
      <c r="E352" s="362">
        <v>40000</v>
      </c>
      <c r="H352" s="448" t="s">
        <v>3569</v>
      </c>
      <c r="I352" s="732"/>
      <c r="J352" s="732"/>
      <c r="K352" s="732">
        <v>55000</v>
      </c>
      <c r="L352" s="732">
        <v>55000</v>
      </c>
    </row>
    <row r="353" spans="2:12">
      <c r="B353" s="362" t="s">
        <v>3549</v>
      </c>
      <c r="E353" s="362">
        <v>40000</v>
      </c>
      <c r="H353" s="448" t="s">
        <v>3570</v>
      </c>
      <c r="I353" s="732"/>
      <c r="J353" s="732"/>
      <c r="K353" s="732">
        <v>50000</v>
      </c>
      <c r="L353" s="732">
        <v>50000</v>
      </c>
    </row>
    <row r="354" spans="2:12">
      <c r="B354" s="362" t="s">
        <v>3550</v>
      </c>
      <c r="E354" s="362">
        <v>40000</v>
      </c>
      <c r="H354" s="448" t="s">
        <v>3571</v>
      </c>
      <c r="I354" s="732"/>
      <c r="J354" s="732"/>
      <c r="K354" s="732">
        <v>22000</v>
      </c>
      <c r="L354" s="732">
        <v>22000</v>
      </c>
    </row>
    <row r="355" spans="2:12">
      <c r="B355" s="362" t="s">
        <v>3551</v>
      </c>
      <c r="E355" s="362">
        <v>45000</v>
      </c>
      <c r="H355" s="448" t="s">
        <v>3572</v>
      </c>
      <c r="I355" s="732"/>
      <c r="J355" s="732"/>
      <c r="K355" s="732">
        <v>10000</v>
      </c>
      <c r="L355" s="732">
        <v>10000</v>
      </c>
    </row>
    <row r="356" spans="2:12">
      <c r="B356" s="362" t="s">
        <v>3552</v>
      </c>
      <c r="E356" s="362">
        <v>170000</v>
      </c>
      <c r="H356" s="448" t="s">
        <v>3573</v>
      </c>
      <c r="I356" s="732"/>
      <c r="J356" s="732"/>
      <c r="K356" s="732">
        <v>24000</v>
      </c>
      <c r="L356" s="732">
        <v>24000</v>
      </c>
    </row>
    <row r="357" spans="2:12">
      <c r="B357" s="362" t="s">
        <v>3553</v>
      </c>
      <c r="E357" s="362">
        <v>120000</v>
      </c>
      <c r="H357" s="448" t="s">
        <v>3531</v>
      </c>
      <c r="I357" s="732"/>
      <c r="J357" s="732"/>
      <c r="K357" s="732">
        <v>40000</v>
      </c>
      <c r="L357" s="732">
        <v>40000</v>
      </c>
    </row>
    <row r="358" spans="2:12">
      <c r="B358" s="362" t="s">
        <v>3554</v>
      </c>
      <c r="E358" s="362">
        <v>26000</v>
      </c>
      <c r="H358" s="448" t="s">
        <v>3533</v>
      </c>
      <c r="I358" s="732"/>
      <c r="J358" s="732"/>
      <c r="K358" s="732">
        <v>40000</v>
      </c>
      <c r="L358" s="732">
        <v>40000</v>
      </c>
    </row>
    <row r="359" spans="2:12">
      <c r="B359" s="362" t="s">
        <v>3555</v>
      </c>
      <c r="E359" s="362">
        <v>26000</v>
      </c>
      <c r="H359" s="448" t="s">
        <v>3535</v>
      </c>
      <c r="I359" s="732"/>
      <c r="J359" s="732"/>
      <c r="K359" s="732">
        <v>40000</v>
      </c>
      <c r="L359" s="732">
        <v>40000</v>
      </c>
    </row>
    <row r="360" spans="2:12">
      <c r="B360" s="362" t="s">
        <v>3556</v>
      </c>
      <c r="E360" s="362">
        <v>27600</v>
      </c>
      <c r="H360" s="448" t="s">
        <v>3574</v>
      </c>
      <c r="I360" s="732"/>
      <c r="J360" s="732"/>
      <c r="K360" s="732">
        <v>4500</v>
      </c>
      <c r="L360" s="732"/>
    </row>
    <row r="361" spans="2:12">
      <c r="B361" s="362" t="s">
        <v>3557</v>
      </c>
      <c r="E361" s="362">
        <v>20000</v>
      </c>
      <c r="H361" s="448" t="s">
        <v>3575</v>
      </c>
      <c r="I361" s="732"/>
      <c r="J361" s="732"/>
      <c r="K361" s="732">
        <v>567454.64</v>
      </c>
      <c r="L361" s="732"/>
    </row>
    <row r="362" spans="2:12">
      <c r="B362" s="362" t="s">
        <v>3558</v>
      </c>
      <c r="E362" s="362">
        <v>17200</v>
      </c>
      <c r="H362" s="448" t="s">
        <v>3576</v>
      </c>
      <c r="I362" s="732"/>
      <c r="J362" s="732"/>
      <c r="K362" s="732">
        <v>120703.12</v>
      </c>
      <c r="L362" s="732"/>
    </row>
    <row r="363" spans="2:12">
      <c r="B363" s="362" t="s">
        <v>3559</v>
      </c>
      <c r="E363" s="362">
        <v>17200</v>
      </c>
      <c r="H363" s="448" t="s">
        <v>3577</v>
      </c>
      <c r="I363" s="732"/>
      <c r="J363" s="732"/>
      <c r="K363" s="732"/>
      <c r="L363" s="732">
        <v>170000</v>
      </c>
    </row>
    <row r="364" spans="2:12">
      <c r="B364" s="362" t="s">
        <v>3560</v>
      </c>
      <c r="E364" s="362">
        <v>17200</v>
      </c>
      <c r="H364" s="448" t="s">
        <v>3578</v>
      </c>
      <c r="I364" s="732"/>
      <c r="J364" s="732"/>
      <c r="K364" s="732"/>
      <c r="L364" s="732">
        <v>63000</v>
      </c>
    </row>
    <row r="365" spans="2:12">
      <c r="B365" s="362" t="s">
        <v>3561</v>
      </c>
      <c r="E365" s="362">
        <v>20000</v>
      </c>
      <c r="H365" s="448" t="s">
        <v>3579</v>
      </c>
      <c r="I365" s="732"/>
      <c r="J365" s="732"/>
      <c r="K365" s="732"/>
      <c r="L365" s="732">
        <v>40000</v>
      </c>
    </row>
    <row r="366" spans="2:12">
      <c r="B366" s="362" t="s">
        <v>3562</v>
      </c>
      <c r="E366" s="362">
        <v>16000</v>
      </c>
      <c r="H366" s="448" t="s">
        <v>3580</v>
      </c>
      <c r="I366" s="732"/>
      <c r="J366" s="732"/>
      <c r="K366" s="732"/>
      <c r="L366" s="732">
        <v>60000</v>
      </c>
    </row>
    <row r="367" spans="2:12">
      <c r="B367" s="362" t="s">
        <v>3563</v>
      </c>
      <c r="E367" s="362">
        <v>17200</v>
      </c>
      <c r="H367" s="448" t="s">
        <v>3581</v>
      </c>
      <c r="I367" s="732"/>
      <c r="J367" s="732"/>
      <c r="K367" s="732"/>
      <c r="L367" s="732">
        <v>60000</v>
      </c>
    </row>
    <row r="368" spans="2:12">
      <c r="B368" s="362" t="s">
        <v>3564</v>
      </c>
      <c r="E368" s="362">
        <v>18000</v>
      </c>
      <c r="H368" s="448" t="s">
        <v>3582</v>
      </c>
      <c r="I368" s="732"/>
      <c r="J368" s="732"/>
      <c r="K368" s="732"/>
      <c r="L368" s="732">
        <v>80000</v>
      </c>
    </row>
    <row r="369" spans="2:12">
      <c r="B369" s="362" t="s">
        <v>3565</v>
      </c>
      <c r="E369" s="362">
        <v>14400</v>
      </c>
      <c r="H369" s="448" t="s">
        <v>3583</v>
      </c>
      <c r="I369" s="732"/>
      <c r="J369" s="732"/>
      <c r="K369" s="732"/>
      <c r="L369" s="732">
        <v>40000</v>
      </c>
    </row>
    <row r="370" spans="2:12">
      <c r="B370" s="362" t="s">
        <v>3566</v>
      </c>
      <c r="E370" s="362">
        <v>12000</v>
      </c>
      <c r="H370" s="448" t="s">
        <v>3584</v>
      </c>
      <c r="I370" s="732"/>
      <c r="J370" s="732"/>
      <c r="K370" s="732"/>
      <c r="L370" s="732">
        <v>60000</v>
      </c>
    </row>
    <row r="371" spans="2:12">
      <c r="B371" s="362" t="s">
        <v>3567</v>
      </c>
      <c r="E371" s="362">
        <v>36000</v>
      </c>
      <c r="H371" s="448" t="s">
        <v>3585</v>
      </c>
      <c r="I371" s="732"/>
      <c r="J371" s="732"/>
      <c r="K371" s="732"/>
      <c r="L371" s="732">
        <v>65000</v>
      </c>
    </row>
    <row r="372" spans="2:12">
      <c r="B372" s="362" t="s">
        <v>3568</v>
      </c>
      <c r="E372" s="362">
        <v>63200</v>
      </c>
      <c r="H372" s="448" t="s">
        <v>3586</v>
      </c>
      <c r="I372" s="732"/>
      <c r="J372" s="732"/>
      <c r="K372" s="732"/>
      <c r="L372" s="732">
        <v>55000</v>
      </c>
    </row>
    <row r="373" spans="2:12">
      <c r="B373" s="362" t="s">
        <v>3569</v>
      </c>
      <c r="E373" s="362">
        <v>55000</v>
      </c>
      <c r="H373" s="448" t="s">
        <v>3587</v>
      </c>
      <c r="I373" s="732"/>
      <c r="J373" s="732"/>
      <c r="K373" s="732"/>
      <c r="L373" s="732">
        <v>43000</v>
      </c>
    </row>
    <row r="374" spans="2:12">
      <c r="B374" s="362" t="s">
        <v>3570</v>
      </c>
      <c r="E374" s="362">
        <v>50000</v>
      </c>
      <c r="H374" s="448" t="s">
        <v>3588</v>
      </c>
      <c r="I374" s="732"/>
      <c r="J374" s="732"/>
      <c r="K374" s="732"/>
      <c r="L374" s="732">
        <v>43000</v>
      </c>
    </row>
    <row r="375" spans="2:12">
      <c r="B375" s="362" t="s">
        <v>3254</v>
      </c>
      <c r="E375" s="362">
        <v>76923.08</v>
      </c>
      <c r="H375" s="448" t="s">
        <v>3589</v>
      </c>
      <c r="I375" s="732"/>
      <c r="J375" s="732"/>
      <c r="K375" s="732"/>
      <c r="L375" s="732">
        <v>67000</v>
      </c>
    </row>
    <row r="376" spans="2:12">
      <c r="B376" s="362" t="s">
        <v>3256</v>
      </c>
      <c r="E376" s="362">
        <v>81196.58</v>
      </c>
      <c r="H376" s="448" t="s">
        <v>3590</v>
      </c>
      <c r="I376" s="732"/>
      <c r="J376" s="732"/>
      <c r="K376" s="732"/>
      <c r="L376" s="732">
        <v>75000</v>
      </c>
    </row>
    <row r="377" spans="2:12">
      <c r="B377" s="362" t="s">
        <v>3392</v>
      </c>
      <c r="E377" s="362">
        <v>33000</v>
      </c>
      <c r="H377" s="448" t="s">
        <v>3591</v>
      </c>
      <c r="I377" s="732"/>
      <c r="J377" s="732"/>
      <c r="K377" s="732"/>
      <c r="L377" s="732">
        <v>37000</v>
      </c>
    </row>
    <row r="378" spans="2:12">
      <c r="B378" s="362" t="s">
        <v>3419</v>
      </c>
      <c r="E378" s="362">
        <v>60000</v>
      </c>
      <c r="H378" s="448" t="s">
        <v>3592</v>
      </c>
      <c r="I378" s="732"/>
      <c r="J378" s="732"/>
      <c r="K378" s="732"/>
      <c r="L378" s="732">
        <v>774098.66</v>
      </c>
    </row>
    <row r="379" spans="2:12">
      <c r="B379" s="362" t="s">
        <v>3420</v>
      </c>
      <c r="E379" s="362">
        <v>70000</v>
      </c>
      <c r="H379" s="448" t="s">
        <v>3593</v>
      </c>
      <c r="I379" s="732"/>
      <c r="J379" s="732"/>
      <c r="K379" s="732"/>
      <c r="L379" s="732">
        <v>38000</v>
      </c>
    </row>
    <row r="380" spans="2:12">
      <c r="B380" s="362" t="s">
        <v>3421</v>
      </c>
      <c r="E380" s="362">
        <v>55000</v>
      </c>
      <c r="H380" s="448" t="s">
        <v>3594</v>
      </c>
      <c r="I380" s="732"/>
      <c r="J380" s="732"/>
      <c r="K380" s="732"/>
      <c r="L380" s="732">
        <v>38000</v>
      </c>
    </row>
    <row r="381" spans="2:12">
      <c r="B381" s="362" t="s">
        <v>3422</v>
      </c>
      <c r="E381" s="362">
        <v>48000</v>
      </c>
      <c r="H381" s="448" t="s">
        <v>3595</v>
      </c>
      <c r="I381" s="732"/>
      <c r="J381" s="732"/>
      <c r="K381" s="732"/>
      <c r="L381" s="732">
        <v>38000</v>
      </c>
    </row>
    <row r="382" spans="2:12">
      <c r="B382" s="362" t="s">
        <v>3423</v>
      </c>
      <c r="E382" s="362">
        <v>47000</v>
      </c>
      <c r="H382" s="448" t="s">
        <v>3596</v>
      </c>
      <c r="I382" s="732"/>
      <c r="J382" s="732"/>
      <c r="K382" s="732"/>
      <c r="L382" s="732">
        <v>40000</v>
      </c>
    </row>
    <row r="383" spans="2:12">
      <c r="B383" s="362" t="s">
        <v>3424</v>
      </c>
      <c r="E383" s="362">
        <v>35000</v>
      </c>
      <c r="H383" s="448" t="s">
        <v>3597</v>
      </c>
      <c r="I383" s="732"/>
      <c r="J383" s="732"/>
      <c r="K383" s="732"/>
      <c r="L383" s="732">
        <v>40000</v>
      </c>
    </row>
    <row r="384" spans="2:12">
      <c r="B384" s="362" t="s">
        <v>3425</v>
      </c>
      <c r="E384" s="362">
        <v>25000</v>
      </c>
      <c r="H384" s="448" t="s">
        <v>3598</v>
      </c>
      <c r="I384" s="732"/>
      <c r="J384" s="732"/>
      <c r="K384" s="732"/>
      <c r="L384" s="732">
        <v>30000</v>
      </c>
    </row>
    <row r="385" spans="2:12">
      <c r="B385" s="362" t="s">
        <v>3427</v>
      </c>
      <c r="E385" s="362">
        <v>22000</v>
      </c>
      <c r="H385" s="448" t="s">
        <v>3599</v>
      </c>
      <c r="I385" s="732"/>
      <c r="J385" s="732"/>
      <c r="K385" s="732"/>
      <c r="L385" s="732">
        <v>35000</v>
      </c>
    </row>
    <row r="386" spans="2:12">
      <c r="B386" s="362" t="s">
        <v>3448</v>
      </c>
      <c r="E386" s="362">
        <v>76000</v>
      </c>
      <c r="H386" s="448" t="s">
        <v>3600</v>
      </c>
      <c r="I386" s="732"/>
      <c r="J386" s="732"/>
      <c r="K386" s="732"/>
      <c r="L386" s="732">
        <v>5801090.3300000001</v>
      </c>
    </row>
    <row r="387" spans="2:12">
      <c r="B387" s="362" t="s">
        <v>3441</v>
      </c>
      <c r="E387" s="362">
        <v>74000</v>
      </c>
      <c r="H387" s="448" t="s">
        <v>3601</v>
      </c>
      <c r="I387" s="732"/>
      <c r="J387" s="732"/>
      <c r="K387" s="732"/>
      <c r="L387" s="732">
        <v>54445.919999999998</v>
      </c>
    </row>
    <row r="388" spans="2:12">
      <c r="B388" s="362" t="s">
        <v>3442</v>
      </c>
      <c r="E388" s="362">
        <v>69000</v>
      </c>
      <c r="H388" s="448" t="s">
        <v>3602</v>
      </c>
      <c r="I388" s="732"/>
      <c r="J388" s="732"/>
      <c r="K388" s="732"/>
      <c r="L388" s="732">
        <v>64103</v>
      </c>
    </row>
    <row r="389" spans="2:12">
      <c r="B389" s="362" t="s">
        <v>3459</v>
      </c>
      <c r="E389" s="362">
        <v>87000</v>
      </c>
      <c r="H389" s="448" t="s">
        <v>3603</v>
      </c>
      <c r="I389" s="732"/>
      <c r="J389" s="732"/>
      <c r="K389" s="732"/>
      <c r="L389" s="732">
        <v>57265</v>
      </c>
    </row>
    <row r="390" spans="2:12">
      <c r="B390" s="362" t="s">
        <v>3460</v>
      </c>
      <c r="E390" s="362">
        <v>59000</v>
      </c>
      <c r="H390" s="448" t="s">
        <v>3604</v>
      </c>
      <c r="I390" s="732"/>
      <c r="J390" s="732"/>
      <c r="K390" s="732"/>
      <c r="L390" s="732">
        <v>19658</v>
      </c>
    </row>
    <row r="391" spans="2:12">
      <c r="B391" s="362" t="s">
        <v>3461</v>
      </c>
      <c r="E391" s="362">
        <v>32000</v>
      </c>
      <c r="H391" s="448" t="s">
        <v>3605</v>
      </c>
      <c r="I391" s="732"/>
      <c r="J391" s="732"/>
      <c r="K391" s="732"/>
      <c r="L391" s="732">
        <v>19658</v>
      </c>
    </row>
    <row r="392" spans="2:12">
      <c r="B392" s="362" t="s">
        <v>3462</v>
      </c>
      <c r="E392" s="362">
        <v>50000</v>
      </c>
      <c r="H392" s="448" t="s">
        <v>3606</v>
      </c>
      <c r="I392" s="732"/>
      <c r="J392" s="732"/>
      <c r="K392" s="732"/>
      <c r="L392" s="732">
        <v>40000</v>
      </c>
    </row>
    <row r="393" spans="2:12">
      <c r="B393" s="362" t="s">
        <v>3463</v>
      </c>
      <c r="E393" s="362">
        <v>50000</v>
      </c>
      <c r="H393" s="448" t="s">
        <v>3607</v>
      </c>
      <c r="I393" s="732"/>
      <c r="J393" s="732"/>
      <c r="K393" s="732"/>
      <c r="L393" s="732">
        <v>42000</v>
      </c>
    </row>
    <row r="394" spans="2:12">
      <c r="B394" s="362" t="s">
        <v>3464</v>
      </c>
      <c r="E394" s="362">
        <v>70000</v>
      </c>
      <c r="H394" s="448" t="s">
        <v>3608</v>
      </c>
      <c r="I394" s="732"/>
      <c r="J394" s="732"/>
      <c r="K394" s="732"/>
      <c r="L394" s="732">
        <v>42000</v>
      </c>
    </row>
    <row r="395" spans="2:12">
      <c r="B395" s="362" t="s">
        <v>3465</v>
      </c>
      <c r="E395" s="362">
        <v>50000</v>
      </c>
      <c r="H395" s="448" t="s">
        <v>3609</v>
      </c>
      <c r="I395" s="732"/>
      <c r="J395" s="732"/>
      <c r="K395" s="732"/>
      <c r="L395" s="732">
        <v>4500</v>
      </c>
    </row>
    <row r="396" spans="2:12">
      <c r="B396" s="362" t="s">
        <v>3466</v>
      </c>
      <c r="E396" s="362">
        <v>50000</v>
      </c>
      <c r="H396" s="448" t="s">
        <v>3610</v>
      </c>
      <c r="I396" s="732"/>
      <c r="J396" s="732"/>
      <c r="K396" s="732"/>
      <c r="L396" s="732">
        <v>99300.97</v>
      </c>
    </row>
    <row r="397" spans="2:12">
      <c r="B397" s="362" t="s">
        <v>3467</v>
      </c>
      <c r="E397" s="362">
        <v>30000</v>
      </c>
      <c r="H397" s="448" t="s">
        <v>3611</v>
      </c>
      <c r="I397" s="732"/>
      <c r="J397" s="732"/>
      <c r="K397" s="732"/>
      <c r="L397" s="732">
        <v>20000</v>
      </c>
    </row>
    <row r="398" spans="2:12">
      <c r="B398" s="362" t="s">
        <v>3468</v>
      </c>
      <c r="E398" s="362">
        <v>80000</v>
      </c>
      <c r="H398" s="448" t="s">
        <v>3612</v>
      </c>
      <c r="I398" s="732"/>
      <c r="J398" s="732"/>
      <c r="K398" s="732"/>
      <c r="L398" s="732">
        <v>15442.88</v>
      </c>
    </row>
    <row r="399" spans="2:12">
      <c r="B399" s="362" t="s">
        <v>3469</v>
      </c>
      <c r="E399" s="362">
        <v>80000</v>
      </c>
      <c r="H399" s="448" t="s">
        <v>3613</v>
      </c>
      <c r="I399" s="732"/>
      <c r="J399" s="732"/>
      <c r="K399" s="732"/>
      <c r="L399" s="732">
        <v>21869.38</v>
      </c>
    </row>
    <row r="400" spans="2:12">
      <c r="B400" s="362" t="s">
        <v>3470</v>
      </c>
      <c r="E400" s="362">
        <v>50000</v>
      </c>
      <c r="H400" s="448" t="s">
        <v>3614</v>
      </c>
      <c r="I400" s="732"/>
      <c r="J400" s="732"/>
      <c r="K400" s="732"/>
      <c r="L400" s="732">
        <v>701578.34</v>
      </c>
    </row>
    <row r="401" spans="2:12">
      <c r="B401" s="362" t="s">
        <v>3471</v>
      </c>
      <c r="E401" s="362">
        <v>50000</v>
      </c>
      <c r="H401" s="448" t="s">
        <v>3615</v>
      </c>
      <c r="I401" s="732"/>
      <c r="J401" s="732"/>
      <c r="K401" s="732"/>
      <c r="L401" s="732">
        <v>1403156.68</v>
      </c>
    </row>
    <row r="402" spans="2:12">
      <c r="B402" s="362" t="s">
        <v>3502</v>
      </c>
      <c r="E402" s="362">
        <v>11000</v>
      </c>
      <c r="H402" s="448" t="s">
        <v>3616</v>
      </c>
      <c r="I402" s="732"/>
      <c r="J402" s="732"/>
      <c r="K402" s="732"/>
      <c r="L402" s="732">
        <v>691537.4</v>
      </c>
    </row>
    <row r="403" spans="2:12">
      <c r="B403" s="362" t="s">
        <v>3507</v>
      </c>
      <c r="E403" s="362">
        <v>90000</v>
      </c>
      <c r="H403" s="448" t="s">
        <v>1521</v>
      </c>
      <c r="I403" s="732">
        <v>6726252.5700000003</v>
      </c>
      <c r="J403" s="732">
        <v>12726752.129266998</v>
      </c>
      <c r="K403" s="732">
        <v>44039092.61999999</v>
      </c>
      <c r="L403" s="732">
        <v>52389023.350000009</v>
      </c>
    </row>
    <row r="404" spans="2:12">
      <c r="B404" s="362" t="s">
        <v>3508</v>
      </c>
      <c r="E404" s="362">
        <v>40000</v>
      </c>
    </row>
    <row r="405" spans="2:12">
      <c r="B405" s="362" t="s">
        <v>3426</v>
      </c>
      <c r="E405" s="362">
        <v>60000</v>
      </c>
    </row>
    <row r="406" spans="2:12">
      <c r="B406" s="362" t="s">
        <v>3484</v>
      </c>
      <c r="E406" s="362">
        <v>2312499.35</v>
      </c>
    </row>
    <row r="407" spans="2:12">
      <c r="B407" s="362" t="s">
        <v>3485</v>
      </c>
      <c r="E407" s="362">
        <v>16394059.930000002</v>
      </c>
    </row>
    <row r="408" spans="2:12">
      <c r="B408" s="362" t="s">
        <v>3486</v>
      </c>
      <c r="E408" s="362">
        <v>469849.96</v>
      </c>
    </row>
    <row r="409" spans="2:12">
      <c r="B409" s="362" t="s">
        <v>3497</v>
      </c>
      <c r="E409" s="362">
        <v>406389.48000000004</v>
      </c>
    </row>
    <row r="410" spans="2:12">
      <c r="B410" s="362" t="s">
        <v>3498</v>
      </c>
      <c r="E410" s="362">
        <v>265695.90000000002</v>
      </c>
    </row>
    <row r="411" spans="2:12">
      <c r="B411" s="362" t="s">
        <v>3499</v>
      </c>
      <c r="E411" s="362">
        <v>405938.81</v>
      </c>
    </row>
    <row r="412" spans="2:12">
      <c r="B412" s="362" t="s">
        <v>3503</v>
      </c>
      <c r="E412" s="362">
        <v>800122.33</v>
      </c>
    </row>
    <row r="413" spans="2:12">
      <c r="B413" s="362" t="s">
        <v>3504</v>
      </c>
      <c r="E413" s="362">
        <v>1532643.25</v>
      </c>
    </row>
    <row r="414" spans="2:12">
      <c r="B414" s="362" t="s">
        <v>3505</v>
      </c>
      <c r="E414" s="362">
        <v>74257.39</v>
      </c>
    </row>
    <row r="415" spans="2:12">
      <c r="B415" s="362" t="s">
        <v>3506</v>
      </c>
      <c r="E415" s="362">
        <v>523984.44</v>
      </c>
    </row>
    <row r="416" spans="2:12">
      <c r="B416" s="362" t="s">
        <v>3509</v>
      </c>
      <c r="E416" s="362">
        <v>1959507.53</v>
      </c>
    </row>
    <row r="417" spans="2:5">
      <c r="B417" s="362" t="s">
        <v>3510</v>
      </c>
      <c r="E417" s="362">
        <v>1743235.16</v>
      </c>
    </row>
    <row r="418" spans="2:5">
      <c r="B418" s="362" t="s">
        <v>3511</v>
      </c>
      <c r="E418" s="362">
        <v>289887.89</v>
      </c>
    </row>
    <row r="419" spans="2:5">
      <c r="B419" s="362" t="s">
        <v>3512</v>
      </c>
      <c r="E419" s="362">
        <v>301179.40999999997</v>
      </c>
    </row>
    <row r="420" spans="2:5">
      <c r="B420" s="362" t="s">
        <v>3575</v>
      </c>
      <c r="E420" s="362">
        <v>567454.64</v>
      </c>
    </row>
    <row r="421" spans="2:5">
      <c r="B421" s="362" t="s">
        <v>3576</v>
      </c>
      <c r="E421" s="362">
        <v>120703.12</v>
      </c>
    </row>
    <row r="422" spans="2:5">
      <c r="B422" s="362" t="s">
        <v>3443</v>
      </c>
      <c r="E422" s="362">
        <v>40000</v>
      </c>
    </row>
    <row r="423" spans="2:5">
      <c r="B423" s="362" t="s">
        <v>3444</v>
      </c>
      <c r="E423" s="362">
        <v>58000</v>
      </c>
    </row>
    <row r="424" spans="2:5">
      <c r="B424" s="362" t="s">
        <v>3445</v>
      </c>
      <c r="E424" s="362">
        <v>72000</v>
      </c>
    </row>
    <row r="425" spans="2:5">
      <c r="B425" s="362" t="s">
        <v>3475</v>
      </c>
      <c r="E425" s="362">
        <v>74000</v>
      </c>
    </row>
    <row r="426" spans="2:5">
      <c r="B426" s="362" t="s">
        <v>3476</v>
      </c>
      <c r="E426" s="362">
        <v>45000</v>
      </c>
    </row>
    <row r="427" spans="2:5">
      <c r="B427" s="362" t="s">
        <v>3477</v>
      </c>
      <c r="E427" s="362">
        <v>45000</v>
      </c>
    </row>
    <row r="428" spans="2:5">
      <c r="B428" s="362" t="s">
        <v>3478</v>
      </c>
      <c r="E428" s="362">
        <v>45000</v>
      </c>
    </row>
    <row r="429" spans="2:5">
      <c r="B429" s="362" t="s">
        <v>3479</v>
      </c>
      <c r="E429" s="362">
        <v>55000</v>
      </c>
    </row>
    <row r="430" spans="2:5">
      <c r="B430" s="362" t="s">
        <v>3480</v>
      </c>
      <c r="E430" s="362">
        <v>42000</v>
      </c>
    </row>
    <row r="431" spans="2:5">
      <c r="B431" s="362" t="s">
        <v>3455</v>
      </c>
      <c r="E431" s="362">
        <v>9385151.5500000007</v>
      </c>
    </row>
    <row r="432" spans="2:5">
      <c r="B432" s="362" t="s">
        <v>3472</v>
      </c>
      <c r="E432" s="362">
        <v>40500</v>
      </c>
    </row>
    <row r="433" spans="2:5">
      <c r="B433" s="362" t="s">
        <v>3473</v>
      </c>
      <c r="E433" s="362">
        <v>24500</v>
      </c>
    </row>
    <row r="434" spans="2:5">
      <c r="B434" s="362" t="s">
        <v>3474</v>
      </c>
      <c r="E434" s="362">
        <v>118000</v>
      </c>
    </row>
    <row r="435" spans="2:5">
      <c r="B435" s="362" t="s">
        <v>3481</v>
      </c>
      <c r="E435" s="362">
        <v>74000</v>
      </c>
    </row>
    <row r="436" spans="2:5">
      <c r="B436" s="362" t="s">
        <v>3482</v>
      </c>
      <c r="E436" s="362">
        <v>52000</v>
      </c>
    </row>
    <row r="437" spans="2:5">
      <c r="B437" s="362" t="s">
        <v>3483</v>
      </c>
      <c r="E437" s="362">
        <v>38000</v>
      </c>
    </row>
    <row r="438" spans="2:5">
      <c r="B438" s="362" t="s">
        <v>3487</v>
      </c>
      <c r="E438" s="362">
        <v>44000</v>
      </c>
    </row>
    <row r="439" spans="2:5">
      <c r="B439" s="362" t="s">
        <v>3488</v>
      </c>
      <c r="E439" s="362">
        <v>44000</v>
      </c>
    </row>
    <row r="440" spans="2:5">
      <c r="B440" s="362" t="s">
        <v>3489</v>
      </c>
      <c r="E440" s="362">
        <v>89000</v>
      </c>
    </row>
    <row r="441" spans="2:5">
      <c r="B441" s="362" t="s">
        <v>3490</v>
      </c>
      <c r="E441" s="362">
        <v>58000</v>
      </c>
    </row>
    <row r="442" spans="2:5">
      <c r="B442" s="362" t="s">
        <v>3491</v>
      </c>
      <c r="E442" s="362">
        <v>34000</v>
      </c>
    </row>
    <row r="443" spans="2:5">
      <c r="B443" s="362" t="s">
        <v>3492</v>
      </c>
      <c r="E443" s="362">
        <v>89000</v>
      </c>
    </row>
    <row r="444" spans="2:5">
      <c r="B444" s="362" t="s">
        <v>3493</v>
      </c>
      <c r="E444" s="362">
        <v>66000</v>
      </c>
    </row>
    <row r="445" spans="2:5">
      <c r="B445" s="362" t="s">
        <v>3494</v>
      </c>
      <c r="E445" s="362">
        <v>48000</v>
      </c>
    </row>
    <row r="446" spans="2:5">
      <c r="B446" s="362" t="s">
        <v>3495</v>
      </c>
      <c r="E446" s="362">
        <v>35000</v>
      </c>
    </row>
    <row r="447" spans="2:5">
      <c r="B447" s="362" t="s">
        <v>3496</v>
      </c>
      <c r="E447" s="362">
        <v>135000</v>
      </c>
    </row>
    <row r="448" spans="2:5">
      <c r="B448" s="362" t="s">
        <v>3500</v>
      </c>
      <c r="E448" s="362">
        <v>125000</v>
      </c>
    </row>
    <row r="449" spans="2:6">
      <c r="B449" s="362" t="s">
        <v>3501</v>
      </c>
      <c r="E449" s="362">
        <v>20512.82</v>
      </c>
    </row>
    <row r="450" spans="2:6">
      <c r="B450" s="362" t="s">
        <v>3574</v>
      </c>
      <c r="E450" s="362">
        <v>4500</v>
      </c>
    </row>
    <row r="451" spans="2:6">
      <c r="B451" s="362" t="s">
        <v>3571</v>
      </c>
      <c r="E451" s="362">
        <v>22000</v>
      </c>
    </row>
    <row r="452" spans="2:6">
      <c r="B452" s="362" t="s">
        <v>3572</v>
      </c>
      <c r="E452" s="362">
        <v>10000</v>
      </c>
    </row>
    <row r="453" spans="2:6">
      <c r="B453" s="362" t="s">
        <v>3573</v>
      </c>
      <c r="E453" s="362">
        <v>24000</v>
      </c>
    </row>
    <row r="454" spans="2:6">
      <c r="B454" s="362" t="s">
        <v>3456</v>
      </c>
      <c r="F454" s="362">
        <v>120000</v>
      </c>
    </row>
    <row r="455" spans="2:6">
      <c r="B455" s="362" t="s">
        <v>3457</v>
      </c>
      <c r="F455" s="362">
        <v>35000</v>
      </c>
    </row>
    <row r="456" spans="2:6">
      <c r="B456" s="362" t="s">
        <v>3458</v>
      </c>
      <c r="F456" s="362">
        <v>35000</v>
      </c>
    </row>
    <row r="457" spans="2:6">
      <c r="B457" s="362" t="s">
        <v>3531</v>
      </c>
      <c r="F457" s="362">
        <v>40000</v>
      </c>
    </row>
    <row r="458" spans="2:6">
      <c r="B458" s="362" t="s">
        <v>3533</v>
      </c>
      <c r="F458" s="362">
        <v>40000</v>
      </c>
    </row>
    <row r="459" spans="2:6">
      <c r="B459" s="362" t="s">
        <v>3535</v>
      </c>
      <c r="F459" s="362">
        <v>40000</v>
      </c>
    </row>
    <row r="460" spans="2:6">
      <c r="B460" s="362" t="s">
        <v>3513</v>
      </c>
      <c r="F460" s="362">
        <v>96000</v>
      </c>
    </row>
    <row r="461" spans="2:6">
      <c r="B461" s="362" t="s">
        <v>3514</v>
      </c>
      <c r="F461" s="362">
        <v>65000</v>
      </c>
    </row>
    <row r="462" spans="2:6">
      <c r="B462" s="362" t="s">
        <v>3515</v>
      </c>
      <c r="F462" s="362">
        <v>40000</v>
      </c>
    </row>
    <row r="463" spans="2:6">
      <c r="B463" s="362" t="s">
        <v>3516</v>
      </c>
      <c r="F463" s="362">
        <v>42000</v>
      </c>
    </row>
    <row r="464" spans="2:6">
      <c r="B464" s="362" t="s">
        <v>3517</v>
      </c>
      <c r="F464" s="362">
        <v>49000</v>
      </c>
    </row>
    <row r="465" spans="2:6">
      <c r="B465" s="362" t="s">
        <v>3518</v>
      </c>
      <c r="F465" s="362">
        <v>49000</v>
      </c>
    </row>
    <row r="466" spans="2:6">
      <c r="B466" s="362" t="s">
        <v>3519</v>
      </c>
      <c r="F466" s="362">
        <v>49000</v>
      </c>
    </row>
    <row r="467" spans="2:6">
      <c r="B467" s="362" t="s">
        <v>3520</v>
      </c>
      <c r="F467" s="362">
        <v>64000</v>
      </c>
    </row>
    <row r="468" spans="2:6">
      <c r="B468" s="362" t="s">
        <v>3521</v>
      </c>
      <c r="F468" s="362">
        <v>54000</v>
      </c>
    </row>
    <row r="469" spans="2:6">
      <c r="B469" s="362" t="s">
        <v>3522</v>
      </c>
      <c r="F469" s="362">
        <v>38000</v>
      </c>
    </row>
    <row r="470" spans="2:6">
      <c r="B470" s="362" t="s">
        <v>3523</v>
      </c>
      <c r="F470" s="362">
        <v>29000</v>
      </c>
    </row>
    <row r="471" spans="2:6">
      <c r="B471" s="362" t="s">
        <v>3524</v>
      </c>
      <c r="F471" s="362">
        <v>30000</v>
      </c>
    </row>
    <row r="472" spans="2:6">
      <c r="B472" s="362" t="s">
        <v>3525</v>
      </c>
      <c r="F472" s="362">
        <v>34000</v>
      </c>
    </row>
    <row r="473" spans="2:6">
      <c r="B473" s="362" t="s">
        <v>3526</v>
      </c>
      <c r="F473" s="362">
        <v>33000</v>
      </c>
    </row>
    <row r="474" spans="2:6">
      <c r="B474" s="362" t="s">
        <v>3527</v>
      </c>
      <c r="F474" s="362">
        <v>28000</v>
      </c>
    </row>
    <row r="475" spans="2:6">
      <c r="B475" s="362" t="s">
        <v>3528</v>
      </c>
      <c r="F475" s="362">
        <v>23000</v>
      </c>
    </row>
    <row r="476" spans="2:6">
      <c r="B476" s="362" t="s">
        <v>3529</v>
      </c>
      <c r="F476" s="362">
        <v>21500</v>
      </c>
    </row>
    <row r="477" spans="2:6">
      <c r="B477" s="362" t="s">
        <v>3530</v>
      </c>
      <c r="F477" s="362">
        <v>55000</v>
      </c>
    </row>
    <row r="478" spans="2:6">
      <c r="B478" s="362" t="s">
        <v>3532</v>
      </c>
      <c r="F478" s="362">
        <v>45000</v>
      </c>
    </row>
    <row r="479" spans="2:6">
      <c r="B479" s="362" t="s">
        <v>3534</v>
      </c>
      <c r="F479" s="362">
        <v>40000</v>
      </c>
    </row>
    <row r="480" spans="2:6">
      <c r="B480" s="362" t="s">
        <v>3536</v>
      </c>
      <c r="F480" s="362">
        <v>45000</v>
      </c>
    </row>
    <row r="481" spans="2:6">
      <c r="B481" s="362" t="s">
        <v>3537</v>
      </c>
      <c r="F481" s="362">
        <v>45000</v>
      </c>
    </row>
    <row r="482" spans="2:6">
      <c r="B482" s="362" t="s">
        <v>3538</v>
      </c>
      <c r="F482" s="362">
        <v>40000</v>
      </c>
    </row>
    <row r="483" spans="2:6">
      <c r="B483" s="362" t="s">
        <v>3539</v>
      </c>
      <c r="F483" s="362">
        <v>45000</v>
      </c>
    </row>
    <row r="484" spans="2:6">
      <c r="B484" s="362" t="s">
        <v>3540</v>
      </c>
      <c r="F484" s="362">
        <v>40000</v>
      </c>
    </row>
    <row r="485" spans="2:6">
      <c r="B485" s="362" t="s">
        <v>3541</v>
      </c>
      <c r="F485" s="362">
        <v>40000</v>
      </c>
    </row>
    <row r="486" spans="2:6">
      <c r="B486" s="362" t="s">
        <v>3542</v>
      </c>
      <c r="F486" s="362">
        <v>40000</v>
      </c>
    </row>
    <row r="487" spans="2:6">
      <c r="B487" s="362" t="s">
        <v>3543</v>
      </c>
      <c r="F487" s="362">
        <v>40000</v>
      </c>
    </row>
    <row r="488" spans="2:6">
      <c r="B488" s="362" t="s">
        <v>3544</v>
      </c>
      <c r="F488" s="362">
        <v>45000</v>
      </c>
    </row>
    <row r="489" spans="2:6">
      <c r="B489" s="362" t="s">
        <v>3545</v>
      </c>
      <c r="F489" s="362">
        <v>45000</v>
      </c>
    </row>
    <row r="490" spans="2:6">
      <c r="B490" s="362" t="s">
        <v>3546</v>
      </c>
      <c r="F490" s="362">
        <v>45000</v>
      </c>
    </row>
    <row r="491" spans="2:6">
      <c r="B491" s="362" t="s">
        <v>3547</v>
      </c>
      <c r="F491" s="362">
        <v>38000</v>
      </c>
    </row>
    <row r="492" spans="2:6">
      <c r="B492" s="362" t="s">
        <v>3548</v>
      </c>
      <c r="F492" s="362">
        <v>40000</v>
      </c>
    </row>
    <row r="493" spans="2:6">
      <c r="B493" s="362" t="s">
        <v>3549</v>
      </c>
      <c r="F493" s="362">
        <v>40000</v>
      </c>
    </row>
    <row r="494" spans="2:6">
      <c r="B494" s="362" t="s">
        <v>3550</v>
      </c>
      <c r="F494" s="362">
        <v>40000</v>
      </c>
    </row>
    <row r="495" spans="2:6">
      <c r="B495" s="362" t="s">
        <v>3551</v>
      </c>
      <c r="F495" s="362">
        <v>45000</v>
      </c>
    </row>
    <row r="496" spans="2:6">
      <c r="B496" s="362" t="s">
        <v>3552</v>
      </c>
      <c r="F496" s="362">
        <v>170000</v>
      </c>
    </row>
    <row r="497" spans="2:6">
      <c r="B497" s="362" t="s">
        <v>3553</v>
      </c>
      <c r="F497" s="362">
        <v>120000</v>
      </c>
    </row>
    <row r="498" spans="2:6">
      <c r="B498" s="362" t="s">
        <v>3554</v>
      </c>
      <c r="F498" s="362">
        <v>26000</v>
      </c>
    </row>
    <row r="499" spans="2:6">
      <c r="B499" s="362" t="s">
        <v>3555</v>
      </c>
      <c r="F499" s="362">
        <v>26000</v>
      </c>
    </row>
    <row r="500" spans="2:6">
      <c r="B500" s="362" t="s">
        <v>3556</v>
      </c>
      <c r="F500" s="362">
        <v>30800</v>
      </c>
    </row>
    <row r="501" spans="2:6">
      <c r="B501" s="362" t="s">
        <v>3557</v>
      </c>
      <c r="F501" s="362">
        <v>20000</v>
      </c>
    </row>
    <row r="502" spans="2:6">
      <c r="B502" s="362" t="s">
        <v>3558</v>
      </c>
      <c r="F502" s="362">
        <v>27700</v>
      </c>
    </row>
    <row r="503" spans="2:6">
      <c r="B503" s="362" t="s">
        <v>3559</v>
      </c>
      <c r="F503" s="362">
        <v>27700</v>
      </c>
    </row>
    <row r="504" spans="2:6">
      <c r="B504" s="362" t="s">
        <v>3560</v>
      </c>
      <c r="F504" s="362">
        <v>27700</v>
      </c>
    </row>
    <row r="505" spans="2:6">
      <c r="B505" s="362" t="s">
        <v>3561</v>
      </c>
      <c r="F505" s="362">
        <v>26500</v>
      </c>
    </row>
    <row r="506" spans="2:6">
      <c r="B506" s="362" t="s">
        <v>3562</v>
      </c>
      <c r="F506" s="362">
        <v>22500</v>
      </c>
    </row>
    <row r="507" spans="2:6">
      <c r="B507" s="362" t="s">
        <v>3563</v>
      </c>
      <c r="F507" s="362">
        <v>27700</v>
      </c>
    </row>
    <row r="508" spans="2:6">
      <c r="B508" s="362" t="s">
        <v>3564</v>
      </c>
      <c r="F508" s="362">
        <v>28500</v>
      </c>
    </row>
    <row r="509" spans="2:6">
      <c r="B509" s="362" t="s">
        <v>3565</v>
      </c>
      <c r="F509" s="362">
        <v>14400</v>
      </c>
    </row>
    <row r="510" spans="2:6">
      <c r="B510" s="362" t="s">
        <v>3566</v>
      </c>
      <c r="F510" s="362">
        <v>14800</v>
      </c>
    </row>
    <row r="511" spans="2:6">
      <c r="B511" s="362" t="s">
        <v>3567</v>
      </c>
      <c r="F511" s="362">
        <v>42700</v>
      </c>
    </row>
    <row r="512" spans="2:6">
      <c r="B512" s="362" t="s">
        <v>3568</v>
      </c>
      <c r="F512" s="362">
        <v>108200</v>
      </c>
    </row>
    <row r="513" spans="2:6">
      <c r="B513" s="362" t="s">
        <v>3569</v>
      </c>
      <c r="F513" s="362">
        <v>55000</v>
      </c>
    </row>
    <row r="514" spans="2:6">
      <c r="B514" s="362" t="s">
        <v>3570</v>
      </c>
      <c r="F514" s="362">
        <v>50000</v>
      </c>
    </row>
    <row r="515" spans="2:6">
      <c r="B515" s="362" t="s">
        <v>3392</v>
      </c>
      <c r="F515" s="362">
        <v>33000</v>
      </c>
    </row>
    <row r="516" spans="2:6">
      <c r="B516" s="362" t="s">
        <v>3419</v>
      </c>
      <c r="F516" s="362">
        <v>60000</v>
      </c>
    </row>
    <row r="517" spans="2:6">
      <c r="B517" s="362" t="s">
        <v>3420</v>
      </c>
      <c r="F517" s="362">
        <v>70000</v>
      </c>
    </row>
    <row r="518" spans="2:6">
      <c r="B518" s="362" t="s">
        <v>3421</v>
      </c>
      <c r="F518" s="362">
        <v>55000</v>
      </c>
    </row>
    <row r="519" spans="2:6">
      <c r="B519" s="362" t="s">
        <v>3422</v>
      </c>
      <c r="F519" s="362">
        <v>48000</v>
      </c>
    </row>
    <row r="520" spans="2:6">
      <c r="B520" s="362" t="s">
        <v>3423</v>
      </c>
      <c r="F520" s="362">
        <v>47000</v>
      </c>
    </row>
    <row r="521" spans="2:6">
      <c r="B521" s="362" t="s">
        <v>3424</v>
      </c>
      <c r="F521" s="362">
        <v>35000</v>
      </c>
    </row>
    <row r="522" spans="2:6">
      <c r="B522" s="362" t="s">
        <v>3425</v>
      </c>
      <c r="F522" s="362">
        <v>25000</v>
      </c>
    </row>
    <row r="523" spans="2:6">
      <c r="B523" s="362" t="s">
        <v>3427</v>
      </c>
      <c r="F523" s="362">
        <v>22000</v>
      </c>
    </row>
    <row r="524" spans="2:6">
      <c r="B524" s="362" t="s">
        <v>3441</v>
      </c>
      <c r="F524" s="362">
        <v>74000</v>
      </c>
    </row>
    <row r="525" spans="2:6">
      <c r="B525" s="362" t="s">
        <v>3442</v>
      </c>
      <c r="F525" s="362">
        <v>69000</v>
      </c>
    </row>
    <row r="526" spans="2:6">
      <c r="B526" s="362" t="s">
        <v>3448</v>
      </c>
      <c r="F526" s="362">
        <v>76000</v>
      </c>
    </row>
    <row r="527" spans="2:6">
      <c r="B527" s="362" t="s">
        <v>3459</v>
      </c>
      <c r="F527" s="362">
        <v>87000</v>
      </c>
    </row>
    <row r="528" spans="2:6">
      <c r="B528" s="362" t="s">
        <v>3460</v>
      </c>
      <c r="F528" s="362">
        <v>59000</v>
      </c>
    </row>
    <row r="529" spans="2:6">
      <c r="B529" s="362" t="s">
        <v>3461</v>
      </c>
      <c r="F529" s="362">
        <v>32000</v>
      </c>
    </row>
    <row r="530" spans="2:6">
      <c r="B530" s="362" t="s">
        <v>3462</v>
      </c>
      <c r="F530" s="362">
        <v>50000</v>
      </c>
    </row>
    <row r="531" spans="2:6">
      <c r="B531" s="362" t="s">
        <v>3463</v>
      </c>
      <c r="F531" s="362">
        <v>50000</v>
      </c>
    </row>
    <row r="532" spans="2:6">
      <c r="B532" s="362" t="s">
        <v>3464</v>
      </c>
      <c r="F532" s="362">
        <v>70000</v>
      </c>
    </row>
    <row r="533" spans="2:6">
      <c r="B533" s="362" t="s">
        <v>3465</v>
      </c>
      <c r="F533" s="362">
        <v>50000</v>
      </c>
    </row>
    <row r="534" spans="2:6">
      <c r="B534" s="362" t="s">
        <v>3466</v>
      </c>
      <c r="F534" s="362">
        <v>50000</v>
      </c>
    </row>
    <row r="535" spans="2:6">
      <c r="B535" s="362" t="s">
        <v>3467</v>
      </c>
      <c r="F535" s="362">
        <v>30000</v>
      </c>
    </row>
    <row r="536" spans="2:6">
      <c r="B536" s="362" t="s">
        <v>3468</v>
      </c>
      <c r="F536" s="362">
        <v>80000</v>
      </c>
    </row>
    <row r="537" spans="2:6">
      <c r="B537" s="362" t="s">
        <v>3469</v>
      </c>
      <c r="F537" s="362">
        <v>80000</v>
      </c>
    </row>
    <row r="538" spans="2:6">
      <c r="B538" s="362" t="s">
        <v>3470</v>
      </c>
      <c r="F538" s="362">
        <v>50000</v>
      </c>
    </row>
    <row r="539" spans="2:6">
      <c r="B539" s="362" t="s">
        <v>3471</v>
      </c>
      <c r="F539" s="362">
        <v>50000</v>
      </c>
    </row>
    <row r="540" spans="2:6">
      <c r="B540" s="362" t="s">
        <v>3502</v>
      </c>
      <c r="F540" s="362">
        <v>11000</v>
      </c>
    </row>
    <row r="541" spans="2:6">
      <c r="B541" s="362" t="s">
        <v>3507</v>
      </c>
      <c r="F541" s="362">
        <v>90000</v>
      </c>
    </row>
    <row r="542" spans="2:6">
      <c r="B542" s="362" t="s">
        <v>3508</v>
      </c>
      <c r="F542" s="362">
        <v>40000</v>
      </c>
    </row>
    <row r="543" spans="2:6">
      <c r="B543" s="362" t="s">
        <v>3606</v>
      </c>
      <c r="F543" s="362">
        <v>40000</v>
      </c>
    </row>
    <row r="544" spans="2:6">
      <c r="B544" s="362" t="s">
        <v>3607</v>
      </c>
      <c r="F544" s="362">
        <v>42000</v>
      </c>
    </row>
    <row r="545" spans="2:6">
      <c r="B545" s="362" t="s">
        <v>3608</v>
      </c>
      <c r="F545" s="362">
        <v>42000</v>
      </c>
    </row>
    <row r="546" spans="2:6">
      <c r="B546" s="362" t="s">
        <v>3426</v>
      </c>
      <c r="F546" s="362">
        <v>60000</v>
      </c>
    </row>
    <row r="547" spans="2:6">
      <c r="B547" s="362" t="s">
        <v>3484</v>
      </c>
      <c r="F547" s="362">
        <v>2419299.35</v>
      </c>
    </row>
    <row r="548" spans="2:6">
      <c r="B548" s="362" t="s">
        <v>3485</v>
      </c>
      <c r="F548" s="362">
        <v>19121605.250000004</v>
      </c>
    </row>
    <row r="549" spans="2:6">
      <c r="B549" s="362" t="s">
        <v>3499</v>
      </c>
      <c r="F549" s="362">
        <v>465788.81</v>
      </c>
    </row>
    <row r="550" spans="2:6">
      <c r="B550" s="362" t="s">
        <v>3504</v>
      </c>
      <c r="F550" s="362">
        <v>1532643.25</v>
      </c>
    </row>
    <row r="551" spans="2:6">
      <c r="B551" s="362" t="s">
        <v>3509</v>
      </c>
      <c r="F551" s="362">
        <v>1959507.53</v>
      </c>
    </row>
    <row r="552" spans="2:6">
      <c r="B552" s="362" t="s">
        <v>3510</v>
      </c>
      <c r="F552" s="362">
        <v>1743235.16</v>
      </c>
    </row>
    <row r="553" spans="2:6">
      <c r="B553" s="362" t="s">
        <v>3511</v>
      </c>
      <c r="F553" s="362">
        <v>289887.89</v>
      </c>
    </row>
    <row r="554" spans="2:6">
      <c r="B554" s="362" t="s">
        <v>3592</v>
      </c>
      <c r="F554" s="362">
        <v>774098.66</v>
      </c>
    </row>
    <row r="555" spans="2:6">
      <c r="B555" s="362" t="s">
        <v>3601</v>
      </c>
      <c r="F555" s="362">
        <v>54445.919999999998</v>
      </c>
    </row>
    <row r="556" spans="2:6">
      <c r="B556" s="362" t="s">
        <v>3612</v>
      </c>
      <c r="F556" s="362">
        <v>15442.88</v>
      </c>
    </row>
    <row r="557" spans="2:6">
      <c r="B557" s="362" t="s">
        <v>3613</v>
      </c>
      <c r="F557" s="362">
        <v>21869.38</v>
      </c>
    </row>
    <row r="558" spans="2:6">
      <c r="B558" s="362" t="s">
        <v>3614</v>
      </c>
      <c r="F558" s="362">
        <v>701578.34</v>
      </c>
    </row>
    <row r="559" spans="2:6">
      <c r="B559" s="362" t="s">
        <v>3615</v>
      </c>
      <c r="F559" s="362">
        <v>1403156.68</v>
      </c>
    </row>
    <row r="560" spans="2:6">
      <c r="B560" s="362" t="s">
        <v>3616</v>
      </c>
      <c r="F560" s="362">
        <v>691537.4</v>
      </c>
    </row>
    <row r="561" spans="2:6">
      <c r="B561" s="362" t="s">
        <v>3455</v>
      </c>
      <c r="F561" s="362">
        <v>9385151.5500000007</v>
      </c>
    </row>
    <row r="562" spans="2:6">
      <c r="B562" s="362" t="s">
        <v>3600</v>
      </c>
      <c r="F562" s="362">
        <v>5801090.3300000001</v>
      </c>
    </row>
    <row r="563" spans="2:6">
      <c r="B563" s="362" t="s">
        <v>3472</v>
      </c>
      <c r="F563" s="362">
        <v>40500</v>
      </c>
    </row>
    <row r="564" spans="2:6">
      <c r="B564" s="362" t="s">
        <v>3609</v>
      </c>
      <c r="F564" s="362">
        <v>4500</v>
      </c>
    </row>
    <row r="565" spans="2:6">
      <c r="B565" s="362" t="s">
        <v>3571</v>
      </c>
      <c r="F565" s="362">
        <v>22000</v>
      </c>
    </row>
    <row r="566" spans="2:6">
      <c r="B566" s="362" t="s">
        <v>3572</v>
      </c>
      <c r="F566" s="362">
        <v>10000</v>
      </c>
    </row>
    <row r="567" spans="2:6">
      <c r="B567" s="362" t="s">
        <v>3573</v>
      </c>
      <c r="F567" s="362">
        <v>24000</v>
      </c>
    </row>
    <row r="568" spans="2:6">
      <c r="B568" s="362" t="s">
        <v>3581</v>
      </c>
      <c r="F568" s="362">
        <v>60000</v>
      </c>
    </row>
    <row r="569" spans="2:6">
      <c r="B569" s="362" t="s">
        <v>3582</v>
      </c>
      <c r="F569" s="362">
        <v>80000</v>
      </c>
    </row>
    <row r="570" spans="2:6">
      <c r="B570" s="362" t="s">
        <v>3583</v>
      </c>
      <c r="F570" s="362">
        <v>40000</v>
      </c>
    </row>
    <row r="571" spans="2:6">
      <c r="B571" s="362" t="s">
        <v>3584</v>
      </c>
      <c r="F571" s="362">
        <v>60000</v>
      </c>
    </row>
    <row r="572" spans="2:6">
      <c r="B572" s="362" t="s">
        <v>3585</v>
      </c>
      <c r="F572" s="362">
        <v>65000</v>
      </c>
    </row>
    <row r="573" spans="2:6">
      <c r="B573" s="362" t="s">
        <v>3586</v>
      </c>
      <c r="F573" s="362">
        <v>55000</v>
      </c>
    </row>
    <row r="574" spans="2:6">
      <c r="B574" s="362" t="s">
        <v>3577</v>
      </c>
      <c r="F574" s="362">
        <v>170000</v>
      </c>
    </row>
    <row r="575" spans="2:6">
      <c r="B575" s="362" t="s">
        <v>3578</v>
      </c>
      <c r="F575" s="362">
        <v>63000</v>
      </c>
    </row>
    <row r="576" spans="2:6">
      <c r="B576" s="362" t="s">
        <v>3579</v>
      </c>
      <c r="F576" s="362">
        <v>40000</v>
      </c>
    </row>
    <row r="577" spans="2:6">
      <c r="B577" s="362" t="s">
        <v>3580</v>
      </c>
      <c r="F577" s="362">
        <v>60000</v>
      </c>
    </row>
    <row r="578" spans="2:6">
      <c r="B578" s="362" t="s">
        <v>3602</v>
      </c>
      <c r="F578" s="362">
        <v>64103</v>
      </c>
    </row>
    <row r="579" spans="2:6">
      <c r="B579" s="362" t="s">
        <v>3603</v>
      </c>
      <c r="F579" s="362">
        <v>57265</v>
      </c>
    </row>
    <row r="580" spans="2:6">
      <c r="B580" s="362" t="s">
        <v>3604</v>
      </c>
      <c r="F580" s="362">
        <v>19658</v>
      </c>
    </row>
    <row r="581" spans="2:6">
      <c r="B581" s="362" t="s">
        <v>3605</v>
      </c>
      <c r="F581" s="362">
        <v>19658</v>
      </c>
    </row>
    <row r="582" spans="2:6">
      <c r="B582" s="362" t="s">
        <v>3587</v>
      </c>
      <c r="F582" s="362">
        <v>43000</v>
      </c>
    </row>
    <row r="583" spans="2:6">
      <c r="B583" s="362" t="s">
        <v>3588</v>
      </c>
      <c r="F583" s="362">
        <v>43000</v>
      </c>
    </row>
    <row r="584" spans="2:6">
      <c r="B584" s="362" t="s">
        <v>3589</v>
      </c>
      <c r="F584" s="362">
        <v>67000</v>
      </c>
    </row>
    <row r="585" spans="2:6">
      <c r="B585" s="362" t="s">
        <v>3590</v>
      </c>
      <c r="F585" s="362">
        <v>75000</v>
      </c>
    </row>
    <row r="586" spans="2:6">
      <c r="B586" s="362" t="s">
        <v>3591</v>
      </c>
      <c r="F586" s="362">
        <v>37000</v>
      </c>
    </row>
    <row r="587" spans="2:6">
      <c r="B587" s="362" t="s">
        <v>3593</v>
      </c>
      <c r="F587" s="362">
        <v>38000</v>
      </c>
    </row>
    <row r="588" spans="2:6">
      <c r="B588" s="362" t="s">
        <v>3594</v>
      </c>
      <c r="F588" s="362">
        <v>38000</v>
      </c>
    </row>
    <row r="589" spans="2:6">
      <c r="B589" s="362" t="s">
        <v>3595</v>
      </c>
      <c r="F589" s="362">
        <v>38000</v>
      </c>
    </row>
    <row r="590" spans="2:6">
      <c r="B590" s="362" t="s">
        <v>3596</v>
      </c>
      <c r="F590" s="362">
        <v>40000</v>
      </c>
    </row>
    <row r="591" spans="2:6">
      <c r="B591" s="362" t="s">
        <v>3597</v>
      </c>
      <c r="F591" s="362">
        <v>40000</v>
      </c>
    </row>
    <row r="592" spans="2:6">
      <c r="B592" s="362" t="s">
        <v>3598</v>
      </c>
      <c r="F592" s="362">
        <v>30000</v>
      </c>
    </row>
    <row r="593" spans="2:6">
      <c r="B593" s="362" t="s">
        <v>3599</v>
      </c>
      <c r="F593" s="362">
        <v>35000</v>
      </c>
    </row>
    <row r="594" spans="2:6">
      <c r="B594" s="362" t="s">
        <v>3611</v>
      </c>
      <c r="F594" s="362">
        <v>20000</v>
      </c>
    </row>
    <row r="595" spans="2:6">
      <c r="B595" s="362" t="s">
        <v>3610</v>
      </c>
      <c r="F595" s="362">
        <v>99300.97</v>
      </c>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2:G412"/>
  <sheetViews>
    <sheetView workbookViewId="0">
      <selection activeCell="E16" sqref="E16"/>
    </sheetView>
  </sheetViews>
  <sheetFormatPr defaultRowHeight="11.25"/>
  <cols>
    <col min="1" max="2" width="9" style="363"/>
    <col min="3" max="3" width="9.125" style="363" bestFit="1" customWidth="1"/>
    <col min="4" max="4" width="9.25" style="363" bestFit="1" customWidth="1"/>
    <col min="5" max="5" width="9.125" style="363" bestFit="1" customWidth="1"/>
    <col min="6" max="6" width="9.25" style="363" bestFit="1" customWidth="1"/>
    <col min="7" max="16384" width="9" style="363"/>
  </cols>
  <sheetData>
    <row r="2" spans="2:7">
      <c r="C2" s="363">
        <v>2012</v>
      </c>
      <c r="D2" s="363">
        <v>2013</v>
      </c>
      <c r="E2" s="363">
        <v>2014</v>
      </c>
      <c r="F2" s="363">
        <v>2015</v>
      </c>
    </row>
    <row r="3" spans="2:7">
      <c r="B3" s="363" t="s">
        <v>3617</v>
      </c>
      <c r="C3" s="694"/>
      <c r="D3" s="694">
        <f>SUMIF(D12:D411,"",C12:C411)</f>
        <v>3994832.91</v>
      </c>
      <c r="E3" s="694">
        <f>SUMIF(E12:E411,"",D12:D411)</f>
        <v>11592632.469266998</v>
      </c>
      <c r="F3" s="694">
        <f>SUMIF(F12:F411,"",E12:E411)</f>
        <v>5765669.1500000004</v>
      </c>
    </row>
    <row r="4" spans="2:7">
      <c r="B4" s="363" t="s">
        <v>3618</v>
      </c>
      <c r="C4" s="694">
        <v>6148519.6600000001</v>
      </c>
      <c r="D4" s="694">
        <f>SUMIF(C12:C411,"",D12:D411)</f>
        <v>9958361.4692669977</v>
      </c>
      <c r="E4" s="694">
        <f>SUMIF(D12:D411,"",E12:E411)</f>
        <v>42904972.959999986</v>
      </c>
      <c r="F4" s="694">
        <f>SUMIF(E12:E411,"",F12:F411)</f>
        <v>11088704.560000001</v>
      </c>
    </row>
    <row r="5" spans="2:7">
      <c r="B5" s="363" t="s">
        <v>3619</v>
      </c>
      <c r="D5" s="694"/>
      <c r="E5" s="694"/>
      <c r="F5" s="694">
        <v>3026895.3200000152</v>
      </c>
      <c r="G5" s="1058"/>
    </row>
    <row r="6" spans="2:7">
      <c r="D6" s="694"/>
      <c r="E6" s="694"/>
      <c r="F6" s="694"/>
    </row>
    <row r="7" spans="2:7">
      <c r="C7" s="1058">
        <f>CAPEX!C36</f>
        <v>0</v>
      </c>
      <c r="D7" s="1058">
        <f>CAPEX!D36</f>
        <v>0</v>
      </c>
      <c r="E7" s="1058">
        <f>CAPEX!E36</f>
        <v>0</v>
      </c>
      <c r="F7" s="1058">
        <f>CAPEX!F36</f>
        <v>0</v>
      </c>
    </row>
    <row r="8" spans="2:7">
      <c r="C8" s="1058">
        <f>C412</f>
        <v>6726252.5700000003</v>
      </c>
      <c r="D8" s="1058">
        <f t="shared" ref="D8:F8" si="0">D412</f>
        <v>12726752.129266998</v>
      </c>
      <c r="E8" s="1058">
        <f t="shared" si="0"/>
        <v>44039092.61999999</v>
      </c>
      <c r="F8" s="1058">
        <f t="shared" si="0"/>
        <v>52389023.350000009</v>
      </c>
    </row>
    <row r="9" spans="2:7">
      <c r="C9" s="1058"/>
      <c r="D9" s="1058"/>
      <c r="E9" s="1058"/>
      <c r="F9" s="1058"/>
    </row>
    <row r="10" spans="2:7">
      <c r="C10" s="1058"/>
      <c r="D10" s="1058"/>
      <c r="E10" s="1058"/>
      <c r="F10" s="1058"/>
    </row>
    <row r="11" spans="2:7">
      <c r="B11" s="363" t="s">
        <v>1489</v>
      </c>
      <c r="C11" s="363" t="s">
        <v>3212</v>
      </c>
      <c r="D11" s="363" t="s">
        <v>3213</v>
      </c>
      <c r="E11" s="363" t="s">
        <v>3214</v>
      </c>
      <c r="F11" s="363" t="s">
        <v>3215</v>
      </c>
    </row>
    <row r="12" spans="2:7">
      <c r="B12" s="363" t="s">
        <v>3216</v>
      </c>
      <c r="C12" s="363">
        <v>45000</v>
      </c>
    </row>
    <row r="13" spans="2:7">
      <c r="B13" s="363" t="s">
        <v>3218</v>
      </c>
      <c r="C13" s="363">
        <v>35000</v>
      </c>
      <c r="D13" s="363">
        <v>35000</v>
      </c>
      <c r="E13" s="363">
        <v>35000</v>
      </c>
    </row>
    <row r="14" spans="2:7">
      <c r="B14" s="363" t="s">
        <v>3220</v>
      </c>
      <c r="C14" s="363">
        <v>35000</v>
      </c>
      <c r="D14" s="363">
        <v>35000</v>
      </c>
      <c r="E14" s="363">
        <v>35000</v>
      </c>
    </row>
    <row r="15" spans="2:7">
      <c r="B15" s="363" t="s">
        <v>3221</v>
      </c>
      <c r="C15" s="363">
        <v>18900</v>
      </c>
    </row>
    <row r="16" spans="2:7">
      <c r="B16" s="363" t="s">
        <v>3222</v>
      </c>
      <c r="C16" s="363">
        <v>13500</v>
      </c>
    </row>
    <row r="17" spans="2:4">
      <c r="B17" s="363" t="s">
        <v>3223</v>
      </c>
      <c r="C17" s="363">
        <v>34800</v>
      </c>
    </row>
    <row r="18" spans="2:4">
      <c r="B18" s="363" t="s">
        <v>3224</v>
      </c>
      <c r="C18" s="363">
        <v>28000</v>
      </c>
    </row>
    <row r="19" spans="2:4">
      <c r="B19" s="363" t="s">
        <v>3225</v>
      </c>
      <c r="C19" s="363">
        <v>17000</v>
      </c>
    </row>
    <row r="20" spans="2:4">
      <c r="B20" s="363" t="s">
        <v>3226</v>
      </c>
      <c r="C20" s="363">
        <v>21800</v>
      </c>
    </row>
    <row r="21" spans="2:4">
      <c r="B21" s="363" t="s">
        <v>3227</v>
      </c>
      <c r="C21" s="363">
        <v>21000</v>
      </c>
    </row>
    <row r="22" spans="2:4">
      <c r="B22" s="363" t="s">
        <v>3228</v>
      </c>
      <c r="C22" s="363">
        <v>37250</v>
      </c>
    </row>
    <row r="23" spans="2:4">
      <c r="B23" s="363" t="s">
        <v>3230</v>
      </c>
      <c r="C23" s="363">
        <v>32100</v>
      </c>
    </row>
    <row r="24" spans="2:4">
      <c r="B24" s="363" t="s">
        <v>3232</v>
      </c>
      <c r="C24" s="363">
        <v>34100</v>
      </c>
    </row>
    <row r="25" spans="2:4">
      <c r="B25" s="363" t="s">
        <v>3233</v>
      </c>
      <c r="C25" s="363">
        <v>33100</v>
      </c>
    </row>
    <row r="26" spans="2:4">
      <c r="B26" s="363" t="s">
        <v>3234</v>
      </c>
      <c r="C26" s="363">
        <v>44400</v>
      </c>
    </row>
    <row r="27" spans="2:4">
      <c r="B27" s="363" t="s">
        <v>3235</v>
      </c>
      <c r="C27" s="363">
        <v>22800</v>
      </c>
    </row>
    <row r="28" spans="2:4">
      <c r="B28" s="363" t="s">
        <v>3236</v>
      </c>
      <c r="C28" s="363">
        <v>45000</v>
      </c>
    </row>
    <row r="29" spans="2:4">
      <c r="B29" s="363" t="s">
        <v>3229</v>
      </c>
      <c r="C29" s="363">
        <v>25000</v>
      </c>
    </row>
    <row r="30" spans="2:4">
      <c r="B30" s="363" t="s">
        <v>3231</v>
      </c>
      <c r="C30" s="363">
        <v>28000</v>
      </c>
    </row>
    <row r="31" spans="2:4">
      <c r="B31" s="363" t="s">
        <v>3237</v>
      </c>
      <c r="C31" s="363">
        <v>5982.91</v>
      </c>
    </row>
    <row r="32" spans="2:4">
      <c r="B32" s="363" t="s">
        <v>3238</v>
      </c>
      <c r="C32" s="363">
        <v>35000</v>
      </c>
      <c r="D32" s="363">
        <v>35000</v>
      </c>
    </row>
    <row r="33" spans="2:5">
      <c r="B33" s="363" t="s">
        <v>3240</v>
      </c>
      <c r="C33" s="363">
        <v>30000</v>
      </c>
      <c r="D33" s="363">
        <v>30000</v>
      </c>
    </row>
    <row r="34" spans="2:5">
      <c r="B34" s="363" t="s">
        <v>3242</v>
      </c>
      <c r="C34" s="363">
        <v>45000</v>
      </c>
      <c r="D34" s="363">
        <v>46721</v>
      </c>
    </row>
    <row r="35" spans="2:5">
      <c r="B35" s="363" t="s">
        <v>3244</v>
      </c>
      <c r="C35" s="363">
        <v>37000</v>
      </c>
      <c r="D35" s="363">
        <v>37000</v>
      </c>
    </row>
    <row r="36" spans="2:5">
      <c r="B36" s="363" t="s">
        <v>3246</v>
      </c>
      <c r="C36" s="363">
        <v>30000</v>
      </c>
      <c r="D36" s="363">
        <v>30000</v>
      </c>
    </row>
    <row r="37" spans="2:5">
      <c r="B37" s="363" t="s">
        <v>3248</v>
      </c>
      <c r="C37" s="363">
        <v>20000</v>
      </c>
      <c r="D37" s="363">
        <v>20000</v>
      </c>
    </row>
    <row r="38" spans="2:5">
      <c r="B38" s="363" t="s">
        <v>3250</v>
      </c>
      <c r="C38" s="363">
        <v>18000</v>
      </c>
      <c r="D38" s="363">
        <v>18000</v>
      </c>
    </row>
    <row r="39" spans="2:5">
      <c r="B39" s="363" t="s">
        <v>3252</v>
      </c>
      <c r="C39" s="363">
        <v>25000</v>
      </c>
      <c r="D39" s="363">
        <v>25000</v>
      </c>
    </row>
    <row r="40" spans="2:5">
      <c r="B40" s="363" t="s">
        <v>3254</v>
      </c>
      <c r="C40" s="363">
        <v>76923.08</v>
      </c>
      <c r="D40" s="363">
        <v>76923.08</v>
      </c>
      <c r="E40" s="363">
        <v>76923.08</v>
      </c>
    </row>
    <row r="41" spans="2:5">
      <c r="B41" s="363" t="s">
        <v>3256</v>
      </c>
      <c r="C41" s="363">
        <v>81196.58</v>
      </c>
      <c r="D41" s="363">
        <v>81196.58</v>
      </c>
      <c r="E41" s="363">
        <v>81196.58</v>
      </c>
    </row>
    <row r="42" spans="2:5">
      <c r="B42" s="363" t="s">
        <v>3258</v>
      </c>
      <c r="C42" s="363">
        <v>0</v>
      </c>
    </row>
    <row r="43" spans="2:5">
      <c r="B43" s="363" t="s">
        <v>3217</v>
      </c>
      <c r="C43" s="363">
        <v>22000</v>
      </c>
    </row>
    <row r="44" spans="2:5">
      <c r="B44" s="363" t="s">
        <v>3219</v>
      </c>
      <c r="C44" s="363">
        <v>22000</v>
      </c>
    </row>
    <row r="45" spans="2:5">
      <c r="B45" s="363" t="s">
        <v>3239</v>
      </c>
      <c r="C45" s="363">
        <v>30000</v>
      </c>
      <c r="D45" s="363">
        <v>30000</v>
      </c>
    </row>
    <row r="46" spans="2:5">
      <c r="B46" s="363" t="s">
        <v>3241</v>
      </c>
      <c r="C46" s="363">
        <v>30000</v>
      </c>
      <c r="D46" s="363">
        <v>30000</v>
      </c>
    </row>
    <row r="47" spans="2:5">
      <c r="B47" s="363" t="s">
        <v>3243</v>
      </c>
      <c r="C47" s="363">
        <v>28000</v>
      </c>
      <c r="D47" s="363">
        <v>28000</v>
      </c>
    </row>
    <row r="48" spans="2:5">
      <c r="B48" s="363" t="s">
        <v>3245</v>
      </c>
      <c r="C48" s="363">
        <v>38000</v>
      </c>
      <c r="D48" s="363">
        <v>38000</v>
      </c>
    </row>
    <row r="49" spans="2:4">
      <c r="B49" s="363" t="s">
        <v>3247</v>
      </c>
      <c r="C49" s="363">
        <v>32000</v>
      </c>
      <c r="D49" s="363">
        <v>32000</v>
      </c>
    </row>
    <row r="50" spans="2:4">
      <c r="B50" s="363" t="s">
        <v>3249</v>
      </c>
      <c r="C50" s="363">
        <v>31000</v>
      </c>
      <c r="D50" s="363">
        <v>32950</v>
      </c>
    </row>
    <row r="51" spans="2:4">
      <c r="B51" s="363" t="s">
        <v>3251</v>
      </c>
      <c r="C51" s="363">
        <v>30000</v>
      </c>
      <c r="D51" s="363">
        <v>30000</v>
      </c>
    </row>
    <row r="52" spans="2:4">
      <c r="B52" s="363" t="s">
        <v>3253</v>
      </c>
      <c r="C52" s="363">
        <v>40000</v>
      </c>
      <c r="D52" s="363">
        <v>40000</v>
      </c>
    </row>
    <row r="53" spans="2:4">
      <c r="B53" s="363" t="s">
        <v>3255</v>
      </c>
      <c r="C53" s="363">
        <v>25000</v>
      </c>
      <c r="D53" s="363">
        <v>27800</v>
      </c>
    </row>
    <row r="54" spans="2:4">
      <c r="B54" s="363" t="s">
        <v>3257</v>
      </c>
      <c r="C54" s="363">
        <v>33000</v>
      </c>
      <c r="D54" s="363">
        <v>33000</v>
      </c>
    </row>
    <row r="55" spans="2:4">
      <c r="B55" s="363" t="s">
        <v>3259</v>
      </c>
      <c r="C55" s="363">
        <v>31500</v>
      </c>
    </row>
    <row r="56" spans="2:4">
      <c r="B56" s="363" t="s">
        <v>3260</v>
      </c>
      <c r="C56" s="363">
        <v>31500</v>
      </c>
    </row>
    <row r="57" spans="2:4">
      <c r="B57" s="363" t="s">
        <v>3261</v>
      </c>
      <c r="C57" s="363">
        <v>32000</v>
      </c>
    </row>
    <row r="58" spans="2:4">
      <c r="B58" s="363" t="s">
        <v>3262</v>
      </c>
      <c r="C58" s="363">
        <v>43000</v>
      </c>
    </row>
    <row r="59" spans="2:4">
      <c r="B59" s="363" t="s">
        <v>3263</v>
      </c>
      <c r="C59" s="363">
        <v>38000</v>
      </c>
    </row>
    <row r="60" spans="2:4">
      <c r="B60" s="363" t="s">
        <v>3264</v>
      </c>
      <c r="C60" s="363">
        <v>31500</v>
      </c>
    </row>
    <row r="61" spans="2:4">
      <c r="B61" s="363" t="s">
        <v>3265</v>
      </c>
      <c r="C61" s="363">
        <v>31500</v>
      </c>
    </row>
    <row r="62" spans="2:4">
      <c r="B62" s="363" t="s">
        <v>3266</v>
      </c>
      <c r="C62" s="363">
        <v>34000</v>
      </c>
    </row>
    <row r="63" spans="2:4">
      <c r="B63" s="363" t="s">
        <v>3271</v>
      </c>
      <c r="C63" s="363">
        <v>20000</v>
      </c>
      <c r="D63" s="363">
        <v>20000</v>
      </c>
    </row>
    <row r="64" spans="2:4">
      <c r="B64" s="363" t="s">
        <v>3272</v>
      </c>
      <c r="C64" s="363">
        <v>60000</v>
      </c>
      <c r="D64" s="363">
        <v>60000</v>
      </c>
    </row>
    <row r="65" spans="2:4">
      <c r="B65" s="363" t="s">
        <v>3273</v>
      </c>
      <c r="C65" s="363">
        <v>35000</v>
      </c>
      <c r="D65" s="363">
        <v>35000</v>
      </c>
    </row>
    <row r="66" spans="2:4">
      <c r="B66" s="363" t="s">
        <v>3274</v>
      </c>
      <c r="C66" s="363">
        <v>35000</v>
      </c>
      <c r="D66" s="363">
        <v>35000</v>
      </c>
    </row>
    <row r="67" spans="2:4">
      <c r="B67" s="363" t="s">
        <v>3275</v>
      </c>
      <c r="C67" s="363">
        <v>30000</v>
      </c>
      <c r="D67" s="363">
        <v>30000</v>
      </c>
    </row>
    <row r="68" spans="2:4">
      <c r="B68" s="363" t="s">
        <v>3276</v>
      </c>
      <c r="C68" s="363">
        <v>45000</v>
      </c>
      <c r="D68" s="363">
        <v>45000</v>
      </c>
    </row>
    <row r="69" spans="2:4">
      <c r="B69" s="363" t="s">
        <v>3277</v>
      </c>
      <c r="C69" s="363">
        <v>37000</v>
      </c>
      <c r="D69" s="363">
        <v>37000</v>
      </c>
    </row>
    <row r="70" spans="2:4">
      <c r="B70" s="363" t="s">
        <v>3278</v>
      </c>
      <c r="C70" s="363">
        <v>35000</v>
      </c>
      <c r="D70" s="363">
        <v>35000</v>
      </c>
    </row>
    <row r="71" spans="2:4">
      <c r="B71" s="363" t="s">
        <v>3267</v>
      </c>
      <c r="C71" s="363">
        <v>34000</v>
      </c>
    </row>
    <row r="72" spans="2:4">
      <c r="B72" s="363" t="s">
        <v>3268</v>
      </c>
      <c r="C72" s="363">
        <v>27500</v>
      </c>
      <c r="D72" s="363">
        <v>27500</v>
      </c>
    </row>
    <row r="73" spans="2:4">
      <c r="B73" s="363" t="s">
        <v>3280</v>
      </c>
      <c r="C73" s="363">
        <v>72000</v>
      </c>
    </row>
    <row r="74" spans="2:4">
      <c r="B74" s="363" t="s">
        <v>3281</v>
      </c>
      <c r="C74" s="363">
        <v>33000</v>
      </c>
    </row>
    <row r="75" spans="2:4">
      <c r="B75" s="363" t="s">
        <v>3283</v>
      </c>
      <c r="C75" s="363">
        <v>33000</v>
      </c>
    </row>
    <row r="76" spans="2:4">
      <c r="B76" s="363" t="s">
        <v>3284</v>
      </c>
      <c r="C76" s="363">
        <v>36000</v>
      </c>
    </row>
    <row r="77" spans="2:4">
      <c r="B77" s="363" t="s">
        <v>3285</v>
      </c>
      <c r="C77" s="363">
        <v>36000</v>
      </c>
    </row>
    <row r="78" spans="2:4">
      <c r="B78" s="363" t="s">
        <v>3286</v>
      </c>
      <c r="C78" s="363">
        <v>36000</v>
      </c>
    </row>
    <row r="79" spans="2:4">
      <c r="B79" s="363" t="s">
        <v>3287</v>
      </c>
      <c r="C79" s="363">
        <v>35800</v>
      </c>
    </row>
    <row r="80" spans="2:4">
      <c r="B80" s="363" t="s">
        <v>3288</v>
      </c>
      <c r="C80" s="363">
        <v>35000</v>
      </c>
    </row>
    <row r="81" spans="2:4">
      <c r="B81" s="363" t="s">
        <v>3289</v>
      </c>
      <c r="C81" s="363">
        <v>36000</v>
      </c>
    </row>
    <row r="82" spans="2:4">
      <c r="B82" s="363" t="s">
        <v>3269</v>
      </c>
      <c r="C82" s="363">
        <v>24000</v>
      </c>
      <c r="D82" s="363">
        <v>24000</v>
      </c>
    </row>
    <row r="83" spans="2:4">
      <c r="B83" s="363" t="s">
        <v>3270</v>
      </c>
      <c r="C83" s="363">
        <v>16000</v>
      </c>
      <c r="D83" s="363">
        <v>16000</v>
      </c>
    </row>
    <row r="84" spans="2:4">
      <c r="B84" s="363" t="s">
        <v>3290</v>
      </c>
      <c r="C84" s="363">
        <v>14500</v>
      </c>
    </row>
    <row r="85" spans="2:4">
      <c r="B85" s="363" t="s">
        <v>3291</v>
      </c>
      <c r="C85" s="363">
        <v>50000</v>
      </c>
    </row>
    <row r="86" spans="2:4">
      <c r="B86" s="363" t="s">
        <v>3293</v>
      </c>
      <c r="C86" s="363">
        <v>60000</v>
      </c>
    </row>
    <row r="87" spans="2:4">
      <c r="B87" s="363" t="s">
        <v>3295</v>
      </c>
      <c r="C87" s="363">
        <v>58000</v>
      </c>
    </row>
    <row r="88" spans="2:4">
      <c r="B88" s="363" t="s">
        <v>3297</v>
      </c>
      <c r="C88" s="363">
        <v>48000</v>
      </c>
    </row>
    <row r="89" spans="2:4">
      <c r="B89" s="363" t="s">
        <v>3299</v>
      </c>
      <c r="C89" s="363">
        <v>37000</v>
      </c>
    </row>
    <row r="90" spans="2:4">
      <c r="B90" s="363" t="s">
        <v>3301</v>
      </c>
      <c r="C90" s="363">
        <v>47000</v>
      </c>
    </row>
    <row r="91" spans="2:4">
      <c r="B91" s="363" t="s">
        <v>3303</v>
      </c>
      <c r="C91" s="363">
        <v>67000</v>
      </c>
    </row>
    <row r="92" spans="2:4">
      <c r="B92" s="363" t="s">
        <v>3305</v>
      </c>
      <c r="C92" s="363">
        <v>33000</v>
      </c>
    </row>
    <row r="93" spans="2:4">
      <c r="B93" s="363" t="s">
        <v>3307</v>
      </c>
      <c r="C93" s="363">
        <v>42000</v>
      </c>
    </row>
    <row r="94" spans="2:4">
      <c r="B94" s="363" t="s">
        <v>3292</v>
      </c>
      <c r="C94" s="363">
        <v>39000</v>
      </c>
    </row>
    <row r="95" spans="2:4">
      <c r="B95" s="363" t="s">
        <v>3294</v>
      </c>
      <c r="C95" s="363">
        <v>38000</v>
      </c>
    </row>
    <row r="96" spans="2:4">
      <c r="B96" s="363" t="s">
        <v>3296</v>
      </c>
      <c r="C96" s="363">
        <v>39000</v>
      </c>
    </row>
    <row r="97" spans="2:4">
      <c r="B97" s="363" t="s">
        <v>3298</v>
      </c>
      <c r="C97" s="363">
        <v>26000</v>
      </c>
      <c r="D97" s="363">
        <v>26000</v>
      </c>
    </row>
    <row r="98" spans="2:4">
      <c r="B98" s="363" t="s">
        <v>3300</v>
      </c>
      <c r="C98" s="363">
        <v>65000</v>
      </c>
      <c r="D98" s="363">
        <v>65000</v>
      </c>
    </row>
    <row r="99" spans="2:4">
      <c r="B99" s="363" t="s">
        <v>3302</v>
      </c>
      <c r="C99" s="363">
        <v>70000</v>
      </c>
      <c r="D99" s="363">
        <v>70000</v>
      </c>
    </row>
    <row r="100" spans="2:4">
      <c r="B100" s="363" t="s">
        <v>3304</v>
      </c>
      <c r="C100" s="363">
        <v>70000</v>
      </c>
      <c r="D100" s="363">
        <v>70000</v>
      </c>
    </row>
    <row r="101" spans="2:4">
      <c r="B101" s="363" t="s">
        <v>3306</v>
      </c>
      <c r="C101" s="363">
        <v>19000</v>
      </c>
    </row>
    <row r="102" spans="2:4">
      <c r="B102" s="363" t="s">
        <v>3308</v>
      </c>
      <c r="C102" s="363">
        <v>38000</v>
      </c>
    </row>
    <row r="103" spans="2:4">
      <c r="B103" s="363" t="s">
        <v>3309</v>
      </c>
      <c r="C103" s="363">
        <v>28400</v>
      </c>
    </row>
    <row r="104" spans="2:4">
      <c r="B104" s="363" t="s">
        <v>3310</v>
      </c>
      <c r="C104" s="363">
        <v>80000</v>
      </c>
    </row>
    <row r="105" spans="2:4">
      <c r="B105" s="363" t="s">
        <v>3311</v>
      </c>
      <c r="C105" s="363">
        <v>65000</v>
      </c>
    </row>
    <row r="106" spans="2:4">
      <c r="B106" s="363" t="s">
        <v>3312</v>
      </c>
      <c r="C106" s="363">
        <v>65000</v>
      </c>
    </row>
    <row r="107" spans="2:4">
      <c r="B107" s="363" t="s">
        <v>3313</v>
      </c>
      <c r="C107" s="363">
        <v>30000</v>
      </c>
    </row>
    <row r="108" spans="2:4">
      <c r="B108" s="363" t="s">
        <v>3314</v>
      </c>
      <c r="C108" s="363">
        <v>62000</v>
      </c>
    </row>
    <row r="109" spans="2:4">
      <c r="B109" s="363" t="s">
        <v>3315</v>
      </c>
      <c r="C109" s="363">
        <v>62000</v>
      </c>
    </row>
    <row r="110" spans="2:4">
      <c r="B110" s="363" t="s">
        <v>3316</v>
      </c>
      <c r="C110" s="363">
        <v>60000</v>
      </c>
    </row>
    <row r="111" spans="2:4">
      <c r="B111" s="363" t="s">
        <v>3317</v>
      </c>
      <c r="C111" s="363">
        <v>28400</v>
      </c>
    </row>
    <row r="112" spans="2:4">
      <c r="B112" s="363" t="s">
        <v>3318</v>
      </c>
      <c r="C112" s="363">
        <v>130000</v>
      </c>
      <c r="D112" s="363">
        <v>130000</v>
      </c>
    </row>
    <row r="113" spans="2:4">
      <c r="B113" s="363" t="s">
        <v>3320</v>
      </c>
      <c r="C113" s="363">
        <v>115000</v>
      </c>
      <c r="D113" s="363">
        <v>115000</v>
      </c>
    </row>
    <row r="114" spans="2:4">
      <c r="B114" s="363" t="s">
        <v>3322</v>
      </c>
      <c r="C114" s="363">
        <v>95000</v>
      </c>
      <c r="D114" s="363">
        <v>98000</v>
      </c>
    </row>
    <row r="115" spans="2:4">
      <c r="B115" s="363" t="s">
        <v>3324</v>
      </c>
      <c r="C115" s="363">
        <v>82000</v>
      </c>
      <c r="D115" s="363">
        <v>82000</v>
      </c>
    </row>
    <row r="116" spans="2:4">
      <c r="B116" s="363" t="s">
        <v>3326</v>
      </c>
      <c r="C116" s="363">
        <v>55000</v>
      </c>
      <c r="D116" s="363">
        <v>58500</v>
      </c>
    </row>
    <row r="117" spans="2:4">
      <c r="B117" s="363" t="s">
        <v>3328</v>
      </c>
      <c r="C117" s="363">
        <v>40000</v>
      </c>
      <c r="D117" s="363">
        <v>40000</v>
      </c>
    </row>
    <row r="118" spans="2:4">
      <c r="B118" s="363" t="s">
        <v>3330</v>
      </c>
      <c r="C118" s="363">
        <v>22000</v>
      </c>
      <c r="D118" s="363">
        <v>22000</v>
      </c>
    </row>
    <row r="119" spans="2:4">
      <c r="B119" s="363" t="s">
        <v>3332</v>
      </c>
      <c r="C119" s="363">
        <v>19000</v>
      </c>
      <c r="D119" s="363">
        <v>19000</v>
      </c>
    </row>
    <row r="120" spans="2:4">
      <c r="B120" s="363" t="s">
        <v>3334</v>
      </c>
      <c r="C120" s="363">
        <v>19000</v>
      </c>
      <c r="D120" s="363">
        <v>19000</v>
      </c>
    </row>
    <row r="121" spans="2:4">
      <c r="B121" s="363" t="s">
        <v>3319</v>
      </c>
      <c r="C121" s="363">
        <v>68000</v>
      </c>
      <c r="D121" s="363">
        <v>68000</v>
      </c>
    </row>
    <row r="122" spans="2:4">
      <c r="B122" s="363" t="s">
        <v>3321</v>
      </c>
      <c r="C122" s="363">
        <v>28000</v>
      </c>
      <c r="D122" s="363">
        <v>28000</v>
      </c>
    </row>
    <row r="123" spans="2:4">
      <c r="B123" s="363" t="s">
        <v>3323</v>
      </c>
      <c r="C123" s="363">
        <v>75000</v>
      </c>
      <c r="D123" s="363">
        <v>99000</v>
      </c>
    </row>
    <row r="124" spans="2:4">
      <c r="B124" s="363" t="s">
        <v>3325</v>
      </c>
      <c r="C124" s="363">
        <v>35000</v>
      </c>
      <c r="D124" s="363">
        <v>35000</v>
      </c>
    </row>
    <row r="125" spans="2:4">
      <c r="B125" s="363" t="s">
        <v>3327</v>
      </c>
      <c r="C125" s="363">
        <v>35000</v>
      </c>
      <c r="D125" s="363">
        <v>35000</v>
      </c>
    </row>
    <row r="126" spans="2:4">
      <c r="B126" s="363" t="s">
        <v>3329</v>
      </c>
      <c r="C126" s="363">
        <v>50000</v>
      </c>
      <c r="D126" s="363">
        <v>50000</v>
      </c>
    </row>
    <row r="127" spans="2:4">
      <c r="B127" s="363" t="s">
        <v>3331</v>
      </c>
      <c r="C127" s="363">
        <v>63000</v>
      </c>
      <c r="D127" s="363">
        <v>63000</v>
      </c>
    </row>
    <row r="128" spans="2:4">
      <c r="B128" s="363" t="s">
        <v>3333</v>
      </c>
      <c r="C128" s="363">
        <v>40000</v>
      </c>
      <c r="D128" s="363">
        <v>40000</v>
      </c>
    </row>
    <row r="129" spans="2:3">
      <c r="B129" s="363" t="s">
        <v>3337</v>
      </c>
      <c r="C129" s="363">
        <v>26000</v>
      </c>
    </row>
    <row r="130" spans="2:3">
      <c r="B130" s="363" t="s">
        <v>3338</v>
      </c>
      <c r="C130" s="363">
        <v>17000</v>
      </c>
    </row>
    <row r="131" spans="2:3">
      <c r="B131" s="363" t="s">
        <v>3339</v>
      </c>
      <c r="C131" s="363">
        <v>17000</v>
      </c>
    </row>
    <row r="132" spans="2:3">
      <c r="B132" s="363" t="s">
        <v>3340</v>
      </c>
      <c r="C132" s="363">
        <v>50400</v>
      </c>
    </row>
    <row r="133" spans="2:3">
      <c r="B133" s="363" t="s">
        <v>3341</v>
      </c>
      <c r="C133" s="363">
        <v>51200</v>
      </c>
    </row>
    <row r="134" spans="2:3">
      <c r="B134" s="363" t="s">
        <v>3342</v>
      </c>
      <c r="C134" s="363">
        <v>50400</v>
      </c>
    </row>
    <row r="135" spans="2:3">
      <c r="B135" s="363" t="s">
        <v>3344</v>
      </c>
      <c r="C135" s="363">
        <v>32000</v>
      </c>
    </row>
    <row r="136" spans="2:3">
      <c r="B136" s="363" t="s">
        <v>3345</v>
      </c>
      <c r="C136" s="363">
        <v>14000</v>
      </c>
    </row>
    <row r="137" spans="2:3">
      <c r="B137" s="363" t="s">
        <v>3346</v>
      </c>
      <c r="C137" s="363">
        <v>23600</v>
      </c>
    </row>
    <row r="138" spans="2:3">
      <c r="B138" s="363" t="s">
        <v>3347</v>
      </c>
      <c r="C138" s="363">
        <v>23600</v>
      </c>
    </row>
    <row r="139" spans="2:3">
      <c r="B139" s="363" t="s">
        <v>3348</v>
      </c>
      <c r="C139" s="363">
        <v>23600</v>
      </c>
    </row>
    <row r="140" spans="2:3">
      <c r="B140" s="363" t="s">
        <v>3349</v>
      </c>
      <c r="C140" s="363">
        <v>23600</v>
      </c>
    </row>
    <row r="141" spans="2:3">
      <c r="B141" s="363" t="s">
        <v>3350</v>
      </c>
      <c r="C141" s="363">
        <v>21200</v>
      </c>
    </row>
    <row r="142" spans="2:3">
      <c r="B142" s="363" t="s">
        <v>3351</v>
      </c>
      <c r="C142" s="363">
        <v>12400</v>
      </c>
    </row>
    <row r="143" spans="2:3">
      <c r="B143" s="363" t="s">
        <v>3352</v>
      </c>
      <c r="C143" s="363">
        <v>17600</v>
      </c>
    </row>
    <row r="144" spans="2:3">
      <c r="B144" s="363" t="s">
        <v>3353</v>
      </c>
      <c r="C144" s="363">
        <v>23600</v>
      </c>
    </row>
    <row r="145" spans="2:3">
      <c r="B145" s="363" t="s">
        <v>3354</v>
      </c>
      <c r="C145" s="363">
        <v>12800</v>
      </c>
    </row>
    <row r="146" spans="2:3">
      <c r="B146" s="363" t="s">
        <v>3355</v>
      </c>
      <c r="C146" s="363">
        <v>65000</v>
      </c>
    </row>
    <row r="147" spans="2:3">
      <c r="B147" s="363" t="s">
        <v>3356</v>
      </c>
      <c r="C147" s="363">
        <v>88000</v>
      </c>
    </row>
    <row r="148" spans="2:3">
      <c r="B148" s="363" t="s">
        <v>3357</v>
      </c>
      <c r="C148" s="363">
        <v>79000</v>
      </c>
    </row>
    <row r="149" spans="2:3">
      <c r="B149" s="363" t="s">
        <v>3358</v>
      </c>
      <c r="C149" s="363">
        <v>38000</v>
      </c>
    </row>
    <row r="150" spans="2:3">
      <c r="B150" s="363" t="s">
        <v>3359</v>
      </c>
      <c r="C150" s="363">
        <v>38000</v>
      </c>
    </row>
    <row r="151" spans="2:3">
      <c r="B151" s="363" t="s">
        <v>3360</v>
      </c>
      <c r="C151" s="363">
        <v>23000</v>
      </c>
    </row>
    <row r="152" spans="2:3">
      <c r="B152" s="363" t="s">
        <v>3361</v>
      </c>
      <c r="C152" s="363">
        <v>25500</v>
      </c>
    </row>
    <row r="153" spans="2:3">
      <c r="B153" s="363" t="s">
        <v>3362</v>
      </c>
      <c r="C153" s="363">
        <v>24500</v>
      </c>
    </row>
    <row r="154" spans="2:3">
      <c r="B154" s="363" t="s">
        <v>3363</v>
      </c>
      <c r="C154" s="363">
        <v>34000</v>
      </c>
    </row>
    <row r="155" spans="2:3">
      <c r="B155" s="363" t="s">
        <v>3364</v>
      </c>
      <c r="C155" s="363">
        <v>29000</v>
      </c>
    </row>
    <row r="156" spans="2:3">
      <c r="B156" s="363" t="s">
        <v>3365</v>
      </c>
      <c r="C156" s="363">
        <v>27000</v>
      </c>
    </row>
    <row r="157" spans="2:3">
      <c r="B157" s="363" t="s">
        <v>3366</v>
      </c>
      <c r="C157" s="363">
        <v>61000</v>
      </c>
    </row>
    <row r="158" spans="2:3">
      <c r="B158" s="363" t="s">
        <v>3367</v>
      </c>
      <c r="C158" s="363">
        <v>74000</v>
      </c>
    </row>
    <row r="159" spans="2:3">
      <c r="B159" s="363" t="s">
        <v>3368</v>
      </c>
      <c r="C159" s="363">
        <v>44000</v>
      </c>
    </row>
    <row r="160" spans="2:3">
      <c r="B160" s="363" t="s">
        <v>3369</v>
      </c>
      <c r="C160" s="363">
        <v>37000</v>
      </c>
    </row>
    <row r="161" spans="2:4">
      <c r="B161" s="363" t="s">
        <v>3370</v>
      </c>
      <c r="C161" s="363">
        <v>28000</v>
      </c>
    </row>
    <row r="162" spans="2:4">
      <c r="B162" s="363" t="s">
        <v>3335</v>
      </c>
      <c r="C162" s="363">
        <v>10500</v>
      </c>
      <c r="D162" s="363">
        <v>10500</v>
      </c>
    </row>
    <row r="163" spans="2:4">
      <c r="B163" s="363" t="s">
        <v>3343</v>
      </c>
      <c r="C163" s="363">
        <v>23500</v>
      </c>
      <c r="D163" s="363">
        <v>23500</v>
      </c>
    </row>
    <row r="164" spans="2:4">
      <c r="B164" s="363" t="s">
        <v>3371</v>
      </c>
      <c r="C164" s="363">
        <v>25700</v>
      </c>
      <c r="D164" s="363">
        <v>25700</v>
      </c>
    </row>
    <row r="165" spans="2:4">
      <c r="B165" s="363" t="s">
        <v>3372</v>
      </c>
      <c r="C165" s="363">
        <v>31800</v>
      </c>
      <c r="D165" s="363">
        <v>31800</v>
      </c>
    </row>
    <row r="166" spans="2:4">
      <c r="B166" s="363" t="s">
        <v>3373</v>
      </c>
      <c r="C166" s="363">
        <v>30300</v>
      </c>
      <c r="D166" s="363">
        <v>30300</v>
      </c>
    </row>
    <row r="167" spans="2:4">
      <c r="B167" s="363" t="s">
        <v>3374</v>
      </c>
      <c r="C167" s="363">
        <v>42000</v>
      </c>
      <c r="D167" s="363">
        <v>42000</v>
      </c>
    </row>
    <row r="168" spans="2:4">
      <c r="B168" s="363" t="s">
        <v>3279</v>
      </c>
      <c r="C168" s="363">
        <v>97000</v>
      </c>
    </row>
    <row r="169" spans="2:4">
      <c r="B169" s="363" t="s">
        <v>3375</v>
      </c>
      <c r="C169" s="363">
        <v>42000</v>
      </c>
    </row>
    <row r="170" spans="2:4">
      <c r="B170" s="363" t="s">
        <v>3376</v>
      </c>
      <c r="C170" s="363">
        <v>42000</v>
      </c>
    </row>
    <row r="171" spans="2:4">
      <c r="B171" s="363" t="s">
        <v>3377</v>
      </c>
      <c r="C171" s="363">
        <v>40000</v>
      </c>
    </row>
    <row r="172" spans="2:4">
      <c r="B172" s="363" t="s">
        <v>3378</v>
      </c>
      <c r="C172" s="363">
        <v>40000</v>
      </c>
    </row>
    <row r="173" spans="2:4">
      <c r="B173" s="363" t="s">
        <v>3379</v>
      </c>
      <c r="C173" s="363">
        <v>40000</v>
      </c>
    </row>
    <row r="174" spans="2:4">
      <c r="B174" s="363" t="s">
        <v>3380</v>
      </c>
      <c r="C174" s="363">
        <v>40000</v>
      </c>
    </row>
    <row r="175" spans="2:4">
      <c r="B175" s="363" t="s">
        <v>3381</v>
      </c>
      <c r="C175" s="363">
        <v>40000</v>
      </c>
    </row>
    <row r="176" spans="2:4">
      <c r="B176" s="363" t="s">
        <v>3382</v>
      </c>
      <c r="C176" s="363">
        <v>45000</v>
      </c>
    </row>
    <row r="177" spans="2:6">
      <c r="B177" s="363" t="s">
        <v>3383</v>
      </c>
      <c r="C177" s="363">
        <v>45000</v>
      </c>
    </row>
    <row r="178" spans="2:6">
      <c r="B178" s="363" t="s">
        <v>3384</v>
      </c>
      <c r="C178" s="363">
        <v>47000</v>
      </c>
    </row>
    <row r="179" spans="2:6">
      <c r="B179" s="363" t="s">
        <v>3385</v>
      </c>
      <c r="C179" s="363">
        <v>31000</v>
      </c>
      <c r="D179" s="363">
        <v>31000</v>
      </c>
    </row>
    <row r="180" spans="2:6">
      <c r="B180" s="363" t="s">
        <v>3386</v>
      </c>
      <c r="C180" s="363">
        <v>31000</v>
      </c>
      <c r="D180" s="363">
        <v>31000</v>
      </c>
    </row>
    <row r="181" spans="2:6">
      <c r="B181" s="363" t="s">
        <v>3387</v>
      </c>
      <c r="C181" s="363">
        <v>31000</v>
      </c>
      <c r="D181" s="363">
        <v>31000</v>
      </c>
    </row>
    <row r="182" spans="2:6">
      <c r="B182" s="363" t="s">
        <v>3336</v>
      </c>
      <c r="C182" s="363">
        <v>11000</v>
      </c>
      <c r="D182" s="363">
        <v>11000</v>
      </c>
    </row>
    <row r="183" spans="2:6">
      <c r="B183" s="363" t="s">
        <v>3388</v>
      </c>
      <c r="C183" s="363">
        <v>31000</v>
      </c>
      <c r="D183" s="363">
        <v>31000</v>
      </c>
    </row>
    <row r="184" spans="2:6">
      <c r="B184" s="363" t="s">
        <v>3389</v>
      </c>
      <c r="C184" s="363">
        <v>25000</v>
      </c>
      <c r="D184" s="363">
        <v>25000</v>
      </c>
    </row>
    <row r="185" spans="2:6">
      <c r="B185" s="363" t="s">
        <v>3390</v>
      </c>
      <c r="C185" s="363">
        <v>31000</v>
      </c>
      <c r="D185" s="363">
        <v>31000</v>
      </c>
    </row>
    <row r="186" spans="2:6">
      <c r="B186" s="363" t="s">
        <v>3391</v>
      </c>
      <c r="C186" s="363">
        <v>25000</v>
      </c>
      <c r="D186" s="363">
        <v>25000</v>
      </c>
    </row>
    <row r="187" spans="2:6">
      <c r="B187" s="363" t="s">
        <v>3392</v>
      </c>
      <c r="D187" s="363">
        <v>33000</v>
      </c>
      <c r="E187" s="363">
        <v>33000</v>
      </c>
      <c r="F187" s="363">
        <v>33000</v>
      </c>
    </row>
    <row r="188" spans="2:6">
      <c r="B188" s="363" t="s">
        <v>3393</v>
      </c>
      <c r="D188" s="363">
        <v>58000</v>
      </c>
    </row>
    <row r="189" spans="2:6">
      <c r="B189" s="363" t="s">
        <v>3394</v>
      </c>
      <c r="D189" s="363">
        <v>113200</v>
      </c>
    </row>
    <row r="190" spans="2:6">
      <c r="B190" s="363" t="s">
        <v>3395</v>
      </c>
      <c r="D190" s="363">
        <v>109800</v>
      </c>
    </row>
    <row r="191" spans="2:6">
      <c r="B191" s="363" t="s">
        <v>3396</v>
      </c>
      <c r="D191" s="363">
        <v>100700</v>
      </c>
    </row>
    <row r="192" spans="2:6">
      <c r="B192" s="363" t="s">
        <v>3397</v>
      </c>
      <c r="D192" s="363">
        <v>51000</v>
      </c>
    </row>
    <row r="193" spans="2:4">
      <c r="B193" s="363" t="s">
        <v>3398</v>
      </c>
      <c r="D193" s="363">
        <v>26000</v>
      </c>
    </row>
    <row r="194" spans="2:4">
      <c r="B194" s="363" t="s">
        <v>3399</v>
      </c>
      <c r="D194" s="363">
        <v>27000</v>
      </c>
    </row>
    <row r="195" spans="2:4">
      <c r="B195" s="363" t="s">
        <v>3400</v>
      </c>
      <c r="D195" s="363">
        <v>27000</v>
      </c>
    </row>
    <row r="196" spans="2:4">
      <c r="B196" s="363" t="s">
        <v>3401</v>
      </c>
      <c r="D196" s="363">
        <v>46200</v>
      </c>
    </row>
    <row r="197" spans="2:4">
      <c r="B197" s="363" t="s">
        <v>3402</v>
      </c>
      <c r="D197" s="363">
        <v>46200</v>
      </c>
    </row>
    <row r="198" spans="2:4">
      <c r="B198" s="363" t="s">
        <v>3403</v>
      </c>
      <c r="D198" s="363">
        <v>46200</v>
      </c>
    </row>
    <row r="199" spans="2:4">
      <c r="B199" s="363" t="s">
        <v>3404</v>
      </c>
      <c r="D199" s="363">
        <v>50600</v>
      </c>
    </row>
    <row r="200" spans="2:4">
      <c r="B200" s="363" t="s">
        <v>3405</v>
      </c>
      <c r="D200" s="363">
        <v>50600</v>
      </c>
    </row>
    <row r="201" spans="2:4">
      <c r="B201" s="363" t="s">
        <v>3406</v>
      </c>
      <c r="D201" s="363">
        <v>46200</v>
      </c>
    </row>
    <row r="202" spans="2:4">
      <c r="B202" s="363" t="s">
        <v>3407</v>
      </c>
      <c r="D202" s="363">
        <v>57200</v>
      </c>
    </row>
    <row r="203" spans="2:4">
      <c r="B203" s="363" t="s">
        <v>3409</v>
      </c>
      <c r="D203" s="363">
        <v>48000</v>
      </c>
    </row>
    <row r="204" spans="2:4">
      <c r="B204" s="363" t="s">
        <v>3411</v>
      </c>
      <c r="D204" s="363">
        <v>52000</v>
      </c>
    </row>
    <row r="205" spans="2:4">
      <c r="B205" s="363" t="s">
        <v>3413</v>
      </c>
      <c r="D205" s="363">
        <v>55000</v>
      </c>
    </row>
    <row r="206" spans="2:4">
      <c r="B206" s="363" t="s">
        <v>3414</v>
      </c>
      <c r="D206" s="363">
        <v>55000</v>
      </c>
    </row>
    <row r="207" spans="2:4">
      <c r="B207" s="363" t="s">
        <v>3415</v>
      </c>
      <c r="D207" s="363">
        <v>75000</v>
      </c>
    </row>
    <row r="208" spans="2:4">
      <c r="B208" s="363" t="s">
        <v>3416</v>
      </c>
      <c r="D208" s="363">
        <v>50000</v>
      </c>
    </row>
    <row r="209" spans="2:6">
      <c r="B209" s="363" t="s">
        <v>3417</v>
      </c>
      <c r="D209" s="363">
        <v>55000</v>
      </c>
    </row>
    <row r="210" spans="2:6">
      <c r="B210" s="363" t="s">
        <v>3418</v>
      </c>
      <c r="D210" s="363">
        <v>38000</v>
      </c>
    </row>
    <row r="211" spans="2:6">
      <c r="B211" s="363" t="s">
        <v>3419</v>
      </c>
      <c r="D211" s="363">
        <v>60000</v>
      </c>
      <c r="E211" s="363">
        <v>60000</v>
      </c>
      <c r="F211" s="363">
        <v>60000</v>
      </c>
    </row>
    <row r="212" spans="2:6">
      <c r="B212" s="363" t="s">
        <v>3420</v>
      </c>
      <c r="D212" s="363">
        <v>70000</v>
      </c>
      <c r="E212" s="363">
        <v>70000</v>
      </c>
      <c r="F212" s="363">
        <v>70000</v>
      </c>
    </row>
    <row r="213" spans="2:6">
      <c r="B213" s="363" t="s">
        <v>3421</v>
      </c>
      <c r="D213" s="363">
        <v>55000</v>
      </c>
      <c r="E213" s="363">
        <v>55000</v>
      </c>
      <c r="F213" s="363">
        <v>55000</v>
      </c>
    </row>
    <row r="214" spans="2:6">
      <c r="B214" s="363" t="s">
        <v>3422</v>
      </c>
      <c r="D214" s="363">
        <v>48000</v>
      </c>
      <c r="E214" s="363">
        <v>48000</v>
      </c>
      <c r="F214" s="363">
        <v>48000</v>
      </c>
    </row>
    <row r="215" spans="2:6">
      <c r="B215" s="363" t="s">
        <v>3423</v>
      </c>
      <c r="D215" s="363">
        <v>47000</v>
      </c>
      <c r="E215" s="363">
        <v>47000</v>
      </c>
      <c r="F215" s="363">
        <v>47000</v>
      </c>
    </row>
    <row r="216" spans="2:6">
      <c r="B216" s="363" t="s">
        <v>3424</v>
      </c>
      <c r="D216" s="363">
        <v>35000</v>
      </c>
      <c r="E216" s="363">
        <v>35000</v>
      </c>
      <c r="F216" s="363">
        <v>35000</v>
      </c>
    </row>
    <row r="217" spans="2:6">
      <c r="B217" s="363" t="s">
        <v>3425</v>
      </c>
      <c r="D217" s="363">
        <v>25000</v>
      </c>
      <c r="E217" s="363">
        <v>25000</v>
      </c>
      <c r="F217" s="363">
        <v>25000</v>
      </c>
    </row>
    <row r="218" spans="2:6">
      <c r="B218" s="363" t="s">
        <v>3426</v>
      </c>
      <c r="D218" s="363">
        <v>60000</v>
      </c>
      <c r="E218" s="363">
        <v>60000</v>
      </c>
      <c r="F218" s="363">
        <v>60000</v>
      </c>
    </row>
    <row r="219" spans="2:6">
      <c r="B219" s="363" t="s">
        <v>3427</v>
      </c>
      <c r="D219" s="363">
        <v>22000</v>
      </c>
      <c r="E219" s="363">
        <v>22000</v>
      </c>
      <c r="F219" s="363">
        <v>22000</v>
      </c>
    </row>
    <row r="220" spans="2:6">
      <c r="B220" s="363" t="s">
        <v>3428</v>
      </c>
      <c r="D220" s="363">
        <v>63000</v>
      </c>
    </row>
    <row r="221" spans="2:6">
      <c r="B221" s="363" t="s">
        <v>3429</v>
      </c>
      <c r="D221" s="363">
        <v>45000</v>
      </c>
    </row>
    <row r="222" spans="2:6">
      <c r="B222" s="363" t="s">
        <v>3430</v>
      </c>
      <c r="D222" s="363">
        <v>78000</v>
      </c>
    </row>
    <row r="223" spans="2:6">
      <c r="B223" s="363" t="s">
        <v>3431</v>
      </c>
      <c r="D223" s="363">
        <v>37000</v>
      </c>
    </row>
    <row r="224" spans="2:6">
      <c r="B224" s="363" t="s">
        <v>3432</v>
      </c>
      <c r="D224" s="363">
        <v>41000</v>
      </c>
    </row>
    <row r="225" spans="2:6">
      <c r="B225" s="363" t="s">
        <v>3433</v>
      </c>
      <c r="D225" s="363">
        <v>45500</v>
      </c>
    </row>
    <row r="226" spans="2:6">
      <c r="B226" s="363" t="s">
        <v>3434</v>
      </c>
      <c r="D226" s="363">
        <v>90000</v>
      </c>
    </row>
    <row r="227" spans="2:6">
      <c r="B227" s="363" t="s">
        <v>3435</v>
      </c>
      <c r="D227" s="363">
        <v>109000</v>
      </c>
    </row>
    <row r="228" spans="2:6">
      <c r="B228" s="363" t="s">
        <v>3436</v>
      </c>
      <c r="D228" s="363">
        <v>1993468.263787</v>
      </c>
    </row>
    <row r="229" spans="2:6">
      <c r="B229" s="363" t="s">
        <v>3437</v>
      </c>
      <c r="D229" s="363">
        <v>1130170.9591999999</v>
      </c>
    </row>
    <row r="230" spans="2:6">
      <c r="B230" s="363" t="s">
        <v>3438</v>
      </c>
      <c r="D230" s="363">
        <v>1937875.5179999999</v>
      </c>
    </row>
    <row r="231" spans="2:6">
      <c r="B231" s="363" t="s">
        <v>3439</v>
      </c>
      <c r="D231" s="363">
        <v>1148286.3158800001</v>
      </c>
    </row>
    <row r="232" spans="2:6">
      <c r="B232" s="363" t="s">
        <v>3440</v>
      </c>
      <c r="D232" s="363">
        <v>109861.9424</v>
      </c>
    </row>
    <row r="233" spans="2:6">
      <c r="B233" s="363" t="s">
        <v>3441</v>
      </c>
      <c r="D233" s="363">
        <v>74000</v>
      </c>
      <c r="E233" s="363">
        <v>74000</v>
      </c>
      <c r="F233" s="363">
        <v>74000</v>
      </c>
    </row>
    <row r="234" spans="2:6">
      <c r="B234" s="363" t="s">
        <v>3442</v>
      </c>
      <c r="D234" s="363">
        <v>69000</v>
      </c>
      <c r="E234" s="363">
        <v>69000</v>
      </c>
      <c r="F234" s="363">
        <v>69000</v>
      </c>
    </row>
    <row r="235" spans="2:6">
      <c r="B235" s="363" t="s">
        <v>3443</v>
      </c>
      <c r="D235" s="363">
        <v>40000</v>
      </c>
      <c r="E235" s="363">
        <v>40000</v>
      </c>
    </row>
    <row r="236" spans="2:6">
      <c r="B236" s="363" t="s">
        <v>3444</v>
      </c>
      <c r="D236" s="363">
        <v>58000</v>
      </c>
      <c r="E236" s="363">
        <v>58000</v>
      </c>
    </row>
    <row r="237" spans="2:6">
      <c r="B237" s="363" t="s">
        <v>3445</v>
      </c>
      <c r="D237" s="363">
        <v>72000</v>
      </c>
      <c r="E237" s="363">
        <v>72000</v>
      </c>
    </row>
    <row r="238" spans="2:6">
      <c r="B238" s="363" t="s">
        <v>3446</v>
      </c>
      <c r="D238" s="363">
        <v>411300.02</v>
      </c>
    </row>
    <row r="239" spans="2:6">
      <c r="B239" s="363" t="s">
        <v>3447</v>
      </c>
      <c r="D239" s="363">
        <v>528998.44999999995</v>
      </c>
    </row>
    <row r="240" spans="2:6">
      <c r="B240" s="363" t="s">
        <v>3408</v>
      </c>
      <c r="D240" s="363">
        <v>48000</v>
      </c>
      <c r="E240" s="363">
        <v>48000</v>
      </c>
    </row>
    <row r="241" spans="2:6">
      <c r="B241" s="363" t="s">
        <v>3410</v>
      </c>
      <c r="D241" s="363">
        <v>45000</v>
      </c>
      <c r="E241" s="363">
        <v>45000</v>
      </c>
    </row>
    <row r="242" spans="2:6">
      <c r="B242" s="363" t="s">
        <v>3412</v>
      </c>
      <c r="D242" s="363">
        <v>45000</v>
      </c>
      <c r="E242" s="363">
        <v>45000</v>
      </c>
    </row>
    <row r="243" spans="2:6">
      <c r="B243" s="363" t="s">
        <v>3448</v>
      </c>
      <c r="E243" s="363">
        <v>76000</v>
      </c>
      <c r="F243" s="363">
        <v>76000</v>
      </c>
    </row>
    <row r="244" spans="2:6">
      <c r="B244" s="363" t="s">
        <v>3449</v>
      </c>
      <c r="E244" s="363">
        <v>42000</v>
      </c>
    </row>
    <row r="245" spans="2:6">
      <c r="B245" s="363" t="s">
        <v>3450</v>
      </c>
      <c r="E245" s="363">
        <v>42000</v>
      </c>
    </row>
    <row r="246" spans="2:6">
      <c r="B246" s="363" t="s">
        <v>3451</v>
      </c>
      <c r="E246" s="363">
        <v>52850</v>
      </c>
    </row>
    <row r="247" spans="2:6">
      <c r="B247" s="363" t="s">
        <v>3452</v>
      </c>
      <c r="E247" s="363">
        <v>52850</v>
      </c>
    </row>
    <row r="248" spans="2:6">
      <c r="B248" s="363" t="s">
        <v>3453</v>
      </c>
      <c r="E248" s="363">
        <v>52850</v>
      </c>
    </row>
    <row r="249" spans="2:6">
      <c r="B249" s="363" t="s">
        <v>3454</v>
      </c>
      <c r="E249" s="363">
        <v>52850</v>
      </c>
    </row>
    <row r="250" spans="2:6">
      <c r="B250" s="363" t="s">
        <v>3455</v>
      </c>
      <c r="E250" s="363">
        <v>9385151.5500000007</v>
      </c>
      <c r="F250" s="363">
        <v>9385151.5500000007</v>
      </c>
    </row>
    <row r="251" spans="2:6">
      <c r="B251" s="363" t="s">
        <v>3456</v>
      </c>
      <c r="E251" s="363">
        <v>120000</v>
      </c>
      <c r="F251" s="363">
        <v>120000</v>
      </c>
    </row>
    <row r="252" spans="2:6">
      <c r="B252" s="363" t="s">
        <v>3457</v>
      </c>
      <c r="E252" s="363">
        <v>35000</v>
      </c>
      <c r="F252" s="363">
        <v>35000</v>
      </c>
    </row>
    <row r="253" spans="2:6">
      <c r="B253" s="363" t="s">
        <v>3458</v>
      </c>
      <c r="E253" s="363">
        <v>35000</v>
      </c>
      <c r="F253" s="363">
        <v>35000</v>
      </c>
    </row>
    <row r="254" spans="2:6">
      <c r="B254" s="363" t="s">
        <v>3459</v>
      </c>
      <c r="E254" s="363">
        <v>87000</v>
      </c>
      <c r="F254" s="363">
        <v>87000</v>
      </c>
    </row>
    <row r="255" spans="2:6">
      <c r="B255" s="363" t="s">
        <v>3460</v>
      </c>
      <c r="E255" s="363">
        <v>59000</v>
      </c>
      <c r="F255" s="363">
        <v>59000</v>
      </c>
    </row>
    <row r="256" spans="2:6">
      <c r="B256" s="363" t="s">
        <v>3461</v>
      </c>
      <c r="E256" s="363">
        <v>32000</v>
      </c>
      <c r="F256" s="363">
        <v>32000</v>
      </c>
    </row>
    <row r="257" spans="2:6">
      <c r="B257" s="363" t="s">
        <v>3462</v>
      </c>
      <c r="E257" s="363">
        <v>50000</v>
      </c>
      <c r="F257" s="363">
        <v>50000</v>
      </c>
    </row>
    <row r="258" spans="2:6">
      <c r="B258" s="363" t="s">
        <v>3463</v>
      </c>
      <c r="E258" s="363">
        <v>50000</v>
      </c>
      <c r="F258" s="363">
        <v>50000</v>
      </c>
    </row>
    <row r="259" spans="2:6">
      <c r="B259" s="363" t="s">
        <v>3464</v>
      </c>
      <c r="E259" s="363">
        <v>70000</v>
      </c>
      <c r="F259" s="363">
        <v>70000</v>
      </c>
    </row>
    <row r="260" spans="2:6">
      <c r="B260" s="363" t="s">
        <v>3465</v>
      </c>
      <c r="E260" s="363">
        <v>50000</v>
      </c>
      <c r="F260" s="363">
        <v>50000</v>
      </c>
    </row>
    <row r="261" spans="2:6">
      <c r="B261" s="363" t="s">
        <v>3466</v>
      </c>
      <c r="E261" s="363">
        <v>50000</v>
      </c>
      <c r="F261" s="363">
        <v>50000</v>
      </c>
    </row>
    <row r="262" spans="2:6">
      <c r="B262" s="363" t="s">
        <v>3467</v>
      </c>
      <c r="E262" s="363">
        <v>30000</v>
      </c>
      <c r="F262" s="363">
        <v>30000</v>
      </c>
    </row>
    <row r="263" spans="2:6">
      <c r="B263" s="363" t="s">
        <v>3468</v>
      </c>
      <c r="E263" s="363">
        <v>80000</v>
      </c>
      <c r="F263" s="363">
        <v>80000</v>
      </c>
    </row>
    <row r="264" spans="2:6">
      <c r="B264" s="363" t="s">
        <v>3469</v>
      </c>
      <c r="E264" s="363">
        <v>80000</v>
      </c>
      <c r="F264" s="363">
        <v>80000</v>
      </c>
    </row>
    <row r="265" spans="2:6">
      <c r="B265" s="363" t="s">
        <v>3470</v>
      </c>
      <c r="E265" s="363">
        <v>50000</v>
      </c>
      <c r="F265" s="363">
        <v>50000</v>
      </c>
    </row>
    <row r="266" spans="2:6">
      <c r="B266" s="363" t="s">
        <v>3471</v>
      </c>
      <c r="E266" s="363">
        <v>50000</v>
      </c>
      <c r="F266" s="363">
        <v>50000</v>
      </c>
    </row>
    <row r="267" spans="2:6">
      <c r="B267" s="363" t="s">
        <v>3472</v>
      </c>
      <c r="E267" s="363">
        <v>40500</v>
      </c>
      <c r="F267" s="363">
        <v>40500</v>
      </c>
    </row>
    <row r="268" spans="2:6">
      <c r="B268" s="363" t="s">
        <v>3473</v>
      </c>
      <c r="E268" s="363">
        <v>24500</v>
      </c>
    </row>
    <row r="269" spans="2:6">
      <c r="B269" s="363" t="s">
        <v>3474</v>
      </c>
      <c r="E269" s="363">
        <v>118000</v>
      </c>
    </row>
    <row r="270" spans="2:6">
      <c r="B270" s="363" t="s">
        <v>3475</v>
      </c>
      <c r="E270" s="363">
        <v>74000</v>
      </c>
    </row>
    <row r="271" spans="2:6">
      <c r="B271" s="363" t="s">
        <v>3476</v>
      </c>
      <c r="E271" s="363">
        <v>45000</v>
      </c>
    </row>
    <row r="272" spans="2:6">
      <c r="B272" s="363" t="s">
        <v>3477</v>
      </c>
      <c r="E272" s="363">
        <v>45000</v>
      </c>
    </row>
    <row r="273" spans="2:6">
      <c r="B273" s="363" t="s">
        <v>3478</v>
      </c>
      <c r="E273" s="363">
        <v>45000</v>
      </c>
    </row>
    <row r="274" spans="2:6">
      <c r="B274" s="363" t="s">
        <v>3479</v>
      </c>
      <c r="E274" s="363">
        <v>55000</v>
      </c>
    </row>
    <row r="275" spans="2:6">
      <c r="B275" s="363" t="s">
        <v>3480</v>
      </c>
      <c r="E275" s="363">
        <v>42000</v>
      </c>
    </row>
    <row r="276" spans="2:6">
      <c r="B276" s="363" t="s">
        <v>3481</v>
      </c>
      <c r="E276" s="363">
        <v>74000</v>
      </c>
    </row>
    <row r="277" spans="2:6">
      <c r="B277" s="363" t="s">
        <v>3482</v>
      </c>
      <c r="E277" s="363">
        <v>52000</v>
      </c>
    </row>
    <row r="278" spans="2:6">
      <c r="B278" s="363" t="s">
        <v>3483</v>
      </c>
      <c r="E278" s="363">
        <v>38000</v>
      </c>
    </row>
    <row r="279" spans="2:6">
      <c r="B279" s="363" t="s">
        <v>3484</v>
      </c>
      <c r="E279" s="363">
        <v>2312499.35</v>
      </c>
      <c r="F279" s="363">
        <v>2419299.35</v>
      </c>
    </row>
    <row r="280" spans="2:6">
      <c r="B280" s="363" t="s">
        <v>3485</v>
      </c>
      <c r="E280" s="363">
        <v>16394059.930000002</v>
      </c>
      <c r="F280" s="363">
        <v>19121605.250000004</v>
      </c>
    </row>
    <row r="281" spans="2:6">
      <c r="B281" s="363" t="s">
        <v>3486</v>
      </c>
      <c r="E281" s="363">
        <v>469849.96</v>
      </c>
    </row>
    <row r="282" spans="2:6">
      <c r="B282" s="363" t="s">
        <v>3487</v>
      </c>
      <c r="E282" s="363">
        <v>44000</v>
      </c>
    </row>
    <row r="283" spans="2:6">
      <c r="B283" s="363" t="s">
        <v>3488</v>
      </c>
      <c r="E283" s="363">
        <v>44000</v>
      </c>
    </row>
    <row r="284" spans="2:6">
      <c r="B284" s="363" t="s">
        <v>3489</v>
      </c>
      <c r="E284" s="363">
        <v>89000</v>
      </c>
    </row>
    <row r="285" spans="2:6">
      <c r="B285" s="363" t="s">
        <v>3490</v>
      </c>
      <c r="E285" s="363">
        <v>58000</v>
      </c>
    </row>
    <row r="286" spans="2:6">
      <c r="B286" s="363" t="s">
        <v>3491</v>
      </c>
      <c r="E286" s="363">
        <v>34000</v>
      </c>
    </row>
    <row r="287" spans="2:6">
      <c r="B287" s="363" t="s">
        <v>3492</v>
      </c>
      <c r="E287" s="363">
        <v>89000</v>
      </c>
    </row>
    <row r="288" spans="2:6">
      <c r="B288" s="363" t="s">
        <v>3493</v>
      </c>
      <c r="E288" s="363">
        <v>66000</v>
      </c>
    </row>
    <row r="289" spans="2:6">
      <c r="B289" s="363" t="s">
        <v>3494</v>
      </c>
      <c r="E289" s="363">
        <v>48000</v>
      </c>
    </row>
    <row r="290" spans="2:6">
      <c r="B290" s="363" t="s">
        <v>3495</v>
      </c>
      <c r="E290" s="363">
        <v>35000</v>
      </c>
    </row>
    <row r="291" spans="2:6">
      <c r="B291" s="363" t="s">
        <v>3496</v>
      </c>
      <c r="E291" s="363">
        <v>135000</v>
      </c>
    </row>
    <row r="292" spans="2:6">
      <c r="B292" s="363" t="s">
        <v>3497</v>
      </c>
      <c r="E292" s="363">
        <v>406389.48000000004</v>
      </c>
    </row>
    <row r="293" spans="2:6">
      <c r="B293" s="363" t="s">
        <v>3498</v>
      </c>
      <c r="E293" s="363">
        <v>265695.90000000002</v>
      </c>
    </row>
    <row r="294" spans="2:6">
      <c r="B294" s="363" t="s">
        <v>3499</v>
      </c>
      <c r="E294" s="363">
        <v>405938.81</v>
      </c>
      <c r="F294" s="363">
        <v>465788.81</v>
      </c>
    </row>
    <row r="295" spans="2:6">
      <c r="B295" s="363" t="s">
        <v>3500</v>
      </c>
      <c r="E295" s="363">
        <v>125000</v>
      </c>
    </row>
    <row r="296" spans="2:6">
      <c r="B296" s="363" t="s">
        <v>3501</v>
      </c>
      <c r="E296" s="363">
        <v>20512.82</v>
      </c>
    </row>
    <row r="297" spans="2:6">
      <c r="B297" s="363" t="s">
        <v>3502</v>
      </c>
      <c r="E297" s="363">
        <v>11000</v>
      </c>
      <c r="F297" s="363">
        <v>11000</v>
      </c>
    </row>
    <row r="298" spans="2:6">
      <c r="B298" s="363" t="s">
        <v>3503</v>
      </c>
      <c r="E298" s="363">
        <v>800122.33</v>
      </c>
    </row>
    <row r="299" spans="2:6">
      <c r="B299" s="363" t="s">
        <v>3504</v>
      </c>
      <c r="E299" s="363">
        <v>1532643.25</v>
      </c>
      <c r="F299" s="363">
        <v>1532643.25</v>
      </c>
    </row>
    <row r="300" spans="2:6">
      <c r="B300" s="363" t="s">
        <v>3505</v>
      </c>
      <c r="E300" s="363">
        <v>74257.39</v>
      </c>
    </row>
    <row r="301" spans="2:6">
      <c r="B301" s="363" t="s">
        <v>3506</v>
      </c>
      <c r="E301" s="363">
        <v>523984.44</v>
      </c>
    </row>
    <row r="302" spans="2:6">
      <c r="B302" s="363" t="s">
        <v>3507</v>
      </c>
      <c r="E302" s="363">
        <v>90000</v>
      </c>
      <c r="F302" s="363">
        <v>90000</v>
      </c>
    </row>
    <row r="303" spans="2:6">
      <c r="B303" s="363" t="s">
        <v>3508</v>
      </c>
      <c r="E303" s="363">
        <v>40000</v>
      </c>
      <c r="F303" s="363">
        <v>40000</v>
      </c>
    </row>
    <row r="304" spans="2:6">
      <c r="B304" s="363" t="s">
        <v>3509</v>
      </c>
      <c r="E304" s="363">
        <v>1959507.53</v>
      </c>
      <c r="F304" s="363">
        <v>1959507.53</v>
      </c>
    </row>
    <row r="305" spans="2:6">
      <c r="B305" s="363" t="s">
        <v>3510</v>
      </c>
      <c r="E305" s="363">
        <v>1743235.16</v>
      </c>
      <c r="F305" s="363">
        <v>1743235.16</v>
      </c>
    </row>
    <row r="306" spans="2:6">
      <c r="B306" s="363" t="s">
        <v>3511</v>
      </c>
      <c r="E306" s="363">
        <v>289887.89</v>
      </c>
      <c r="F306" s="363">
        <v>289887.89</v>
      </c>
    </row>
    <row r="307" spans="2:6">
      <c r="B307" s="363" t="s">
        <v>3512</v>
      </c>
      <c r="E307" s="363">
        <v>301179.40999999997</v>
      </c>
    </row>
    <row r="308" spans="2:6">
      <c r="B308" s="363" t="s">
        <v>3513</v>
      </c>
      <c r="E308" s="363">
        <v>96000</v>
      </c>
      <c r="F308" s="363">
        <v>96000</v>
      </c>
    </row>
    <row r="309" spans="2:6">
      <c r="B309" s="363" t="s">
        <v>3514</v>
      </c>
      <c r="E309" s="363">
        <v>65000</v>
      </c>
      <c r="F309" s="363">
        <v>65000</v>
      </c>
    </row>
    <row r="310" spans="2:6">
      <c r="B310" s="363" t="s">
        <v>3515</v>
      </c>
      <c r="E310" s="363">
        <v>40000</v>
      </c>
      <c r="F310" s="363">
        <v>40000</v>
      </c>
    </row>
    <row r="311" spans="2:6">
      <c r="B311" s="363" t="s">
        <v>3516</v>
      </c>
      <c r="E311" s="363">
        <v>42000</v>
      </c>
      <c r="F311" s="363">
        <v>42000</v>
      </c>
    </row>
    <row r="312" spans="2:6">
      <c r="B312" s="363" t="s">
        <v>3517</v>
      </c>
      <c r="E312" s="363">
        <v>49000</v>
      </c>
      <c r="F312" s="363">
        <v>49000</v>
      </c>
    </row>
    <row r="313" spans="2:6">
      <c r="B313" s="363" t="s">
        <v>3518</v>
      </c>
      <c r="E313" s="363">
        <v>49000</v>
      </c>
      <c r="F313" s="363">
        <v>49000</v>
      </c>
    </row>
    <row r="314" spans="2:6">
      <c r="B314" s="363" t="s">
        <v>3519</v>
      </c>
      <c r="E314" s="363">
        <v>49000</v>
      </c>
      <c r="F314" s="363">
        <v>49000</v>
      </c>
    </row>
    <row r="315" spans="2:6">
      <c r="B315" s="363" t="s">
        <v>3520</v>
      </c>
      <c r="E315" s="363">
        <v>64000</v>
      </c>
      <c r="F315" s="363">
        <v>64000</v>
      </c>
    </row>
    <row r="316" spans="2:6">
      <c r="B316" s="363" t="s">
        <v>3521</v>
      </c>
      <c r="E316" s="363">
        <v>54000</v>
      </c>
      <c r="F316" s="363">
        <v>54000</v>
      </c>
    </row>
    <row r="317" spans="2:6">
      <c r="B317" s="363" t="s">
        <v>3522</v>
      </c>
      <c r="E317" s="363">
        <v>38000</v>
      </c>
      <c r="F317" s="363">
        <v>38000</v>
      </c>
    </row>
    <row r="318" spans="2:6">
      <c r="B318" s="363" t="s">
        <v>3523</v>
      </c>
      <c r="E318" s="363">
        <v>29000</v>
      </c>
      <c r="F318" s="363">
        <v>29000</v>
      </c>
    </row>
    <row r="319" spans="2:6">
      <c r="B319" s="363" t="s">
        <v>3524</v>
      </c>
      <c r="E319" s="363">
        <v>30000</v>
      </c>
      <c r="F319" s="363">
        <v>30000</v>
      </c>
    </row>
    <row r="320" spans="2:6">
      <c r="B320" s="363" t="s">
        <v>3525</v>
      </c>
      <c r="E320" s="363">
        <v>34000</v>
      </c>
      <c r="F320" s="363">
        <v>34000</v>
      </c>
    </row>
    <row r="321" spans="2:6">
      <c r="B321" s="363" t="s">
        <v>3526</v>
      </c>
      <c r="E321" s="363">
        <v>33000</v>
      </c>
      <c r="F321" s="363">
        <v>33000</v>
      </c>
    </row>
    <row r="322" spans="2:6">
      <c r="B322" s="363" t="s">
        <v>3527</v>
      </c>
      <c r="E322" s="363">
        <v>28000</v>
      </c>
      <c r="F322" s="363">
        <v>28000</v>
      </c>
    </row>
    <row r="323" spans="2:6">
      <c r="B323" s="363" t="s">
        <v>3528</v>
      </c>
      <c r="E323" s="363">
        <v>20000</v>
      </c>
      <c r="F323" s="363">
        <v>23000</v>
      </c>
    </row>
    <row r="324" spans="2:6">
      <c r="B324" s="363" t="s">
        <v>3529</v>
      </c>
      <c r="E324" s="363">
        <v>15000</v>
      </c>
      <c r="F324" s="363">
        <v>21500</v>
      </c>
    </row>
    <row r="325" spans="2:6">
      <c r="B325" s="363" t="s">
        <v>3530</v>
      </c>
      <c r="E325" s="363">
        <v>55000</v>
      </c>
      <c r="F325" s="363">
        <v>55000</v>
      </c>
    </row>
    <row r="326" spans="2:6">
      <c r="B326" s="363" t="s">
        <v>3532</v>
      </c>
      <c r="E326" s="363">
        <v>45000</v>
      </c>
      <c r="F326" s="363">
        <v>45000</v>
      </c>
    </row>
    <row r="327" spans="2:6">
      <c r="B327" s="363" t="s">
        <v>3534</v>
      </c>
      <c r="E327" s="363">
        <v>40000</v>
      </c>
      <c r="F327" s="363">
        <v>40000</v>
      </c>
    </row>
    <row r="328" spans="2:6">
      <c r="B328" s="363" t="s">
        <v>3536</v>
      </c>
      <c r="E328" s="363">
        <v>45000</v>
      </c>
      <c r="F328" s="363">
        <v>45000</v>
      </c>
    </row>
    <row r="329" spans="2:6">
      <c r="B329" s="363" t="s">
        <v>3537</v>
      </c>
      <c r="E329" s="363">
        <v>45000</v>
      </c>
      <c r="F329" s="363">
        <v>45000</v>
      </c>
    </row>
    <row r="330" spans="2:6">
      <c r="B330" s="363" t="s">
        <v>3538</v>
      </c>
      <c r="E330" s="363">
        <v>40000</v>
      </c>
      <c r="F330" s="363">
        <v>40000</v>
      </c>
    </row>
    <row r="331" spans="2:6">
      <c r="B331" s="363" t="s">
        <v>3539</v>
      </c>
      <c r="E331" s="363">
        <v>45000</v>
      </c>
      <c r="F331" s="363">
        <v>45000</v>
      </c>
    </row>
    <row r="332" spans="2:6">
      <c r="B332" s="363" t="s">
        <v>3540</v>
      </c>
      <c r="E332" s="363">
        <v>40000</v>
      </c>
      <c r="F332" s="363">
        <v>40000</v>
      </c>
    </row>
    <row r="333" spans="2:6">
      <c r="B333" s="363" t="s">
        <v>3541</v>
      </c>
      <c r="E333" s="363">
        <v>40000</v>
      </c>
      <c r="F333" s="363">
        <v>40000</v>
      </c>
    </row>
    <row r="334" spans="2:6">
      <c r="B334" s="363" t="s">
        <v>3542</v>
      </c>
      <c r="E334" s="363">
        <v>40000</v>
      </c>
      <c r="F334" s="363">
        <v>40000</v>
      </c>
    </row>
    <row r="335" spans="2:6">
      <c r="B335" s="363" t="s">
        <v>3543</v>
      </c>
      <c r="E335" s="363">
        <v>40000</v>
      </c>
      <c r="F335" s="363">
        <v>40000</v>
      </c>
    </row>
    <row r="336" spans="2:6">
      <c r="B336" s="363" t="s">
        <v>3544</v>
      </c>
      <c r="E336" s="363">
        <v>45000</v>
      </c>
      <c r="F336" s="363">
        <v>45000</v>
      </c>
    </row>
    <row r="337" spans="2:6">
      <c r="B337" s="363" t="s">
        <v>3545</v>
      </c>
      <c r="E337" s="363">
        <v>45000</v>
      </c>
      <c r="F337" s="363">
        <v>45000</v>
      </c>
    </row>
    <row r="338" spans="2:6">
      <c r="B338" s="363" t="s">
        <v>3546</v>
      </c>
      <c r="E338" s="363">
        <v>45000</v>
      </c>
      <c r="F338" s="363">
        <v>45000</v>
      </c>
    </row>
    <row r="339" spans="2:6">
      <c r="B339" s="363" t="s">
        <v>3547</v>
      </c>
      <c r="E339" s="363">
        <v>38000</v>
      </c>
      <c r="F339" s="363">
        <v>38000</v>
      </c>
    </row>
    <row r="340" spans="2:6">
      <c r="B340" s="363" t="s">
        <v>3548</v>
      </c>
      <c r="E340" s="363">
        <v>40000</v>
      </c>
      <c r="F340" s="363">
        <v>40000</v>
      </c>
    </row>
    <row r="341" spans="2:6">
      <c r="B341" s="363" t="s">
        <v>3549</v>
      </c>
      <c r="E341" s="363">
        <v>40000</v>
      </c>
      <c r="F341" s="363">
        <v>40000</v>
      </c>
    </row>
    <row r="342" spans="2:6">
      <c r="B342" s="363" t="s">
        <v>3550</v>
      </c>
      <c r="E342" s="363">
        <v>40000</v>
      </c>
      <c r="F342" s="363">
        <v>40000</v>
      </c>
    </row>
    <row r="343" spans="2:6">
      <c r="B343" s="363" t="s">
        <v>3551</v>
      </c>
      <c r="E343" s="363">
        <v>45000</v>
      </c>
      <c r="F343" s="363">
        <v>45000</v>
      </c>
    </row>
    <row r="344" spans="2:6">
      <c r="B344" s="363" t="s">
        <v>3552</v>
      </c>
      <c r="E344" s="363">
        <v>170000</v>
      </c>
      <c r="F344" s="363">
        <v>170000</v>
      </c>
    </row>
    <row r="345" spans="2:6">
      <c r="B345" s="363" t="s">
        <v>3553</v>
      </c>
      <c r="E345" s="363">
        <v>120000</v>
      </c>
      <c r="F345" s="363">
        <v>120000</v>
      </c>
    </row>
    <row r="346" spans="2:6">
      <c r="B346" s="363" t="s">
        <v>3554</v>
      </c>
      <c r="E346" s="363">
        <v>26000</v>
      </c>
      <c r="F346" s="363">
        <v>26000</v>
      </c>
    </row>
    <row r="347" spans="2:6">
      <c r="B347" s="363" t="s">
        <v>3555</v>
      </c>
      <c r="E347" s="363">
        <v>26000</v>
      </c>
      <c r="F347" s="363">
        <v>26000</v>
      </c>
    </row>
    <row r="348" spans="2:6">
      <c r="B348" s="363" t="s">
        <v>3556</v>
      </c>
      <c r="E348" s="363">
        <v>27600</v>
      </c>
      <c r="F348" s="363">
        <v>30800</v>
      </c>
    </row>
    <row r="349" spans="2:6">
      <c r="B349" s="363" t="s">
        <v>3557</v>
      </c>
      <c r="E349" s="363">
        <v>20000</v>
      </c>
      <c r="F349" s="363">
        <v>20000</v>
      </c>
    </row>
    <row r="350" spans="2:6">
      <c r="B350" s="363" t="s">
        <v>3558</v>
      </c>
      <c r="E350" s="363">
        <v>17200</v>
      </c>
      <c r="F350" s="363">
        <v>27700</v>
      </c>
    </row>
    <row r="351" spans="2:6">
      <c r="B351" s="363" t="s">
        <v>3559</v>
      </c>
      <c r="E351" s="363">
        <v>17200</v>
      </c>
      <c r="F351" s="363">
        <v>27700</v>
      </c>
    </row>
    <row r="352" spans="2:6">
      <c r="B352" s="363" t="s">
        <v>3560</v>
      </c>
      <c r="E352" s="363">
        <v>17200</v>
      </c>
      <c r="F352" s="363">
        <v>27700</v>
      </c>
    </row>
    <row r="353" spans="2:6">
      <c r="B353" s="363" t="s">
        <v>3561</v>
      </c>
      <c r="E353" s="363">
        <v>20000</v>
      </c>
      <c r="F353" s="363">
        <v>26500</v>
      </c>
    </row>
    <row r="354" spans="2:6">
      <c r="B354" s="363" t="s">
        <v>3562</v>
      </c>
      <c r="E354" s="363">
        <v>16000</v>
      </c>
      <c r="F354" s="363">
        <v>22500</v>
      </c>
    </row>
    <row r="355" spans="2:6">
      <c r="B355" s="363" t="s">
        <v>3563</v>
      </c>
      <c r="E355" s="363">
        <v>17200</v>
      </c>
      <c r="F355" s="363">
        <v>27700</v>
      </c>
    </row>
    <row r="356" spans="2:6">
      <c r="B356" s="363" t="s">
        <v>3564</v>
      </c>
      <c r="E356" s="363">
        <v>18000</v>
      </c>
      <c r="F356" s="363">
        <v>28500</v>
      </c>
    </row>
    <row r="357" spans="2:6">
      <c r="B357" s="363" t="s">
        <v>3565</v>
      </c>
      <c r="E357" s="363">
        <v>14400</v>
      </c>
      <c r="F357" s="363">
        <v>14400</v>
      </c>
    </row>
    <row r="358" spans="2:6">
      <c r="B358" s="363" t="s">
        <v>3566</v>
      </c>
      <c r="E358" s="363">
        <v>12000</v>
      </c>
      <c r="F358" s="363">
        <v>14800</v>
      </c>
    </row>
    <row r="359" spans="2:6">
      <c r="B359" s="363" t="s">
        <v>3567</v>
      </c>
      <c r="E359" s="363">
        <v>36000</v>
      </c>
      <c r="F359" s="363">
        <v>42700</v>
      </c>
    </row>
    <row r="360" spans="2:6">
      <c r="B360" s="363" t="s">
        <v>3568</v>
      </c>
      <c r="E360" s="363">
        <v>63200</v>
      </c>
      <c r="F360" s="363">
        <v>108200</v>
      </c>
    </row>
    <row r="361" spans="2:6">
      <c r="B361" s="363" t="s">
        <v>3569</v>
      </c>
      <c r="E361" s="363">
        <v>55000</v>
      </c>
      <c r="F361" s="363">
        <v>55000</v>
      </c>
    </row>
    <row r="362" spans="2:6">
      <c r="B362" s="363" t="s">
        <v>3570</v>
      </c>
      <c r="E362" s="363">
        <v>50000</v>
      </c>
      <c r="F362" s="363">
        <v>50000</v>
      </c>
    </row>
    <row r="363" spans="2:6">
      <c r="B363" s="363" t="s">
        <v>3571</v>
      </c>
      <c r="E363" s="363">
        <v>22000</v>
      </c>
      <c r="F363" s="363">
        <v>22000</v>
      </c>
    </row>
    <row r="364" spans="2:6">
      <c r="B364" s="363" t="s">
        <v>3572</v>
      </c>
      <c r="E364" s="363">
        <v>10000</v>
      </c>
      <c r="F364" s="363">
        <v>10000</v>
      </c>
    </row>
    <row r="365" spans="2:6">
      <c r="B365" s="363" t="s">
        <v>3573</v>
      </c>
      <c r="E365" s="363">
        <v>24000</v>
      </c>
      <c r="F365" s="363">
        <v>24000</v>
      </c>
    </row>
    <row r="366" spans="2:6">
      <c r="B366" s="363" t="s">
        <v>3531</v>
      </c>
      <c r="E366" s="363">
        <v>40000</v>
      </c>
      <c r="F366" s="363">
        <v>40000</v>
      </c>
    </row>
    <row r="367" spans="2:6">
      <c r="B367" s="363" t="s">
        <v>3533</v>
      </c>
      <c r="E367" s="363">
        <v>40000</v>
      </c>
      <c r="F367" s="363">
        <v>40000</v>
      </c>
    </row>
    <row r="368" spans="2:6">
      <c r="B368" s="363" t="s">
        <v>3535</v>
      </c>
      <c r="E368" s="363">
        <v>40000</v>
      </c>
      <c r="F368" s="363">
        <v>40000</v>
      </c>
    </row>
    <row r="369" spans="2:6">
      <c r="B369" s="363" t="s">
        <v>3574</v>
      </c>
      <c r="E369" s="363">
        <v>4500</v>
      </c>
    </row>
    <row r="370" spans="2:6">
      <c r="B370" s="363" t="s">
        <v>3575</v>
      </c>
      <c r="E370" s="363">
        <v>567454.64</v>
      </c>
    </row>
    <row r="371" spans="2:6">
      <c r="B371" s="363" t="s">
        <v>3576</v>
      </c>
      <c r="E371" s="363">
        <v>120703.12</v>
      </c>
    </row>
    <row r="372" spans="2:6">
      <c r="B372" s="363" t="s">
        <v>3577</v>
      </c>
      <c r="F372" s="363">
        <v>170000</v>
      </c>
    </row>
    <row r="373" spans="2:6">
      <c r="B373" s="363" t="s">
        <v>3578</v>
      </c>
      <c r="F373" s="363">
        <v>63000</v>
      </c>
    </row>
    <row r="374" spans="2:6">
      <c r="B374" s="363" t="s">
        <v>3579</v>
      </c>
      <c r="F374" s="363">
        <v>40000</v>
      </c>
    </row>
    <row r="375" spans="2:6">
      <c r="B375" s="363" t="s">
        <v>3580</v>
      </c>
      <c r="F375" s="363">
        <v>60000</v>
      </c>
    </row>
    <row r="376" spans="2:6">
      <c r="B376" s="363" t="s">
        <v>3581</v>
      </c>
      <c r="F376" s="363">
        <v>60000</v>
      </c>
    </row>
    <row r="377" spans="2:6">
      <c r="B377" s="363" t="s">
        <v>3582</v>
      </c>
      <c r="F377" s="363">
        <v>80000</v>
      </c>
    </row>
    <row r="378" spans="2:6">
      <c r="B378" s="363" t="s">
        <v>3583</v>
      </c>
      <c r="F378" s="363">
        <v>40000</v>
      </c>
    </row>
    <row r="379" spans="2:6">
      <c r="B379" s="363" t="s">
        <v>3584</v>
      </c>
      <c r="F379" s="363">
        <v>60000</v>
      </c>
    </row>
    <row r="380" spans="2:6">
      <c r="B380" s="363" t="s">
        <v>3585</v>
      </c>
      <c r="F380" s="363">
        <v>65000</v>
      </c>
    </row>
    <row r="381" spans="2:6">
      <c r="B381" s="363" t="s">
        <v>3586</v>
      </c>
      <c r="F381" s="363">
        <v>55000</v>
      </c>
    </row>
    <row r="382" spans="2:6">
      <c r="B382" s="363" t="s">
        <v>3587</v>
      </c>
      <c r="F382" s="363">
        <v>43000</v>
      </c>
    </row>
    <row r="383" spans="2:6">
      <c r="B383" s="363" t="s">
        <v>3588</v>
      </c>
      <c r="F383" s="363">
        <v>43000</v>
      </c>
    </row>
    <row r="384" spans="2:6">
      <c r="B384" s="363" t="s">
        <v>3589</v>
      </c>
      <c r="F384" s="363">
        <v>67000</v>
      </c>
    </row>
    <row r="385" spans="2:6">
      <c r="B385" s="363" t="s">
        <v>3590</v>
      </c>
      <c r="F385" s="363">
        <v>75000</v>
      </c>
    </row>
    <row r="386" spans="2:6">
      <c r="B386" s="363" t="s">
        <v>3591</v>
      </c>
      <c r="F386" s="363">
        <v>37000</v>
      </c>
    </row>
    <row r="387" spans="2:6">
      <c r="B387" s="363" t="s">
        <v>3592</v>
      </c>
      <c r="F387" s="363">
        <v>774098.66</v>
      </c>
    </row>
    <row r="388" spans="2:6">
      <c r="B388" s="363" t="s">
        <v>3593</v>
      </c>
      <c r="F388" s="363">
        <v>38000</v>
      </c>
    </row>
    <row r="389" spans="2:6">
      <c r="B389" s="363" t="s">
        <v>3594</v>
      </c>
      <c r="F389" s="363">
        <v>38000</v>
      </c>
    </row>
    <row r="390" spans="2:6">
      <c r="B390" s="363" t="s">
        <v>3595</v>
      </c>
      <c r="F390" s="363">
        <v>38000</v>
      </c>
    </row>
    <row r="391" spans="2:6">
      <c r="B391" s="363" t="s">
        <v>3596</v>
      </c>
      <c r="F391" s="363">
        <v>40000</v>
      </c>
    </row>
    <row r="392" spans="2:6">
      <c r="B392" s="363" t="s">
        <v>3597</v>
      </c>
      <c r="F392" s="363">
        <v>40000</v>
      </c>
    </row>
    <row r="393" spans="2:6">
      <c r="B393" s="363" t="s">
        <v>3598</v>
      </c>
      <c r="F393" s="363">
        <v>30000</v>
      </c>
    </row>
    <row r="394" spans="2:6">
      <c r="B394" s="363" t="s">
        <v>3599</v>
      </c>
      <c r="F394" s="363">
        <v>35000</v>
      </c>
    </row>
    <row r="395" spans="2:6">
      <c r="B395" s="363" t="s">
        <v>3600</v>
      </c>
      <c r="F395" s="363">
        <v>5801090.3300000001</v>
      </c>
    </row>
    <row r="396" spans="2:6">
      <c r="B396" s="363" t="s">
        <v>3601</v>
      </c>
      <c r="F396" s="363">
        <v>54445.919999999998</v>
      </c>
    </row>
    <row r="397" spans="2:6">
      <c r="B397" s="363" t="s">
        <v>3602</v>
      </c>
      <c r="F397" s="363">
        <v>64103</v>
      </c>
    </row>
    <row r="398" spans="2:6">
      <c r="B398" s="363" t="s">
        <v>3603</v>
      </c>
      <c r="F398" s="363">
        <v>57265</v>
      </c>
    </row>
    <row r="399" spans="2:6">
      <c r="B399" s="363" t="s">
        <v>3604</v>
      </c>
      <c r="F399" s="363">
        <v>19658</v>
      </c>
    </row>
    <row r="400" spans="2:6">
      <c r="B400" s="363" t="s">
        <v>3605</v>
      </c>
      <c r="F400" s="363">
        <v>19658</v>
      </c>
    </row>
    <row r="401" spans="2:6">
      <c r="B401" s="363" t="s">
        <v>3606</v>
      </c>
      <c r="F401" s="363">
        <v>40000</v>
      </c>
    </row>
    <row r="402" spans="2:6">
      <c r="B402" s="363" t="s">
        <v>3607</v>
      </c>
      <c r="F402" s="363">
        <v>42000</v>
      </c>
    </row>
    <row r="403" spans="2:6">
      <c r="B403" s="363" t="s">
        <v>3608</v>
      </c>
      <c r="F403" s="363">
        <v>42000</v>
      </c>
    </row>
    <row r="404" spans="2:6">
      <c r="B404" s="363" t="s">
        <v>3609</v>
      </c>
      <c r="F404" s="363">
        <v>4500</v>
      </c>
    </row>
    <row r="405" spans="2:6">
      <c r="B405" s="363" t="s">
        <v>3610</v>
      </c>
      <c r="F405" s="363">
        <v>99300.97</v>
      </c>
    </row>
    <row r="406" spans="2:6">
      <c r="B406" s="363" t="s">
        <v>3611</v>
      </c>
      <c r="F406" s="363">
        <v>20000</v>
      </c>
    </row>
    <row r="407" spans="2:6">
      <c r="B407" s="363" t="s">
        <v>3612</v>
      </c>
      <c r="F407" s="363">
        <v>15442.88</v>
      </c>
    </row>
    <row r="408" spans="2:6">
      <c r="B408" s="363" t="s">
        <v>3613</v>
      </c>
      <c r="F408" s="363">
        <v>21869.38</v>
      </c>
    </row>
    <row r="409" spans="2:6">
      <c r="B409" s="363" t="s">
        <v>3614</v>
      </c>
      <c r="F409" s="363">
        <v>701578.34</v>
      </c>
    </row>
    <row r="410" spans="2:6">
      <c r="B410" s="363" t="s">
        <v>3615</v>
      </c>
      <c r="F410" s="363">
        <v>1403156.68</v>
      </c>
    </row>
    <row r="411" spans="2:6">
      <c r="B411" s="363" t="s">
        <v>3616</v>
      </c>
      <c r="F411" s="363">
        <v>691537.4</v>
      </c>
    </row>
    <row r="412" spans="2:6">
      <c r="B412" s="363" t="s">
        <v>1521</v>
      </c>
      <c r="C412" s="363">
        <v>6726252.5700000003</v>
      </c>
      <c r="D412" s="363">
        <v>12726752.129266998</v>
      </c>
      <c r="E412" s="363">
        <v>44039092.61999999</v>
      </c>
      <c r="F412" s="363">
        <v>52389023.350000009</v>
      </c>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filterMode="1"/>
  <dimension ref="A1:L180"/>
  <sheetViews>
    <sheetView topLeftCell="A155" workbookViewId="0">
      <selection activeCell="H180" sqref="H180"/>
    </sheetView>
  </sheetViews>
  <sheetFormatPr defaultRowHeight="10.5"/>
  <cols>
    <col min="1" max="1" width="9.125" style="958" customWidth="1"/>
    <col min="2" max="2" width="9" style="958" customWidth="1"/>
    <col min="3" max="3" width="41" style="958" customWidth="1"/>
    <col min="4" max="4" width="11.5" style="958" hidden="1" customWidth="1"/>
    <col min="5" max="5" width="13.375" style="958" hidden="1" customWidth="1"/>
    <col min="6" max="6" width="14.375" style="958" bestFit="1" customWidth="1"/>
    <col min="7" max="7" width="10.25" style="958" bestFit="1" customWidth="1"/>
    <col min="8" max="8" width="16.375" style="989" bestFit="1" customWidth="1"/>
    <col min="9" max="9" width="12" style="958" bestFit="1" customWidth="1"/>
    <col min="10" max="10" width="11.5" style="958" bestFit="1" customWidth="1"/>
    <col min="11" max="11" width="9.125" style="958" bestFit="1" customWidth="1"/>
    <col min="12" max="256" width="9" style="958"/>
    <col min="257" max="257" width="9.125" style="958" customWidth="1"/>
    <col min="258" max="258" width="9" style="958" customWidth="1"/>
    <col min="259" max="259" width="41" style="958" customWidth="1"/>
    <col min="260" max="261" width="0" style="958" hidden="1" customWidth="1"/>
    <col min="262" max="262" width="14.375" style="958" bestFit="1" customWidth="1"/>
    <col min="263" max="263" width="10.25" style="958" bestFit="1" customWidth="1"/>
    <col min="264" max="264" width="16.375" style="958" bestFit="1" customWidth="1"/>
    <col min="265" max="265" width="12" style="958" bestFit="1" customWidth="1"/>
    <col min="266" max="266" width="11.5" style="958" bestFit="1" customWidth="1"/>
    <col min="267" max="267" width="9.125" style="958" bestFit="1" customWidth="1"/>
    <col min="268" max="512" width="9" style="958"/>
    <col min="513" max="513" width="9.125" style="958" customWidth="1"/>
    <col min="514" max="514" width="9" style="958" customWidth="1"/>
    <col min="515" max="515" width="41" style="958" customWidth="1"/>
    <col min="516" max="517" width="0" style="958" hidden="1" customWidth="1"/>
    <col min="518" max="518" width="14.375" style="958" bestFit="1" customWidth="1"/>
    <col min="519" max="519" width="10.25" style="958" bestFit="1" customWidth="1"/>
    <col min="520" max="520" width="16.375" style="958" bestFit="1" customWidth="1"/>
    <col min="521" max="521" width="12" style="958" bestFit="1" customWidth="1"/>
    <col min="522" max="522" width="11.5" style="958" bestFit="1" customWidth="1"/>
    <col min="523" max="523" width="9.125" style="958" bestFit="1" customWidth="1"/>
    <col min="524" max="768" width="9" style="958"/>
    <col min="769" max="769" width="9.125" style="958" customWidth="1"/>
    <col min="770" max="770" width="9" style="958" customWidth="1"/>
    <col min="771" max="771" width="41" style="958" customWidth="1"/>
    <col min="772" max="773" width="0" style="958" hidden="1" customWidth="1"/>
    <col min="774" max="774" width="14.375" style="958" bestFit="1" customWidth="1"/>
    <col min="775" max="775" width="10.25" style="958" bestFit="1" customWidth="1"/>
    <col min="776" max="776" width="16.375" style="958" bestFit="1" customWidth="1"/>
    <col min="777" max="777" width="12" style="958" bestFit="1" customWidth="1"/>
    <col min="778" max="778" width="11.5" style="958" bestFit="1" customWidth="1"/>
    <col min="779" max="779" width="9.125" style="958" bestFit="1" customWidth="1"/>
    <col min="780" max="1024" width="9" style="958"/>
    <col min="1025" max="1025" width="9.125" style="958" customWidth="1"/>
    <col min="1026" max="1026" width="9" style="958" customWidth="1"/>
    <col min="1027" max="1027" width="41" style="958" customWidth="1"/>
    <col min="1028" max="1029" width="0" style="958" hidden="1" customWidth="1"/>
    <col min="1030" max="1030" width="14.375" style="958" bestFit="1" customWidth="1"/>
    <col min="1031" max="1031" width="10.25" style="958" bestFit="1" customWidth="1"/>
    <col min="1032" max="1032" width="16.375" style="958" bestFit="1" customWidth="1"/>
    <col min="1033" max="1033" width="12" style="958" bestFit="1" customWidth="1"/>
    <col min="1034" max="1034" width="11.5" style="958" bestFit="1" customWidth="1"/>
    <col min="1035" max="1035" width="9.125" style="958" bestFit="1" customWidth="1"/>
    <col min="1036" max="1280" width="9" style="958"/>
    <col min="1281" max="1281" width="9.125" style="958" customWidth="1"/>
    <col min="1282" max="1282" width="9" style="958" customWidth="1"/>
    <col min="1283" max="1283" width="41" style="958" customWidth="1"/>
    <col min="1284" max="1285" width="0" style="958" hidden="1" customWidth="1"/>
    <col min="1286" max="1286" width="14.375" style="958" bestFit="1" customWidth="1"/>
    <col min="1287" max="1287" width="10.25" style="958" bestFit="1" customWidth="1"/>
    <col min="1288" max="1288" width="16.375" style="958" bestFit="1" customWidth="1"/>
    <col min="1289" max="1289" width="12" style="958" bestFit="1" customWidth="1"/>
    <col min="1290" max="1290" width="11.5" style="958" bestFit="1" customWidth="1"/>
    <col min="1291" max="1291" width="9.125" style="958" bestFit="1" customWidth="1"/>
    <col min="1292" max="1536" width="9" style="958"/>
    <col min="1537" max="1537" width="9.125" style="958" customWidth="1"/>
    <col min="1538" max="1538" width="9" style="958" customWidth="1"/>
    <col min="1539" max="1539" width="41" style="958" customWidth="1"/>
    <col min="1540" max="1541" width="0" style="958" hidden="1" customWidth="1"/>
    <col min="1542" max="1542" width="14.375" style="958" bestFit="1" customWidth="1"/>
    <col min="1543" max="1543" width="10.25" style="958" bestFit="1" customWidth="1"/>
    <col min="1544" max="1544" width="16.375" style="958" bestFit="1" customWidth="1"/>
    <col min="1545" max="1545" width="12" style="958" bestFit="1" customWidth="1"/>
    <col min="1546" max="1546" width="11.5" style="958" bestFit="1" customWidth="1"/>
    <col min="1547" max="1547" width="9.125" style="958" bestFit="1" customWidth="1"/>
    <col min="1548" max="1792" width="9" style="958"/>
    <col min="1793" max="1793" width="9.125" style="958" customWidth="1"/>
    <col min="1794" max="1794" width="9" style="958" customWidth="1"/>
    <col min="1795" max="1795" width="41" style="958" customWidth="1"/>
    <col min="1796" max="1797" width="0" style="958" hidden="1" customWidth="1"/>
    <col min="1798" max="1798" width="14.375" style="958" bestFit="1" customWidth="1"/>
    <col min="1799" max="1799" width="10.25" style="958" bestFit="1" customWidth="1"/>
    <col min="1800" max="1800" width="16.375" style="958" bestFit="1" customWidth="1"/>
    <col min="1801" max="1801" width="12" style="958" bestFit="1" customWidth="1"/>
    <col min="1802" max="1802" width="11.5" style="958" bestFit="1" customWidth="1"/>
    <col min="1803" max="1803" width="9.125" style="958" bestFit="1" customWidth="1"/>
    <col min="1804" max="2048" width="9" style="958"/>
    <col min="2049" max="2049" width="9.125" style="958" customWidth="1"/>
    <col min="2050" max="2050" width="9" style="958" customWidth="1"/>
    <col min="2051" max="2051" width="41" style="958" customWidth="1"/>
    <col min="2052" max="2053" width="0" style="958" hidden="1" customWidth="1"/>
    <col min="2054" max="2054" width="14.375" style="958" bestFit="1" customWidth="1"/>
    <col min="2055" max="2055" width="10.25" style="958" bestFit="1" customWidth="1"/>
    <col min="2056" max="2056" width="16.375" style="958" bestFit="1" customWidth="1"/>
    <col min="2057" max="2057" width="12" style="958" bestFit="1" customWidth="1"/>
    <col min="2058" max="2058" width="11.5" style="958" bestFit="1" customWidth="1"/>
    <col min="2059" max="2059" width="9.125" style="958" bestFit="1" customWidth="1"/>
    <col min="2060" max="2304" width="9" style="958"/>
    <col min="2305" max="2305" width="9.125" style="958" customWidth="1"/>
    <col min="2306" max="2306" width="9" style="958" customWidth="1"/>
    <col min="2307" max="2307" width="41" style="958" customWidth="1"/>
    <col min="2308" max="2309" width="0" style="958" hidden="1" customWidth="1"/>
    <col min="2310" max="2310" width="14.375" style="958" bestFit="1" customWidth="1"/>
    <col min="2311" max="2311" width="10.25" style="958" bestFit="1" customWidth="1"/>
    <col min="2312" max="2312" width="16.375" style="958" bestFit="1" customWidth="1"/>
    <col min="2313" max="2313" width="12" style="958" bestFit="1" customWidth="1"/>
    <col min="2314" max="2314" width="11.5" style="958" bestFit="1" customWidth="1"/>
    <col min="2315" max="2315" width="9.125" style="958" bestFit="1" customWidth="1"/>
    <col min="2316" max="2560" width="9" style="958"/>
    <col min="2561" max="2561" width="9.125" style="958" customWidth="1"/>
    <col min="2562" max="2562" width="9" style="958" customWidth="1"/>
    <col min="2563" max="2563" width="41" style="958" customWidth="1"/>
    <col min="2564" max="2565" width="0" style="958" hidden="1" customWidth="1"/>
    <col min="2566" max="2566" width="14.375" style="958" bestFit="1" customWidth="1"/>
    <col min="2567" max="2567" width="10.25" style="958" bestFit="1" customWidth="1"/>
    <col min="2568" max="2568" width="16.375" style="958" bestFit="1" customWidth="1"/>
    <col min="2569" max="2569" width="12" style="958" bestFit="1" customWidth="1"/>
    <col min="2570" max="2570" width="11.5" style="958" bestFit="1" customWidth="1"/>
    <col min="2571" max="2571" width="9.125" style="958" bestFit="1" customWidth="1"/>
    <col min="2572" max="2816" width="9" style="958"/>
    <col min="2817" max="2817" width="9.125" style="958" customWidth="1"/>
    <col min="2818" max="2818" width="9" style="958" customWidth="1"/>
    <col min="2819" max="2819" width="41" style="958" customWidth="1"/>
    <col min="2820" max="2821" width="0" style="958" hidden="1" customWidth="1"/>
    <col min="2822" max="2822" width="14.375" style="958" bestFit="1" customWidth="1"/>
    <col min="2823" max="2823" width="10.25" style="958" bestFit="1" customWidth="1"/>
    <col min="2824" max="2824" width="16.375" style="958" bestFit="1" customWidth="1"/>
    <col min="2825" max="2825" width="12" style="958" bestFit="1" customWidth="1"/>
    <col min="2826" max="2826" width="11.5" style="958" bestFit="1" customWidth="1"/>
    <col min="2827" max="2827" width="9.125" style="958" bestFit="1" customWidth="1"/>
    <col min="2828" max="3072" width="9" style="958"/>
    <col min="3073" max="3073" width="9.125" style="958" customWidth="1"/>
    <col min="3074" max="3074" width="9" style="958" customWidth="1"/>
    <col min="3075" max="3075" width="41" style="958" customWidth="1"/>
    <col min="3076" max="3077" width="0" style="958" hidden="1" customWidth="1"/>
    <col min="3078" max="3078" width="14.375" style="958" bestFit="1" customWidth="1"/>
    <col min="3079" max="3079" width="10.25" style="958" bestFit="1" customWidth="1"/>
    <col min="3080" max="3080" width="16.375" style="958" bestFit="1" customWidth="1"/>
    <col min="3081" max="3081" width="12" style="958" bestFit="1" customWidth="1"/>
    <col min="3082" max="3082" width="11.5" style="958" bestFit="1" customWidth="1"/>
    <col min="3083" max="3083" width="9.125" style="958" bestFit="1" customWidth="1"/>
    <col min="3084" max="3328" width="9" style="958"/>
    <col min="3329" max="3329" width="9.125" style="958" customWidth="1"/>
    <col min="3330" max="3330" width="9" style="958" customWidth="1"/>
    <col min="3331" max="3331" width="41" style="958" customWidth="1"/>
    <col min="3332" max="3333" width="0" style="958" hidden="1" customWidth="1"/>
    <col min="3334" max="3334" width="14.375" style="958" bestFit="1" customWidth="1"/>
    <col min="3335" max="3335" width="10.25" style="958" bestFit="1" customWidth="1"/>
    <col min="3336" max="3336" width="16.375" style="958" bestFit="1" customWidth="1"/>
    <col min="3337" max="3337" width="12" style="958" bestFit="1" customWidth="1"/>
    <col min="3338" max="3338" width="11.5" style="958" bestFit="1" customWidth="1"/>
    <col min="3339" max="3339" width="9.125" style="958" bestFit="1" customWidth="1"/>
    <col min="3340" max="3584" width="9" style="958"/>
    <col min="3585" max="3585" width="9.125" style="958" customWidth="1"/>
    <col min="3586" max="3586" width="9" style="958" customWidth="1"/>
    <col min="3587" max="3587" width="41" style="958" customWidth="1"/>
    <col min="3588" max="3589" width="0" style="958" hidden="1" customWidth="1"/>
    <col min="3590" max="3590" width="14.375" style="958" bestFit="1" customWidth="1"/>
    <col min="3591" max="3591" width="10.25" style="958" bestFit="1" customWidth="1"/>
    <col min="3592" max="3592" width="16.375" style="958" bestFit="1" customWidth="1"/>
    <col min="3593" max="3593" width="12" style="958" bestFit="1" customWidth="1"/>
    <col min="3594" max="3594" width="11.5" style="958" bestFit="1" customWidth="1"/>
    <col min="3595" max="3595" width="9.125" style="958" bestFit="1" customWidth="1"/>
    <col min="3596" max="3840" width="9" style="958"/>
    <col min="3841" max="3841" width="9.125" style="958" customWidth="1"/>
    <col min="3842" max="3842" width="9" style="958" customWidth="1"/>
    <col min="3843" max="3843" width="41" style="958" customWidth="1"/>
    <col min="3844" max="3845" width="0" style="958" hidden="1" customWidth="1"/>
    <col min="3846" max="3846" width="14.375" style="958" bestFit="1" customWidth="1"/>
    <col min="3847" max="3847" width="10.25" style="958" bestFit="1" customWidth="1"/>
    <col min="3848" max="3848" width="16.375" style="958" bestFit="1" customWidth="1"/>
    <col min="3849" max="3849" width="12" style="958" bestFit="1" customWidth="1"/>
    <col min="3850" max="3850" width="11.5" style="958" bestFit="1" customWidth="1"/>
    <col min="3851" max="3851" width="9.125" style="958" bestFit="1" customWidth="1"/>
    <col min="3852" max="4096" width="9" style="958"/>
    <col min="4097" max="4097" width="9.125" style="958" customWidth="1"/>
    <col min="4098" max="4098" width="9" style="958" customWidth="1"/>
    <col min="4099" max="4099" width="41" style="958" customWidth="1"/>
    <col min="4100" max="4101" width="0" style="958" hidden="1" customWidth="1"/>
    <col min="4102" max="4102" width="14.375" style="958" bestFit="1" customWidth="1"/>
    <col min="4103" max="4103" width="10.25" style="958" bestFit="1" customWidth="1"/>
    <col min="4104" max="4104" width="16.375" style="958" bestFit="1" customWidth="1"/>
    <col min="4105" max="4105" width="12" style="958" bestFit="1" customWidth="1"/>
    <col min="4106" max="4106" width="11.5" style="958" bestFit="1" customWidth="1"/>
    <col min="4107" max="4107" width="9.125" style="958" bestFit="1" customWidth="1"/>
    <col min="4108" max="4352" width="9" style="958"/>
    <col min="4353" max="4353" width="9.125" style="958" customWidth="1"/>
    <col min="4354" max="4354" width="9" style="958" customWidth="1"/>
    <col min="4355" max="4355" width="41" style="958" customWidth="1"/>
    <col min="4356" max="4357" width="0" style="958" hidden="1" customWidth="1"/>
    <col min="4358" max="4358" width="14.375" style="958" bestFit="1" customWidth="1"/>
    <col min="4359" max="4359" width="10.25" style="958" bestFit="1" customWidth="1"/>
    <col min="4360" max="4360" width="16.375" style="958" bestFit="1" customWidth="1"/>
    <col min="4361" max="4361" width="12" style="958" bestFit="1" customWidth="1"/>
    <col min="4362" max="4362" width="11.5" style="958" bestFit="1" customWidth="1"/>
    <col min="4363" max="4363" width="9.125" style="958" bestFit="1" customWidth="1"/>
    <col min="4364" max="4608" width="9" style="958"/>
    <col min="4609" max="4609" width="9.125" style="958" customWidth="1"/>
    <col min="4610" max="4610" width="9" style="958" customWidth="1"/>
    <col min="4611" max="4611" width="41" style="958" customWidth="1"/>
    <col min="4612" max="4613" width="0" style="958" hidden="1" customWidth="1"/>
    <col min="4614" max="4614" width="14.375" style="958" bestFit="1" customWidth="1"/>
    <col min="4615" max="4615" width="10.25" style="958" bestFit="1" customWidth="1"/>
    <col min="4616" max="4616" width="16.375" style="958" bestFit="1" customWidth="1"/>
    <col min="4617" max="4617" width="12" style="958" bestFit="1" customWidth="1"/>
    <col min="4618" max="4618" width="11.5" style="958" bestFit="1" customWidth="1"/>
    <col min="4619" max="4619" width="9.125" style="958" bestFit="1" customWidth="1"/>
    <col min="4620" max="4864" width="9" style="958"/>
    <col min="4865" max="4865" width="9.125" style="958" customWidth="1"/>
    <col min="4866" max="4866" width="9" style="958" customWidth="1"/>
    <col min="4867" max="4867" width="41" style="958" customWidth="1"/>
    <col min="4868" max="4869" width="0" style="958" hidden="1" customWidth="1"/>
    <col min="4870" max="4870" width="14.375" style="958" bestFit="1" customWidth="1"/>
    <col min="4871" max="4871" width="10.25" style="958" bestFit="1" customWidth="1"/>
    <col min="4872" max="4872" width="16.375" style="958" bestFit="1" customWidth="1"/>
    <col min="4873" max="4873" width="12" style="958" bestFit="1" customWidth="1"/>
    <col min="4874" max="4874" width="11.5" style="958" bestFit="1" customWidth="1"/>
    <col min="4875" max="4875" width="9.125" style="958" bestFit="1" customWidth="1"/>
    <col min="4876" max="5120" width="9" style="958"/>
    <col min="5121" max="5121" width="9.125" style="958" customWidth="1"/>
    <col min="5122" max="5122" width="9" style="958" customWidth="1"/>
    <col min="5123" max="5123" width="41" style="958" customWidth="1"/>
    <col min="5124" max="5125" width="0" style="958" hidden="1" customWidth="1"/>
    <col min="5126" max="5126" width="14.375" style="958" bestFit="1" customWidth="1"/>
    <col min="5127" max="5127" width="10.25" style="958" bestFit="1" customWidth="1"/>
    <col min="5128" max="5128" width="16.375" style="958" bestFit="1" customWidth="1"/>
    <col min="5129" max="5129" width="12" style="958" bestFit="1" customWidth="1"/>
    <col min="5130" max="5130" width="11.5" style="958" bestFit="1" customWidth="1"/>
    <col min="5131" max="5131" width="9.125" style="958" bestFit="1" customWidth="1"/>
    <col min="5132" max="5376" width="9" style="958"/>
    <col min="5377" max="5377" width="9.125" style="958" customWidth="1"/>
    <col min="5378" max="5378" width="9" style="958" customWidth="1"/>
    <col min="5379" max="5379" width="41" style="958" customWidth="1"/>
    <col min="5380" max="5381" width="0" style="958" hidden="1" customWidth="1"/>
    <col min="5382" max="5382" width="14.375" style="958" bestFit="1" customWidth="1"/>
    <col min="5383" max="5383" width="10.25" style="958" bestFit="1" customWidth="1"/>
    <col min="5384" max="5384" width="16.375" style="958" bestFit="1" customWidth="1"/>
    <col min="5385" max="5385" width="12" style="958" bestFit="1" customWidth="1"/>
    <col min="5386" max="5386" width="11.5" style="958" bestFit="1" customWidth="1"/>
    <col min="5387" max="5387" width="9.125" style="958" bestFit="1" customWidth="1"/>
    <col min="5388" max="5632" width="9" style="958"/>
    <col min="5633" max="5633" width="9.125" style="958" customWidth="1"/>
    <col min="5634" max="5634" width="9" style="958" customWidth="1"/>
    <col min="5635" max="5635" width="41" style="958" customWidth="1"/>
    <col min="5636" max="5637" width="0" style="958" hidden="1" customWidth="1"/>
    <col min="5638" max="5638" width="14.375" style="958" bestFit="1" customWidth="1"/>
    <col min="5639" max="5639" width="10.25" style="958" bestFit="1" customWidth="1"/>
    <col min="5640" max="5640" width="16.375" style="958" bestFit="1" customWidth="1"/>
    <col min="5641" max="5641" width="12" style="958" bestFit="1" customWidth="1"/>
    <col min="5642" max="5642" width="11.5" style="958" bestFit="1" customWidth="1"/>
    <col min="5643" max="5643" width="9.125" style="958" bestFit="1" customWidth="1"/>
    <col min="5644" max="5888" width="9" style="958"/>
    <col min="5889" max="5889" width="9.125" style="958" customWidth="1"/>
    <col min="5890" max="5890" width="9" style="958" customWidth="1"/>
    <col min="5891" max="5891" width="41" style="958" customWidth="1"/>
    <col min="5892" max="5893" width="0" style="958" hidden="1" customWidth="1"/>
    <col min="5894" max="5894" width="14.375" style="958" bestFit="1" customWidth="1"/>
    <col min="5895" max="5895" width="10.25" style="958" bestFit="1" customWidth="1"/>
    <col min="5896" max="5896" width="16.375" style="958" bestFit="1" customWidth="1"/>
    <col min="5897" max="5897" width="12" style="958" bestFit="1" customWidth="1"/>
    <col min="5898" max="5898" width="11.5" style="958" bestFit="1" customWidth="1"/>
    <col min="5899" max="5899" width="9.125" style="958" bestFit="1" customWidth="1"/>
    <col min="5900" max="6144" width="9" style="958"/>
    <col min="6145" max="6145" width="9.125" style="958" customWidth="1"/>
    <col min="6146" max="6146" width="9" style="958" customWidth="1"/>
    <col min="6147" max="6147" width="41" style="958" customWidth="1"/>
    <col min="6148" max="6149" width="0" style="958" hidden="1" customWidth="1"/>
    <col min="6150" max="6150" width="14.375" style="958" bestFit="1" customWidth="1"/>
    <col min="6151" max="6151" width="10.25" style="958" bestFit="1" customWidth="1"/>
    <col min="6152" max="6152" width="16.375" style="958" bestFit="1" customWidth="1"/>
    <col min="6153" max="6153" width="12" style="958" bestFit="1" customWidth="1"/>
    <col min="6154" max="6154" width="11.5" style="958" bestFit="1" customWidth="1"/>
    <col min="6155" max="6155" width="9.125" style="958" bestFit="1" customWidth="1"/>
    <col min="6156" max="6400" width="9" style="958"/>
    <col min="6401" max="6401" width="9.125" style="958" customWidth="1"/>
    <col min="6402" max="6402" width="9" style="958" customWidth="1"/>
    <col min="6403" max="6403" width="41" style="958" customWidth="1"/>
    <col min="6404" max="6405" width="0" style="958" hidden="1" customWidth="1"/>
    <col min="6406" max="6406" width="14.375" style="958" bestFit="1" customWidth="1"/>
    <col min="6407" max="6407" width="10.25" style="958" bestFit="1" customWidth="1"/>
    <col min="6408" max="6408" width="16.375" style="958" bestFit="1" customWidth="1"/>
    <col min="6409" max="6409" width="12" style="958" bestFit="1" customWidth="1"/>
    <col min="6410" max="6410" width="11.5" style="958" bestFit="1" customWidth="1"/>
    <col min="6411" max="6411" width="9.125" style="958" bestFit="1" customWidth="1"/>
    <col min="6412" max="6656" width="9" style="958"/>
    <col min="6657" max="6657" width="9.125" style="958" customWidth="1"/>
    <col min="6658" max="6658" width="9" style="958" customWidth="1"/>
    <col min="6659" max="6659" width="41" style="958" customWidth="1"/>
    <col min="6660" max="6661" width="0" style="958" hidden="1" customWidth="1"/>
    <col min="6662" max="6662" width="14.375" style="958" bestFit="1" customWidth="1"/>
    <col min="6663" max="6663" width="10.25" style="958" bestFit="1" customWidth="1"/>
    <col min="6664" max="6664" width="16.375" style="958" bestFit="1" customWidth="1"/>
    <col min="6665" max="6665" width="12" style="958" bestFit="1" customWidth="1"/>
    <col min="6666" max="6666" width="11.5" style="958" bestFit="1" customWidth="1"/>
    <col min="6667" max="6667" width="9.125" style="958" bestFit="1" customWidth="1"/>
    <col min="6668" max="6912" width="9" style="958"/>
    <col min="6913" max="6913" width="9.125" style="958" customWidth="1"/>
    <col min="6914" max="6914" width="9" style="958" customWidth="1"/>
    <col min="6915" max="6915" width="41" style="958" customWidth="1"/>
    <col min="6916" max="6917" width="0" style="958" hidden="1" customWidth="1"/>
    <col min="6918" max="6918" width="14.375" style="958" bestFit="1" customWidth="1"/>
    <col min="6919" max="6919" width="10.25" style="958" bestFit="1" customWidth="1"/>
    <col min="6920" max="6920" width="16.375" style="958" bestFit="1" customWidth="1"/>
    <col min="6921" max="6921" width="12" style="958" bestFit="1" customWidth="1"/>
    <col min="6922" max="6922" width="11.5" style="958" bestFit="1" customWidth="1"/>
    <col min="6923" max="6923" width="9.125" style="958" bestFit="1" customWidth="1"/>
    <col min="6924" max="7168" width="9" style="958"/>
    <col min="7169" max="7169" width="9.125" style="958" customWidth="1"/>
    <col min="7170" max="7170" width="9" style="958" customWidth="1"/>
    <col min="7171" max="7171" width="41" style="958" customWidth="1"/>
    <col min="7172" max="7173" width="0" style="958" hidden="1" customWidth="1"/>
    <col min="7174" max="7174" width="14.375" style="958" bestFit="1" customWidth="1"/>
    <col min="7175" max="7175" width="10.25" style="958" bestFit="1" customWidth="1"/>
    <col min="7176" max="7176" width="16.375" style="958" bestFit="1" customWidth="1"/>
    <col min="7177" max="7177" width="12" style="958" bestFit="1" customWidth="1"/>
    <col min="7178" max="7178" width="11.5" style="958" bestFit="1" customWidth="1"/>
    <col min="7179" max="7179" width="9.125" style="958" bestFit="1" customWidth="1"/>
    <col min="7180" max="7424" width="9" style="958"/>
    <col min="7425" max="7425" width="9.125" style="958" customWidth="1"/>
    <col min="7426" max="7426" width="9" style="958" customWidth="1"/>
    <col min="7427" max="7427" width="41" style="958" customWidth="1"/>
    <col min="7428" max="7429" width="0" style="958" hidden="1" customWidth="1"/>
    <col min="7430" max="7430" width="14.375" style="958" bestFit="1" customWidth="1"/>
    <col min="7431" max="7431" width="10.25" style="958" bestFit="1" customWidth="1"/>
    <col min="7432" max="7432" width="16.375" style="958" bestFit="1" customWidth="1"/>
    <col min="7433" max="7433" width="12" style="958" bestFit="1" customWidth="1"/>
    <col min="7434" max="7434" width="11.5" style="958" bestFit="1" customWidth="1"/>
    <col min="7435" max="7435" width="9.125" style="958" bestFit="1" customWidth="1"/>
    <col min="7436" max="7680" width="9" style="958"/>
    <col min="7681" max="7681" width="9.125" style="958" customWidth="1"/>
    <col min="7682" max="7682" width="9" style="958" customWidth="1"/>
    <col min="7683" max="7683" width="41" style="958" customWidth="1"/>
    <col min="7684" max="7685" width="0" style="958" hidden="1" customWidth="1"/>
    <col min="7686" max="7686" width="14.375" style="958" bestFit="1" customWidth="1"/>
    <col min="7687" max="7687" width="10.25" style="958" bestFit="1" customWidth="1"/>
    <col min="7688" max="7688" width="16.375" style="958" bestFit="1" customWidth="1"/>
    <col min="7689" max="7689" width="12" style="958" bestFit="1" customWidth="1"/>
    <col min="7690" max="7690" width="11.5" style="958" bestFit="1" customWidth="1"/>
    <col min="7691" max="7691" width="9.125" style="958" bestFit="1" customWidth="1"/>
    <col min="7692" max="7936" width="9" style="958"/>
    <col min="7937" max="7937" width="9.125" style="958" customWidth="1"/>
    <col min="7938" max="7938" width="9" style="958" customWidth="1"/>
    <col min="7939" max="7939" width="41" style="958" customWidth="1"/>
    <col min="7940" max="7941" width="0" style="958" hidden="1" customWidth="1"/>
    <col min="7942" max="7942" width="14.375" style="958" bestFit="1" customWidth="1"/>
    <col min="7943" max="7943" width="10.25" style="958" bestFit="1" customWidth="1"/>
    <col min="7944" max="7944" width="16.375" style="958" bestFit="1" customWidth="1"/>
    <col min="7945" max="7945" width="12" style="958" bestFit="1" customWidth="1"/>
    <col min="7946" max="7946" width="11.5" style="958" bestFit="1" customWidth="1"/>
    <col min="7947" max="7947" width="9.125" style="958" bestFit="1" customWidth="1"/>
    <col min="7948" max="8192" width="9" style="958"/>
    <col min="8193" max="8193" width="9.125" style="958" customWidth="1"/>
    <col min="8194" max="8194" width="9" style="958" customWidth="1"/>
    <col min="8195" max="8195" width="41" style="958" customWidth="1"/>
    <col min="8196" max="8197" width="0" style="958" hidden="1" customWidth="1"/>
    <col min="8198" max="8198" width="14.375" style="958" bestFit="1" customWidth="1"/>
    <col min="8199" max="8199" width="10.25" style="958" bestFit="1" customWidth="1"/>
    <col min="8200" max="8200" width="16.375" style="958" bestFit="1" customWidth="1"/>
    <col min="8201" max="8201" width="12" style="958" bestFit="1" customWidth="1"/>
    <col min="8202" max="8202" width="11.5" style="958" bestFit="1" customWidth="1"/>
    <col min="8203" max="8203" width="9.125" style="958" bestFit="1" customWidth="1"/>
    <col min="8204" max="8448" width="9" style="958"/>
    <col min="8449" max="8449" width="9.125" style="958" customWidth="1"/>
    <col min="8450" max="8450" width="9" style="958" customWidth="1"/>
    <col min="8451" max="8451" width="41" style="958" customWidth="1"/>
    <col min="8452" max="8453" width="0" style="958" hidden="1" customWidth="1"/>
    <col min="8454" max="8454" width="14.375" style="958" bestFit="1" customWidth="1"/>
    <col min="8455" max="8455" width="10.25" style="958" bestFit="1" customWidth="1"/>
    <col min="8456" max="8456" width="16.375" style="958" bestFit="1" customWidth="1"/>
    <col min="8457" max="8457" width="12" style="958" bestFit="1" customWidth="1"/>
    <col min="8458" max="8458" width="11.5" style="958" bestFit="1" customWidth="1"/>
    <col min="8459" max="8459" width="9.125" style="958" bestFit="1" customWidth="1"/>
    <col min="8460" max="8704" width="9" style="958"/>
    <col min="8705" max="8705" width="9.125" style="958" customWidth="1"/>
    <col min="8706" max="8706" width="9" style="958" customWidth="1"/>
    <col min="8707" max="8707" width="41" style="958" customWidth="1"/>
    <col min="8708" max="8709" width="0" style="958" hidden="1" customWidth="1"/>
    <col min="8710" max="8710" width="14.375" style="958" bestFit="1" customWidth="1"/>
    <col min="8711" max="8711" width="10.25" style="958" bestFit="1" customWidth="1"/>
    <col min="8712" max="8712" width="16.375" style="958" bestFit="1" customWidth="1"/>
    <col min="8713" max="8713" width="12" style="958" bestFit="1" customWidth="1"/>
    <col min="8714" max="8714" width="11.5" style="958" bestFit="1" customWidth="1"/>
    <col min="8715" max="8715" width="9.125" style="958" bestFit="1" customWidth="1"/>
    <col min="8716" max="8960" width="9" style="958"/>
    <col min="8961" max="8961" width="9.125" style="958" customWidth="1"/>
    <col min="8962" max="8962" width="9" style="958" customWidth="1"/>
    <col min="8963" max="8963" width="41" style="958" customWidth="1"/>
    <col min="8964" max="8965" width="0" style="958" hidden="1" customWidth="1"/>
    <col min="8966" max="8966" width="14.375" style="958" bestFit="1" customWidth="1"/>
    <col min="8967" max="8967" width="10.25" style="958" bestFit="1" customWidth="1"/>
    <col min="8968" max="8968" width="16.375" style="958" bestFit="1" customWidth="1"/>
    <col min="8969" max="8969" width="12" style="958" bestFit="1" customWidth="1"/>
    <col min="8970" max="8970" width="11.5" style="958" bestFit="1" customWidth="1"/>
    <col min="8971" max="8971" width="9.125" style="958" bestFit="1" customWidth="1"/>
    <col min="8972" max="9216" width="9" style="958"/>
    <col min="9217" max="9217" width="9.125" style="958" customWidth="1"/>
    <col min="9218" max="9218" width="9" style="958" customWidth="1"/>
    <col min="9219" max="9219" width="41" style="958" customWidth="1"/>
    <col min="9220" max="9221" width="0" style="958" hidden="1" customWidth="1"/>
    <col min="9222" max="9222" width="14.375" style="958" bestFit="1" customWidth="1"/>
    <col min="9223" max="9223" width="10.25" style="958" bestFit="1" customWidth="1"/>
    <col min="9224" max="9224" width="16.375" style="958" bestFit="1" customWidth="1"/>
    <col min="9225" max="9225" width="12" style="958" bestFit="1" customWidth="1"/>
    <col min="9226" max="9226" width="11.5" style="958" bestFit="1" customWidth="1"/>
    <col min="9227" max="9227" width="9.125" style="958" bestFit="1" customWidth="1"/>
    <col min="9228" max="9472" width="9" style="958"/>
    <col min="9473" max="9473" width="9.125" style="958" customWidth="1"/>
    <col min="9474" max="9474" width="9" style="958" customWidth="1"/>
    <col min="9475" max="9475" width="41" style="958" customWidth="1"/>
    <col min="9476" max="9477" width="0" style="958" hidden="1" customWidth="1"/>
    <col min="9478" max="9478" width="14.375" style="958" bestFit="1" customWidth="1"/>
    <col min="9479" max="9479" width="10.25" style="958" bestFit="1" customWidth="1"/>
    <col min="9480" max="9480" width="16.375" style="958" bestFit="1" customWidth="1"/>
    <col min="9481" max="9481" width="12" style="958" bestFit="1" customWidth="1"/>
    <col min="9482" max="9482" width="11.5" style="958" bestFit="1" customWidth="1"/>
    <col min="9483" max="9483" width="9.125" style="958" bestFit="1" customWidth="1"/>
    <col min="9484" max="9728" width="9" style="958"/>
    <col min="9729" max="9729" width="9.125" style="958" customWidth="1"/>
    <col min="9730" max="9730" width="9" style="958" customWidth="1"/>
    <col min="9731" max="9731" width="41" style="958" customWidth="1"/>
    <col min="9732" max="9733" width="0" style="958" hidden="1" customWidth="1"/>
    <col min="9734" max="9734" width="14.375" style="958" bestFit="1" customWidth="1"/>
    <col min="9735" max="9735" width="10.25" style="958" bestFit="1" customWidth="1"/>
    <col min="9736" max="9736" width="16.375" style="958" bestFit="1" customWidth="1"/>
    <col min="9737" max="9737" width="12" style="958" bestFit="1" customWidth="1"/>
    <col min="9738" max="9738" width="11.5" style="958" bestFit="1" customWidth="1"/>
    <col min="9739" max="9739" width="9.125" style="958" bestFit="1" customWidth="1"/>
    <col min="9740" max="9984" width="9" style="958"/>
    <col min="9985" max="9985" width="9.125" style="958" customWidth="1"/>
    <col min="9986" max="9986" width="9" style="958" customWidth="1"/>
    <col min="9987" max="9987" width="41" style="958" customWidth="1"/>
    <col min="9988" max="9989" width="0" style="958" hidden="1" customWidth="1"/>
    <col min="9990" max="9990" width="14.375" style="958" bestFit="1" customWidth="1"/>
    <col min="9991" max="9991" width="10.25" style="958" bestFit="1" customWidth="1"/>
    <col min="9992" max="9992" width="16.375" style="958" bestFit="1" customWidth="1"/>
    <col min="9993" max="9993" width="12" style="958" bestFit="1" customWidth="1"/>
    <col min="9994" max="9994" width="11.5" style="958" bestFit="1" customWidth="1"/>
    <col min="9995" max="9995" width="9.125" style="958" bestFit="1" customWidth="1"/>
    <col min="9996" max="10240" width="9" style="958"/>
    <col min="10241" max="10241" width="9.125" style="958" customWidth="1"/>
    <col min="10242" max="10242" width="9" style="958" customWidth="1"/>
    <col min="10243" max="10243" width="41" style="958" customWidth="1"/>
    <col min="10244" max="10245" width="0" style="958" hidden="1" customWidth="1"/>
    <col min="10246" max="10246" width="14.375" style="958" bestFit="1" customWidth="1"/>
    <col min="10247" max="10247" width="10.25" style="958" bestFit="1" customWidth="1"/>
    <col min="10248" max="10248" width="16.375" style="958" bestFit="1" customWidth="1"/>
    <col min="10249" max="10249" width="12" style="958" bestFit="1" customWidth="1"/>
    <col min="10250" max="10250" width="11.5" style="958" bestFit="1" customWidth="1"/>
    <col min="10251" max="10251" width="9.125" style="958" bestFit="1" customWidth="1"/>
    <col min="10252" max="10496" width="9" style="958"/>
    <col min="10497" max="10497" width="9.125" style="958" customWidth="1"/>
    <col min="10498" max="10498" width="9" style="958" customWidth="1"/>
    <col min="10499" max="10499" width="41" style="958" customWidth="1"/>
    <col min="10500" max="10501" width="0" style="958" hidden="1" customWidth="1"/>
    <col min="10502" max="10502" width="14.375" style="958" bestFit="1" customWidth="1"/>
    <col min="10503" max="10503" width="10.25" style="958" bestFit="1" customWidth="1"/>
    <col min="10504" max="10504" width="16.375" style="958" bestFit="1" customWidth="1"/>
    <col min="10505" max="10505" width="12" style="958" bestFit="1" customWidth="1"/>
    <col min="10506" max="10506" width="11.5" style="958" bestFit="1" customWidth="1"/>
    <col min="10507" max="10507" width="9.125" style="958" bestFit="1" customWidth="1"/>
    <col min="10508" max="10752" width="9" style="958"/>
    <col min="10753" max="10753" width="9.125" style="958" customWidth="1"/>
    <col min="10754" max="10754" width="9" style="958" customWidth="1"/>
    <col min="10755" max="10755" width="41" style="958" customWidth="1"/>
    <col min="10756" max="10757" width="0" style="958" hidden="1" customWidth="1"/>
    <col min="10758" max="10758" width="14.375" style="958" bestFit="1" customWidth="1"/>
    <col min="10759" max="10759" width="10.25" style="958" bestFit="1" customWidth="1"/>
    <col min="10760" max="10760" width="16.375" style="958" bestFit="1" customWidth="1"/>
    <col min="10761" max="10761" width="12" style="958" bestFit="1" customWidth="1"/>
    <col min="10762" max="10762" width="11.5" style="958" bestFit="1" customWidth="1"/>
    <col min="10763" max="10763" width="9.125" style="958" bestFit="1" customWidth="1"/>
    <col min="10764" max="11008" width="9" style="958"/>
    <col min="11009" max="11009" width="9.125" style="958" customWidth="1"/>
    <col min="11010" max="11010" width="9" style="958" customWidth="1"/>
    <col min="11011" max="11011" width="41" style="958" customWidth="1"/>
    <col min="11012" max="11013" width="0" style="958" hidden="1" customWidth="1"/>
    <col min="11014" max="11014" width="14.375" style="958" bestFit="1" customWidth="1"/>
    <col min="11015" max="11015" width="10.25" style="958" bestFit="1" customWidth="1"/>
    <col min="11016" max="11016" width="16.375" style="958" bestFit="1" customWidth="1"/>
    <col min="11017" max="11017" width="12" style="958" bestFit="1" customWidth="1"/>
    <col min="11018" max="11018" width="11.5" style="958" bestFit="1" customWidth="1"/>
    <col min="11019" max="11019" width="9.125" style="958" bestFit="1" customWidth="1"/>
    <col min="11020" max="11264" width="9" style="958"/>
    <col min="11265" max="11265" width="9.125" style="958" customWidth="1"/>
    <col min="11266" max="11266" width="9" style="958" customWidth="1"/>
    <col min="11267" max="11267" width="41" style="958" customWidth="1"/>
    <col min="11268" max="11269" width="0" style="958" hidden="1" customWidth="1"/>
    <col min="11270" max="11270" width="14.375" style="958" bestFit="1" customWidth="1"/>
    <col min="11271" max="11271" width="10.25" style="958" bestFit="1" customWidth="1"/>
    <col min="11272" max="11272" width="16.375" style="958" bestFit="1" customWidth="1"/>
    <col min="11273" max="11273" width="12" style="958" bestFit="1" customWidth="1"/>
    <col min="11274" max="11274" width="11.5" style="958" bestFit="1" customWidth="1"/>
    <col min="11275" max="11275" width="9.125" style="958" bestFit="1" customWidth="1"/>
    <col min="11276" max="11520" width="9" style="958"/>
    <col min="11521" max="11521" width="9.125" style="958" customWidth="1"/>
    <col min="11522" max="11522" width="9" style="958" customWidth="1"/>
    <col min="11523" max="11523" width="41" style="958" customWidth="1"/>
    <col min="11524" max="11525" width="0" style="958" hidden="1" customWidth="1"/>
    <col min="11526" max="11526" width="14.375" style="958" bestFit="1" customWidth="1"/>
    <col min="11527" max="11527" width="10.25" style="958" bestFit="1" customWidth="1"/>
    <col min="11528" max="11528" width="16.375" style="958" bestFit="1" customWidth="1"/>
    <col min="11529" max="11529" width="12" style="958" bestFit="1" customWidth="1"/>
    <col min="11530" max="11530" width="11.5" style="958" bestFit="1" customWidth="1"/>
    <col min="11531" max="11531" width="9.125" style="958" bestFit="1" customWidth="1"/>
    <col min="11532" max="11776" width="9" style="958"/>
    <col min="11777" max="11777" width="9.125" style="958" customWidth="1"/>
    <col min="11778" max="11778" width="9" style="958" customWidth="1"/>
    <col min="11779" max="11779" width="41" style="958" customWidth="1"/>
    <col min="11780" max="11781" width="0" style="958" hidden="1" customWidth="1"/>
    <col min="11782" max="11782" width="14.375" style="958" bestFit="1" customWidth="1"/>
    <col min="11783" max="11783" width="10.25" style="958" bestFit="1" customWidth="1"/>
    <col min="11784" max="11784" width="16.375" style="958" bestFit="1" customWidth="1"/>
    <col min="11785" max="11785" width="12" style="958" bestFit="1" customWidth="1"/>
    <col min="11786" max="11786" width="11.5" style="958" bestFit="1" customWidth="1"/>
    <col min="11787" max="11787" width="9.125" style="958" bestFit="1" customWidth="1"/>
    <col min="11788" max="12032" width="9" style="958"/>
    <col min="12033" max="12033" width="9.125" style="958" customWidth="1"/>
    <col min="12034" max="12034" width="9" style="958" customWidth="1"/>
    <col min="12035" max="12035" width="41" style="958" customWidth="1"/>
    <col min="12036" max="12037" width="0" style="958" hidden="1" customWidth="1"/>
    <col min="12038" max="12038" width="14.375" style="958" bestFit="1" customWidth="1"/>
    <col min="12039" max="12039" width="10.25" style="958" bestFit="1" customWidth="1"/>
    <col min="12040" max="12040" width="16.375" style="958" bestFit="1" customWidth="1"/>
    <col min="12041" max="12041" width="12" style="958" bestFit="1" customWidth="1"/>
    <col min="12042" max="12042" width="11.5" style="958" bestFit="1" customWidth="1"/>
    <col min="12043" max="12043" width="9.125" style="958" bestFit="1" customWidth="1"/>
    <col min="12044" max="12288" width="9" style="958"/>
    <col min="12289" max="12289" width="9.125" style="958" customWidth="1"/>
    <col min="12290" max="12290" width="9" style="958" customWidth="1"/>
    <col min="12291" max="12291" width="41" style="958" customWidth="1"/>
    <col min="12292" max="12293" width="0" style="958" hidden="1" customWidth="1"/>
    <col min="12294" max="12294" width="14.375" style="958" bestFit="1" customWidth="1"/>
    <col min="12295" max="12295" width="10.25" style="958" bestFit="1" customWidth="1"/>
    <col min="12296" max="12296" width="16.375" style="958" bestFit="1" customWidth="1"/>
    <col min="12297" max="12297" width="12" style="958" bestFit="1" customWidth="1"/>
    <col min="12298" max="12298" width="11.5" style="958" bestFit="1" customWidth="1"/>
    <col min="12299" max="12299" width="9.125" style="958" bestFit="1" customWidth="1"/>
    <col min="12300" max="12544" width="9" style="958"/>
    <col min="12545" max="12545" width="9.125" style="958" customWidth="1"/>
    <col min="12546" max="12546" width="9" style="958" customWidth="1"/>
    <col min="12547" max="12547" width="41" style="958" customWidth="1"/>
    <col min="12548" max="12549" width="0" style="958" hidden="1" customWidth="1"/>
    <col min="12550" max="12550" width="14.375" style="958" bestFit="1" customWidth="1"/>
    <col min="12551" max="12551" width="10.25" style="958" bestFit="1" customWidth="1"/>
    <col min="12552" max="12552" width="16.375" style="958" bestFit="1" customWidth="1"/>
    <col min="12553" max="12553" width="12" style="958" bestFit="1" customWidth="1"/>
    <col min="12554" max="12554" width="11.5" style="958" bestFit="1" customWidth="1"/>
    <col min="12555" max="12555" width="9.125" style="958" bestFit="1" customWidth="1"/>
    <col min="12556" max="12800" width="9" style="958"/>
    <col min="12801" max="12801" width="9.125" style="958" customWidth="1"/>
    <col min="12802" max="12802" width="9" style="958" customWidth="1"/>
    <col min="12803" max="12803" width="41" style="958" customWidth="1"/>
    <col min="12804" max="12805" width="0" style="958" hidden="1" customWidth="1"/>
    <col min="12806" max="12806" width="14.375" style="958" bestFit="1" customWidth="1"/>
    <col min="12807" max="12807" width="10.25" style="958" bestFit="1" customWidth="1"/>
    <col min="12808" max="12808" width="16.375" style="958" bestFit="1" customWidth="1"/>
    <col min="12809" max="12809" width="12" style="958" bestFit="1" customWidth="1"/>
    <col min="12810" max="12810" width="11.5" style="958" bestFit="1" customWidth="1"/>
    <col min="12811" max="12811" width="9.125" style="958" bestFit="1" customWidth="1"/>
    <col min="12812" max="13056" width="9" style="958"/>
    <col min="13057" max="13057" width="9.125" style="958" customWidth="1"/>
    <col min="13058" max="13058" width="9" style="958" customWidth="1"/>
    <col min="13059" max="13059" width="41" style="958" customWidth="1"/>
    <col min="13060" max="13061" width="0" style="958" hidden="1" customWidth="1"/>
    <col min="13062" max="13062" width="14.375" style="958" bestFit="1" customWidth="1"/>
    <col min="13063" max="13063" width="10.25" style="958" bestFit="1" customWidth="1"/>
    <col min="13064" max="13064" width="16.375" style="958" bestFit="1" customWidth="1"/>
    <col min="13065" max="13065" width="12" style="958" bestFit="1" customWidth="1"/>
    <col min="13066" max="13066" width="11.5" style="958" bestFit="1" customWidth="1"/>
    <col min="13067" max="13067" width="9.125" style="958" bestFit="1" customWidth="1"/>
    <col min="13068" max="13312" width="9" style="958"/>
    <col min="13313" max="13313" width="9.125" style="958" customWidth="1"/>
    <col min="13314" max="13314" width="9" style="958" customWidth="1"/>
    <col min="13315" max="13315" width="41" style="958" customWidth="1"/>
    <col min="13316" max="13317" width="0" style="958" hidden="1" customWidth="1"/>
    <col min="13318" max="13318" width="14.375" style="958" bestFit="1" customWidth="1"/>
    <col min="13319" max="13319" width="10.25" style="958" bestFit="1" customWidth="1"/>
    <col min="13320" max="13320" width="16.375" style="958" bestFit="1" customWidth="1"/>
    <col min="13321" max="13321" width="12" style="958" bestFit="1" customWidth="1"/>
    <col min="13322" max="13322" width="11.5" style="958" bestFit="1" customWidth="1"/>
    <col min="13323" max="13323" width="9.125" style="958" bestFit="1" customWidth="1"/>
    <col min="13324" max="13568" width="9" style="958"/>
    <col min="13569" max="13569" width="9.125" style="958" customWidth="1"/>
    <col min="13570" max="13570" width="9" style="958" customWidth="1"/>
    <col min="13571" max="13571" width="41" style="958" customWidth="1"/>
    <col min="13572" max="13573" width="0" style="958" hidden="1" customWidth="1"/>
    <col min="13574" max="13574" width="14.375" style="958" bestFit="1" customWidth="1"/>
    <col min="13575" max="13575" width="10.25" style="958" bestFit="1" customWidth="1"/>
    <col min="13576" max="13576" width="16.375" style="958" bestFit="1" customWidth="1"/>
    <col min="13577" max="13577" width="12" style="958" bestFit="1" customWidth="1"/>
    <col min="13578" max="13578" width="11.5" style="958" bestFit="1" customWidth="1"/>
    <col min="13579" max="13579" width="9.125" style="958" bestFit="1" customWidth="1"/>
    <col min="13580" max="13824" width="9" style="958"/>
    <col min="13825" max="13825" width="9.125" style="958" customWidth="1"/>
    <col min="13826" max="13826" width="9" style="958" customWidth="1"/>
    <col min="13827" max="13827" width="41" style="958" customWidth="1"/>
    <col min="13828" max="13829" width="0" style="958" hidden="1" customWidth="1"/>
    <col min="13830" max="13830" width="14.375" style="958" bestFit="1" customWidth="1"/>
    <col min="13831" max="13831" width="10.25" style="958" bestFit="1" customWidth="1"/>
    <col min="13832" max="13832" width="16.375" style="958" bestFit="1" customWidth="1"/>
    <col min="13833" max="13833" width="12" style="958" bestFit="1" customWidth="1"/>
    <col min="13834" max="13834" width="11.5" style="958" bestFit="1" customWidth="1"/>
    <col min="13835" max="13835" width="9.125" style="958" bestFit="1" customWidth="1"/>
    <col min="13836" max="14080" width="9" style="958"/>
    <col min="14081" max="14081" width="9.125" style="958" customWidth="1"/>
    <col min="14082" max="14082" width="9" style="958" customWidth="1"/>
    <col min="14083" max="14083" width="41" style="958" customWidth="1"/>
    <col min="14084" max="14085" width="0" style="958" hidden="1" customWidth="1"/>
    <col min="14086" max="14086" width="14.375" style="958" bestFit="1" customWidth="1"/>
    <col min="14087" max="14087" width="10.25" style="958" bestFit="1" customWidth="1"/>
    <col min="14088" max="14088" width="16.375" style="958" bestFit="1" customWidth="1"/>
    <col min="14089" max="14089" width="12" style="958" bestFit="1" customWidth="1"/>
    <col min="14090" max="14090" width="11.5" style="958" bestFit="1" customWidth="1"/>
    <col min="14091" max="14091" width="9.125" style="958" bestFit="1" customWidth="1"/>
    <col min="14092" max="14336" width="9" style="958"/>
    <col min="14337" max="14337" width="9.125" style="958" customWidth="1"/>
    <col min="14338" max="14338" width="9" style="958" customWidth="1"/>
    <col min="14339" max="14339" width="41" style="958" customWidth="1"/>
    <col min="14340" max="14341" width="0" style="958" hidden="1" customWidth="1"/>
    <col min="14342" max="14342" width="14.375" style="958" bestFit="1" customWidth="1"/>
    <col min="14343" max="14343" width="10.25" style="958" bestFit="1" customWidth="1"/>
    <col min="14344" max="14344" width="16.375" style="958" bestFit="1" customWidth="1"/>
    <col min="14345" max="14345" width="12" style="958" bestFit="1" customWidth="1"/>
    <col min="14346" max="14346" width="11.5" style="958" bestFit="1" customWidth="1"/>
    <col min="14347" max="14347" width="9.125" style="958" bestFit="1" customWidth="1"/>
    <col min="14348" max="14592" width="9" style="958"/>
    <col min="14593" max="14593" width="9.125" style="958" customWidth="1"/>
    <col min="14594" max="14594" width="9" style="958" customWidth="1"/>
    <col min="14595" max="14595" width="41" style="958" customWidth="1"/>
    <col min="14596" max="14597" width="0" style="958" hidden="1" customWidth="1"/>
    <col min="14598" max="14598" width="14.375" style="958" bestFit="1" customWidth="1"/>
    <col min="14599" max="14599" width="10.25" style="958" bestFit="1" customWidth="1"/>
    <col min="14600" max="14600" width="16.375" style="958" bestFit="1" customWidth="1"/>
    <col min="14601" max="14601" width="12" style="958" bestFit="1" customWidth="1"/>
    <col min="14602" max="14602" width="11.5" style="958" bestFit="1" customWidth="1"/>
    <col min="14603" max="14603" width="9.125" style="958" bestFit="1" customWidth="1"/>
    <col min="14604" max="14848" width="9" style="958"/>
    <col min="14849" max="14849" width="9.125" style="958" customWidth="1"/>
    <col min="14850" max="14850" width="9" style="958" customWidth="1"/>
    <col min="14851" max="14851" width="41" style="958" customWidth="1"/>
    <col min="14852" max="14853" width="0" style="958" hidden="1" customWidth="1"/>
    <col min="14854" max="14854" width="14.375" style="958" bestFit="1" customWidth="1"/>
    <col min="14855" max="14855" width="10.25" style="958" bestFit="1" customWidth="1"/>
    <col min="14856" max="14856" width="16.375" style="958" bestFit="1" customWidth="1"/>
    <col min="14857" max="14857" width="12" style="958" bestFit="1" customWidth="1"/>
    <col min="14858" max="14858" width="11.5" style="958" bestFit="1" customWidth="1"/>
    <col min="14859" max="14859" width="9.125" style="958" bestFit="1" customWidth="1"/>
    <col min="14860" max="15104" width="9" style="958"/>
    <col min="15105" max="15105" width="9.125" style="958" customWidth="1"/>
    <col min="15106" max="15106" width="9" style="958" customWidth="1"/>
    <col min="15107" max="15107" width="41" style="958" customWidth="1"/>
    <col min="15108" max="15109" width="0" style="958" hidden="1" customWidth="1"/>
    <col min="15110" max="15110" width="14.375" style="958" bestFit="1" customWidth="1"/>
    <col min="15111" max="15111" width="10.25" style="958" bestFit="1" customWidth="1"/>
    <col min="15112" max="15112" width="16.375" style="958" bestFit="1" customWidth="1"/>
    <col min="15113" max="15113" width="12" style="958" bestFit="1" customWidth="1"/>
    <col min="15114" max="15114" width="11.5" style="958" bestFit="1" customWidth="1"/>
    <col min="15115" max="15115" width="9.125" style="958" bestFit="1" customWidth="1"/>
    <col min="15116" max="15360" width="9" style="958"/>
    <col min="15361" max="15361" width="9.125" style="958" customWidth="1"/>
    <col min="15362" max="15362" width="9" style="958" customWidth="1"/>
    <col min="15363" max="15363" width="41" style="958" customWidth="1"/>
    <col min="15364" max="15365" width="0" style="958" hidden="1" customWidth="1"/>
    <col min="15366" max="15366" width="14.375" style="958" bestFit="1" customWidth="1"/>
    <col min="15367" max="15367" width="10.25" style="958" bestFit="1" customWidth="1"/>
    <col min="15368" max="15368" width="16.375" style="958" bestFit="1" customWidth="1"/>
    <col min="15369" max="15369" width="12" style="958" bestFit="1" customWidth="1"/>
    <col min="15370" max="15370" width="11.5" style="958" bestFit="1" customWidth="1"/>
    <col min="15371" max="15371" width="9.125" style="958" bestFit="1" customWidth="1"/>
    <col min="15372" max="15616" width="9" style="958"/>
    <col min="15617" max="15617" width="9.125" style="958" customWidth="1"/>
    <col min="15618" max="15618" width="9" style="958" customWidth="1"/>
    <col min="15619" max="15619" width="41" style="958" customWidth="1"/>
    <col min="15620" max="15621" width="0" style="958" hidden="1" customWidth="1"/>
    <col min="15622" max="15622" width="14.375" style="958" bestFit="1" customWidth="1"/>
    <col min="15623" max="15623" width="10.25" style="958" bestFit="1" customWidth="1"/>
    <col min="15624" max="15624" width="16.375" style="958" bestFit="1" customWidth="1"/>
    <col min="15625" max="15625" width="12" style="958" bestFit="1" customWidth="1"/>
    <col min="15626" max="15626" width="11.5" style="958" bestFit="1" customWidth="1"/>
    <col min="15627" max="15627" width="9.125" style="958" bestFit="1" customWidth="1"/>
    <col min="15628" max="15872" width="9" style="958"/>
    <col min="15873" max="15873" width="9.125" style="958" customWidth="1"/>
    <col min="15874" max="15874" width="9" style="958" customWidth="1"/>
    <col min="15875" max="15875" width="41" style="958" customWidth="1"/>
    <col min="15876" max="15877" width="0" style="958" hidden="1" customWidth="1"/>
    <col min="15878" max="15878" width="14.375" style="958" bestFit="1" customWidth="1"/>
    <col min="15879" max="15879" width="10.25" style="958" bestFit="1" customWidth="1"/>
    <col min="15880" max="15880" width="16.375" style="958" bestFit="1" customWidth="1"/>
    <col min="15881" max="15881" width="12" style="958" bestFit="1" customWidth="1"/>
    <col min="15882" max="15882" width="11.5" style="958" bestFit="1" customWidth="1"/>
    <col min="15883" max="15883" width="9.125" style="958" bestFit="1" customWidth="1"/>
    <col min="15884" max="16128" width="9" style="958"/>
    <col min="16129" max="16129" width="9.125" style="958" customWidth="1"/>
    <col min="16130" max="16130" width="9" style="958" customWidth="1"/>
    <col min="16131" max="16131" width="41" style="958" customWidth="1"/>
    <col min="16132" max="16133" width="0" style="958" hidden="1" customWidth="1"/>
    <col min="16134" max="16134" width="14.375" style="958" bestFit="1" customWidth="1"/>
    <col min="16135" max="16135" width="10.25" style="958" bestFit="1" customWidth="1"/>
    <col min="16136" max="16136" width="16.375" style="958" bestFit="1" customWidth="1"/>
    <col min="16137" max="16137" width="12" style="958" bestFit="1" customWidth="1"/>
    <col min="16138" max="16138" width="11.5" style="958" bestFit="1" customWidth="1"/>
    <col min="16139" max="16139" width="9.125" style="958" bestFit="1" customWidth="1"/>
    <col min="16140" max="16384" width="9" style="958"/>
  </cols>
  <sheetData>
    <row r="1" spans="1:12">
      <c r="A1" s="1243" t="s">
        <v>3620</v>
      </c>
      <c r="B1" s="1243"/>
      <c r="C1" s="1243"/>
      <c r="D1" s="1243"/>
      <c r="E1" s="1243"/>
      <c r="F1" s="1243"/>
      <c r="G1" s="1243"/>
      <c r="H1" s="1243"/>
      <c r="I1" s="1243"/>
      <c r="J1" s="957"/>
      <c r="K1" s="957"/>
      <c r="L1" s="957"/>
    </row>
    <row r="2" spans="1:12">
      <c r="A2" s="1244" t="s">
        <v>3621</v>
      </c>
      <c r="B2" s="1244"/>
      <c r="C2" s="1244"/>
      <c r="D2" s="1244"/>
      <c r="E2" s="1244"/>
      <c r="F2" s="1244"/>
      <c r="G2" s="1244"/>
      <c r="H2" s="1244"/>
      <c r="I2" s="1244"/>
    </row>
    <row r="3" spans="1:12" s="963" customFormat="1" ht="21" customHeight="1">
      <c r="A3" s="1001" t="s">
        <v>3622</v>
      </c>
      <c r="B3" s="959" t="s">
        <v>3623</v>
      </c>
      <c r="C3" s="960" t="s">
        <v>3624</v>
      </c>
      <c r="D3" s="960" t="s">
        <v>3625</v>
      </c>
      <c r="E3" s="960" t="s">
        <v>3626</v>
      </c>
      <c r="F3" s="961" t="s">
        <v>3627</v>
      </c>
      <c r="G3" s="961" t="s">
        <v>3628</v>
      </c>
      <c r="H3" s="962" t="s">
        <v>3629</v>
      </c>
      <c r="I3" s="1002"/>
    </row>
    <row r="4" spans="1:12" ht="21" hidden="1">
      <c r="A4" s="964" t="s">
        <v>3630</v>
      </c>
      <c r="B4" s="965" t="s">
        <v>3631</v>
      </c>
      <c r="C4" s="965" t="s">
        <v>3632</v>
      </c>
      <c r="D4" s="965"/>
      <c r="E4" s="965"/>
      <c r="F4" s="966" t="s">
        <v>3633</v>
      </c>
      <c r="G4" s="967"/>
      <c r="H4" s="968">
        <v>45000</v>
      </c>
      <c r="I4" s="969"/>
    </row>
    <row r="5" spans="1:12" s="977" customFormat="1" ht="13.5" customHeight="1">
      <c r="A5" s="971" t="s">
        <v>3634</v>
      </c>
      <c r="B5" s="972" t="s">
        <v>3635</v>
      </c>
      <c r="C5" s="973" t="s">
        <v>3636</v>
      </c>
      <c r="D5" s="973" t="s">
        <v>3637</v>
      </c>
      <c r="E5" s="973" t="s">
        <v>3637</v>
      </c>
      <c r="F5" s="966" t="s">
        <v>3638</v>
      </c>
      <c r="G5" s="974"/>
      <c r="H5" s="975">
        <v>22000</v>
      </c>
      <c r="I5" s="976"/>
    </row>
    <row r="6" spans="1:12" s="977" customFormat="1" ht="13.5" customHeight="1">
      <c r="A6" s="971" t="s">
        <v>3634</v>
      </c>
      <c r="B6" s="972" t="s">
        <v>3635</v>
      </c>
      <c r="C6" s="973" t="s">
        <v>3639</v>
      </c>
      <c r="D6" s="973" t="s">
        <v>3637</v>
      </c>
      <c r="E6" s="973" t="s">
        <v>3637</v>
      </c>
      <c r="F6" s="966" t="s">
        <v>3640</v>
      </c>
      <c r="G6" s="974"/>
      <c r="H6" s="975">
        <v>22000</v>
      </c>
      <c r="I6" s="976"/>
    </row>
    <row r="7" spans="1:12" ht="13.5" hidden="1" customHeight="1">
      <c r="A7" s="971" t="s">
        <v>3641</v>
      </c>
      <c r="B7" s="972" t="s">
        <v>3642</v>
      </c>
      <c r="C7" s="973" t="s">
        <v>3643</v>
      </c>
      <c r="D7" s="973"/>
      <c r="E7" s="973"/>
      <c r="F7" s="966" t="s">
        <v>3644</v>
      </c>
      <c r="G7" s="978"/>
      <c r="H7" s="979">
        <v>35000</v>
      </c>
      <c r="I7" s="970"/>
      <c r="J7" s="1245" t="s">
        <v>3637</v>
      </c>
    </row>
    <row r="8" spans="1:12" ht="13.5" hidden="1" customHeight="1">
      <c r="A8" s="971" t="s">
        <v>3641</v>
      </c>
      <c r="B8" s="972" t="s">
        <v>3642</v>
      </c>
      <c r="C8" s="973" t="s">
        <v>3645</v>
      </c>
      <c r="D8" s="973"/>
      <c r="E8" s="973"/>
      <c r="F8" s="966" t="s">
        <v>3646</v>
      </c>
      <c r="G8" s="978"/>
      <c r="H8" s="979">
        <v>35000</v>
      </c>
      <c r="I8" s="970"/>
      <c r="J8" s="1246"/>
    </row>
    <row r="9" spans="1:12" ht="13.5" hidden="1" customHeight="1">
      <c r="A9" s="971" t="s">
        <v>3647</v>
      </c>
      <c r="B9" s="972" t="s">
        <v>3648</v>
      </c>
      <c r="C9" s="973" t="s">
        <v>3649</v>
      </c>
      <c r="D9" s="973"/>
      <c r="E9" s="973" t="s">
        <v>3650</v>
      </c>
      <c r="F9" s="966" t="s">
        <v>3221</v>
      </c>
      <c r="G9" s="978"/>
      <c r="H9" s="979">
        <v>18900</v>
      </c>
      <c r="I9" s="970"/>
    </row>
    <row r="10" spans="1:12" ht="13.5" hidden="1" customHeight="1">
      <c r="A10" s="971" t="s">
        <v>3647</v>
      </c>
      <c r="B10" s="972" t="s">
        <v>3648</v>
      </c>
      <c r="C10" s="973" t="s">
        <v>3651</v>
      </c>
      <c r="D10" s="973"/>
      <c r="E10" s="973" t="s">
        <v>3650</v>
      </c>
      <c r="F10" s="966" t="s">
        <v>3222</v>
      </c>
      <c r="G10" s="978"/>
      <c r="H10" s="979">
        <v>13500</v>
      </c>
      <c r="I10" s="970"/>
    </row>
    <row r="11" spans="1:12" ht="15" hidden="1" customHeight="1">
      <c r="A11" s="971" t="s">
        <v>3652</v>
      </c>
      <c r="B11" s="972" t="s">
        <v>3648</v>
      </c>
      <c r="C11" s="973" t="s">
        <v>3653</v>
      </c>
      <c r="D11" s="973"/>
      <c r="E11" s="973"/>
      <c r="F11" s="966" t="s">
        <v>3654</v>
      </c>
      <c r="G11" s="978"/>
      <c r="H11" s="980">
        <v>34800</v>
      </c>
      <c r="I11" s="970"/>
    </row>
    <row r="12" spans="1:12" ht="15" hidden="1" customHeight="1">
      <c r="A12" s="971" t="s">
        <v>3652</v>
      </c>
      <c r="B12" s="972" t="s">
        <v>3648</v>
      </c>
      <c r="C12" s="973" t="s">
        <v>3655</v>
      </c>
      <c r="D12" s="973"/>
      <c r="E12" s="973"/>
      <c r="F12" s="966" t="s">
        <v>3224</v>
      </c>
      <c r="G12" s="978"/>
      <c r="H12" s="980">
        <v>28000</v>
      </c>
      <c r="I12" s="970"/>
    </row>
    <row r="13" spans="1:12" ht="15" hidden="1" customHeight="1">
      <c r="A13" s="971" t="s">
        <v>3652</v>
      </c>
      <c r="B13" s="972" t="s">
        <v>3648</v>
      </c>
      <c r="C13" s="973" t="s">
        <v>3656</v>
      </c>
      <c r="D13" s="973"/>
      <c r="E13" s="973"/>
      <c r="F13" s="966" t="s">
        <v>3225</v>
      </c>
      <c r="G13" s="978"/>
      <c r="H13" s="980">
        <v>17000</v>
      </c>
      <c r="I13" s="970"/>
    </row>
    <row r="14" spans="1:12" ht="15" hidden="1" customHeight="1">
      <c r="A14" s="971" t="s">
        <v>3652</v>
      </c>
      <c r="B14" s="972" t="s">
        <v>3648</v>
      </c>
      <c r="C14" s="973" t="s">
        <v>3657</v>
      </c>
      <c r="D14" s="973"/>
      <c r="E14" s="973"/>
      <c r="F14" s="966" t="s">
        <v>3658</v>
      </c>
      <c r="G14" s="978"/>
      <c r="H14" s="980">
        <v>21800</v>
      </c>
      <c r="I14" s="970"/>
    </row>
    <row r="15" spans="1:12" ht="15" hidden="1" customHeight="1">
      <c r="A15" s="971" t="s">
        <v>3659</v>
      </c>
      <c r="B15" s="972" t="s">
        <v>3648</v>
      </c>
      <c r="C15" s="973" t="s">
        <v>3660</v>
      </c>
      <c r="D15" s="973"/>
      <c r="E15" s="973" t="s">
        <v>3650</v>
      </c>
      <c r="F15" s="966" t="s">
        <v>3661</v>
      </c>
      <c r="G15" s="978"/>
      <c r="H15" s="980">
        <v>25000</v>
      </c>
      <c r="I15" s="970"/>
    </row>
    <row r="16" spans="1:12" ht="13.5" hidden="1" customHeight="1">
      <c r="A16" s="971" t="s">
        <v>3659</v>
      </c>
      <c r="B16" s="972" t="s">
        <v>3648</v>
      </c>
      <c r="C16" s="973" t="s">
        <v>3662</v>
      </c>
      <c r="D16" s="973"/>
      <c r="E16" s="973" t="s">
        <v>3650</v>
      </c>
      <c r="F16" s="966" t="s">
        <v>3663</v>
      </c>
      <c r="G16" s="978"/>
      <c r="H16" s="980">
        <v>28000</v>
      </c>
      <c r="I16" s="970"/>
    </row>
    <row r="17" spans="1:11" ht="21" hidden="1">
      <c r="A17" s="981" t="s">
        <v>3664</v>
      </c>
      <c r="B17" s="972" t="s">
        <v>3665</v>
      </c>
      <c r="C17" s="973" t="s">
        <v>3666</v>
      </c>
      <c r="D17" s="973"/>
      <c r="E17" s="973"/>
      <c r="F17" s="966" t="s">
        <v>3667</v>
      </c>
      <c r="G17" s="978"/>
      <c r="H17" s="979">
        <v>21000</v>
      </c>
      <c r="I17" s="970"/>
    </row>
    <row r="18" spans="1:11" ht="13.5" hidden="1" customHeight="1">
      <c r="A18" s="971" t="s">
        <v>3652</v>
      </c>
      <c r="B18" s="972" t="s">
        <v>3668</v>
      </c>
      <c r="C18" s="973" t="s">
        <v>3669</v>
      </c>
      <c r="D18" s="973"/>
      <c r="E18" s="973" t="s">
        <v>3637</v>
      </c>
      <c r="F18" s="982" t="s">
        <v>3670</v>
      </c>
      <c r="G18" s="978"/>
      <c r="H18" s="979">
        <v>37250</v>
      </c>
      <c r="I18" s="970"/>
      <c r="J18" s="1241" t="s">
        <v>3637</v>
      </c>
    </row>
    <row r="19" spans="1:11" ht="13.5" hidden="1" customHeight="1">
      <c r="A19" s="971" t="s">
        <v>3652</v>
      </c>
      <c r="B19" s="972" t="s">
        <v>3668</v>
      </c>
      <c r="C19" s="973" t="s">
        <v>3671</v>
      </c>
      <c r="D19" s="973"/>
      <c r="E19" s="973" t="s">
        <v>3637</v>
      </c>
      <c r="F19" s="982" t="s">
        <v>3230</v>
      </c>
      <c r="G19" s="978"/>
      <c r="H19" s="979">
        <v>32100</v>
      </c>
      <c r="I19" s="970"/>
      <c r="J19" s="1242"/>
    </row>
    <row r="20" spans="1:11" ht="13.5" hidden="1" customHeight="1">
      <c r="A20" s="971" t="s">
        <v>3652</v>
      </c>
      <c r="B20" s="972" t="s">
        <v>3668</v>
      </c>
      <c r="C20" s="973" t="s">
        <v>3672</v>
      </c>
      <c r="D20" s="973"/>
      <c r="E20" s="973" t="s">
        <v>3637</v>
      </c>
      <c r="F20" s="982" t="s">
        <v>3232</v>
      </c>
      <c r="G20" s="978"/>
      <c r="H20" s="979">
        <v>34100</v>
      </c>
      <c r="I20" s="970"/>
      <c r="J20" s="1242"/>
    </row>
    <row r="21" spans="1:11" ht="13.5" hidden="1" customHeight="1">
      <c r="A21" s="971" t="s">
        <v>3652</v>
      </c>
      <c r="B21" s="972" t="s">
        <v>3668</v>
      </c>
      <c r="C21" s="973" t="s">
        <v>3673</v>
      </c>
      <c r="D21" s="973"/>
      <c r="E21" s="973" t="s">
        <v>3637</v>
      </c>
      <c r="F21" s="982" t="s">
        <v>3233</v>
      </c>
      <c r="G21" s="978"/>
      <c r="H21" s="979">
        <v>33100</v>
      </c>
      <c r="I21" s="970"/>
      <c r="J21" s="1242"/>
    </row>
    <row r="22" spans="1:11" ht="13.5" hidden="1" customHeight="1">
      <c r="A22" s="971" t="s">
        <v>3652</v>
      </c>
      <c r="B22" s="972" t="s">
        <v>3668</v>
      </c>
      <c r="C22" s="973" t="s">
        <v>3674</v>
      </c>
      <c r="D22" s="973"/>
      <c r="E22" s="973" t="s">
        <v>3637</v>
      </c>
      <c r="F22" s="982" t="s">
        <v>3234</v>
      </c>
      <c r="G22" s="978"/>
      <c r="H22" s="983">
        <v>44400</v>
      </c>
      <c r="I22" s="970"/>
      <c r="J22" s="1242"/>
    </row>
    <row r="23" spans="1:11" ht="13.5" hidden="1" customHeight="1">
      <c r="A23" s="971" t="s">
        <v>3652</v>
      </c>
      <c r="B23" s="972" t="s">
        <v>3668</v>
      </c>
      <c r="C23" s="973" t="s">
        <v>3675</v>
      </c>
      <c r="D23" s="973"/>
      <c r="E23" s="973" t="s">
        <v>3637</v>
      </c>
      <c r="F23" s="982" t="s">
        <v>3235</v>
      </c>
      <c r="G23" s="978"/>
      <c r="H23" s="979">
        <v>22800</v>
      </c>
      <c r="I23" s="970"/>
      <c r="J23" s="1242"/>
    </row>
    <row r="24" spans="1:11" ht="13.5" hidden="1" customHeight="1">
      <c r="A24" s="971" t="s">
        <v>3652</v>
      </c>
      <c r="B24" s="972" t="s">
        <v>3668</v>
      </c>
      <c r="C24" s="973" t="s">
        <v>3676</v>
      </c>
      <c r="D24" s="973"/>
      <c r="E24" s="973" t="s">
        <v>3637</v>
      </c>
      <c r="F24" s="982" t="s">
        <v>3236</v>
      </c>
      <c r="G24" s="978"/>
      <c r="H24" s="979">
        <v>45000</v>
      </c>
      <c r="I24" s="970"/>
      <c r="J24" s="1242"/>
    </row>
    <row r="25" spans="1:11" ht="13.5" customHeight="1">
      <c r="A25" s="971" t="s">
        <v>3634</v>
      </c>
      <c r="B25" s="972" t="s">
        <v>3677</v>
      </c>
      <c r="C25" s="984" t="s">
        <v>3678</v>
      </c>
      <c r="D25" s="984" t="s">
        <v>3679</v>
      </c>
      <c r="E25" s="973"/>
      <c r="F25" s="982" t="s">
        <v>3680</v>
      </c>
      <c r="G25" s="978"/>
      <c r="H25" s="980">
        <v>30000</v>
      </c>
      <c r="I25" s="970"/>
      <c r="K25" s="985"/>
    </row>
    <row r="26" spans="1:11" ht="13.5" customHeight="1">
      <c r="A26" s="971" t="s">
        <v>3634</v>
      </c>
      <c r="B26" s="972" t="s">
        <v>3677</v>
      </c>
      <c r="C26" s="984" t="s">
        <v>3681</v>
      </c>
      <c r="D26" s="984" t="s">
        <v>3682</v>
      </c>
      <c r="E26" s="973"/>
      <c r="F26" s="982" t="s">
        <v>3241</v>
      </c>
      <c r="G26" s="978"/>
      <c r="H26" s="980">
        <v>30000</v>
      </c>
      <c r="I26" s="970"/>
      <c r="K26" s="985"/>
    </row>
    <row r="27" spans="1:11" ht="13.5" customHeight="1">
      <c r="A27" s="971" t="s">
        <v>3634</v>
      </c>
      <c r="B27" s="972" t="s">
        <v>3677</v>
      </c>
      <c r="C27" s="984" t="s">
        <v>3683</v>
      </c>
      <c r="D27" s="984" t="s">
        <v>3682</v>
      </c>
      <c r="E27" s="973"/>
      <c r="F27" s="982" t="s">
        <v>3243</v>
      </c>
      <c r="G27" s="978"/>
      <c r="H27" s="980">
        <v>28000</v>
      </c>
      <c r="I27" s="970"/>
      <c r="K27" s="985"/>
    </row>
    <row r="28" spans="1:11" ht="13.5" customHeight="1">
      <c r="A28" s="971" t="s">
        <v>3634</v>
      </c>
      <c r="B28" s="972" t="s">
        <v>3677</v>
      </c>
      <c r="C28" s="984" t="s">
        <v>3684</v>
      </c>
      <c r="D28" s="984" t="s">
        <v>3679</v>
      </c>
      <c r="E28" s="973"/>
      <c r="F28" s="982" t="s">
        <v>3245</v>
      </c>
      <c r="G28" s="978"/>
      <c r="H28" s="980">
        <v>38000</v>
      </c>
      <c r="I28" s="970"/>
      <c r="K28" s="985"/>
    </row>
    <row r="29" spans="1:11" ht="13.5" customHeight="1">
      <c r="A29" s="971" t="s">
        <v>3634</v>
      </c>
      <c r="B29" s="972" t="s">
        <v>3677</v>
      </c>
      <c r="C29" s="984" t="s">
        <v>3685</v>
      </c>
      <c r="D29" s="984" t="s">
        <v>3679</v>
      </c>
      <c r="E29" s="973"/>
      <c r="F29" s="982" t="s">
        <v>3247</v>
      </c>
      <c r="G29" s="978"/>
      <c r="H29" s="980">
        <v>32000</v>
      </c>
      <c r="I29" s="970"/>
      <c r="K29" s="985"/>
    </row>
    <row r="30" spans="1:11" ht="13.5" customHeight="1">
      <c r="A30" s="971" t="s">
        <v>3634</v>
      </c>
      <c r="B30" s="972" t="s">
        <v>3677</v>
      </c>
      <c r="C30" s="984" t="s">
        <v>3686</v>
      </c>
      <c r="D30" s="984" t="s">
        <v>3679</v>
      </c>
      <c r="E30" s="973"/>
      <c r="F30" s="982" t="s">
        <v>3249</v>
      </c>
      <c r="G30" s="978"/>
      <c r="H30" s="980">
        <v>31000</v>
      </c>
      <c r="I30" s="970"/>
      <c r="K30" s="985"/>
    </row>
    <row r="31" spans="1:11" ht="13.5" customHeight="1">
      <c r="A31" s="971" t="s">
        <v>3634</v>
      </c>
      <c r="B31" s="972" t="s">
        <v>3677</v>
      </c>
      <c r="C31" s="984" t="s">
        <v>3687</v>
      </c>
      <c r="D31" s="984" t="s">
        <v>3679</v>
      </c>
      <c r="E31" s="973"/>
      <c r="F31" s="982" t="s">
        <v>3251</v>
      </c>
      <c r="G31" s="978"/>
      <c r="H31" s="980">
        <v>30000</v>
      </c>
      <c r="I31" s="970"/>
      <c r="K31" s="985"/>
    </row>
    <row r="32" spans="1:11" ht="13.5" customHeight="1">
      <c r="A32" s="971" t="s">
        <v>3634</v>
      </c>
      <c r="B32" s="972" t="s">
        <v>3677</v>
      </c>
      <c r="C32" s="984" t="s">
        <v>3688</v>
      </c>
      <c r="D32" s="984" t="s">
        <v>3679</v>
      </c>
      <c r="E32" s="973"/>
      <c r="F32" s="982" t="s">
        <v>3253</v>
      </c>
      <c r="G32" s="978"/>
      <c r="H32" s="980">
        <v>40000</v>
      </c>
      <c r="I32" s="970"/>
      <c r="K32" s="985"/>
    </row>
    <row r="33" spans="1:11" ht="13.5" customHeight="1">
      <c r="A33" s="971" t="s">
        <v>3634</v>
      </c>
      <c r="B33" s="972" t="s">
        <v>3677</v>
      </c>
      <c r="C33" s="984" t="s">
        <v>3689</v>
      </c>
      <c r="D33" s="984" t="s">
        <v>3679</v>
      </c>
      <c r="E33" s="973"/>
      <c r="F33" s="982" t="s">
        <v>3255</v>
      </c>
      <c r="G33" s="978"/>
      <c r="H33" s="980">
        <v>25000</v>
      </c>
      <c r="I33" s="970"/>
      <c r="K33" s="985"/>
    </row>
    <row r="34" spans="1:11" ht="13.5" customHeight="1">
      <c r="A34" s="971" t="s">
        <v>3634</v>
      </c>
      <c r="B34" s="972" t="s">
        <v>3677</v>
      </c>
      <c r="C34" s="984" t="s">
        <v>3690</v>
      </c>
      <c r="D34" s="984" t="s">
        <v>3679</v>
      </c>
      <c r="E34" s="973"/>
      <c r="F34" s="982" t="s">
        <v>3257</v>
      </c>
      <c r="G34" s="978"/>
      <c r="H34" s="980">
        <v>33000</v>
      </c>
      <c r="I34" s="970"/>
      <c r="K34" s="985"/>
    </row>
    <row r="35" spans="1:11" ht="13.5" customHeight="1">
      <c r="A35" s="971" t="s">
        <v>3634</v>
      </c>
      <c r="B35" s="972" t="s">
        <v>3677</v>
      </c>
      <c r="C35" s="984" t="s">
        <v>3691</v>
      </c>
      <c r="D35" s="984" t="s">
        <v>3637</v>
      </c>
      <c r="E35" s="973"/>
      <c r="F35" s="982" t="s">
        <v>3692</v>
      </c>
      <c r="G35" s="978"/>
      <c r="H35" s="980">
        <v>31500</v>
      </c>
      <c r="I35" s="970"/>
      <c r="K35" s="985"/>
    </row>
    <row r="36" spans="1:11" ht="13.5" customHeight="1">
      <c r="A36" s="971" t="s">
        <v>3634</v>
      </c>
      <c r="B36" s="972" t="s">
        <v>3677</v>
      </c>
      <c r="C36" s="984" t="s">
        <v>3693</v>
      </c>
      <c r="D36" s="984" t="s">
        <v>3637</v>
      </c>
      <c r="E36" s="973"/>
      <c r="F36" s="982" t="s">
        <v>3260</v>
      </c>
      <c r="G36" s="978"/>
      <c r="H36" s="980">
        <v>31500</v>
      </c>
      <c r="I36" s="970"/>
      <c r="K36" s="985"/>
    </row>
    <row r="37" spans="1:11" ht="13.5" customHeight="1">
      <c r="A37" s="971" t="s">
        <v>3634</v>
      </c>
      <c r="B37" s="972" t="s">
        <v>3677</v>
      </c>
      <c r="C37" s="984" t="s">
        <v>3694</v>
      </c>
      <c r="D37" s="984" t="s">
        <v>3637</v>
      </c>
      <c r="E37" s="973"/>
      <c r="F37" s="982" t="s">
        <v>3261</v>
      </c>
      <c r="G37" s="978"/>
      <c r="H37" s="980">
        <v>32000</v>
      </c>
      <c r="I37" s="970"/>
      <c r="K37" s="985"/>
    </row>
    <row r="38" spans="1:11" ht="13.5" customHeight="1">
      <c r="A38" s="971" t="s">
        <v>3634</v>
      </c>
      <c r="B38" s="972" t="s">
        <v>3677</v>
      </c>
      <c r="C38" s="984" t="s">
        <v>3695</v>
      </c>
      <c r="D38" s="984" t="s">
        <v>3637</v>
      </c>
      <c r="E38" s="973"/>
      <c r="F38" s="982" t="s">
        <v>3262</v>
      </c>
      <c r="G38" s="978"/>
      <c r="H38" s="980">
        <v>43000</v>
      </c>
      <c r="I38" s="970"/>
      <c r="K38" s="985"/>
    </row>
    <row r="39" spans="1:11" ht="13.5" customHeight="1">
      <c r="A39" s="971" t="s">
        <v>3634</v>
      </c>
      <c r="B39" s="972" t="s">
        <v>3677</v>
      </c>
      <c r="C39" s="984" t="s">
        <v>3696</v>
      </c>
      <c r="D39" s="984" t="s">
        <v>3637</v>
      </c>
      <c r="E39" s="973"/>
      <c r="F39" s="982" t="s">
        <v>3263</v>
      </c>
      <c r="G39" s="978"/>
      <c r="H39" s="980">
        <v>38000</v>
      </c>
      <c r="I39" s="970"/>
      <c r="K39" s="985"/>
    </row>
    <row r="40" spans="1:11" ht="13.5" customHeight="1">
      <c r="A40" s="971" t="s">
        <v>3634</v>
      </c>
      <c r="B40" s="972" t="s">
        <v>3677</v>
      </c>
      <c r="C40" s="984" t="s">
        <v>3697</v>
      </c>
      <c r="D40" s="984" t="s">
        <v>3637</v>
      </c>
      <c r="E40" s="973"/>
      <c r="F40" s="982" t="s">
        <v>3264</v>
      </c>
      <c r="G40" s="978"/>
      <c r="H40" s="980">
        <v>31500</v>
      </c>
      <c r="I40" s="970"/>
      <c r="K40" s="985"/>
    </row>
    <row r="41" spans="1:11" ht="13.5" customHeight="1">
      <c r="A41" s="971" t="s">
        <v>3634</v>
      </c>
      <c r="B41" s="972" t="s">
        <v>3677</v>
      </c>
      <c r="C41" s="984" t="s">
        <v>3698</v>
      </c>
      <c r="D41" s="984" t="s">
        <v>3637</v>
      </c>
      <c r="E41" s="973"/>
      <c r="F41" s="982" t="s">
        <v>3265</v>
      </c>
      <c r="G41" s="978"/>
      <c r="H41" s="980">
        <v>31500</v>
      </c>
      <c r="I41" s="970"/>
      <c r="K41" s="985"/>
    </row>
    <row r="42" spans="1:11" ht="13.5" customHeight="1">
      <c r="A42" s="971" t="s">
        <v>3634</v>
      </c>
      <c r="B42" s="972" t="s">
        <v>3677</v>
      </c>
      <c r="C42" s="984" t="s">
        <v>3699</v>
      </c>
      <c r="D42" s="984" t="s">
        <v>3637</v>
      </c>
      <c r="E42" s="973"/>
      <c r="F42" s="982" t="s">
        <v>3266</v>
      </c>
      <c r="G42" s="978"/>
      <c r="H42" s="980">
        <v>34000</v>
      </c>
      <c r="I42" s="970"/>
      <c r="K42" s="985"/>
    </row>
    <row r="43" spans="1:11" ht="13.5" customHeight="1">
      <c r="A43" s="971" t="s">
        <v>3634</v>
      </c>
      <c r="B43" s="972" t="s">
        <v>3677</v>
      </c>
      <c r="C43" s="984" t="s">
        <v>3700</v>
      </c>
      <c r="D43" s="984" t="s">
        <v>3637</v>
      </c>
      <c r="E43" s="973"/>
      <c r="F43" s="982" t="s">
        <v>3701</v>
      </c>
      <c r="G43" s="978"/>
      <c r="H43" s="980">
        <v>34000</v>
      </c>
      <c r="I43" s="970"/>
      <c r="K43" s="985"/>
    </row>
    <row r="44" spans="1:11" ht="13.5" customHeight="1">
      <c r="A44" s="971" t="s">
        <v>3702</v>
      </c>
      <c r="B44" s="972" t="s">
        <v>3677</v>
      </c>
      <c r="C44" s="984" t="s">
        <v>3703</v>
      </c>
      <c r="D44" s="984"/>
      <c r="E44" s="973"/>
      <c r="F44" s="982" t="s">
        <v>3268</v>
      </c>
      <c r="G44" s="978"/>
      <c r="H44" s="980">
        <v>27500</v>
      </c>
      <c r="I44" s="970"/>
      <c r="K44" s="985"/>
    </row>
    <row r="45" spans="1:11" ht="13.5" customHeight="1">
      <c r="A45" s="971" t="s">
        <v>3702</v>
      </c>
      <c r="B45" s="972" t="s">
        <v>3677</v>
      </c>
      <c r="C45" s="984" t="s">
        <v>3704</v>
      </c>
      <c r="D45" s="973" t="s">
        <v>3650</v>
      </c>
      <c r="E45" s="973" t="s">
        <v>3650</v>
      </c>
      <c r="F45" s="982" t="s">
        <v>3705</v>
      </c>
      <c r="G45" s="978"/>
      <c r="H45" s="980">
        <v>24000</v>
      </c>
      <c r="I45" s="970"/>
      <c r="K45" s="985"/>
    </row>
    <row r="46" spans="1:11" ht="13.5" customHeight="1">
      <c r="A46" s="971" t="s">
        <v>3702</v>
      </c>
      <c r="B46" s="972" t="s">
        <v>3677</v>
      </c>
      <c r="C46" s="984" t="s">
        <v>3706</v>
      </c>
      <c r="D46" s="973" t="s">
        <v>3650</v>
      </c>
      <c r="E46" s="973" t="s">
        <v>3650</v>
      </c>
      <c r="F46" s="982" t="s">
        <v>3270</v>
      </c>
      <c r="G46" s="978"/>
      <c r="H46" s="980">
        <v>16000</v>
      </c>
      <c r="I46" s="970"/>
      <c r="K46" s="985"/>
    </row>
    <row r="47" spans="1:11" ht="13.5" hidden="1" customHeight="1">
      <c r="A47" s="971" t="s">
        <v>3707</v>
      </c>
      <c r="B47" s="972" t="s">
        <v>3708</v>
      </c>
      <c r="C47" s="986" t="s">
        <v>3709</v>
      </c>
      <c r="D47" s="986"/>
      <c r="E47" s="973"/>
      <c r="F47" s="966" t="s">
        <v>3710</v>
      </c>
      <c r="G47" s="970"/>
      <c r="H47" s="987">
        <v>5982.91</v>
      </c>
      <c r="I47" s="970"/>
    </row>
    <row r="48" spans="1:11" ht="13.5" customHeight="1">
      <c r="A48" s="971" t="s">
        <v>3711</v>
      </c>
      <c r="B48" s="972" t="s">
        <v>3712</v>
      </c>
      <c r="C48" s="988" t="s">
        <v>3713</v>
      </c>
      <c r="D48" s="988"/>
      <c r="E48" s="973"/>
      <c r="F48" s="966" t="s">
        <v>3714</v>
      </c>
      <c r="G48" s="970"/>
      <c r="H48" s="987">
        <v>20000</v>
      </c>
      <c r="I48" s="970"/>
    </row>
    <row r="49" spans="1:9" ht="13.5" customHeight="1">
      <c r="A49" s="971" t="s">
        <v>3711</v>
      </c>
      <c r="B49" s="972" t="s">
        <v>3712</v>
      </c>
      <c r="C49" s="986" t="s">
        <v>3715</v>
      </c>
      <c r="D49" s="986"/>
      <c r="E49" s="973"/>
      <c r="F49" s="966" t="s">
        <v>3716</v>
      </c>
      <c r="G49" s="970"/>
      <c r="H49" s="987">
        <v>60000</v>
      </c>
      <c r="I49" s="970"/>
    </row>
    <row r="50" spans="1:9" ht="13.5" customHeight="1">
      <c r="A50" s="971" t="s">
        <v>3711</v>
      </c>
      <c r="B50" s="972" t="s">
        <v>3712</v>
      </c>
      <c r="C50" s="988" t="s">
        <v>3717</v>
      </c>
      <c r="D50" s="988"/>
      <c r="E50" s="973"/>
      <c r="F50" s="966" t="s">
        <v>3718</v>
      </c>
      <c r="G50" s="970"/>
      <c r="H50" s="987">
        <v>35000</v>
      </c>
      <c r="I50" s="970"/>
    </row>
    <row r="51" spans="1:9" ht="13.5" customHeight="1">
      <c r="A51" s="971" t="s">
        <v>3711</v>
      </c>
      <c r="B51" s="972" t="s">
        <v>3712</v>
      </c>
      <c r="C51" s="986" t="s">
        <v>3719</v>
      </c>
      <c r="D51" s="986"/>
      <c r="E51" s="973"/>
      <c r="F51" s="966" t="s">
        <v>3720</v>
      </c>
      <c r="G51" s="970"/>
      <c r="H51" s="987">
        <v>35000</v>
      </c>
      <c r="I51" s="970"/>
    </row>
    <row r="52" spans="1:9" ht="13.5" customHeight="1">
      <c r="A52" s="971" t="s">
        <v>3711</v>
      </c>
      <c r="B52" s="972" t="s">
        <v>3712</v>
      </c>
      <c r="C52" s="986" t="s">
        <v>3721</v>
      </c>
      <c r="D52" s="986"/>
      <c r="E52" s="973"/>
      <c r="F52" s="966" t="s">
        <v>3722</v>
      </c>
      <c r="G52" s="970"/>
      <c r="H52" s="987">
        <v>30000</v>
      </c>
      <c r="I52" s="970"/>
    </row>
    <row r="53" spans="1:9" ht="13.5" customHeight="1">
      <c r="A53" s="971" t="s">
        <v>3711</v>
      </c>
      <c r="B53" s="972" t="s">
        <v>3712</v>
      </c>
      <c r="C53" s="986" t="s">
        <v>3723</v>
      </c>
      <c r="D53" s="986"/>
      <c r="E53" s="973"/>
      <c r="F53" s="966" t="s">
        <v>3724</v>
      </c>
      <c r="G53" s="970"/>
      <c r="H53" s="987">
        <v>45000</v>
      </c>
      <c r="I53" s="970"/>
    </row>
    <row r="54" spans="1:9" ht="13.5" customHeight="1">
      <c r="A54" s="971" t="s">
        <v>3711</v>
      </c>
      <c r="B54" s="972" t="s">
        <v>3712</v>
      </c>
      <c r="C54" s="986" t="s">
        <v>3725</v>
      </c>
      <c r="D54" s="986"/>
      <c r="E54" s="973"/>
      <c r="F54" s="966" t="s">
        <v>3726</v>
      </c>
      <c r="G54" s="970"/>
      <c r="H54" s="987">
        <v>37000</v>
      </c>
      <c r="I54" s="970"/>
    </row>
    <row r="55" spans="1:9" ht="13.5" customHeight="1">
      <c r="A55" s="971" t="s">
        <v>3711</v>
      </c>
      <c r="B55" s="972" t="s">
        <v>3712</v>
      </c>
      <c r="C55" s="986" t="s">
        <v>3727</v>
      </c>
      <c r="D55" s="986"/>
      <c r="E55" s="973"/>
      <c r="F55" s="966" t="s">
        <v>3728</v>
      </c>
      <c r="G55" s="970"/>
      <c r="H55" s="987">
        <v>35000</v>
      </c>
      <c r="I55" s="970"/>
    </row>
    <row r="56" spans="1:9" ht="13.5" customHeight="1">
      <c r="A56" s="971" t="s">
        <v>3711</v>
      </c>
      <c r="B56" s="972" t="s">
        <v>3712</v>
      </c>
      <c r="C56" s="986" t="s">
        <v>3729</v>
      </c>
      <c r="D56" s="986"/>
      <c r="E56" s="973"/>
      <c r="F56" s="966" t="s">
        <v>3730</v>
      </c>
      <c r="G56" s="970"/>
      <c r="H56" s="989">
        <v>35000</v>
      </c>
      <c r="I56" s="970"/>
    </row>
    <row r="57" spans="1:9" ht="13.5" customHeight="1">
      <c r="A57" s="971" t="s">
        <v>3711</v>
      </c>
      <c r="B57" s="972" t="s">
        <v>3712</v>
      </c>
      <c r="C57" s="988" t="s">
        <v>3731</v>
      </c>
      <c r="D57" s="988"/>
      <c r="E57" s="973"/>
      <c r="F57" s="966" t="s">
        <v>3240</v>
      </c>
      <c r="G57" s="970"/>
      <c r="H57" s="987">
        <v>30000</v>
      </c>
      <c r="I57" s="970"/>
    </row>
    <row r="58" spans="1:9" ht="13.5" customHeight="1">
      <c r="A58" s="971" t="s">
        <v>3711</v>
      </c>
      <c r="B58" s="972" t="s">
        <v>3712</v>
      </c>
      <c r="C58" s="986" t="s">
        <v>3732</v>
      </c>
      <c r="D58" s="986"/>
      <c r="E58" s="973"/>
      <c r="F58" s="966" t="s">
        <v>3242</v>
      </c>
      <c r="G58" s="970"/>
      <c r="H58" s="987">
        <v>45000</v>
      </c>
      <c r="I58" s="970"/>
    </row>
    <row r="59" spans="1:9" ht="13.5" customHeight="1">
      <c r="A59" s="971" t="s">
        <v>3711</v>
      </c>
      <c r="B59" s="972" t="s">
        <v>3712</v>
      </c>
      <c r="C59" s="986" t="s">
        <v>3733</v>
      </c>
      <c r="D59" s="986"/>
      <c r="E59" s="973"/>
      <c r="F59" s="966" t="s">
        <v>3244</v>
      </c>
      <c r="G59" s="970"/>
      <c r="H59" s="987">
        <v>37000</v>
      </c>
      <c r="I59" s="970"/>
    </row>
    <row r="60" spans="1:9" ht="13.5" customHeight="1">
      <c r="A60" s="971" t="s">
        <v>3711</v>
      </c>
      <c r="B60" s="972" t="s">
        <v>3712</v>
      </c>
      <c r="C60" s="986" t="s">
        <v>3734</v>
      </c>
      <c r="D60" s="986"/>
      <c r="E60" s="973"/>
      <c r="F60" s="966" t="s">
        <v>3246</v>
      </c>
      <c r="G60" s="970"/>
      <c r="H60" s="987">
        <v>30000</v>
      </c>
      <c r="I60" s="970"/>
    </row>
    <row r="61" spans="1:9" ht="13.5" customHeight="1">
      <c r="A61" s="971" t="s">
        <v>3711</v>
      </c>
      <c r="B61" s="972" t="s">
        <v>3712</v>
      </c>
      <c r="C61" s="988" t="s">
        <v>3735</v>
      </c>
      <c r="D61" s="988"/>
      <c r="E61" s="973"/>
      <c r="F61" s="966" t="s">
        <v>3248</v>
      </c>
      <c r="G61" s="970"/>
      <c r="H61" s="987">
        <v>20000</v>
      </c>
      <c r="I61" s="970"/>
    </row>
    <row r="62" spans="1:9" ht="13.5" customHeight="1">
      <c r="A62" s="971" t="s">
        <v>3711</v>
      </c>
      <c r="B62" s="972" t="s">
        <v>3712</v>
      </c>
      <c r="C62" s="986" t="s">
        <v>3736</v>
      </c>
      <c r="D62" s="986"/>
      <c r="E62" s="973"/>
      <c r="F62" s="966" t="s">
        <v>3250</v>
      </c>
      <c r="G62" s="970"/>
      <c r="H62" s="987">
        <v>18000</v>
      </c>
      <c r="I62" s="970"/>
    </row>
    <row r="63" spans="1:9" ht="13.5" customHeight="1">
      <c r="A63" s="971" t="s">
        <v>3711</v>
      </c>
      <c r="B63" s="972" t="s">
        <v>3712</v>
      </c>
      <c r="C63" s="986" t="s">
        <v>3737</v>
      </c>
      <c r="D63" s="986"/>
      <c r="E63" s="973"/>
      <c r="F63" s="966" t="s">
        <v>3738</v>
      </c>
      <c r="G63" s="970"/>
      <c r="H63" s="989">
        <v>25000</v>
      </c>
      <c r="I63" s="970"/>
    </row>
    <row r="64" spans="1:9" ht="13.5" customHeight="1">
      <c r="A64" s="971" t="s">
        <v>3739</v>
      </c>
      <c r="B64" s="972" t="s">
        <v>3712</v>
      </c>
      <c r="C64" s="986" t="s">
        <v>3740</v>
      </c>
      <c r="D64" s="986"/>
      <c r="E64" s="973" t="s">
        <v>3637</v>
      </c>
      <c r="F64" s="966" t="s">
        <v>3741</v>
      </c>
      <c r="G64" s="990"/>
      <c r="H64" s="943">
        <v>55000</v>
      </c>
      <c r="I64" s="969"/>
    </row>
    <row r="65" spans="1:9" ht="13.5" customHeight="1">
      <c r="A65" s="971" t="s">
        <v>3742</v>
      </c>
      <c r="B65" s="972" t="s">
        <v>3743</v>
      </c>
      <c r="C65" s="986" t="s">
        <v>3744</v>
      </c>
      <c r="D65" s="986"/>
      <c r="E65" s="973"/>
      <c r="F65" s="966" t="s">
        <v>3745</v>
      </c>
      <c r="G65" s="970"/>
      <c r="H65" s="987">
        <v>76923.08</v>
      </c>
      <c r="I65" s="970"/>
    </row>
    <row r="66" spans="1:9" ht="13.5" customHeight="1">
      <c r="A66" s="971" t="s">
        <v>3742</v>
      </c>
      <c r="B66" s="972" t="s">
        <v>3743</v>
      </c>
      <c r="C66" s="986" t="s">
        <v>3746</v>
      </c>
      <c r="D66" s="986"/>
      <c r="E66" s="973"/>
      <c r="F66" s="966" t="s">
        <v>3256</v>
      </c>
      <c r="G66" s="970"/>
      <c r="H66" s="987">
        <v>81196.58</v>
      </c>
      <c r="I66" s="970"/>
    </row>
    <row r="67" spans="1:9" ht="13.5" customHeight="1">
      <c r="A67" s="971" t="s">
        <v>3742</v>
      </c>
      <c r="B67" s="972" t="s">
        <v>3747</v>
      </c>
      <c r="C67" s="986" t="s">
        <v>3748</v>
      </c>
      <c r="D67" s="986"/>
      <c r="E67" s="973"/>
      <c r="F67" s="966" t="s">
        <v>3749</v>
      </c>
      <c r="G67" s="970"/>
      <c r="H67" s="991" t="s">
        <v>3750</v>
      </c>
      <c r="I67" s="970"/>
    </row>
    <row r="68" spans="1:9" ht="13.5" customHeight="1">
      <c r="A68" s="971" t="s">
        <v>3702</v>
      </c>
      <c r="B68" s="972" t="s">
        <v>3751</v>
      </c>
      <c r="C68" s="992" t="s">
        <v>3752</v>
      </c>
      <c r="D68" s="986" t="s">
        <v>3637</v>
      </c>
      <c r="E68" s="973"/>
      <c r="F68" s="966" t="s">
        <v>3753</v>
      </c>
      <c r="G68" s="970"/>
      <c r="H68" s="989">
        <v>72000</v>
      </c>
      <c r="I68" s="970"/>
    </row>
    <row r="69" spans="1:9" ht="13.5" customHeight="1">
      <c r="A69" s="971" t="s">
        <v>3702</v>
      </c>
      <c r="B69" s="972" t="s">
        <v>3751</v>
      </c>
      <c r="C69" s="992" t="s">
        <v>3754</v>
      </c>
      <c r="D69" s="986" t="s">
        <v>3637</v>
      </c>
      <c r="E69" s="973"/>
      <c r="F69" s="966" t="s">
        <v>3755</v>
      </c>
      <c r="G69" s="970"/>
      <c r="H69" s="993">
        <v>33000</v>
      </c>
      <c r="I69" s="970"/>
    </row>
    <row r="70" spans="1:9" ht="13.5" customHeight="1">
      <c r="A70" s="971" t="s">
        <v>3702</v>
      </c>
      <c r="B70" s="972" t="s">
        <v>3751</v>
      </c>
      <c r="C70" s="992" t="s">
        <v>3756</v>
      </c>
      <c r="D70" s="986" t="s">
        <v>3637</v>
      </c>
      <c r="E70" s="973"/>
      <c r="F70" s="966" t="s">
        <v>3757</v>
      </c>
      <c r="G70" s="970"/>
      <c r="H70" s="993">
        <v>33000</v>
      </c>
      <c r="I70" s="970"/>
    </row>
    <row r="71" spans="1:9" ht="13.5" customHeight="1">
      <c r="A71" s="971" t="s">
        <v>3702</v>
      </c>
      <c r="B71" s="972" t="s">
        <v>3751</v>
      </c>
      <c r="C71" s="992" t="s">
        <v>3758</v>
      </c>
      <c r="D71" s="986" t="s">
        <v>3637</v>
      </c>
      <c r="E71" s="973"/>
      <c r="F71" s="966" t="s">
        <v>3759</v>
      </c>
      <c r="G71" s="970"/>
      <c r="H71" s="993">
        <v>36000</v>
      </c>
      <c r="I71" s="970"/>
    </row>
    <row r="72" spans="1:9" ht="13.5" customHeight="1">
      <c r="A72" s="971" t="s">
        <v>3702</v>
      </c>
      <c r="B72" s="972" t="s">
        <v>3751</v>
      </c>
      <c r="C72" s="992" t="s">
        <v>3760</v>
      </c>
      <c r="D72" s="986" t="s">
        <v>3637</v>
      </c>
      <c r="E72" s="973"/>
      <c r="F72" s="966" t="s">
        <v>3761</v>
      </c>
      <c r="G72" s="970"/>
      <c r="H72" s="993">
        <v>36000</v>
      </c>
      <c r="I72" s="970"/>
    </row>
    <row r="73" spans="1:9" ht="13.5" customHeight="1">
      <c r="A73" s="971" t="s">
        <v>3702</v>
      </c>
      <c r="B73" s="972" t="s">
        <v>3751</v>
      </c>
      <c r="C73" s="992" t="s">
        <v>3762</v>
      </c>
      <c r="D73" s="986" t="s">
        <v>3637</v>
      </c>
      <c r="E73" s="973"/>
      <c r="F73" s="966" t="s">
        <v>3763</v>
      </c>
      <c r="G73" s="970"/>
      <c r="H73" s="993">
        <v>36000</v>
      </c>
      <c r="I73" s="970"/>
    </row>
    <row r="74" spans="1:9" ht="13.5" customHeight="1">
      <c r="A74" s="971" t="s">
        <v>3702</v>
      </c>
      <c r="B74" s="972" t="s">
        <v>3751</v>
      </c>
      <c r="C74" s="992" t="s">
        <v>3764</v>
      </c>
      <c r="D74" s="986" t="s">
        <v>3637</v>
      </c>
      <c r="E74" s="973"/>
      <c r="F74" s="966" t="s">
        <v>3765</v>
      </c>
      <c r="G74" s="970"/>
      <c r="H74" s="993">
        <v>35800</v>
      </c>
      <c r="I74" s="970"/>
    </row>
    <row r="75" spans="1:9" ht="13.5" customHeight="1">
      <c r="A75" s="971" t="s">
        <v>3702</v>
      </c>
      <c r="B75" s="972" t="s">
        <v>3751</v>
      </c>
      <c r="C75" s="992" t="s">
        <v>3766</v>
      </c>
      <c r="D75" s="986" t="s">
        <v>3637</v>
      </c>
      <c r="E75" s="973"/>
      <c r="F75" s="966" t="s">
        <v>3767</v>
      </c>
      <c r="G75" s="970"/>
      <c r="H75" s="994">
        <v>35000</v>
      </c>
      <c r="I75" s="970"/>
    </row>
    <row r="76" spans="1:9" ht="13.5" customHeight="1">
      <c r="A76" s="971" t="s">
        <v>3702</v>
      </c>
      <c r="B76" s="972" t="s">
        <v>3751</v>
      </c>
      <c r="C76" s="992" t="s">
        <v>3768</v>
      </c>
      <c r="D76" s="986" t="s">
        <v>3637</v>
      </c>
      <c r="E76" s="973"/>
      <c r="F76" s="966" t="s">
        <v>3769</v>
      </c>
      <c r="G76" s="970"/>
      <c r="H76" s="995">
        <v>36000</v>
      </c>
      <c r="I76" s="970"/>
    </row>
    <row r="77" spans="1:9" ht="13.5" customHeight="1">
      <c r="A77" s="971" t="s">
        <v>3770</v>
      </c>
      <c r="B77" s="972" t="s">
        <v>3751</v>
      </c>
      <c r="C77" s="992" t="s">
        <v>3771</v>
      </c>
      <c r="D77" s="986" t="s">
        <v>3637</v>
      </c>
      <c r="E77" s="973"/>
      <c r="F77" s="966" t="s">
        <v>3772</v>
      </c>
      <c r="G77" s="970"/>
      <c r="H77" s="995">
        <v>50000</v>
      </c>
      <c r="I77" s="970"/>
    </row>
    <row r="78" spans="1:9" ht="13.5" customHeight="1">
      <c r="A78" s="971" t="s">
        <v>3773</v>
      </c>
      <c r="B78" s="972" t="s">
        <v>3774</v>
      </c>
      <c r="C78" s="986" t="s">
        <v>3775</v>
      </c>
      <c r="D78" s="986"/>
      <c r="E78" s="973"/>
      <c r="F78" s="966" t="s">
        <v>3776</v>
      </c>
      <c r="G78" s="970"/>
      <c r="H78" s="995">
        <v>39000</v>
      </c>
      <c r="I78" s="970"/>
    </row>
    <row r="79" spans="1:9" ht="13.5" customHeight="1">
      <c r="A79" s="971" t="s">
        <v>3773</v>
      </c>
      <c r="B79" s="972" t="s">
        <v>3774</v>
      </c>
      <c r="C79" s="986" t="s">
        <v>3777</v>
      </c>
      <c r="D79" s="986"/>
      <c r="E79" s="973"/>
      <c r="F79" s="966" t="s">
        <v>3778</v>
      </c>
      <c r="G79" s="970"/>
      <c r="H79" s="995">
        <v>38000</v>
      </c>
      <c r="I79" s="970"/>
    </row>
    <row r="80" spans="1:9" ht="13.5" customHeight="1">
      <c r="A80" s="971" t="s">
        <v>3773</v>
      </c>
      <c r="B80" s="972" t="s">
        <v>3774</v>
      </c>
      <c r="C80" s="986" t="s">
        <v>3779</v>
      </c>
      <c r="D80" s="986"/>
      <c r="E80" s="973"/>
      <c r="F80" s="966" t="s">
        <v>3780</v>
      </c>
      <c r="G80" s="970"/>
      <c r="H80" s="995">
        <v>39000</v>
      </c>
      <c r="I80" s="970"/>
    </row>
    <row r="81" spans="1:9" ht="13.5" customHeight="1">
      <c r="A81" s="971" t="s">
        <v>3781</v>
      </c>
      <c r="B81" s="972" t="s">
        <v>3774</v>
      </c>
      <c r="C81" s="986" t="s">
        <v>3782</v>
      </c>
      <c r="D81" s="986"/>
      <c r="E81" s="973"/>
      <c r="F81" s="966" t="s">
        <v>3783</v>
      </c>
      <c r="G81" s="970"/>
      <c r="H81" s="995">
        <v>26000</v>
      </c>
      <c r="I81" s="970"/>
    </row>
    <row r="82" spans="1:9" ht="13.5" customHeight="1">
      <c r="A82" s="971" t="s">
        <v>3781</v>
      </c>
      <c r="B82" s="972" t="s">
        <v>3774</v>
      </c>
      <c r="C82" s="986" t="s">
        <v>3784</v>
      </c>
      <c r="D82" s="986"/>
      <c r="E82" s="973"/>
      <c r="F82" s="966" t="s">
        <v>3785</v>
      </c>
      <c r="G82" s="970"/>
      <c r="H82" s="995">
        <v>65000</v>
      </c>
      <c r="I82" s="970"/>
    </row>
    <row r="83" spans="1:9" ht="13.5" customHeight="1">
      <c r="A83" s="971" t="s">
        <v>3781</v>
      </c>
      <c r="B83" s="972" t="s">
        <v>3774</v>
      </c>
      <c r="C83" s="986" t="s">
        <v>3786</v>
      </c>
      <c r="D83" s="986"/>
      <c r="E83" s="973"/>
      <c r="F83" s="966" t="s">
        <v>3787</v>
      </c>
      <c r="G83" s="970"/>
      <c r="H83" s="995">
        <v>70000</v>
      </c>
      <c r="I83" s="970"/>
    </row>
    <row r="84" spans="1:9" ht="13.5" customHeight="1">
      <c r="A84" s="971" t="s">
        <v>3781</v>
      </c>
      <c r="B84" s="972" t="s">
        <v>3774</v>
      </c>
      <c r="C84" s="986" t="s">
        <v>3788</v>
      </c>
      <c r="D84" s="986"/>
      <c r="E84" s="973"/>
      <c r="F84" s="966" t="s">
        <v>3789</v>
      </c>
      <c r="G84" s="970"/>
      <c r="H84" s="995">
        <v>70000</v>
      </c>
      <c r="I84" s="970"/>
    </row>
    <row r="85" spans="1:9" ht="13.5" customHeight="1">
      <c r="A85" s="971" t="s">
        <v>3790</v>
      </c>
      <c r="B85" s="972" t="s">
        <v>3774</v>
      </c>
      <c r="C85" s="986" t="s">
        <v>3791</v>
      </c>
      <c r="D85" s="986" t="s">
        <v>3637</v>
      </c>
      <c r="E85" s="973"/>
      <c r="F85" s="966" t="s">
        <v>3792</v>
      </c>
      <c r="G85" s="970"/>
      <c r="H85" s="995">
        <v>19000</v>
      </c>
      <c r="I85" s="970"/>
    </row>
    <row r="86" spans="1:9" ht="13.5" customHeight="1">
      <c r="A86" s="971" t="s">
        <v>3781</v>
      </c>
      <c r="B86" s="972" t="s">
        <v>3774</v>
      </c>
      <c r="C86" s="986" t="s">
        <v>3793</v>
      </c>
      <c r="D86" s="986" t="s">
        <v>3637</v>
      </c>
      <c r="E86" s="973"/>
      <c r="F86" s="966" t="s">
        <v>3794</v>
      </c>
      <c r="G86" s="970"/>
      <c r="H86" s="995">
        <v>38000</v>
      </c>
      <c r="I86" s="970"/>
    </row>
    <row r="87" spans="1:9" ht="13.5" customHeight="1">
      <c r="A87" s="971" t="s">
        <v>3781</v>
      </c>
      <c r="B87" s="972" t="s">
        <v>3774</v>
      </c>
      <c r="C87" s="986" t="s">
        <v>3795</v>
      </c>
      <c r="D87" s="986" t="s">
        <v>3637</v>
      </c>
      <c r="E87" s="973"/>
      <c r="F87" s="966" t="s">
        <v>3796</v>
      </c>
      <c r="G87" s="970"/>
      <c r="H87" s="995">
        <v>28400</v>
      </c>
      <c r="I87" s="970"/>
    </row>
    <row r="88" spans="1:9" ht="13.5" customHeight="1">
      <c r="A88" s="971" t="s">
        <v>3797</v>
      </c>
      <c r="B88" s="972" t="s">
        <v>3798</v>
      </c>
      <c r="C88" s="986" t="s">
        <v>3799</v>
      </c>
      <c r="D88" s="986"/>
      <c r="E88" s="973"/>
      <c r="F88" s="966" t="s">
        <v>3800</v>
      </c>
      <c r="G88" s="970"/>
      <c r="H88" s="943">
        <v>14500</v>
      </c>
      <c r="I88" s="970"/>
    </row>
    <row r="89" spans="1:9" ht="13.5" customHeight="1">
      <c r="A89" s="971" t="s">
        <v>3801</v>
      </c>
      <c r="B89" s="972" t="s">
        <v>3802</v>
      </c>
      <c r="C89" s="986" t="s">
        <v>3803</v>
      </c>
      <c r="D89" s="986"/>
      <c r="E89" s="973"/>
      <c r="F89" s="966" t="s">
        <v>3804</v>
      </c>
      <c r="G89" s="996"/>
      <c r="H89" s="997">
        <v>60000</v>
      </c>
      <c r="I89" s="970"/>
    </row>
    <row r="90" spans="1:9" ht="13.5" customHeight="1">
      <c r="A90" s="971" t="s">
        <v>3801</v>
      </c>
      <c r="B90" s="972" t="s">
        <v>3802</v>
      </c>
      <c r="C90" s="986" t="s">
        <v>3805</v>
      </c>
      <c r="D90" s="986"/>
      <c r="E90" s="973"/>
      <c r="F90" s="966" t="s">
        <v>3806</v>
      </c>
      <c r="G90" s="996"/>
      <c r="H90" s="997">
        <v>58000</v>
      </c>
      <c r="I90" s="970"/>
    </row>
    <row r="91" spans="1:9" ht="13.5" customHeight="1">
      <c r="A91" s="971" t="s">
        <v>3801</v>
      </c>
      <c r="B91" s="972" t="s">
        <v>3802</v>
      </c>
      <c r="C91" s="986" t="s">
        <v>3807</v>
      </c>
      <c r="D91" s="986" t="s">
        <v>3808</v>
      </c>
      <c r="E91" s="973"/>
      <c r="F91" s="966" t="s">
        <v>3809</v>
      </c>
      <c r="G91" s="998"/>
      <c r="H91" s="943">
        <v>48000</v>
      </c>
      <c r="I91" s="970"/>
    </row>
    <row r="92" spans="1:9" ht="13.5" customHeight="1">
      <c r="A92" s="971" t="s">
        <v>3801</v>
      </c>
      <c r="B92" s="972" t="s">
        <v>3802</v>
      </c>
      <c r="C92" s="986" t="s">
        <v>3810</v>
      </c>
      <c r="D92" s="986" t="s">
        <v>3808</v>
      </c>
      <c r="E92" s="973"/>
      <c r="F92" s="966" t="s">
        <v>3811</v>
      </c>
      <c r="G92" s="998"/>
      <c r="H92" s="943">
        <v>37000</v>
      </c>
      <c r="I92" s="970"/>
    </row>
    <row r="93" spans="1:9" ht="13.5" customHeight="1">
      <c r="A93" s="971" t="s">
        <v>3801</v>
      </c>
      <c r="B93" s="972" t="s">
        <v>3802</v>
      </c>
      <c r="C93" s="986" t="s">
        <v>3812</v>
      </c>
      <c r="D93" s="986"/>
      <c r="E93" s="973"/>
      <c r="F93" s="966" t="s">
        <v>3813</v>
      </c>
      <c r="G93" s="998"/>
      <c r="H93" s="943">
        <v>47000</v>
      </c>
      <c r="I93" s="970"/>
    </row>
    <row r="94" spans="1:9" ht="13.5" customHeight="1">
      <c r="A94" s="971" t="s">
        <v>3801</v>
      </c>
      <c r="B94" s="972" t="s">
        <v>3802</v>
      </c>
      <c r="C94" s="986" t="s">
        <v>3814</v>
      </c>
      <c r="D94" s="986"/>
      <c r="E94" s="973"/>
      <c r="F94" s="966" t="s">
        <v>3815</v>
      </c>
      <c r="G94" s="998"/>
      <c r="H94" s="943">
        <v>67000</v>
      </c>
      <c r="I94" s="970"/>
    </row>
    <row r="95" spans="1:9" ht="13.5" customHeight="1">
      <c r="A95" s="971" t="s">
        <v>3801</v>
      </c>
      <c r="B95" s="972" t="s">
        <v>3802</v>
      </c>
      <c r="C95" s="986" t="s">
        <v>3816</v>
      </c>
      <c r="D95" s="986"/>
      <c r="E95" s="973"/>
      <c r="F95" s="966" t="s">
        <v>3817</v>
      </c>
      <c r="G95" s="998"/>
      <c r="H95" s="943">
        <v>33000</v>
      </c>
      <c r="I95" s="970"/>
    </row>
    <row r="96" spans="1:9" ht="13.5" customHeight="1">
      <c r="A96" s="971" t="s">
        <v>3801</v>
      </c>
      <c r="B96" s="972" t="s">
        <v>3802</v>
      </c>
      <c r="C96" s="986" t="s">
        <v>3818</v>
      </c>
      <c r="D96" s="986"/>
      <c r="E96" s="973"/>
      <c r="F96" s="966" t="s">
        <v>3819</v>
      </c>
      <c r="G96" s="998"/>
      <c r="H96" s="943">
        <v>42000</v>
      </c>
      <c r="I96" s="970"/>
    </row>
    <row r="97" spans="1:9" ht="13.5" customHeight="1">
      <c r="A97" s="971" t="s">
        <v>3781</v>
      </c>
      <c r="B97" s="972" t="s">
        <v>3802</v>
      </c>
      <c r="C97" s="986" t="s">
        <v>3820</v>
      </c>
      <c r="D97" s="986"/>
      <c r="E97" s="973"/>
      <c r="F97" s="966" t="s">
        <v>3821</v>
      </c>
      <c r="G97" s="998"/>
      <c r="H97" s="943">
        <v>80000</v>
      </c>
      <c r="I97" s="970"/>
    </row>
    <row r="98" spans="1:9" ht="13.5" customHeight="1">
      <c r="A98" s="971" t="s">
        <v>3781</v>
      </c>
      <c r="B98" s="972" t="s">
        <v>3802</v>
      </c>
      <c r="C98" s="986" t="s">
        <v>3822</v>
      </c>
      <c r="D98" s="986"/>
      <c r="E98" s="973"/>
      <c r="F98" s="966" t="s">
        <v>3311</v>
      </c>
      <c r="G98" s="998"/>
      <c r="H98" s="943">
        <v>65000</v>
      </c>
      <c r="I98" s="970"/>
    </row>
    <row r="99" spans="1:9" ht="13.5" customHeight="1">
      <c r="A99" s="971" t="s">
        <v>3781</v>
      </c>
      <c r="B99" s="972" t="s">
        <v>3802</v>
      </c>
      <c r="C99" s="986" t="s">
        <v>3823</v>
      </c>
      <c r="D99" s="986"/>
      <c r="E99" s="973"/>
      <c r="F99" s="966" t="s">
        <v>3312</v>
      </c>
      <c r="G99" s="998"/>
      <c r="H99" s="943">
        <v>65000</v>
      </c>
      <c r="I99" s="970"/>
    </row>
    <row r="100" spans="1:9" ht="13.5" customHeight="1">
      <c r="A100" s="971" t="s">
        <v>3781</v>
      </c>
      <c r="B100" s="972" t="s">
        <v>3802</v>
      </c>
      <c r="C100" s="986" t="s">
        <v>3824</v>
      </c>
      <c r="D100" s="986"/>
      <c r="E100" s="973"/>
      <c r="F100" s="966" t="s">
        <v>3313</v>
      </c>
      <c r="G100" s="998"/>
      <c r="H100" s="943">
        <v>30000</v>
      </c>
      <c r="I100" s="970"/>
    </row>
    <row r="101" spans="1:9" ht="13.5" customHeight="1">
      <c r="A101" s="971" t="s">
        <v>3781</v>
      </c>
      <c r="B101" s="972" t="s">
        <v>3802</v>
      </c>
      <c r="C101" s="986" t="s">
        <v>3825</v>
      </c>
      <c r="D101" s="986"/>
      <c r="E101" s="973"/>
      <c r="F101" s="966" t="s">
        <v>3314</v>
      </c>
      <c r="G101" s="998"/>
      <c r="H101" s="943">
        <v>62000</v>
      </c>
      <c r="I101" s="970"/>
    </row>
    <row r="102" spans="1:9" ht="13.5" customHeight="1">
      <c r="A102" s="971" t="s">
        <v>3781</v>
      </c>
      <c r="B102" s="972" t="s">
        <v>3802</v>
      </c>
      <c r="C102" s="986" t="s">
        <v>3826</v>
      </c>
      <c r="D102" s="986"/>
      <c r="E102" s="973"/>
      <c r="F102" s="966" t="s">
        <v>3315</v>
      </c>
      <c r="G102" s="998"/>
      <c r="H102" s="943">
        <v>62000</v>
      </c>
      <c r="I102" s="970"/>
    </row>
    <row r="103" spans="1:9" ht="13.5" customHeight="1">
      <c r="A103" s="971" t="s">
        <v>3781</v>
      </c>
      <c r="B103" s="972" t="s">
        <v>3802</v>
      </c>
      <c r="C103" s="986" t="s">
        <v>3827</v>
      </c>
      <c r="D103" s="986"/>
      <c r="E103" s="973"/>
      <c r="F103" s="966" t="s">
        <v>3316</v>
      </c>
      <c r="G103" s="998"/>
      <c r="H103" s="943">
        <v>60000</v>
      </c>
      <c r="I103" s="970"/>
    </row>
    <row r="104" spans="1:9" ht="13.5" customHeight="1">
      <c r="A104" s="971" t="s">
        <v>3781</v>
      </c>
      <c r="B104" s="972" t="s">
        <v>3802</v>
      </c>
      <c r="C104" s="986" t="s">
        <v>3828</v>
      </c>
      <c r="D104" s="986"/>
      <c r="E104" s="973"/>
      <c r="F104" s="966" t="s">
        <v>3317</v>
      </c>
      <c r="G104" s="998"/>
      <c r="H104" s="943">
        <v>28400</v>
      </c>
      <c r="I104" s="970"/>
    </row>
    <row r="105" spans="1:9" ht="13.5" customHeight="1">
      <c r="A105" s="971" t="s">
        <v>3829</v>
      </c>
      <c r="B105" s="972" t="s">
        <v>3802</v>
      </c>
      <c r="C105" s="986" t="s">
        <v>3830</v>
      </c>
      <c r="D105" s="986"/>
      <c r="E105" s="973"/>
      <c r="F105" s="966" t="s">
        <v>3831</v>
      </c>
      <c r="G105" s="998"/>
      <c r="H105" s="943">
        <v>68000</v>
      </c>
      <c r="I105" s="970"/>
    </row>
    <row r="106" spans="1:9" ht="13.5" customHeight="1">
      <c r="A106" s="971" t="s">
        <v>3829</v>
      </c>
      <c r="B106" s="972" t="s">
        <v>3802</v>
      </c>
      <c r="C106" s="986" t="s">
        <v>3832</v>
      </c>
      <c r="D106" s="986"/>
      <c r="E106" s="973"/>
      <c r="F106" s="966" t="s">
        <v>3321</v>
      </c>
      <c r="G106" s="998"/>
      <c r="H106" s="943">
        <v>28000</v>
      </c>
      <c r="I106" s="970"/>
    </row>
    <row r="107" spans="1:9" ht="13.5" customHeight="1">
      <c r="A107" s="971" t="s">
        <v>3829</v>
      </c>
      <c r="B107" s="972" t="s">
        <v>3802</v>
      </c>
      <c r="C107" s="986" t="s">
        <v>3833</v>
      </c>
      <c r="D107" s="986"/>
      <c r="E107" s="973"/>
      <c r="F107" s="966" t="s">
        <v>3323</v>
      </c>
      <c r="G107" s="998"/>
      <c r="H107" s="943">
        <v>75000</v>
      </c>
      <c r="I107" s="970"/>
    </row>
    <row r="108" spans="1:9" ht="13.5" customHeight="1">
      <c r="A108" s="971" t="s">
        <v>3829</v>
      </c>
      <c r="B108" s="972" t="s">
        <v>3802</v>
      </c>
      <c r="C108" s="986" t="s">
        <v>3834</v>
      </c>
      <c r="D108" s="986"/>
      <c r="E108" s="973"/>
      <c r="F108" s="966" t="s">
        <v>3325</v>
      </c>
      <c r="G108" s="998"/>
      <c r="H108" s="943">
        <v>35000</v>
      </c>
      <c r="I108" s="970"/>
    </row>
    <row r="109" spans="1:9" ht="13.5" customHeight="1">
      <c r="A109" s="971" t="s">
        <v>3829</v>
      </c>
      <c r="B109" s="972" t="s">
        <v>3802</v>
      </c>
      <c r="C109" s="986" t="s">
        <v>3835</v>
      </c>
      <c r="D109" s="986"/>
      <c r="E109" s="973"/>
      <c r="F109" s="966" t="s">
        <v>3327</v>
      </c>
      <c r="G109" s="998"/>
      <c r="H109" s="943">
        <v>35000</v>
      </c>
      <c r="I109" s="970"/>
    </row>
    <row r="110" spans="1:9" ht="13.5" customHeight="1">
      <c r="A110" s="971" t="s">
        <v>3829</v>
      </c>
      <c r="B110" s="972" t="s">
        <v>3802</v>
      </c>
      <c r="C110" s="986" t="s">
        <v>3836</v>
      </c>
      <c r="D110" s="986"/>
      <c r="E110" s="973"/>
      <c r="F110" s="966" t="s">
        <v>3329</v>
      </c>
      <c r="G110" s="998"/>
      <c r="H110" s="943">
        <v>50000</v>
      </c>
      <c r="I110" s="970"/>
    </row>
    <row r="111" spans="1:9" ht="13.5" customHeight="1">
      <c r="A111" s="971" t="s">
        <v>3829</v>
      </c>
      <c r="B111" s="972" t="s">
        <v>3802</v>
      </c>
      <c r="C111" s="986" t="s">
        <v>3837</v>
      </c>
      <c r="D111" s="986"/>
      <c r="E111" s="973"/>
      <c r="F111" s="966" t="s">
        <v>3331</v>
      </c>
      <c r="G111" s="998"/>
      <c r="H111" s="943">
        <v>63000</v>
      </c>
      <c r="I111" s="970"/>
    </row>
    <row r="112" spans="1:9" ht="13.5" customHeight="1">
      <c r="A112" s="971" t="s">
        <v>3829</v>
      </c>
      <c r="B112" s="972" t="s">
        <v>3802</v>
      </c>
      <c r="C112" s="986" t="s">
        <v>3838</v>
      </c>
      <c r="D112" s="986"/>
      <c r="E112" s="973"/>
      <c r="F112" s="966" t="s">
        <v>3333</v>
      </c>
      <c r="G112" s="998"/>
      <c r="H112" s="943">
        <v>40000</v>
      </c>
      <c r="I112" s="970"/>
    </row>
    <row r="113" spans="1:9" ht="13.5" customHeight="1">
      <c r="A113" s="971" t="s">
        <v>3739</v>
      </c>
      <c r="B113" s="972" t="s">
        <v>3802</v>
      </c>
      <c r="C113" s="986" t="s">
        <v>3839</v>
      </c>
      <c r="D113" s="973" t="s">
        <v>3650</v>
      </c>
      <c r="E113" s="973" t="s">
        <v>3650</v>
      </c>
      <c r="F113" s="966" t="s">
        <v>3840</v>
      </c>
      <c r="G113" s="998"/>
      <c r="H113" s="943">
        <v>10500</v>
      </c>
      <c r="I113" s="970"/>
    </row>
    <row r="114" spans="1:9" ht="13.5" customHeight="1">
      <c r="A114" s="971" t="s">
        <v>3739</v>
      </c>
      <c r="B114" s="972" t="s">
        <v>3802</v>
      </c>
      <c r="C114" s="986" t="s">
        <v>3841</v>
      </c>
      <c r="D114" s="973" t="s">
        <v>3650</v>
      </c>
      <c r="E114" s="973" t="s">
        <v>3650</v>
      </c>
      <c r="F114" s="966" t="s">
        <v>3842</v>
      </c>
      <c r="G114" s="998"/>
      <c r="H114" s="943">
        <v>11000</v>
      </c>
      <c r="I114" s="970"/>
    </row>
    <row r="115" spans="1:9" ht="13.5" customHeight="1">
      <c r="A115" s="971" t="s">
        <v>3801</v>
      </c>
      <c r="B115" s="999" t="s">
        <v>3843</v>
      </c>
      <c r="C115" s="986" t="s">
        <v>3844</v>
      </c>
      <c r="D115" s="986"/>
      <c r="E115" s="973"/>
      <c r="F115" s="966" t="s">
        <v>3845</v>
      </c>
      <c r="G115" s="998"/>
      <c r="H115" s="943">
        <v>22000</v>
      </c>
      <c r="I115" s="970"/>
    </row>
    <row r="116" spans="1:9" ht="13.5" customHeight="1">
      <c r="A116" s="971" t="s">
        <v>3801</v>
      </c>
      <c r="B116" s="999" t="s">
        <v>3843</v>
      </c>
      <c r="C116" s="986" t="s">
        <v>3846</v>
      </c>
      <c r="D116" s="986"/>
      <c r="E116" s="973"/>
      <c r="F116" s="966" t="s">
        <v>3332</v>
      </c>
      <c r="G116" s="998"/>
      <c r="H116" s="943">
        <v>19000</v>
      </c>
      <c r="I116" s="970"/>
    </row>
    <row r="117" spans="1:9" ht="13.5" customHeight="1">
      <c r="A117" s="971" t="s">
        <v>3801</v>
      </c>
      <c r="B117" s="999" t="s">
        <v>3843</v>
      </c>
      <c r="C117" s="986" t="s">
        <v>3847</v>
      </c>
      <c r="D117" s="986"/>
      <c r="E117" s="973"/>
      <c r="F117" s="966" t="s">
        <v>3848</v>
      </c>
      <c r="G117" s="998"/>
      <c r="H117" s="943">
        <v>19000</v>
      </c>
      <c r="I117" s="970"/>
    </row>
    <row r="118" spans="1:9" ht="13.5" customHeight="1">
      <c r="A118" s="971" t="s">
        <v>3829</v>
      </c>
      <c r="B118" s="999" t="s">
        <v>3843</v>
      </c>
      <c r="C118" s="986" t="s">
        <v>3849</v>
      </c>
      <c r="D118" s="973" t="s">
        <v>3637</v>
      </c>
      <c r="E118" s="973" t="s">
        <v>3637</v>
      </c>
      <c r="F118" s="966" t="s">
        <v>3850</v>
      </c>
      <c r="G118" s="998"/>
      <c r="H118" s="943">
        <v>26000</v>
      </c>
      <c r="I118" s="970"/>
    </row>
    <row r="119" spans="1:9" ht="13.5" customHeight="1">
      <c r="A119" s="971" t="s">
        <v>3829</v>
      </c>
      <c r="B119" s="999" t="s">
        <v>3843</v>
      </c>
      <c r="C119" s="986" t="s">
        <v>3851</v>
      </c>
      <c r="D119" s="973" t="s">
        <v>3637</v>
      </c>
      <c r="E119" s="973" t="s">
        <v>3637</v>
      </c>
      <c r="F119" s="966" t="s">
        <v>3852</v>
      </c>
      <c r="G119" s="998"/>
      <c r="H119" s="943">
        <v>17000</v>
      </c>
      <c r="I119" s="970"/>
    </row>
    <row r="120" spans="1:9" ht="13.5" customHeight="1">
      <c r="A120" s="971" t="s">
        <v>3829</v>
      </c>
      <c r="B120" s="999" t="s">
        <v>3843</v>
      </c>
      <c r="C120" s="986" t="s">
        <v>3853</v>
      </c>
      <c r="D120" s="973" t="s">
        <v>3637</v>
      </c>
      <c r="E120" s="973" t="s">
        <v>3637</v>
      </c>
      <c r="F120" s="966" t="s">
        <v>3854</v>
      </c>
      <c r="G120" s="998"/>
      <c r="H120" s="943">
        <v>17000</v>
      </c>
      <c r="I120" s="970"/>
    </row>
    <row r="121" spans="1:9" ht="13.5" customHeight="1">
      <c r="A121" s="971" t="s">
        <v>3781</v>
      </c>
      <c r="B121" s="972" t="s">
        <v>3855</v>
      </c>
      <c r="C121" s="986" t="s">
        <v>3856</v>
      </c>
      <c r="D121" s="986"/>
      <c r="E121" s="973"/>
      <c r="F121" s="966" t="s">
        <v>3857</v>
      </c>
      <c r="G121" s="990"/>
      <c r="H121" s="943">
        <v>130000</v>
      </c>
      <c r="I121" s="970"/>
    </row>
    <row r="122" spans="1:9" ht="13.5" customHeight="1">
      <c r="A122" s="971" t="s">
        <v>3781</v>
      </c>
      <c r="B122" s="972" t="s">
        <v>3858</v>
      </c>
      <c r="C122" s="986" t="s">
        <v>3859</v>
      </c>
      <c r="D122" s="986"/>
      <c r="E122" s="973"/>
      <c r="F122" s="966" t="s">
        <v>3860</v>
      </c>
      <c r="G122" s="990"/>
      <c r="H122" s="943">
        <v>115000</v>
      </c>
      <c r="I122" s="970"/>
    </row>
    <row r="123" spans="1:9" ht="13.5" customHeight="1">
      <c r="A123" s="971" t="s">
        <v>3781</v>
      </c>
      <c r="B123" s="972" t="s">
        <v>3858</v>
      </c>
      <c r="C123" s="986" t="s">
        <v>3861</v>
      </c>
      <c r="D123" s="986"/>
      <c r="E123" s="973"/>
      <c r="F123" s="966" t="s">
        <v>3322</v>
      </c>
      <c r="G123" s="990"/>
      <c r="H123" s="943">
        <v>95000</v>
      </c>
      <c r="I123" s="970"/>
    </row>
    <row r="124" spans="1:9" ht="13.5" customHeight="1">
      <c r="A124" s="971" t="s">
        <v>3781</v>
      </c>
      <c r="B124" s="972" t="s">
        <v>3858</v>
      </c>
      <c r="C124" s="986" t="s">
        <v>3862</v>
      </c>
      <c r="D124" s="986"/>
      <c r="E124" s="973"/>
      <c r="F124" s="966" t="s">
        <v>3324</v>
      </c>
      <c r="G124" s="990"/>
      <c r="H124" s="943">
        <v>82000</v>
      </c>
      <c r="I124" s="970"/>
    </row>
    <row r="125" spans="1:9" ht="13.5" customHeight="1">
      <c r="A125" s="971" t="s">
        <v>3781</v>
      </c>
      <c r="B125" s="972" t="s">
        <v>3858</v>
      </c>
      <c r="C125" s="986" t="s">
        <v>3863</v>
      </c>
      <c r="D125" s="986"/>
      <c r="E125" s="973"/>
      <c r="F125" s="966" t="s">
        <v>3864</v>
      </c>
      <c r="G125" s="990"/>
      <c r="H125" s="943">
        <v>55000</v>
      </c>
      <c r="I125" s="970"/>
    </row>
    <row r="126" spans="1:9" ht="13.5" customHeight="1">
      <c r="A126" s="971" t="s">
        <v>3781</v>
      </c>
      <c r="B126" s="972" t="s">
        <v>3858</v>
      </c>
      <c r="C126" s="986" t="s">
        <v>3865</v>
      </c>
      <c r="D126" s="986"/>
      <c r="E126" s="973"/>
      <c r="F126" s="966" t="s">
        <v>3328</v>
      </c>
      <c r="G126" s="990"/>
      <c r="H126" s="943">
        <v>40000</v>
      </c>
      <c r="I126" s="970"/>
    </row>
    <row r="127" spans="1:9" ht="13.5" customHeight="1">
      <c r="A127" s="971" t="s">
        <v>3739</v>
      </c>
      <c r="B127" s="972" t="s">
        <v>3858</v>
      </c>
      <c r="C127" s="986" t="s">
        <v>3866</v>
      </c>
      <c r="D127" s="973" t="s">
        <v>3650</v>
      </c>
      <c r="E127" s="973" t="s">
        <v>3650</v>
      </c>
      <c r="F127" s="966" t="s">
        <v>3867</v>
      </c>
      <c r="G127" s="990"/>
      <c r="H127" s="943">
        <v>23500</v>
      </c>
      <c r="I127" s="970"/>
    </row>
    <row r="128" spans="1:9" ht="13.5" customHeight="1">
      <c r="A128" s="971" t="s">
        <v>3829</v>
      </c>
      <c r="B128" s="972" t="s">
        <v>3868</v>
      </c>
      <c r="C128" s="986" t="s">
        <v>3869</v>
      </c>
      <c r="D128" s="986"/>
      <c r="E128" s="973"/>
      <c r="F128" s="966" t="s">
        <v>3870</v>
      </c>
      <c r="G128" s="990"/>
      <c r="H128" s="943">
        <v>50400</v>
      </c>
      <c r="I128" s="969" t="s">
        <v>3871</v>
      </c>
    </row>
    <row r="129" spans="1:9" ht="13.5" customHeight="1">
      <c r="A129" s="971" t="s">
        <v>3829</v>
      </c>
      <c r="B129" s="972" t="s">
        <v>3868</v>
      </c>
      <c r="C129" s="986" t="s">
        <v>3872</v>
      </c>
      <c r="D129" s="986"/>
      <c r="E129" s="973"/>
      <c r="F129" s="966" t="s">
        <v>3341</v>
      </c>
      <c r="G129" s="990"/>
      <c r="H129" s="943">
        <v>51200</v>
      </c>
      <c r="I129" s="970"/>
    </row>
    <row r="130" spans="1:9" ht="13.5" customHeight="1">
      <c r="A130" s="971" t="s">
        <v>3829</v>
      </c>
      <c r="B130" s="972" t="s">
        <v>3868</v>
      </c>
      <c r="C130" s="986" t="s">
        <v>3873</v>
      </c>
      <c r="D130" s="986"/>
      <c r="E130" s="973"/>
      <c r="F130" s="966" t="s">
        <v>3342</v>
      </c>
      <c r="G130" s="990"/>
      <c r="H130" s="943">
        <v>50400</v>
      </c>
      <c r="I130" s="970"/>
    </row>
    <row r="131" spans="1:9" ht="13.5" customHeight="1">
      <c r="A131" s="971" t="s">
        <v>3829</v>
      </c>
      <c r="B131" s="972" t="s">
        <v>3868</v>
      </c>
      <c r="C131" s="986" t="s">
        <v>3874</v>
      </c>
      <c r="D131" s="986"/>
      <c r="E131" s="973"/>
      <c r="F131" s="966" t="s">
        <v>3344</v>
      </c>
      <c r="G131" s="990"/>
      <c r="H131" s="943">
        <v>32000</v>
      </c>
      <c r="I131" s="970"/>
    </row>
    <row r="132" spans="1:9" ht="13.5" customHeight="1">
      <c r="A132" s="971" t="s">
        <v>3829</v>
      </c>
      <c r="B132" s="972" t="s">
        <v>3868</v>
      </c>
      <c r="C132" s="986" t="s">
        <v>3875</v>
      </c>
      <c r="D132" s="986"/>
      <c r="E132" s="973"/>
      <c r="F132" s="966" t="s">
        <v>3345</v>
      </c>
      <c r="G132" s="990"/>
      <c r="H132" s="943">
        <v>14000</v>
      </c>
      <c r="I132" s="970"/>
    </row>
    <row r="133" spans="1:9" ht="13.5" customHeight="1">
      <c r="A133" s="971" t="s">
        <v>3829</v>
      </c>
      <c r="B133" s="972" t="s">
        <v>3868</v>
      </c>
      <c r="C133" s="986" t="s">
        <v>3876</v>
      </c>
      <c r="D133" s="986"/>
      <c r="E133" s="973"/>
      <c r="F133" s="966" t="s">
        <v>3346</v>
      </c>
      <c r="G133" s="990"/>
      <c r="H133" s="943">
        <v>23600</v>
      </c>
      <c r="I133" s="970"/>
    </row>
    <row r="134" spans="1:9" ht="13.5" customHeight="1">
      <c r="A134" s="971" t="s">
        <v>3829</v>
      </c>
      <c r="B134" s="972" t="s">
        <v>3868</v>
      </c>
      <c r="C134" s="986" t="s">
        <v>3877</v>
      </c>
      <c r="D134" s="986"/>
      <c r="E134" s="973"/>
      <c r="F134" s="966" t="s">
        <v>3347</v>
      </c>
      <c r="G134" s="990"/>
      <c r="H134" s="943">
        <v>23600</v>
      </c>
      <c r="I134" s="970"/>
    </row>
    <row r="135" spans="1:9" ht="13.5" customHeight="1">
      <c r="A135" s="971" t="s">
        <v>3829</v>
      </c>
      <c r="B135" s="972" t="s">
        <v>3868</v>
      </c>
      <c r="C135" s="986" t="s">
        <v>3878</v>
      </c>
      <c r="D135" s="986"/>
      <c r="E135" s="973"/>
      <c r="F135" s="966" t="s">
        <v>3348</v>
      </c>
      <c r="G135" s="990"/>
      <c r="H135" s="943">
        <v>23600</v>
      </c>
      <c r="I135" s="970"/>
    </row>
    <row r="136" spans="1:9" ht="13.5" customHeight="1">
      <c r="A136" s="971" t="s">
        <v>3829</v>
      </c>
      <c r="B136" s="972" t="s">
        <v>3868</v>
      </c>
      <c r="C136" s="986" t="s">
        <v>3879</v>
      </c>
      <c r="D136" s="986"/>
      <c r="E136" s="973"/>
      <c r="F136" s="966" t="s">
        <v>3349</v>
      </c>
      <c r="G136" s="990"/>
      <c r="H136" s="943">
        <v>23600</v>
      </c>
      <c r="I136" s="970"/>
    </row>
    <row r="137" spans="1:9" ht="13.5" customHeight="1">
      <c r="A137" s="971" t="s">
        <v>3829</v>
      </c>
      <c r="B137" s="972" t="s">
        <v>3868</v>
      </c>
      <c r="C137" s="986" t="s">
        <v>3880</v>
      </c>
      <c r="D137" s="986"/>
      <c r="E137" s="973"/>
      <c r="F137" s="966" t="s">
        <v>3350</v>
      </c>
      <c r="G137" s="990"/>
      <c r="H137" s="943">
        <v>21200</v>
      </c>
      <c r="I137" s="970"/>
    </row>
    <row r="138" spans="1:9" ht="13.5" customHeight="1">
      <c r="A138" s="971" t="s">
        <v>3829</v>
      </c>
      <c r="B138" s="972" t="s">
        <v>3868</v>
      </c>
      <c r="C138" s="986" t="s">
        <v>3881</v>
      </c>
      <c r="D138" s="986"/>
      <c r="E138" s="973"/>
      <c r="F138" s="966" t="s">
        <v>3351</v>
      </c>
      <c r="G138" s="990"/>
      <c r="H138" s="943">
        <v>12400</v>
      </c>
      <c r="I138" s="970"/>
    </row>
    <row r="139" spans="1:9" ht="13.5" customHeight="1">
      <c r="A139" s="971" t="s">
        <v>3829</v>
      </c>
      <c r="B139" s="972" t="s">
        <v>3868</v>
      </c>
      <c r="C139" s="986" t="s">
        <v>3882</v>
      </c>
      <c r="D139" s="986"/>
      <c r="E139" s="973"/>
      <c r="F139" s="966" t="s">
        <v>3352</v>
      </c>
      <c r="G139" s="990"/>
      <c r="H139" s="943">
        <v>17600</v>
      </c>
      <c r="I139" s="970"/>
    </row>
    <row r="140" spans="1:9" ht="13.5" customHeight="1">
      <c r="A140" s="971" t="s">
        <v>3829</v>
      </c>
      <c r="B140" s="972" t="s">
        <v>3868</v>
      </c>
      <c r="C140" s="986" t="s">
        <v>3883</v>
      </c>
      <c r="D140" s="986"/>
      <c r="E140" s="973"/>
      <c r="F140" s="966" t="s">
        <v>3353</v>
      </c>
      <c r="G140" s="990"/>
      <c r="H140" s="943">
        <v>23600</v>
      </c>
      <c r="I140" s="970"/>
    </row>
    <row r="141" spans="1:9" ht="13.5" customHeight="1">
      <c r="A141" s="971" t="s">
        <v>3829</v>
      </c>
      <c r="B141" s="972" t="s">
        <v>3868</v>
      </c>
      <c r="C141" s="986" t="s">
        <v>3884</v>
      </c>
      <c r="D141" s="986"/>
      <c r="E141" s="973"/>
      <c r="F141" s="966" t="s">
        <v>3354</v>
      </c>
      <c r="G141" s="990"/>
      <c r="H141" s="943">
        <v>12800</v>
      </c>
      <c r="I141" s="970"/>
    </row>
    <row r="142" spans="1:9" ht="13.5" customHeight="1">
      <c r="A142" s="971" t="s">
        <v>3829</v>
      </c>
      <c r="B142" s="972" t="s">
        <v>3868</v>
      </c>
      <c r="C142" s="986" t="s">
        <v>3885</v>
      </c>
      <c r="D142" s="986"/>
      <c r="E142" s="973"/>
      <c r="F142" s="966" t="s">
        <v>3886</v>
      </c>
      <c r="G142" s="990"/>
      <c r="H142" s="943">
        <v>65000</v>
      </c>
      <c r="I142" s="969" t="s">
        <v>3887</v>
      </c>
    </row>
    <row r="143" spans="1:9" ht="13.5" customHeight="1">
      <c r="A143" s="971" t="s">
        <v>3739</v>
      </c>
      <c r="B143" s="972" t="s">
        <v>3868</v>
      </c>
      <c r="C143" s="986" t="s">
        <v>3888</v>
      </c>
      <c r="D143" s="986"/>
      <c r="E143" s="973" t="s">
        <v>3889</v>
      </c>
      <c r="F143" s="966" t="s">
        <v>3356</v>
      </c>
      <c r="G143" s="990"/>
      <c r="H143" s="943">
        <v>88000</v>
      </c>
      <c r="I143" s="969"/>
    </row>
    <row r="144" spans="1:9" ht="13.5" customHeight="1">
      <c r="A144" s="971" t="s">
        <v>3739</v>
      </c>
      <c r="B144" s="972" t="s">
        <v>3868</v>
      </c>
      <c r="C144" s="986" t="s">
        <v>3890</v>
      </c>
      <c r="D144" s="986"/>
      <c r="E144" s="973" t="s">
        <v>3889</v>
      </c>
      <c r="F144" s="966" t="s">
        <v>3357</v>
      </c>
      <c r="G144" s="990"/>
      <c r="H144" s="943">
        <v>79000</v>
      </c>
      <c r="I144" s="969"/>
    </row>
    <row r="145" spans="1:9" ht="13.5" customHeight="1">
      <c r="A145" s="971" t="s">
        <v>3739</v>
      </c>
      <c r="B145" s="972" t="s">
        <v>3891</v>
      </c>
      <c r="C145" s="986" t="s">
        <v>3892</v>
      </c>
      <c r="D145" s="986"/>
      <c r="E145" s="973" t="s">
        <v>3889</v>
      </c>
      <c r="F145" s="966" t="s">
        <v>3358</v>
      </c>
      <c r="G145" s="990"/>
      <c r="H145" s="943">
        <v>38000</v>
      </c>
      <c r="I145" s="969"/>
    </row>
    <row r="146" spans="1:9" ht="13.5" customHeight="1">
      <c r="A146" s="971" t="s">
        <v>3739</v>
      </c>
      <c r="B146" s="972" t="s">
        <v>3868</v>
      </c>
      <c r="C146" s="986" t="s">
        <v>3893</v>
      </c>
      <c r="D146" s="986"/>
      <c r="E146" s="973" t="s">
        <v>3889</v>
      </c>
      <c r="F146" s="966" t="s">
        <v>3359</v>
      </c>
      <c r="G146" s="990"/>
      <c r="H146" s="943">
        <v>38000</v>
      </c>
      <c r="I146" s="969"/>
    </row>
    <row r="147" spans="1:9" ht="13.5" customHeight="1">
      <c r="A147" s="971" t="s">
        <v>3739</v>
      </c>
      <c r="B147" s="972" t="s">
        <v>3891</v>
      </c>
      <c r="C147" s="986" t="s">
        <v>3894</v>
      </c>
      <c r="D147" s="986"/>
      <c r="E147" s="973" t="s">
        <v>3889</v>
      </c>
      <c r="F147" s="966" t="s">
        <v>3360</v>
      </c>
      <c r="G147" s="990"/>
      <c r="H147" s="943">
        <v>23000</v>
      </c>
      <c r="I147" s="969"/>
    </row>
    <row r="148" spans="1:9" ht="13.5" customHeight="1">
      <c r="A148" s="971" t="s">
        <v>3739</v>
      </c>
      <c r="B148" s="972" t="s">
        <v>3868</v>
      </c>
      <c r="C148" s="986" t="s">
        <v>3895</v>
      </c>
      <c r="D148" s="986"/>
      <c r="E148" s="973" t="s">
        <v>3889</v>
      </c>
      <c r="F148" s="966" t="s">
        <v>3361</v>
      </c>
      <c r="G148" s="990"/>
      <c r="H148" s="943">
        <v>25500</v>
      </c>
      <c r="I148" s="969"/>
    </row>
    <row r="149" spans="1:9" ht="13.5" customHeight="1">
      <c r="A149" s="971" t="s">
        <v>3739</v>
      </c>
      <c r="B149" s="972" t="s">
        <v>3868</v>
      </c>
      <c r="C149" s="986" t="s">
        <v>3896</v>
      </c>
      <c r="D149" s="986"/>
      <c r="E149" s="973" t="s">
        <v>3889</v>
      </c>
      <c r="F149" s="966" t="s">
        <v>3362</v>
      </c>
      <c r="G149" s="990"/>
      <c r="H149" s="943">
        <v>24500</v>
      </c>
      <c r="I149" s="969"/>
    </row>
    <row r="150" spans="1:9" ht="13.5" customHeight="1">
      <c r="A150" s="971" t="s">
        <v>3739</v>
      </c>
      <c r="B150" s="972" t="s">
        <v>3868</v>
      </c>
      <c r="C150" s="986" t="s">
        <v>3897</v>
      </c>
      <c r="D150" s="986"/>
      <c r="E150" s="973" t="s">
        <v>3889</v>
      </c>
      <c r="F150" s="966" t="s">
        <v>3363</v>
      </c>
      <c r="G150" s="990"/>
      <c r="H150" s="943">
        <v>34000</v>
      </c>
      <c r="I150" s="969"/>
    </row>
    <row r="151" spans="1:9" ht="13.5" customHeight="1">
      <c r="A151" s="971" t="s">
        <v>3739</v>
      </c>
      <c r="B151" s="972" t="s">
        <v>3868</v>
      </c>
      <c r="C151" s="986" t="s">
        <v>3898</v>
      </c>
      <c r="D151" s="986"/>
      <c r="E151" s="973" t="s">
        <v>3889</v>
      </c>
      <c r="F151" s="966" t="s">
        <v>3364</v>
      </c>
      <c r="G151" s="990"/>
      <c r="H151" s="943">
        <v>29000</v>
      </c>
      <c r="I151" s="969"/>
    </row>
    <row r="152" spans="1:9" ht="13.5" customHeight="1">
      <c r="A152" s="971" t="s">
        <v>3739</v>
      </c>
      <c r="B152" s="972" t="s">
        <v>3868</v>
      </c>
      <c r="C152" s="986" t="s">
        <v>3899</v>
      </c>
      <c r="D152" s="986"/>
      <c r="E152" s="973" t="s">
        <v>3889</v>
      </c>
      <c r="F152" s="966" t="s">
        <v>3365</v>
      </c>
      <c r="G152" s="990"/>
      <c r="H152" s="943">
        <v>27000</v>
      </c>
      <c r="I152" s="969"/>
    </row>
    <row r="153" spans="1:9" ht="13.5" customHeight="1">
      <c r="A153" s="971" t="s">
        <v>3739</v>
      </c>
      <c r="B153" s="972" t="s">
        <v>3891</v>
      </c>
      <c r="C153" s="986" t="s">
        <v>3900</v>
      </c>
      <c r="D153" s="986"/>
      <c r="E153" s="973" t="s">
        <v>3889</v>
      </c>
      <c r="F153" s="966" t="s">
        <v>3366</v>
      </c>
      <c r="G153" s="990"/>
      <c r="H153" s="943">
        <v>61000</v>
      </c>
      <c r="I153" s="969"/>
    </row>
    <row r="154" spans="1:9" ht="13.5" customHeight="1">
      <c r="A154" s="971" t="s">
        <v>3739</v>
      </c>
      <c r="B154" s="972" t="s">
        <v>3868</v>
      </c>
      <c r="C154" s="986" t="s">
        <v>3901</v>
      </c>
      <c r="D154" s="986"/>
      <c r="E154" s="973" t="s">
        <v>3889</v>
      </c>
      <c r="F154" s="966" t="s">
        <v>3367</v>
      </c>
      <c r="G154" s="990"/>
      <c r="H154" s="943">
        <v>74000</v>
      </c>
      <c r="I154" s="969"/>
    </row>
    <row r="155" spans="1:9" ht="13.5" customHeight="1">
      <c r="A155" s="971" t="s">
        <v>3739</v>
      </c>
      <c r="B155" s="972" t="s">
        <v>3868</v>
      </c>
      <c r="C155" s="986" t="s">
        <v>3902</v>
      </c>
      <c r="D155" s="986"/>
      <c r="E155" s="973" t="s">
        <v>3889</v>
      </c>
      <c r="F155" s="966" t="s">
        <v>3368</v>
      </c>
      <c r="G155" s="990"/>
      <c r="H155" s="943">
        <v>44000</v>
      </c>
      <c r="I155" s="969"/>
    </row>
    <row r="156" spans="1:9" ht="13.5" customHeight="1">
      <c r="A156" s="971" t="s">
        <v>3739</v>
      </c>
      <c r="B156" s="972" t="s">
        <v>3868</v>
      </c>
      <c r="C156" s="986" t="s">
        <v>3903</v>
      </c>
      <c r="D156" s="986"/>
      <c r="E156" s="973" t="s">
        <v>3889</v>
      </c>
      <c r="F156" s="966" t="s">
        <v>3369</v>
      </c>
      <c r="G156" s="990"/>
      <c r="H156" s="943">
        <v>37000</v>
      </c>
      <c r="I156" s="969"/>
    </row>
    <row r="157" spans="1:9" ht="13.5" customHeight="1">
      <c r="A157" s="971" t="s">
        <v>3739</v>
      </c>
      <c r="B157" s="972" t="s">
        <v>3868</v>
      </c>
      <c r="C157" s="986" t="s">
        <v>3904</v>
      </c>
      <c r="D157" s="986"/>
      <c r="E157" s="973" t="s">
        <v>3889</v>
      </c>
      <c r="F157" s="966" t="s">
        <v>3370</v>
      </c>
      <c r="G157" s="990"/>
      <c r="H157" s="943">
        <v>28000</v>
      </c>
      <c r="I157" s="969"/>
    </row>
    <row r="158" spans="1:9" ht="13.5" customHeight="1">
      <c r="A158" s="971" t="s">
        <v>3739</v>
      </c>
      <c r="B158" s="972" t="s">
        <v>3868</v>
      </c>
      <c r="C158" s="986" t="s">
        <v>3905</v>
      </c>
      <c r="D158" s="973" t="s">
        <v>3650</v>
      </c>
      <c r="E158" s="973" t="s">
        <v>3650</v>
      </c>
      <c r="F158" s="966" t="s">
        <v>3371</v>
      </c>
      <c r="G158" s="990"/>
      <c r="H158" s="943">
        <v>25700</v>
      </c>
      <c r="I158" s="969"/>
    </row>
    <row r="159" spans="1:9" ht="13.5" customHeight="1">
      <c r="A159" s="971" t="s">
        <v>3739</v>
      </c>
      <c r="B159" s="972" t="s">
        <v>3868</v>
      </c>
      <c r="C159" s="986" t="s">
        <v>3906</v>
      </c>
      <c r="D159" s="973" t="s">
        <v>3650</v>
      </c>
      <c r="E159" s="973" t="s">
        <v>3650</v>
      </c>
      <c r="F159" s="966" t="s">
        <v>3372</v>
      </c>
      <c r="G159" s="990"/>
      <c r="H159" s="943">
        <v>31800</v>
      </c>
      <c r="I159" s="969"/>
    </row>
    <row r="160" spans="1:9" ht="13.5" customHeight="1">
      <c r="A160" s="971" t="s">
        <v>3739</v>
      </c>
      <c r="B160" s="972" t="s">
        <v>3868</v>
      </c>
      <c r="C160" s="986" t="s">
        <v>3907</v>
      </c>
      <c r="D160" s="973" t="s">
        <v>3650</v>
      </c>
      <c r="E160" s="973" t="s">
        <v>3650</v>
      </c>
      <c r="F160" s="966" t="s">
        <v>3373</v>
      </c>
      <c r="G160" s="990"/>
      <c r="H160" s="943">
        <v>30300</v>
      </c>
      <c r="I160" s="969"/>
    </row>
    <row r="161" spans="1:9" ht="13.5" customHeight="1">
      <c r="A161" s="971" t="s">
        <v>3739</v>
      </c>
      <c r="B161" s="972" t="s">
        <v>3868</v>
      </c>
      <c r="C161" s="986" t="s">
        <v>3908</v>
      </c>
      <c r="D161" s="986"/>
      <c r="E161" s="973" t="s">
        <v>3909</v>
      </c>
      <c r="F161" s="966" t="s">
        <v>3910</v>
      </c>
      <c r="G161" s="990"/>
      <c r="H161" s="943">
        <v>42000</v>
      </c>
      <c r="I161" s="969"/>
    </row>
    <row r="162" spans="1:9" ht="13.5" customHeight="1">
      <c r="A162" s="971" t="s">
        <v>3739</v>
      </c>
      <c r="B162" s="972" t="s">
        <v>3868</v>
      </c>
      <c r="C162" s="986" t="s">
        <v>3911</v>
      </c>
      <c r="D162" s="986"/>
      <c r="E162" s="973" t="s">
        <v>3637</v>
      </c>
      <c r="F162" s="966" t="s">
        <v>3279</v>
      </c>
      <c r="G162" s="990"/>
      <c r="H162" s="943">
        <v>42000</v>
      </c>
      <c r="I162" s="969"/>
    </row>
    <row r="163" spans="1:9" ht="13.5" customHeight="1">
      <c r="A163" s="971" t="s">
        <v>3739</v>
      </c>
      <c r="B163" s="972" t="s">
        <v>3868</v>
      </c>
      <c r="C163" s="986" t="s">
        <v>3912</v>
      </c>
      <c r="D163" s="986"/>
      <c r="E163" s="973" t="s">
        <v>3637</v>
      </c>
      <c r="F163" s="966" t="s">
        <v>3375</v>
      </c>
      <c r="G163" s="990"/>
      <c r="H163" s="943">
        <v>42000</v>
      </c>
      <c r="I163" s="969"/>
    </row>
    <row r="164" spans="1:9" ht="13.5" customHeight="1">
      <c r="A164" s="971" t="s">
        <v>3739</v>
      </c>
      <c r="B164" s="972" t="s">
        <v>3868</v>
      </c>
      <c r="C164" s="986" t="s">
        <v>3913</v>
      </c>
      <c r="D164" s="986"/>
      <c r="E164" s="973" t="s">
        <v>3637</v>
      </c>
      <c r="F164" s="966" t="s">
        <v>3376</v>
      </c>
      <c r="G164" s="990"/>
      <c r="H164" s="943">
        <v>42000</v>
      </c>
      <c r="I164" s="969"/>
    </row>
    <row r="165" spans="1:9" ht="13.5" customHeight="1">
      <c r="A165" s="971" t="s">
        <v>3739</v>
      </c>
      <c r="B165" s="972" t="s">
        <v>3868</v>
      </c>
      <c r="C165" s="986" t="s">
        <v>3914</v>
      </c>
      <c r="D165" s="986"/>
      <c r="E165" s="973" t="s">
        <v>3637</v>
      </c>
      <c r="F165" s="966" t="s">
        <v>3377</v>
      </c>
      <c r="G165" s="990"/>
      <c r="H165" s="943">
        <v>40000</v>
      </c>
      <c r="I165" s="969"/>
    </row>
    <row r="166" spans="1:9" ht="13.5" customHeight="1">
      <c r="A166" s="971" t="s">
        <v>3739</v>
      </c>
      <c r="B166" s="972" t="s">
        <v>3868</v>
      </c>
      <c r="C166" s="986" t="s">
        <v>3915</v>
      </c>
      <c r="D166" s="986"/>
      <c r="E166" s="973" t="s">
        <v>3637</v>
      </c>
      <c r="F166" s="966" t="s">
        <v>3378</v>
      </c>
      <c r="G166" s="990"/>
      <c r="H166" s="943">
        <v>40000</v>
      </c>
      <c r="I166" s="969"/>
    </row>
    <row r="167" spans="1:9" ht="13.5" customHeight="1">
      <c r="A167" s="971" t="s">
        <v>3739</v>
      </c>
      <c r="B167" s="972" t="s">
        <v>3868</v>
      </c>
      <c r="C167" s="986" t="s">
        <v>3916</v>
      </c>
      <c r="D167" s="986"/>
      <c r="E167" s="973" t="s">
        <v>3637</v>
      </c>
      <c r="F167" s="966" t="s">
        <v>3379</v>
      </c>
      <c r="G167" s="990"/>
      <c r="H167" s="943">
        <v>40000</v>
      </c>
      <c r="I167" s="969"/>
    </row>
    <row r="168" spans="1:9" ht="13.5" customHeight="1">
      <c r="A168" s="971" t="s">
        <v>3739</v>
      </c>
      <c r="B168" s="972" t="s">
        <v>3868</v>
      </c>
      <c r="C168" s="986" t="s">
        <v>3917</v>
      </c>
      <c r="D168" s="986"/>
      <c r="E168" s="973" t="s">
        <v>3637</v>
      </c>
      <c r="F168" s="966" t="s">
        <v>3380</v>
      </c>
      <c r="G168" s="990"/>
      <c r="H168" s="943">
        <v>40000</v>
      </c>
      <c r="I168" s="969"/>
    </row>
    <row r="169" spans="1:9" ht="13.5" customHeight="1">
      <c r="A169" s="971" t="s">
        <v>3739</v>
      </c>
      <c r="B169" s="972" t="s">
        <v>3868</v>
      </c>
      <c r="C169" s="986" t="s">
        <v>3918</v>
      </c>
      <c r="D169" s="986"/>
      <c r="E169" s="973" t="s">
        <v>3637</v>
      </c>
      <c r="F169" s="966" t="s">
        <v>3381</v>
      </c>
      <c r="G169" s="990"/>
      <c r="H169" s="943">
        <v>40000</v>
      </c>
      <c r="I169" s="969"/>
    </row>
    <row r="170" spans="1:9" ht="13.5" customHeight="1">
      <c r="A170" s="971" t="s">
        <v>3739</v>
      </c>
      <c r="B170" s="972" t="s">
        <v>3868</v>
      </c>
      <c r="C170" s="986" t="s">
        <v>3919</v>
      </c>
      <c r="D170" s="986"/>
      <c r="E170" s="973" t="s">
        <v>3637</v>
      </c>
      <c r="F170" s="966" t="s">
        <v>3382</v>
      </c>
      <c r="G170" s="990"/>
      <c r="H170" s="943">
        <v>45000</v>
      </c>
      <c r="I170" s="969"/>
    </row>
    <row r="171" spans="1:9" ht="13.5" customHeight="1">
      <c r="A171" s="971" t="s">
        <v>3739</v>
      </c>
      <c r="B171" s="972" t="s">
        <v>3868</v>
      </c>
      <c r="C171" s="986" t="s">
        <v>3920</v>
      </c>
      <c r="D171" s="986"/>
      <c r="E171" s="973" t="s">
        <v>3637</v>
      </c>
      <c r="F171" s="966" t="s">
        <v>3383</v>
      </c>
      <c r="G171" s="990"/>
      <c r="H171" s="943">
        <v>45000</v>
      </c>
      <c r="I171" s="969"/>
    </row>
    <row r="172" spans="1:9" ht="13.5" customHeight="1">
      <c r="A172" s="971" t="s">
        <v>3739</v>
      </c>
      <c r="B172" s="972" t="s">
        <v>3868</v>
      </c>
      <c r="C172" s="986" t="s">
        <v>3921</v>
      </c>
      <c r="D172" s="986"/>
      <c r="E172" s="973" t="s">
        <v>3637</v>
      </c>
      <c r="F172" s="966" t="s">
        <v>3384</v>
      </c>
      <c r="G172" s="990"/>
      <c r="H172" s="943">
        <v>47000</v>
      </c>
      <c r="I172" s="969"/>
    </row>
    <row r="173" spans="1:9" ht="13.5" customHeight="1">
      <c r="A173" s="971" t="s">
        <v>3739</v>
      </c>
      <c r="B173" s="972" t="s">
        <v>3891</v>
      </c>
      <c r="C173" s="986" t="s">
        <v>3922</v>
      </c>
      <c r="D173" s="973" t="s">
        <v>3923</v>
      </c>
      <c r="E173" s="973" t="s">
        <v>3923</v>
      </c>
      <c r="F173" s="966" t="s">
        <v>3924</v>
      </c>
      <c r="G173" s="990"/>
      <c r="H173" s="943">
        <v>31000</v>
      </c>
      <c r="I173" s="969"/>
    </row>
    <row r="174" spans="1:9" ht="13.5" customHeight="1">
      <c r="A174" s="971" t="s">
        <v>3739</v>
      </c>
      <c r="B174" s="972" t="s">
        <v>3868</v>
      </c>
      <c r="C174" s="986" t="s">
        <v>3925</v>
      </c>
      <c r="D174" s="973" t="s">
        <v>3923</v>
      </c>
      <c r="E174" s="973" t="s">
        <v>3923</v>
      </c>
      <c r="F174" s="966" t="s">
        <v>3386</v>
      </c>
      <c r="G174" s="990"/>
      <c r="H174" s="943">
        <v>31000</v>
      </c>
      <c r="I174" s="969"/>
    </row>
    <row r="175" spans="1:9" ht="13.5" customHeight="1">
      <c r="A175" s="971" t="s">
        <v>3739</v>
      </c>
      <c r="B175" s="972" t="s">
        <v>3868</v>
      </c>
      <c r="C175" s="986" t="s">
        <v>3926</v>
      </c>
      <c r="D175" s="973" t="s">
        <v>3923</v>
      </c>
      <c r="E175" s="973" t="s">
        <v>3923</v>
      </c>
      <c r="F175" s="966" t="s">
        <v>3927</v>
      </c>
      <c r="G175" s="990"/>
      <c r="H175" s="943">
        <v>31000</v>
      </c>
      <c r="I175" s="969"/>
    </row>
    <row r="176" spans="1:9" ht="13.5" customHeight="1">
      <c r="A176" s="971" t="s">
        <v>3739</v>
      </c>
      <c r="B176" s="972" t="s">
        <v>3928</v>
      </c>
      <c r="C176" s="986" t="s">
        <v>3929</v>
      </c>
      <c r="D176" s="986"/>
      <c r="E176" s="973" t="s">
        <v>3889</v>
      </c>
      <c r="F176" s="966" t="s">
        <v>3930</v>
      </c>
      <c r="G176" s="990"/>
      <c r="H176" s="943">
        <v>31000</v>
      </c>
      <c r="I176" s="969"/>
    </row>
    <row r="177" spans="1:9" ht="13.5" customHeight="1">
      <c r="A177" s="971" t="s">
        <v>3739</v>
      </c>
      <c r="B177" s="972" t="s">
        <v>3928</v>
      </c>
      <c r="C177" s="986" t="s">
        <v>3931</v>
      </c>
      <c r="D177" s="986"/>
      <c r="E177" s="973" t="s">
        <v>3889</v>
      </c>
      <c r="F177" s="966" t="s">
        <v>3932</v>
      </c>
      <c r="G177" s="990"/>
      <c r="H177" s="943">
        <v>25000</v>
      </c>
      <c r="I177" s="969"/>
    </row>
    <row r="178" spans="1:9" ht="13.5" customHeight="1">
      <c r="A178" s="971" t="s">
        <v>3739</v>
      </c>
      <c r="B178" s="972" t="s">
        <v>3928</v>
      </c>
      <c r="C178" s="986" t="s">
        <v>3933</v>
      </c>
      <c r="D178" s="986"/>
      <c r="E178" s="973" t="s">
        <v>3889</v>
      </c>
      <c r="F178" s="966" t="s">
        <v>3390</v>
      </c>
      <c r="G178" s="990"/>
      <c r="H178" s="943">
        <v>31000</v>
      </c>
      <c r="I178" s="969"/>
    </row>
    <row r="179" spans="1:9" ht="13.5" customHeight="1">
      <c r="A179" s="971" t="s">
        <v>3739</v>
      </c>
      <c r="B179" s="972" t="s">
        <v>3928</v>
      </c>
      <c r="C179" s="986" t="s">
        <v>3934</v>
      </c>
      <c r="D179" s="986"/>
      <c r="E179" s="973" t="s">
        <v>3889</v>
      </c>
      <c r="F179" s="966" t="s">
        <v>3391</v>
      </c>
      <c r="G179" s="990"/>
      <c r="H179" s="943">
        <v>25000</v>
      </c>
      <c r="I179" s="969"/>
    </row>
    <row r="180" spans="1:9">
      <c r="F180" s="1000"/>
      <c r="G180" s="1000"/>
      <c r="H180" s="989">
        <f>SUBTOTAL(9,H5:H179)</f>
        <v>6148519.6600000001</v>
      </c>
    </row>
  </sheetData>
  <autoFilter ref="A3:I179" xr:uid="{00000000-0009-0000-0000-000026000000}">
    <filterColumn colId="0">
      <filters>
        <filter val="2012.04.06"/>
        <filter val="2012.04.30"/>
        <filter val="2012.05.31"/>
        <filter val="2012.06.30"/>
        <filter val="2012.07.31"/>
        <filter val="2012.08.31"/>
        <filter val="2012.09.30"/>
        <filter val="2012.10.31"/>
        <filter val="2012.11.08"/>
        <filter val="2012.11.09"/>
        <filter val="2012.11.30"/>
        <filter val="2012.12.31"/>
      </filters>
    </filterColumn>
  </autoFilter>
  <mergeCells count="4">
    <mergeCell ref="J18:J24"/>
    <mergeCell ref="A1:I1"/>
    <mergeCell ref="A2:I2"/>
    <mergeCell ref="J7:J8"/>
  </mergeCells>
  <phoneticPr fontId="1" type="noConversion"/>
  <printOptions horizontalCentered="1"/>
  <pageMargins left="0" right="0" top="0.98425196850393704" bottom="0.98425196850393704" header="0.51181102362204722" footer="0.51181102362204722"/>
  <pageSetup paperSize="9" scale="62" orientation="landscape" r:id="rId1"/>
  <headerFooter alignWithMargins="0"/>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WVU129"/>
  <sheetViews>
    <sheetView zoomScaleNormal="100" workbookViewId="0">
      <selection activeCell="J1" activeCellId="1" sqref="F1:F1048576 J1:J1048576"/>
    </sheetView>
  </sheetViews>
  <sheetFormatPr defaultRowHeight="11.25"/>
  <cols>
    <col min="1" max="1" width="9.125" style="1021" customWidth="1"/>
    <col min="2" max="2" width="11.125" style="1021" customWidth="1"/>
    <col min="3" max="3" width="41" style="1021" customWidth="1"/>
    <col min="4" max="5" width="13.375" style="1021" hidden="1" customWidth="1"/>
    <col min="6" max="6" width="14.125" style="1021" customWidth="1"/>
    <col min="7" max="8" width="14.125" style="1021" hidden="1" customWidth="1"/>
    <col min="9" max="9" width="13.75" style="1021" customWidth="1"/>
    <col min="10" max="10" width="16.375" style="1031" bestFit="1" customWidth="1"/>
    <col min="11" max="11" width="16.125" style="1021" bestFit="1" customWidth="1"/>
    <col min="12" max="12" width="11.5" style="1021" bestFit="1" customWidth="1"/>
    <col min="13" max="13" width="9.125" style="1021" bestFit="1" customWidth="1"/>
    <col min="14" max="256" width="9" style="1021"/>
    <col min="257" max="257" width="9.125" style="1021" customWidth="1"/>
    <col min="258" max="258" width="11.125" style="1021" customWidth="1"/>
    <col min="259" max="259" width="41" style="1021" customWidth="1"/>
    <col min="260" max="261" width="0" style="1021" hidden="1" customWidth="1"/>
    <col min="262" max="262" width="14.125" style="1021" customWidth="1"/>
    <col min="263" max="264" width="0" style="1021" hidden="1" customWidth="1"/>
    <col min="265" max="265" width="13.75" style="1021" customWidth="1"/>
    <col min="266" max="266" width="16.375" style="1021" bestFit="1" customWidth="1"/>
    <col min="267" max="267" width="16.125" style="1021" bestFit="1" customWidth="1"/>
    <col min="268" max="268" width="11.5" style="1021" bestFit="1" customWidth="1"/>
    <col min="269" max="269" width="9.125" style="1021" bestFit="1" customWidth="1"/>
    <col min="270" max="512" width="9" style="1021"/>
    <col min="513" max="513" width="9.125" style="1021" customWidth="1"/>
    <col min="514" max="514" width="11.125" style="1021" customWidth="1"/>
    <col min="515" max="515" width="41" style="1021" customWidth="1"/>
    <col min="516" max="517" width="0" style="1021" hidden="1" customWidth="1"/>
    <col min="518" max="518" width="14.125" style="1021" customWidth="1"/>
    <col min="519" max="520" width="0" style="1021" hidden="1" customWidth="1"/>
    <col min="521" max="521" width="13.75" style="1021" customWidth="1"/>
    <col min="522" max="522" width="16.375" style="1021" bestFit="1" customWidth="1"/>
    <col min="523" max="523" width="16.125" style="1021" bestFit="1" customWidth="1"/>
    <col min="524" max="524" width="11.5" style="1021" bestFit="1" customWidth="1"/>
    <col min="525" max="525" width="9.125" style="1021" bestFit="1" customWidth="1"/>
    <col min="526" max="768" width="9" style="1021"/>
    <col min="769" max="769" width="9.125" style="1021" customWidth="1"/>
    <col min="770" max="770" width="11.125" style="1021" customWidth="1"/>
    <col min="771" max="771" width="41" style="1021" customWidth="1"/>
    <col min="772" max="773" width="0" style="1021" hidden="1" customWidth="1"/>
    <col min="774" max="774" width="14.125" style="1021" customWidth="1"/>
    <col min="775" max="776" width="0" style="1021" hidden="1" customWidth="1"/>
    <col min="777" max="777" width="13.75" style="1021" customWidth="1"/>
    <col min="778" max="778" width="16.375" style="1021" bestFit="1" customWidth="1"/>
    <col min="779" max="779" width="16.125" style="1021" bestFit="1" customWidth="1"/>
    <col min="780" max="780" width="11.5" style="1021" bestFit="1" customWidth="1"/>
    <col min="781" max="781" width="9.125" style="1021" bestFit="1" customWidth="1"/>
    <col min="782" max="1024" width="9" style="1021"/>
    <col min="1025" max="1025" width="9.125" style="1021" customWidth="1"/>
    <col min="1026" max="1026" width="11.125" style="1021" customWidth="1"/>
    <col min="1027" max="1027" width="41" style="1021" customWidth="1"/>
    <col min="1028" max="1029" width="0" style="1021" hidden="1" customWidth="1"/>
    <col min="1030" max="1030" width="14.125" style="1021" customWidth="1"/>
    <col min="1031" max="1032" width="0" style="1021" hidden="1" customWidth="1"/>
    <col min="1033" max="1033" width="13.75" style="1021" customWidth="1"/>
    <col min="1034" max="1034" width="16.375" style="1021" bestFit="1" customWidth="1"/>
    <col min="1035" max="1035" width="16.125" style="1021" bestFit="1" customWidth="1"/>
    <col min="1036" max="1036" width="11.5" style="1021" bestFit="1" customWidth="1"/>
    <col min="1037" max="1037" width="9.125" style="1021" bestFit="1" customWidth="1"/>
    <col min="1038" max="1280" width="9" style="1021"/>
    <col min="1281" max="1281" width="9.125" style="1021" customWidth="1"/>
    <col min="1282" max="1282" width="11.125" style="1021" customWidth="1"/>
    <col min="1283" max="1283" width="41" style="1021" customWidth="1"/>
    <col min="1284" max="1285" width="0" style="1021" hidden="1" customWidth="1"/>
    <col min="1286" max="1286" width="14.125" style="1021" customWidth="1"/>
    <col min="1287" max="1288" width="0" style="1021" hidden="1" customWidth="1"/>
    <col min="1289" max="1289" width="13.75" style="1021" customWidth="1"/>
    <col min="1290" max="1290" width="16.375" style="1021" bestFit="1" customWidth="1"/>
    <col min="1291" max="1291" width="16.125" style="1021" bestFit="1" customWidth="1"/>
    <col min="1292" max="1292" width="11.5" style="1021" bestFit="1" customWidth="1"/>
    <col min="1293" max="1293" width="9.125" style="1021" bestFit="1" customWidth="1"/>
    <col min="1294" max="1536" width="9" style="1021"/>
    <col min="1537" max="1537" width="9.125" style="1021" customWidth="1"/>
    <col min="1538" max="1538" width="11.125" style="1021" customWidth="1"/>
    <col min="1539" max="1539" width="41" style="1021" customWidth="1"/>
    <col min="1540" max="1541" width="0" style="1021" hidden="1" customWidth="1"/>
    <col min="1542" max="1542" width="14.125" style="1021" customWidth="1"/>
    <col min="1543" max="1544" width="0" style="1021" hidden="1" customWidth="1"/>
    <col min="1545" max="1545" width="13.75" style="1021" customWidth="1"/>
    <col min="1546" max="1546" width="16.375" style="1021" bestFit="1" customWidth="1"/>
    <col min="1547" max="1547" width="16.125" style="1021" bestFit="1" customWidth="1"/>
    <col min="1548" max="1548" width="11.5" style="1021" bestFit="1" customWidth="1"/>
    <col min="1549" max="1549" width="9.125" style="1021" bestFit="1" customWidth="1"/>
    <col min="1550" max="1792" width="9" style="1021"/>
    <col min="1793" max="1793" width="9.125" style="1021" customWidth="1"/>
    <col min="1794" max="1794" width="11.125" style="1021" customWidth="1"/>
    <col min="1795" max="1795" width="41" style="1021" customWidth="1"/>
    <col min="1796" max="1797" width="0" style="1021" hidden="1" customWidth="1"/>
    <col min="1798" max="1798" width="14.125" style="1021" customWidth="1"/>
    <col min="1799" max="1800" width="0" style="1021" hidden="1" customWidth="1"/>
    <col min="1801" max="1801" width="13.75" style="1021" customWidth="1"/>
    <col min="1802" max="1802" width="16.375" style="1021" bestFit="1" customWidth="1"/>
    <col min="1803" max="1803" width="16.125" style="1021" bestFit="1" customWidth="1"/>
    <col min="1804" max="1804" width="11.5" style="1021" bestFit="1" customWidth="1"/>
    <col min="1805" max="1805" width="9.125" style="1021" bestFit="1" customWidth="1"/>
    <col min="1806" max="2048" width="9" style="1021"/>
    <col min="2049" max="2049" width="9.125" style="1021" customWidth="1"/>
    <col min="2050" max="2050" width="11.125" style="1021" customWidth="1"/>
    <col min="2051" max="2051" width="41" style="1021" customWidth="1"/>
    <col min="2052" max="2053" width="0" style="1021" hidden="1" customWidth="1"/>
    <col min="2054" max="2054" width="14.125" style="1021" customWidth="1"/>
    <col min="2055" max="2056" width="0" style="1021" hidden="1" customWidth="1"/>
    <col min="2057" max="2057" width="13.75" style="1021" customWidth="1"/>
    <col min="2058" max="2058" width="16.375" style="1021" bestFit="1" customWidth="1"/>
    <col min="2059" max="2059" width="16.125" style="1021" bestFit="1" customWidth="1"/>
    <col min="2060" max="2060" width="11.5" style="1021" bestFit="1" customWidth="1"/>
    <col min="2061" max="2061" width="9.125" style="1021" bestFit="1" customWidth="1"/>
    <col min="2062" max="2304" width="9" style="1021"/>
    <col min="2305" max="2305" width="9.125" style="1021" customWidth="1"/>
    <col min="2306" max="2306" width="11.125" style="1021" customWidth="1"/>
    <col min="2307" max="2307" width="41" style="1021" customWidth="1"/>
    <col min="2308" max="2309" width="0" style="1021" hidden="1" customWidth="1"/>
    <col min="2310" max="2310" width="14.125" style="1021" customWidth="1"/>
    <col min="2311" max="2312" width="0" style="1021" hidden="1" customWidth="1"/>
    <col min="2313" max="2313" width="13.75" style="1021" customWidth="1"/>
    <col min="2314" max="2314" width="16.375" style="1021" bestFit="1" customWidth="1"/>
    <col min="2315" max="2315" width="16.125" style="1021" bestFit="1" customWidth="1"/>
    <col min="2316" max="2316" width="11.5" style="1021" bestFit="1" customWidth="1"/>
    <col min="2317" max="2317" width="9.125" style="1021" bestFit="1" customWidth="1"/>
    <col min="2318" max="2560" width="9" style="1021"/>
    <col min="2561" max="2561" width="9.125" style="1021" customWidth="1"/>
    <col min="2562" max="2562" width="11.125" style="1021" customWidth="1"/>
    <col min="2563" max="2563" width="41" style="1021" customWidth="1"/>
    <col min="2564" max="2565" width="0" style="1021" hidden="1" customWidth="1"/>
    <col min="2566" max="2566" width="14.125" style="1021" customWidth="1"/>
    <col min="2567" max="2568" width="0" style="1021" hidden="1" customWidth="1"/>
    <col min="2569" max="2569" width="13.75" style="1021" customWidth="1"/>
    <col min="2570" max="2570" width="16.375" style="1021" bestFit="1" customWidth="1"/>
    <col min="2571" max="2571" width="16.125" style="1021" bestFit="1" customWidth="1"/>
    <col min="2572" max="2572" width="11.5" style="1021" bestFit="1" customWidth="1"/>
    <col min="2573" max="2573" width="9.125" style="1021" bestFit="1" customWidth="1"/>
    <col min="2574" max="2816" width="9" style="1021"/>
    <col min="2817" max="2817" width="9.125" style="1021" customWidth="1"/>
    <col min="2818" max="2818" width="11.125" style="1021" customWidth="1"/>
    <col min="2819" max="2819" width="41" style="1021" customWidth="1"/>
    <col min="2820" max="2821" width="0" style="1021" hidden="1" customWidth="1"/>
    <col min="2822" max="2822" width="14.125" style="1021" customWidth="1"/>
    <col min="2823" max="2824" width="0" style="1021" hidden="1" customWidth="1"/>
    <col min="2825" max="2825" width="13.75" style="1021" customWidth="1"/>
    <col min="2826" max="2826" width="16.375" style="1021" bestFit="1" customWidth="1"/>
    <col min="2827" max="2827" width="16.125" style="1021" bestFit="1" customWidth="1"/>
    <col min="2828" max="2828" width="11.5" style="1021" bestFit="1" customWidth="1"/>
    <col min="2829" max="2829" width="9.125" style="1021" bestFit="1" customWidth="1"/>
    <col min="2830" max="3072" width="9" style="1021"/>
    <col min="3073" max="3073" width="9.125" style="1021" customWidth="1"/>
    <col min="3074" max="3074" width="11.125" style="1021" customWidth="1"/>
    <col min="3075" max="3075" width="41" style="1021" customWidth="1"/>
    <col min="3076" max="3077" width="0" style="1021" hidden="1" customWidth="1"/>
    <col min="3078" max="3078" width="14.125" style="1021" customWidth="1"/>
    <col min="3079" max="3080" width="0" style="1021" hidden="1" customWidth="1"/>
    <col min="3081" max="3081" width="13.75" style="1021" customWidth="1"/>
    <col min="3082" max="3082" width="16.375" style="1021" bestFit="1" customWidth="1"/>
    <col min="3083" max="3083" width="16.125" style="1021" bestFit="1" customWidth="1"/>
    <col min="3084" max="3084" width="11.5" style="1021" bestFit="1" customWidth="1"/>
    <col min="3085" max="3085" width="9.125" style="1021" bestFit="1" customWidth="1"/>
    <col min="3086" max="3328" width="9" style="1021"/>
    <col min="3329" max="3329" width="9.125" style="1021" customWidth="1"/>
    <col min="3330" max="3330" width="11.125" style="1021" customWidth="1"/>
    <col min="3331" max="3331" width="41" style="1021" customWidth="1"/>
    <col min="3332" max="3333" width="0" style="1021" hidden="1" customWidth="1"/>
    <col min="3334" max="3334" width="14.125" style="1021" customWidth="1"/>
    <col min="3335" max="3336" width="0" style="1021" hidden="1" customWidth="1"/>
    <col min="3337" max="3337" width="13.75" style="1021" customWidth="1"/>
    <col min="3338" max="3338" width="16.375" style="1021" bestFit="1" customWidth="1"/>
    <col min="3339" max="3339" width="16.125" style="1021" bestFit="1" customWidth="1"/>
    <col min="3340" max="3340" width="11.5" style="1021" bestFit="1" customWidth="1"/>
    <col min="3341" max="3341" width="9.125" style="1021" bestFit="1" customWidth="1"/>
    <col min="3342" max="3584" width="9" style="1021"/>
    <col min="3585" max="3585" width="9.125" style="1021" customWidth="1"/>
    <col min="3586" max="3586" width="11.125" style="1021" customWidth="1"/>
    <col min="3587" max="3587" width="41" style="1021" customWidth="1"/>
    <col min="3588" max="3589" width="0" style="1021" hidden="1" customWidth="1"/>
    <col min="3590" max="3590" width="14.125" style="1021" customWidth="1"/>
    <col min="3591" max="3592" width="0" style="1021" hidden="1" customWidth="1"/>
    <col min="3593" max="3593" width="13.75" style="1021" customWidth="1"/>
    <col min="3594" max="3594" width="16.375" style="1021" bestFit="1" customWidth="1"/>
    <col min="3595" max="3595" width="16.125" style="1021" bestFit="1" customWidth="1"/>
    <col min="3596" max="3596" width="11.5" style="1021" bestFit="1" customWidth="1"/>
    <col min="3597" max="3597" width="9.125" style="1021" bestFit="1" customWidth="1"/>
    <col min="3598" max="3840" width="9" style="1021"/>
    <col min="3841" max="3841" width="9.125" style="1021" customWidth="1"/>
    <col min="3842" max="3842" width="11.125" style="1021" customWidth="1"/>
    <col min="3843" max="3843" width="41" style="1021" customWidth="1"/>
    <col min="3844" max="3845" width="0" style="1021" hidden="1" customWidth="1"/>
    <col min="3846" max="3846" width="14.125" style="1021" customWidth="1"/>
    <col min="3847" max="3848" width="0" style="1021" hidden="1" customWidth="1"/>
    <col min="3849" max="3849" width="13.75" style="1021" customWidth="1"/>
    <col min="3850" max="3850" width="16.375" style="1021" bestFit="1" customWidth="1"/>
    <col min="3851" max="3851" width="16.125" style="1021" bestFit="1" customWidth="1"/>
    <col min="3852" max="3852" width="11.5" style="1021" bestFit="1" customWidth="1"/>
    <col min="3853" max="3853" width="9.125" style="1021" bestFit="1" customWidth="1"/>
    <col min="3854" max="4096" width="9" style="1021"/>
    <col min="4097" max="4097" width="9.125" style="1021" customWidth="1"/>
    <col min="4098" max="4098" width="11.125" style="1021" customWidth="1"/>
    <col min="4099" max="4099" width="41" style="1021" customWidth="1"/>
    <col min="4100" max="4101" width="0" style="1021" hidden="1" customWidth="1"/>
    <col min="4102" max="4102" width="14.125" style="1021" customWidth="1"/>
    <col min="4103" max="4104" width="0" style="1021" hidden="1" customWidth="1"/>
    <col min="4105" max="4105" width="13.75" style="1021" customWidth="1"/>
    <col min="4106" max="4106" width="16.375" style="1021" bestFit="1" customWidth="1"/>
    <col min="4107" max="4107" width="16.125" style="1021" bestFit="1" customWidth="1"/>
    <col min="4108" max="4108" width="11.5" style="1021" bestFit="1" customWidth="1"/>
    <col min="4109" max="4109" width="9.125" style="1021" bestFit="1" customWidth="1"/>
    <col min="4110" max="4352" width="9" style="1021"/>
    <col min="4353" max="4353" width="9.125" style="1021" customWidth="1"/>
    <col min="4354" max="4354" width="11.125" style="1021" customWidth="1"/>
    <col min="4355" max="4355" width="41" style="1021" customWidth="1"/>
    <col min="4356" max="4357" width="0" style="1021" hidden="1" customWidth="1"/>
    <col min="4358" max="4358" width="14.125" style="1021" customWidth="1"/>
    <col min="4359" max="4360" width="0" style="1021" hidden="1" customWidth="1"/>
    <col min="4361" max="4361" width="13.75" style="1021" customWidth="1"/>
    <col min="4362" max="4362" width="16.375" style="1021" bestFit="1" customWidth="1"/>
    <col min="4363" max="4363" width="16.125" style="1021" bestFit="1" customWidth="1"/>
    <col min="4364" max="4364" width="11.5" style="1021" bestFit="1" customWidth="1"/>
    <col min="4365" max="4365" width="9.125" style="1021" bestFit="1" customWidth="1"/>
    <col min="4366" max="4608" width="9" style="1021"/>
    <col min="4609" max="4609" width="9.125" style="1021" customWidth="1"/>
    <col min="4610" max="4610" width="11.125" style="1021" customWidth="1"/>
    <col min="4611" max="4611" width="41" style="1021" customWidth="1"/>
    <col min="4612" max="4613" width="0" style="1021" hidden="1" customWidth="1"/>
    <col min="4614" max="4614" width="14.125" style="1021" customWidth="1"/>
    <col min="4615" max="4616" width="0" style="1021" hidden="1" customWidth="1"/>
    <col min="4617" max="4617" width="13.75" style="1021" customWidth="1"/>
    <col min="4618" max="4618" width="16.375" style="1021" bestFit="1" customWidth="1"/>
    <col min="4619" max="4619" width="16.125" style="1021" bestFit="1" customWidth="1"/>
    <col min="4620" max="4620" width="11.5" style="1021" bestFit="1" customWidth="1"/>
    <col min="4621" max="4621" width="9.125" style="1021" bestFit="1" customWidth="1"/>
    <col min="4622" max="4864" width="9" style="1021"/>
    <col min="4865" max="4865" width="9.125" style="1021" customWidth="1"/>
    <col min="4866" max="4866" width="11.125" style="1021" customWidth="1"/>
    <col min="4867" max="4867" width="41" style="1021" customWidth="1"/>
    <col min="4868" max="4869" width="0" style="1021" hidden="1" customWidth="1"/>
    <col min="4870" max="4870" width="14.125" style="1021" customWidth="1"/>
    <col min="4871" max="4872" width="0" style="1021" hidden="1" customWidth="1"/>
    <col min="4873" max="4873" width="13.75" style="1021" customWidth="1"/>
    <col min="4874" max="4874" width="16.375" style="1021" bestFit="1" customWidth="1"/>
    <col min="4875" max="4875" width="16.125" style="1021" bestFit="1" customWidth="1"/>
    <col min="4876" max="4876" width="11.5" style="1021" bestFit="1" customWidth="1"/>
    <col min="4877" max="4877" width="9.125" style="1021" bestFit="1" customWidth="1"/>
    <col min="4878" max="5120" width="9" style="1021"/>
    <col min="5121" max="5121" width="9.125" style="1021" customWidth="1"/>
    <col min="5122" max="5122" width="11.125" style="1021" customWidth="1"/>
    <col min="5123" max="5123" width="41" style="1021" customWidth="1"/>
    <col min="5124" max="5125" width="0" style="1021" hidden="1" customWidth="1"/>
    <col min="5126" max="5126" width="14.125" style="1021" customWidth="1"/>
    <col min="5127" max="5128" width="0" style="1021" hidden="1" customWidth="1"/>
    <col min="5129" max="5129" width="13.75" style="1021" customWidth="1"/>
    <col min="5130" max="5130" width="16.375" style="1021" bestFit="1" customWidth="1"/>
    <col min="5131" max="5131" width="16.125" style="1021" bestFit="1" customWidth="1"/>
    <col min="5132" max="5132" width="11.5" style="1021" bestFit="1" customWidth="1"/>
    <col min="5133" max="5133" width="9.125" style="1021" bestFit="1" customWidth="1"/>
    <col min="5134" max="5376" width="9" style="1021"/>
    <col min="5377" max="5377" width="9.125" style="1021" customWidth="1"/>
    <col min="5378" max="5378" width="11.125" style="1021" customWidth="1"/>
    <col min="5379" max="5379" width="41" style="1021" customWidth="1"/>
    <col min="5380" max="5381" width="0" style="1021" hidden="1" customWidth="1"/>
    <col min="5382" max="5382" width="14.125" style="1021" customWidth="1"/>
    <col min="5383" max="5384" width="0" style="1021" hidden="1" customWidth="1"/>
    <col min="5385" max="5385" width="13.75" style="1021" customWidth="1"/>
    <col min="5386" max="5386" width="16.375" style="1021" bestFit="1" customWidth="1"/>
    <col min="5387" max="5387" width="16.125" style="1021" bestFit="1" customWidth="1"/>
    <col min="5388" max="5388" width="11.5" style="1021" bestFit="1" customWidth="1"/>
    <col min="5389" max="5389" width="9.125" style="1021" bestFit="1" customWidth="1"/>
    <col min="5390" max="5632" width="9" style="1021"/>
    <col min="5633" max="5633" width="9.125" style="1021" customWidth="1"/>
    <col min="5634" max="5634" width="11.125" style="1021" customWidth="1"/>
    <col min="5635" max="5635" width="41" style="1021" customWidth="1"/>
    <col min="5636" max="5637" width="0" style="1021" hidden="1" customWidth="1"/>
    <col min="5638" max="5638" width="14.125" style="1021" customWidth="1"/>
    <col min="5639" max="5640" width="0" style="1021" hidden="1" customWidth="1"/>
    <col min="5641" max="5641" width="13.75" style="1021" customWidth="1"/>
    <col min="5642" max="5642" width="16.375" style="1021" bestFit="1" customWidth="1"/>
    <col min="5643" max="5643" width="16.125" style="1021" bestFit="1" customWidth="1"/>
    <col min="5644" max="5644" width="11.5" style="1021" bestFit="1" customWidth="1"/>
    <col min="5645" max="5645" width="9.125" style="1021" bestFit="1" customWidth="1"/>
    <col min="5646" max="5888" width="9" style="1021"/>
    <col min="5889" max="5889" width="9.125" style="1021" customWidth="1"/>
    <col min="5890" max="5890" width="11.125" style="1021" customWidth="1"/>
    <col min="5891" max="5891" width="41" style="1021" customWidth="1"/>
    <col min="5892" max="5893" width="0" style="1021" hidden="1" customWidth="1"/>
    <col min="5894" max="5894" width="14.125" style="1021" customWidth="1"/>
    <col min="5895" max="5896" width="0" style="1021" hidden="1" customWidth="1"/>
    <col min="5897" max="5897" width="13.75" style="1021" customWidth="1"/>
    <col min="5898" max="5898" width="16.375" style="1021" bestFit="1" customWidth="1"/>
    <col min="5899" max="5899" width="16.125" style="1021" bestFit="1" customWidth="1"/>
    <col min="5900" max="5900" width="11.5" style="1021" bestFit="1" customWidth="1"/>
    <col min="5901" max="5901" width="9.125" style="1021" bestFit="1" customWidth="1"/>
    <col min="5902" max="6144" width="9" style="1021"/>
    <col min="6145" max="6145" width="9.125" style="1021" customWidth="1"/>
    <col min="6146" max="6146" width="11.125" style="1021" customWidth="1"/>
    <col min="6147" max="6147" width="41" style="1021" customWidth="1"/>
    <col min="6148" max="6149" width="0" style="1021" hidden="1" customWidth="1"/>
    <col min="6150" max="6150" width="14.125" style="1021" customWidth="1"/>
    <col min="6151" max="6152" width="0" style="1021" hidden="1" customWidth="1"/>
    <col min="6153" max="6153" width="13.75" style="1021" customWidth="1"/>
    <col min="6154" max="6154" width="16.375" style="1021" bestFit="1" customWidth="1"/>
    <col min="6155" max="6155" width="16.125" style="1021" bestFit="1" customWidth="1"/>
    <col min="6156" max="6156" width="11.5" style="1021" bestFit="1" customWidth="1"/>
    <col min="6157" max="6157" width="9.125" style="1021" bestFit="1" customWidth="1"/>
    <col min="6158" max="6400" width="9" style="1021"/>
    <col min="6401" max="6401" width="9.125" style="1021" customWidth="1"/>
    <col min="6402" max="6402" width="11.125" style="1021" customWidth="1"/>
    <col min="6403" max="6403" width="41" style="1021" customWidth="1"/>
    <col min="6404" max="6405" width="0" style="1021" hidden="1" customWidth="1"/>
    <col min="6406" max="6406" width="14.125" style="1021" customWidth="1"/>
    <col min="6407" max="6408" width="0" style="1021" hidden="1" customWidth="1"/>
    <col min="6409" max="6409" width="13.75" style="1021" customWidth="1"/>
    <col min="6410" max="6410" width="16.375" style="1021" bestFit="1" customWidth="1"/>
    <col min="6411" max="6411" width="16.125" style="1021" bestFit="1" customWidth="1"/>
    <col min="6412" max="6412" width="11.5" style="1021" bestFit="1" customWidth="1"/>
    <col min="6413" max="6413" width="9.125" style="1021" bestFit="1" customWidth="1"/>
    <col min="6414" max="6656" width="9" style="1021"/>
    <col min="6657" max="6657" width="9.125" style="1021" customWidth="1"/>
    <col min="6658" max="6658" width="11.125" style="1021" customWidth="1"/>
    <col min="6659" max="6659" width="41" style="1021" customWidth="1"/>
    <col min="6660" max="6661" width="0" style="1021" hidden="1" customWidth="1"/>
    <col min="6662" max="6662" width="14.125" style="1021" customWidth="1"/>
    <col min="6663" max="6664" width="0" style="1021" hidden="1" customWidth="1"/>
    <col min="6665" max="6665" width="13.75" style="1021" customWidth="1"/>
    <col min="6666" max="6666" width="16.375" style="1021" bestFit="1" customWidth="1"/>
    <col min="6667" max="6667" width="16.125" style="1021" bestFit="1" customWidth="1"/>
    <col min="6668" max="6668" width="11.5" style="1021" bestFit="1" customWidth="1"/>
    <col min="6669" max="6669" width="9.125" style="1021" bestFit="1" customWidth="1"/>
    <col min="6670" max="6912" width="9" style="1021"/>
    <col min="6913" max="6913" width="9.125" style="1021" customWidth="1"/>
    <col min="6914" max="6914" width="11.125" style="1021" customWidth="1"/>
    <col min="6915" max="6915" width="41" style="1021" customWidth="1"/>
    <col min="6916" max="6917" width="0" style="1021" hidden="1" customWidth="1"/>
    <col min="6918" max="6918" width="14.125" style="1021" customWidth="1"/>
    <col min="6919" max="6920" width="0" style="1021" hidden="1" customWidth="1"/>
    <col min="6921" max="6921" width="13.75" style="1021" customWidth="1"/>
    <col min="6922" max="6922" width="16.375" style="1021" bestFit="1" customWidth="1"/>
    <col min="6923" max="6923" width="16.125" style="1021" bestFit="1" customWidth="1"/>
    <col min="6924" max="6924" width="11.5" style="1021" bestFit="1" customWidth="1"/>
    <col min="6925" max="6925" width="9.125" style="1021" bestFit="1" customWidth="1"/>
    <col min="6926" max="7168" width="9" style="1021"/>
    <col min="7169" max="7169" width="9.125" style="1021" customWidth="1"/>
    <col min="7170" max="7170" width="11.125" style="1021" customWidth="1"/>
    <col min="7171" max="7171" width="41" style="1021" customWidth="1"/>
    <col min="7172" max="7173" width="0" style="1021" hidden="1" customWidth="1"/>
    <col min="7174" max="7174" width="14.125" style="1021" customWidth="1"/>
    <col min="7175" max="7176" width="0" style="1021" hidden="1" customWidth="1"/>
    <col min="7177" max="7177" width="13.75" style="1021" customWidth="1"/>
    <col min="7178" max="7178" width="16.375" style="1021" bestFit="1" customWidth="1"/>
    <col min="7179" max="7179" width="16.125" style="1021" bestFit="1" customWidth="1"/>
    <col min="7180" max="7180" width="11.5" style="1021" bestFit="1" customWidth="1"/>
    <col min="7181" max="7181" width="9.125" style="1021" bestFit="1" customWidth="1"/>
    <col min="7182" max="7424" width="9" style="1021"/>
    <col min="7425" max="7425" width="9.125" style="1021" customWidth="1"/>
    <col min="7426" max="7426" width="11.125" style="1021" customWidth="1"/>
    <col min="7427" max="7427" width="41" style="1021" customWidth="1"/>
    <col min="7428" max="7429" width="0" style="1021" hidden="1" customWidth="1"/>
    <col min="7430" max="7430" width="14.125" style="1021" customWidth="1"/>
    <col min="7431" max="7432" width="0" style="1021" hidden="1" customWidth="1"/>
    <col min="7433" max="7433" width="13.75" style="1021" customWidth="1"/>
    <col min="7434" max="7434" width="16.375" style="1021" bestFit="1" customWidth="1"/>
    <col min="7435" max="7435" width="16.125" style="1021" bestFit="1" customWidth="1"/>
    <col min="7436" max="7436" width="11.5" style="1021" bestFit="1" customWidth="1"/>
    <col min="7437" max="7437" width="9.125" style="1021" bestFit="1" customWidth="1"/>
    <col min="7438" max="7680" width="9" style="1021"/>
    <col min="7681" max="7681" width="9.125" style="1021" customWidth="1"/>
    <col min="7682" max="7682" width="11.125" style="1021" customWidth="1"/>
    <col min="7683" max="7683" width="41" style="1021" customWidth="1"/>
    <col min="7684" max="7685" width="0" style="1021" hidden="1" customWidth="1"/>
    <col min="7686" max="7686" width="14.125" style="1021" customWidth="1"/>
    <col min="7687" max="7688" width="0" style="1021" hidden="1" customWidth="1"/>
    <col min="7689" max="7689" width="13.75" style="1021" customWidth="1"/>
    <col min="7690" max="7690" width="16.375" style="1021" bestFit="1" customWidth="1"/>
    <col min="7691" max="7691" width="16.125" style="1021" bestFit="1" customWidth="1"/>
    <col min="7692" max="7692" width="11.5" style="1021" bestFit="1" customWidth="1"/>
    <col min="7693" max="7693" width="9.125" style="1021" bestFit="1" customWidth="1"/>
    <col min="7694" max="7936" width="9" style="1021"/>
    <col min="7937" max="7937" width="9.125" style="1021" customWidth="1"/>
    <col min="7938" max="7938" width="11.125" style="1021" customWidth="1"/>
    <col min="7939" max="7939" width="41" style="1021" customWidth="1"/>
    <col min="7940" max="7941" width="0" style="1021" hidden="1" customWidth="1"/>
    <col min="7942" max="7942" width="14.125" style="1021" customWidth="1"/>
    <col min="7943" max="7944" width="0" style="1021" hidden="1" customWidth="1"/>
    <col min="7945" max="7945" width="13.75" style="1021" customWidth="1"/>
    <col min="7946" max="7946" width="16.375" style="1021" bestFit="1" customWidth="1"/>
    <col min="7947" max="7947" width="16.125" style="1021" bestFit="1" customWidth="1"/>
    <col min="7948" max="7948" width="11.5" style="1021" bestFit="1" customWidth="1"/>
    <col min="7949" max="7949" width="9.125" style="1021" bestFit="1" customWidth="1"/>
    <col min="7950" max="8192" width="9" style="1021"/>
    <col min="8193" max="8193" width="9.125" style="1021" customWidth="1"/>
    <col min="8194" max="8194" width="11.125" style="1021" customWidth="1"/>
    <col min="8195" max="8195" width="41" style="1021" customWidth="1"/>
    <col min="8196" max="8197" width="0" style="1021" hidden="1" customWidth="1"/>
    <col min="8198" max="8198" width="14.125" style="1021" customWidth="1"/>
    <col min="8199" max="8200" width="0" style="1021" hidden="1" customWidth="1"/>
    <col min="8201" max="8201" width="13.75" style="1021" customWidth="1"/>
    <col min="8202" max="8202" width="16.375" style="1021" bestFit="1" customWidth="1"/>
    <col min="8203" max="8203" width="16.125" style="1021" bestFit="1" customWidth="1"/>
    <col min="8204" max="8204" width="11.5" style="1021" bestFit="1" customWidth="1"/>
    <col min="8205" max="8205" width="9.125" style="1021" bestFit="1" customWidth="1"/>
    <col min="8206" max="8448" width="9" style="1021"/>
    <col min="8449" max="8449" width="9.125" style="1021" customWidth="1"/>
    <col min="8450" max="8450" width="11.125" style="1021" customWidth="1"/>
    <col min="8451" max="8451" width="41" style="1021" customWidth="1"/>
    <col min="8452" max="8453" width="0" style="1021" hidden="1" customWidth="1"/>
    <col min="8454" max="8454" width="14.125" style="1021" customWidth="1"/>
    <col min="8455" max="8456" width="0" style="1021" hidden="1" customWidth="1"/>
    <col min="8457" max="8457" width="13.75" style="1021" customWidth="1"/>
    <col min="8458" max="8458" width="16.375" style="1021" bestFit="1" customWidth="1"/>
    <col min="8459" max="8459" width="16.125" style="1021" bestFit="1" customWidth="1"/>
    <col min="8460" max="8460" width="11.5" style="1021" bestFit="1" customWidth="1"/>
    <col min="8461" max="8461" width="9.125" style="1021" bestFit="1" customWidth="1"/>
    <col min="8462" max="8704" width="9" style="1021"/>
    <col min="8705" max="8705" width="9.125" style="1021" customWidth="1"/>
    <col min="8706" max="8706" width="11.125" style="1021" customWidth="1"/>
    <col min="8707" max="8707" width="41" style="1021" customWidth="1"/>
    <col min="8708" max="8709" width="0" style="1021" hidden="1" customWidth="1"/>
    <col min="8710" max="8710" width="14.125" style="1021" customWidth="1"/>
    <col min="8711" max="8712" width="0" style="1021" hidden="1" customWidth="1"/>
    <col min="8713" max="8713" width="13.75" style="1021" customWidth="1"/>
    <col min="8714" max="8714" width="16.375" style="1021" bestFit="1" customWidth="1"/>
    <col min="8715" max="8715" width="16.125" style="1021" bestFit="1" customWidth="1"/>
    <col min="8716" max="8716" width="11.5" style="1021" bestFit="1" customWidth="1"/>
    <col min="8717" max="8717" width="9.125" style="1021" bestFit="1" customWidth="1"/>
    <col min="8718" max="8960" width="9" style="1021"/>
    <col min="8961" max="8961" width="9.125" style="1021" customWidth="1"/>
    <col min="8962" max="8962" width="11.125" style="1021" customWidth="1"/>
    <col min="8963" max="8963" width="41" style="1021" customWidth="1"/>
    <col min="8964" max="8965" width="0" style="1021" hidden="1" customWidth="1"/>
    <col min="8966" max="8966" width="14.125" style="1021" customWidth="1"/>
    <col min="8967" max="8968" width="0" style="1021" hidden="1" customWidth="1"/>
    <col min="8969" max="8969" width="13.75" style="1021" customWidth="1"/>
    <col min="8970" max="8970" width="16.375" style="1021" bestFit="1" customWidth="1"/>
    <col min="8971" max="8971" width="16.125" style="1021" bestFit="1" customWidth="1"/>
    <col min="8972" max="8972" width="11.5" style="1021" bestFit="1" customWidth="1"/>
    <col min="8973" max="8973" width="9.125" style="1021" bestFit="1" customWidth="1"/>
    <col min="8974" max="9216" width="9" style="1021"/>
    <col min="9217" max="9217" width="9.125" style="1021" customWidth="1"/>
    <col min="9218" max="9218" width="11.125" style="1021" customWidth="1"/>
    <col min="9219" max="9219" width="41" style="1021" customWidth="1"/>
    <col min="9220" max="9221" width="0" style="1021" hidden="1" customWidth="1"/>
    <col min="9222" max="9222" width="14.125" style="1021" customWidth="1"/>
    <col min="9223" max="9224" width="0" style="1021" hidden="1" customWidth="1"/>
    <col min="9225" max="9225" width="13.75" style="1021" customWidth="1"/>
    <col min="9226" max="9226" width="16.375" style="1021" bestFit="1" customWidth="1"/>
    <col min="9227" max="9227" width="16.125" style="1021" bestFit="1" customWidth="1"/>
    <col min="9228" max="9228" width="11.5" style="1021" bestFit="1" customWidth="1"/>
    <col min="9229" max="9229" width="9.125" style="1021" bestFit="1" customWidth="1"/>
    <col min="9230" max="9472" width="9" style="1021"/>
    <col min="9473" max="9473" width="9.125" style="1021" customWidth="1"/>
    <col min="9474" max="9474" width="11.125" style="1021" customWidth="1"/>
    <col min="9475" max="9475" width="41" style="1021" customWidth="1"/>
    <col min="9476" max="9477" width="0" style="1021" hidden="1" customWidth="1"/>
    <col min="9478" max="9478" width="14.125" style="1021" customWidth="1"/>
    <col min="9479" max="9480" width="0" style="1021" hidden="1" customWidth="1"/>
    <col min="9481" max="9481" width="13.75" style="1021" customWidth="1"/>
    <col min="9482" max="9482" width="16.375" style="1021" bestFit="1" customWidth="1"/>
    <col min="9483" max="9483" width="16.125" style="1021" bestFit="1" customWidth="1"/>
    <col min="9484" max="9484" width="11.5" style="1021" bestFit="1" customWidth="1"/>
    <col min="9485" max="9485" width="9.125" style="1021" bestFit="1" customWidth="1"/>
    <col min="9486" max="9728" width="9" style="1021"/>
    <col min="9729" max="9729" width="9.125" style="1021" customWidth="1"/>
    <col min="9730" max="9730" width="11.125" style="1021" customWidth="1"/>
    <col min="9731" max="9731" width="41" style="1021" customWidth="1"/>
    <col min="9732" max="9733" width="0" style="1021" hidden="1" customWidth="1"/>
    <col min="9734" max="9734" width="14.125" style="1021" customWidth="1"/>
    <col min="9735" max="9736" width="0" style="1021" hidden="1" customWidth="1"/>
    <col min="9737" max="9737" width="13.75" style="1021" customWidth="1"/>
    <col min="9738" max="9738" width="16.375" style="1021" bestFit="1" customWidth="1"/>
    <col min="9739" max="9739" width="16.125" style="1021" bestFit="1" customWidth="1"/>
    <col min="9740" max="9740" width="11.5" style="1021" bestFit="1" customWidth="1"/>
    <col min="9741" max="9741" width="9.125" style="1021" bestFit="1" customWidth="1"/>
    <col min="9742" max="9984" width="9" style="1021"/>
    <col min="9985" max="9985" width="9.125" style="1021" customWidth="1"/>
    <col min="9986" max="9986" width="11.125" style="1021" customWidth="1"/>
    <col min="9987" max="9987" width="41" style="1021" customWidth="1"/>
    <col min="9988" max="9989" width="0" style="1021" hidden="1" customWidth="1"/>
    <col min="9990" max="9990" width="14.125" style="1021" customWidth="1"/>
    <col min="9991" max="9992" width="0" style="1021" hidden="1" customWidth="1"/>
    <col min="9993" max="9993" width="13.75" style="1021" customWidth="1"/>
    <col min="9994" max="9994" width="16.375" style="1021" bestFit="1" customWidth="1"/>
    <col min="9995" max="9995" width="16.125" style="1021" bestFit="1" customWidth="1"/>
    <col min="9996" max="9996" width="11.5" style="1021" bestFit="1" customWidth="1"/>
    <col min="9997" max="9997" width="9.125" style="1021" bestFit="1" customWidth="1"/>
    <col min="9998" max="10240" width="9" style="1021"/>
    <col min="10241" max="10241" width="9.125" style="1021" customWidth="1"/>
    <col min="10242" max="10242" width="11.125" style="1021" customWidth="1"/>
    <col min="10243" max="10243" width="41" style="1021" customWidth="1"/>
    <col min="10244" max="10245" width="0" style="1021" hidden="1" customWidth="1"/>
    <col min="10246" max="10246" width="14.125" style="1021" customWidth="1"/>
    <col min="10247" max="10248" width="0" style="1021" hidden="1" customWidth="1"/>
    <col min="10249" max="10249" width="13.75" style="1021" customWidth="1"/>
    <col min="10250" max="10250" width="16.375" style="1021" bestFit="1" customWidth="1"/>
    <col min="10251" max="10251" width="16.125" style="1021" bestFit="1" customWidth="1"/>
    <col min="10252" max="10252" width="11.5" style="1021" bestFit="1" customWidth="1"/>
    <col min="10253" max="10253" width="9.125" style="1021" bestFit="1" customWidth="1"/>
    <col min="10254" max="10496" width="9" style="1021"/>
    <col min="10497" max="10497" width="9.125" style="1021" customWidth="1"/>
    <col min="10498" max="10498" width="11.125" style="1021" customWidth="1"/>
    <col min="10499" max="10499" width="41" style="1021" customWidth="1"/>
    <col min="10500" max="10501" width="0" style="1021" hidden="1" customWidth="1"/>
    <col min="10502" max="10502" width="14.125" style="1021" customWidth="1"/>
    <col min="10503" max="10504" width="0" style="1021" hidden="1" customWidth="1"/>
    <col min="10505" max="10505" width="13.75" style="1021" customWidth="1"/>
    <col min="10506" max="10506" width="16.375" style="1021" bestFit="1" customWidth="1"/>
    <col min="10507" max="10507" width="16.125" style="1021" bestFit="1" customWidth="1"/>
    <col min="10508" max="10508" width="11.5" style="1021" bestFit="1" customWidth="1"/>
    <col min="10509" max="10509" width="9.125" style="1021" bestFit="1" customWidth="1"/>
    <col min="10510" max="10752" width="9" style="1021"/>
    <col min="10753" max="10753" width="9.125" style="1021" customWidth="1"/>
    <col min="10754" max="10754" width="11.125" style="1021" customWidth="1"/>
    <col min="10755" max="10755" width="41" style="1021" customWidth="1"/>
    <col min="10756" max="10757" width="0" style="1021" hidden="1" customWidth="1"/>
    <col min="10758" max="10758" width="14.125" style="1021" customWidth="1"/>
    <col min="10759" max="10760" width="0" style="1021" hidden="1" customWidth="1"/>
    <col min="10761" max="10761" width="13.75" style="1021" customWidth="1"/>
    <col min="10762" max="10762" width="16.375" style="1021" bestFit="1" customWidth="1"/>
    <col min="10763" max="10763" width="16.125" style="1021" bestFit="1" customWidth="1"/>
    <col min="10764" max="10764" width="11.5" style="1021" bestFit="1" customWidth="1"/>
    <col min="10765" max="10765" width="9.125" style="1021" bestFit="1" customWidth="1"/>
    <col min="10766" max="11008" width="9" style="1021"/>
    <col min="11009" max="11009" width="9.125" style="1021" customWidth="1"/>
    <col min="11010" max="11010" width="11.125" style="1021" customWidth="1"/>
    <col min="11011" max="11011" width="41" style="1021" customWidth="1"/>
    <col min="11012" max="11013" width="0" style="1021" hidden="1" customWidth="1"/>
    <col min="11014" max="11014" width="14.125" style="1021" customWidth="1"/>
    <col min="11015" max="11016" width="0" style="1021" hidden="1" customWidth="1"/>
    <col min="11017" max="11017" width="13.75" style="1021" customWidth="1"/>
    <col min="11018" max="11018" width="16.375" style="1021" bestFit="1" customWidth="1"/>
    <col min="11019" max="11019" width="16.125" style="1021" bestFit="1" customWidth="1"/>
    <col min="11020" max="11020" width="11.5" style="1021" bestFit="1" customWidth="1"/>
    <col min="11021" max="11021" width="9.125" style="1021" bestFit="1" customWidth="1"/>
    <col min="11022" max="11264" width="9" style="1021"/>
    <col min="11265" max="11265" width="9.125" style="1021" customWidth="1"/>
    <col min="11266" max="11266" width="11.125" style="1021" customWidth="1"/>
    <col min="11267" max="11267" width="41" style="1021" customWidth="1"/>
    <col min="11268" max="11269" width="0" style="1021" hidden="1" customWidth="1"/>
    <col min="11270" max="11270" width="14.125" style="1021" customWidth="1"/>
    <col min="11271" max="11272" width="0" style="1021" hidden="1" customWidth="1"/>
    <col min="11273" max="11273" width="13.75" style="1021" customWidth="1"/>
    <col min="11274" max="11274" width="16.375" style="1021" bestFit="1" customWidth="1"/>
    <col min="11275" max="11275" width="16.125" style="1021" bestFit="1" customWidth="1"/>
    <col min="11276" max="11276" width="11.5" style="1021" bestFit="1" customWidth="1"/>
    <col min="11277" max="11277" width="9.125" style="1021" bestFit="1" customWidth="1"/>
    <col min="11278" max="11520" width="9" style="1021"/>
    <col min="11521" max="11521" width="9.125" style="1021" customWidth="1"/>
    <col min="11522" max="11522" width="11.125" style="1021" customWidth="1"/>
    <col min="11523" max="11523" width="41" style="1021" customWidth="1"/>
    <col min="11524" max="11525" width="0" style="1021" hidden="1" customWidth="1"/>
    <col min="11526" max="11526" width="14.125" style="1021" customWidth="1"/>
    <col min="11527" max="11528" width="0" style="1021" hidden="1" customWidth="1"/>
    <col min="11529" max="11529" width="13.75" style="1021" customWidth="1"/>
    <col min="11530" max="11530" width="16.375" style="1021" bestFit="1" customWidth="1"/>
    <col min="11531" max="11531" width="16.125" style="1021" bestFit="1" customWidth="1"/>
    <col min="11532" max="11532" width="11.5" style="1021" bestFit="1" customWidth="1"/>
    <col min="11533" max="11533" width="9.125" style="1021" bestFit="1" customWidth="1"/>
    <col min="11534" max="11776" width="9" style="1021"/>
    <col min="11777" max="11777" width="9.125" style="1021" customWidth="1"/>
    <col min="11778" max="11778" width="11.125" style="1021" customWidth="1"/>
    <col min="11779" max="11779" width="41" style="1021" customWidth="1"/>
    <col min="11780" max="11781" width="0" style="1021" hidden="1" customWidth="1"/>
    <col min="11782" max="11782" width="14.125" style="1021" customWidth="1"/>
    <col min="11783" max="11784" width="0" style="1021" hidden="1" customWidth="1"/>
    <col min="11785" max="11785" width="13.75" style="1021" customWidth="1"/>
    <col min="11786" max="11786" width="16.375" style="1021" bestFit="1" customWidth="1"/>
    <col min="11787" max="11787" width="16.125" style="1021" bestFit="1" customWidth="1"/>
    <col min="11788" max="11788" width="11.5" style="1021" bestFit="1" customWidth="1"/>
    <col min="11789" max="11789" width="9.125" style="1021" bestFit="1" customWidth="1"/>
    <col min="11790" max="12032" width="9" style="1021"/>
    <col min="12033" max="12033" width="9.125" style="1021" customWidth="1"/>
    <col min="12034" max="12034" width="11.125" style="1021" customWidth="1"/>
    <col min="12035" max="12035" width="41" style="1021" customWidth="1"/>
    <col min="12036" max="12037" width="0" style="1021" hidden="1" customWidth="1"/>
    <col min="12038" max="12038" width="14.125" style="1021" customWidth="1"/>
    <col min="12039" max="12040" width="0" style="1021" hidden="1" customWidth="1"/>
    <col min="12041" max="12041" width="13.75" style="1021" customWidth="1"/>
    <col min="12042" max="12042" width="16.375" style="1021" bestFit="1" customWidth="1"/>
    <col min="12043" max="12043" width="16.125" style="1021" bestFit="1" customWidth="1"/>
    <col min="12044" max="12044" width="11.5" style="1021" bestFit="1" customWidth="1"/>
    <col min="12045" max="12045" width="9.125" style="1021" bestFit="1" customWidth="1"/>
    <col min="12046" max="12288" width="9" style="1021"/>
    <col min="12289" max="12289" width="9.125" style="1021" customWidth="1"/>
    <col min="12290" max="12290" width="11.125" style="1021" customWidth="1"/>
    <col min="12291" max="12291" width="41" style="1021" customWidth="1"/>
    <col min="12292" max="12293" width="0" style="1021" hidden="1" customWidth="1"/>
    <col min="12294" max="12294" width="14.125" style="1021" customWidth="1"/>
    <col min="12295" max="12296" width="0" style="1021" hidden="1" customWidth="1"/>
    <col min="12297" max="12297" width="13.75" style="1021" customWidth="1"/>
    <col min="12298" max="12298" width="16.375" style="1021" bestFit="1" customWidth="1"/>
    <col min="12299" max="12299" width="16.125" style="1021" bestFit="1" customWidth="1"/>
    <col min="12300" max="12300" width="11.5" style="1021" bestFit="1" customWidth="1"/>
    <col min="12301" max="12301" width="9.125" style="1021" bestFit="1" customWidth="1"/>
    <col min="12302" max="12544" width="9" style="1021"/>
    <col min="12545" max="12545" width="9.125" style="1021" customWidth="1"/>
    <col min="12546" max="12546" width="11.125" style="1021" customWidth="1"/>
    <col min="12547" max="12547" width="41" style="1021" customWidth="1"/>
    <col min="12548" max="12549" width="0" style="1021" hidden="1" customWidth="1"/>
    <col min="12550" max="12550" width="14.125" style="1021" customWidth="1"/>
    <col min="12551" max="12552" width="0" style="1021" hidden="1" customWidth="1"/>
    <col min="12553" max="12553" width="13.75" style="1021" customWidth="1"/>
    <col min="12554" max="12554" width="16.375" style="1021" bestFit="1" customWidth="1"/>
    <col min="12555" max="12555" width="16.125" style="1021" bestFit="1" customWidth="1"/>
    <col min="12556" max="12556" width="11.5" style="1021" bestFit="1" customWidth="1"/>
    <col min="12557" max="12557" width="9.125" style="1021" bestFit="1" customWidth="1"/>
    <col min="12558" max="12800" width="9" style="1021"/>
    <col min="12801" max="12801" width="9.125" style="1021" customWidth="1"/>
    <col min="12802" max="12802" width="11.125" style="1021" customWidth="1"/>
    <col min="12803" max="12803" width="41" style="1021" customWidth="1"/>
    <col min="12804" max="12805" width="0" style="1021" hidden="1" customWidth="1"/>
    <col min="12806" max="12806" width="14.125" style="1021" customWidth="1"/>
    <col min="12807" max="12808" width="0" style="1021" hidden="1" customWidth="1"/>
    <col min="12809" max="12809" width="13.75" style="1021" customWidth="1"/>
    <col min="12810" max="12810" width="16.375" style="1021" bestFit="1" customWidth="1"/>
    <col min="12811" max="12811" width="16.125" style="1021" bestFit="1" customWidth="1"/>
    <col min="12812" max="12812" width="11.5" style="1021" bestFit="1" customWidth="1"/>
    <col min="12813" max="12813" width="9.125" style="1021" bestFit="1" customWidth="1"/>
    <col min="12814" max="13056" width="9" style="1021"/>
    <col min="13057" max="13057" width="9.125" style="1021" customWidth="1"/>
    <col min="13058" max="13058" width="11.125" style="1021" customWidth="1"/>
    <col min="13059" max="13059" width="41" style="1021" customWidth="1"/>
    <col min="13060" max="13061" width="0" style="1021" hidden="1" customWidth="1"/>
    <col min="13062" max="13062" width="14.125" style="1021" customWidth="1"/>
    <col min="13063" max="13064" width="0" style="1021" hidden="1" customWidth="1"/>
    <col min="13065" max="13065" width="13.75" style="1021" customWidth="1"/>
    <col min="13066" max="13066" width="16.375" style="1021" bestFit="1" customWidth="1"/>
    <col min="13067" max="13067" width="16.125" style="1021" bestFit="1" customWidth="1"/>
    <col min="13068" max="13068" width="11.5" style="1021" bestFit="1" customWidth="1"/>
    <col min="13069" max="13069" width="9.125" style="1021" bestFit="1" customWidth="1"/>
    <col min="13070" max="13312" width="9" style="1021"/>
    <col min="13313" max="13313" width="9.125" style="1021" customWidth="1"/>
    <col min="13314" max="13314" width="11.125" style="1021" customWidth="1"/>
    <col min="13315" max="13315" width="41" style="1021" customWidth="1"/>
    <col min="13316" max="13317" width="0" style="1021" hidden="1" customWidth="1"/>
    <col min="13318" max="13318" width="14.125" style="1021" customWidth="1"/>
    <col min="13319" max="13320" width="0" style="1021" hidden="1" customWidth="1"/>
    <col min="13321" max="13321" width="13.75" style="1021" customWidth="1"/>
    <col min="13322" max="13322" width="16.375" style="1021" bestFit="1" customWidth="1"/>
    <col min="13323" max="13323" width="16.125" style="1021" bestFit="1" customWidth="1"/>
    <col min="13324" max="13324" width="11.5" style="1021" bestFit="1" customWidth="1"/>
    <col min="13325" max="13325" width="9.125" style="1021" bestFit="1" customWidth="1"/>
    <col min="13326" max="13568" width="9" style="1021"/>
    <col min="13569" max="13569" width="9.125" style="1021" customWidth="1"/>
    <col min="13570" max="13570" width="11.125" style="1021" customWidth="1"/>
    <col min="13571" max="13571" width="41" style="1021" customWidth="1"/>
    <col min="13572" max="13573" width="0" style="1021" hidden="1" customWidth="1"/>
    <col min="13574" max="13574" width="14.125" style="1021" customWidth="1"/>
    <col min="13575" max="13576" width="0" style="1021" hidden="1" customWidth="1"/>
    <col min="13577" max="13577" width="13.75" style="1021" customWidth="1"/>
    <col min="13578" max="13578" width="16.375" style="1021" bestFit="1" customWidth="1"/>
    <col min="13579" max="13579" width="16.125" style="1021" bestFit="1" customWidth="1"/>
    <col min="13580" max="13580" width="11.5" style="1021" bestFit="1" customWidth="1"/>
    <col min="13581" max="13581" width="9.125" style="1021" bestFit="1" customWidth="1"/>
    <col min="13582" max="13824" width="9" style="1021"/>
    <col min="13825" max="13825" width="9.125" style="1021" customWidth="1"/>
    <col min="13826" max="13826" width="11.125" style="1021" customWidth="1"/>
    <col min="13827" max="13827" width="41" style="1021" customWidth="1"/>
    <col min="13828" max="13829" width="0" style="1021" hidden="1" customWidth="1"/>
    <col min="13830" max="13830" width="14.125" style="1021" customWidth="1"/>
    <col min="13831" max="13832" width="0" style="1021" hidden="1" customWidth="1"/>
    <col min="13833" max="13833" width="13.75" style="1021" customWidth="1"/>
    <col min="13834" max="13834" width="16.375" style="1021" bestFit="1" customWidth="1"/>
    <col min="13835" max="13835" width="16.125" style="1021" bestFit="1" customWidth="1"/>
    <col min="13836" max="13836" width="11.5" style="1021" bestFit="1" customWidth="1"/>
    <col min="13837" max="13837" width="9.125" style="1021" bestFit="1" customWidth="1"/>
    <col min="13838" max="14080" width="9" style="1021"/>
    <col min="14081" max="14081" width="9.125" style="1021" customWidth="1"/>
    <col min="14082" max="14082" width="11.125" style="1021" customWidth="1"/>
    <col min="14083" max="14083" width="41" style="1021" customWidth="1"/>
    <col min="14084" max="14085" width="0" style="1021" hidden="1" customWidth="1"/>
    <col min="14086" max="14086" width="14.125" style="1021" customWidth="1"/>
    <col min="14087" max="14088" width="0" style="1021" hidden="1" customWidth="1"/>
    <col min="14089" max="14089" width="13.75" style="1021" customWidth="1"/>
    <col min="14090" max="14090" width="16.375" style="1021" bestFit="1" customWidth="1"/>
    <col min="14091" max="14091" width="16.125" style="1021" bestFit="1" customWidth="1"/>
    <col min="14092" max="14092" width="11.5" style="1021" bestFit="1" customWidth="1"/>
    <col min="14093" max="14093" width="9.125" style="1021" bestFit="1" customWidth="1"/>
    <col min="14094" max="14336" width="9" style="1021"/>
    <col min="14337" max="14337" width="9.125" style="1021" customWidth="1"/>
    <col min="14338" max="14338" width="11.125" style="1021" customWidth="1"/>
    <col min="14339" max="14339" width="41" style="1021" customWidth="1"/>
    <col min="14340" max="14341" width="0" style="1021" hidden="1" customWidth="1"/>
    <col min="14342" max="14342" width="14.125" style="1021" customWidth="1"/>
    <col min="14343" max="14344" width="0" style="1021" hidden="1" customWidth="1"/>
    <col min="14345" max="14345" width="13.75" style="1021" customWidth="1"/>
    <col min="14346" max="14346" width="16.375" style="1021" bestFit="1" customWidth="1"/>
    <col min="14347" max="14347" width="16.125" style="1021" bestFit="1" customWidth="1"/>
    <col min="14348" max="14348" width="11.5" style="1021" bestFit="1" customWidth="1"/>
    <col min="14349" max="14349" width="9.125" style="1021" bestFit="1" customWidth="1"/>
    <col min="14350" max="14592" width="9" style="1021"/>
    <col min="14593" max="14593" width="9.125" style="1021" customWidth="1"/>
    <col min="14594" max="14594" width="11.125" style="1021" customWidth="1"/>
    <col min="14595" max="14595" width="41" style="1021" customWidth="1"/>
    <col min="14596" max="14597" width="0" style="1021" hidden="1" customWidth="1"/>
    <col min="14598" max="14598" width="14.125" style="1021" customWidth="1"/>
    <col min="14599" max="14600" width="0" style="1021" hidden="1" customWidth="1"/>
    <col min="14601" max="14601" width="13.75" style="1021" customWidth="1"/>
    <col min="14602" max="14602" width="16.375" style="1021" bestFit="1" customWidth="1"/>
    <col min="14603" max="14603" width="16.125" style="1021" bestFit="1" customWidth="1"/>
    <col min="14604" max="14604" width="11.5" style="1021" bestFit="1" customWidth="1"/>
    <col min="14605" max="14605" width="9.125" style="1021" bestFit="1" customWidth="1"/>
    <col min="14606" max="14848" width="9" style="1021"/>
    <col min="14849" max="14849" width="9.125" style="1021" customWidth="1"/>
    <col min="14850" max="14850" width="11.125" style="1021" customWidth="1"/>
    <col min="14851" max="14851" width="41" style="1021" customWidth="1"/>
    <col min="14852" max="14853" width="0" style="1021" hidden="1" customWidth="1"/>
    <col min="14854" max="14854" width="14.125" style="1021" customWidth="1"/>
    <col min="14855" max="14856" width="0" style="1021" hidden="1" customWidth="1"/>
    <col min="14857" max="14857" width="13.75" style="1021" customWidth="1"/>
    <col min="14858" max="14858" width="16.375" style="1021" bestFit="1" customWidth="1"/>
    <col min="14859" max="14859" width="16.125" style="1021" bestFit="1" customWidth="1"/>
    <col min="14860" max="14860" width="11.5" style="1021" bestFit="1" customWidth="1"/>
    <col min="14861" max="14861" width="9.125" style="1021" bestFit="1" customWidth="1"/>
    <col min="14862" max="15104" width="9" style="1021"/>
    <col min="15105" max="15105" width="9.125" style="1021" customWidth="1"/>
    <col min="15106" max="15106" width="11.125" style="1021" customWidth="1"/>
    <col min="15107" max="15107" width="41" style="1021" customWidth="1"/>
    <col min="15108" max="15109" width="0" style="1021" hidden="1" customWidth="1"/>
    <col min="15110" max="15110" width="14.125" style="1021" customWidth="1"/>
    <col min="15111" max="15112" width="0" style="1021" hidden="1" customWidth="1"/>
    <col min="15113" max="15113" width="13.75" style="1021" customWidth="1"/>
    <col min="15114" max="15114" width="16.375" style="1021" bestFit="1" customWidth="1"/>
    <col min="15115" max="15115" width="16.125" style="1021" bestFit="1" customWidth="1"/>
    <col min="15116" max="15116" width="11.5" style="1021" bestFit="1" customWidth="1"/>
    <col min="15117" max="15117" width="9.125" style="1021" bestFit="1" customWidth="1"/>
    <col min="15118" max="15360" width="9" style="1021"/>
    <col min="15361" max="15361" width="9.125" style="1021" customWidth="1"/>
    <col min="15362" max="15362" width="11.125" style="1021" customWidth="1"/>
    <col min="15363" max="15363" width="41" style="1021" customWidth="1"/>
    <col min="15364" max="15365" width="0" style="1021" hidden="1" customWidth="1"/>
    <col min="15366" max="15366" width="14.125" style="1021" customWidth="1"/>
    <col min="15367" max="15368" width="0" style="1021" hidden="1" customWidth="1"/>
    <col min="15369" max="15369" width="13.75" style="1021" customWidth="1"/>
    <col min="15370" max="15370" width="16.375" style="1021" bestFit="1" customWidth="1"/>
    <col min="15371" max="15371" width="16.125" style="1021" bestFit="1" customWidth="1"/>
    <col min="15372" max="15372" width="11.5" style="1021" bestFit="1" customWidth="1"/>
    <col min="15373" max="15373" width="9.125" style="1021" bestFit="1" customWidth="1"/>
    <col min="15374" max="15616" width="9" style="1021"/>
    <col min="15617" max="15617" width="9.125" style="1021" customWidth="1"/>
    <col min="15618" max="15618" width="11.125" style="1021" customWidth="1"/>
    <col min="15619" max="15619" width="41" style="1021" customWidth="1"/>
    <col min="15620" max="15621" width="0" style="1021" hidden="1" customWidth="1"/>
    <col min="15622" max="15622" width="14.125" style="1021" customWidth="1"/>
    <col min="15623" max="15624" width="0" style="1021" hidden="1" customWidth="1"/>
    <col min="15625" max="15625" width="13.75" style="1021" customWidth="1"/>
    <col min="15626" max="15626" width="16.375" style="1021" bestFit="1" customWidth="1"/>
    <col min="15627" max="15627" width="16.125" style="1021" bestFit="1" customWidth="1"/>
    <col min="15628" max="15628" width="11.5" style="1021" bestFit="1" customWidth="1"/>
    <col min="15629" max="15629" width="9.125" style="1021" bestFit="1" customWidth="1"/>
    <col min="15630" max="15872" width="9" style="1021"/>
    <col min="15873" max="15873" width="9.125" style="1021" customWidth="1"/>
    <col min="15874" max="15874" width="11.125" style="1021" customWidth="1"/>
    <col min="15875" max="15875" width="41" style="1021" customWidth="1"/>
    <col min="15876" max="15877" width="0" style="1021" hidden="1" customWidth="1"/>
    <col min="15878" max="15878" width="14.125" style="1021" customWidth="1"/>
    <col min="15879" max="15880" width="0" style="1021" hidden="1" customWidth="1"/>
    <col min="15881" max="15881" width="13.75" style="1021" customWidth="1"/>
    <col min="15882" max="15882" width="16.375" style="1021" bestFit="1" customWidth="1"/>
    <col min="15883" max="15883" width="16.125" style="1021" bestFit="1" customWidth="1"/>
    <col min="15884" max="15884" width="11.5" style="1021" bestFit="1" customWidth="1"/>
    <col min="15885" max="15885" width="9.125" style="1021" bestFit="1" customWidth="1"/>
    <col min="15886" max="16128" width="9" style="1021"/>
    <col min="16129" max="16129" width="9.125" style="1021" customWidth="1"/>
    <col min="16130" max="16130" width="11.125" style="1021" customWidth="1"/>
    <col min="16131" max="16131" width="41" style="1021" customWidth="1"/>
    <col min="16132" max="16133" width="0" style="1021" hidden="1" customWidth="1"/>
    <col min="16134" max="16134" width="14.125" style="1021" customWidth="1"/>
    <col min="16135" max="16136" width="0" style="1021" hidden="1" customWidth="1"/>
    <col min="16137" max="16137" width="13.75" style="1021" customWidth="1"/>
    <col min="16138" max="16138" width="16.375" style="1021" bestFit="1" customWidth="1"/>
    <col min="16139" max="16139" width="16.125" style="1021" bestFit="1" customWidth="1"/>
    <col min="16140" max="16140" width="11.5" style="1021" bestFit="1" customWidth="1"/>
    <col min="16141" max="16141" width="9.125" style="1021" bestFit="1" customWidth="1"/>
    <col min="16142" max="16384" width="9" style="1021"/>
  </cols>
  <sheetData>
    <row r="1" spans="1:13" s="1004" customFormat="1" ht="10.5">
      <c r="A1" s="1003" t="s">
        <v>3935</v>
      </c>
      <c r="B1" s="1003"/>
      <c r="C1" s="1003"/>
      <c r="D1" s="1003"/>
      <c r="E1" s="1003"/>
      <c r="F1" s="1003"/>
      <c r="G1" s="1003"/>
      <c r="H1" s="1003"/>
      <c r="I1" s="1003"/>
      <c r="J1" s="1003"/>
      <c r="K1" s="1003"/>
    </row>
    <row r="2" spans="1:13" s="1004" customFormat="1" ht="10.5">
      <c r="A2" s="1003" t="s">
        <v>3936</v>
      </c>
      <c r="B2" s="1003"/>
      <c r="C2" s="1003"/>
      <c r="D2" s="1003"/>
      <c r="E2" s="1003"/>
      <c r="F2" s="1003"/>
      <c r="G2" s="1003"/>
      <c r="H2" s="1003"/>
      <c r="I2" s="1003"/>
      <c r="J2" s="1003"/>
      <c r="K2" s="1003"/>
    </row>
    <row r="3" spans="1:13" s="1013" customFormat="1" ht="21" customHeight="1">
      <c r="A3" s="1005"/>
      <c r="B3" s="1006" t="s">
        <v>3623</v>
      </c>
      <c r="C3" s="1007" t="s">
        <v>3624</v>
      </c>
      <c r="D3" s="1007" t="s">
        <v>3625</v>
      </c>
      <c r="E3" s="1007" t="s">
        <v>3626</v>
      </c>
      <c r="F3" s="1008" t="s">
        <v>3627</v>
      </c>
      <c r="G3" s="1009" t="s">
        <v>3937</v>
      </c>
      <c r="H3" s="1010" t="s">
        <v>3938</v>
      </c>
      <c r="I3" s="1008" t="s">
        <v>3628</v>
      </c>
      <c r="J3" s="1011" t="s">
        <v>3629</v>
      </c>
      <c r="K3" s="1012"/>
    </row>
    <row r="4" spans="1:13" ht="13.5" customHeight="1">
      <c r="A4" s="1014" t="s">
        <v>3641</v>
      </c>
      <c r="B4" s="1015" t="s">
        <v>3642</v>
      </c>
      <c r="C4" s="1016" t="s">
        <v>3643</v>
      </c>
      <c r="D4" s="1016" t="s">
        <v>3939</v>
      </c>
      <c r="E4" s="1016"/>
      <c r="F4" s="1017" t="s">
        <v>3644</v>
      </c>
      <c r="G4" s="1017"/>
      <c r="H4" s="1017"/>
      <c r="I4" s="1018"/>
      <c r="J4" s="979">
        <v>35000</v>
      </c>
      <c r="K4" s="1019" t="s">
        <v>3939</v>
      </c>
      <c r="L4" s="1020" t="s">
        <v>3637</v>
      </c>
    </row>
    <row r="5" spans="1:13" ht="13.5" customHeight="1">
      <c r="A5" s="1014" t="s">
        <v>3641</v>
      </c>
      <c r="B5" s="1015" t="s">
        <v>3642</v>
      </c>
      <c r="C5" s="1016" t="s">
        <v>3645</v>
      </c>
      <c r="D5" s="1016" t="s">
        <v>3939</v>
      </c>
      <c r="E5" s="1016"/>
      <c r="F5" s="1017" t="s">
        <v>3646</v>
      </c>
      <c r="G5" s="1017"/>
      <c r="H5" s="1017"/>
      <c r="I5" s="1018"/>
      <c r="J5" s="979">
        <v>35000</v>
      </c>
      <c r="K5" s="1019" t="s">
        <v>3939</v>
      </c>
      <c r="L5" s="1022"/>
    </row>
    <row r="6" spans="1:13" ht="13.5" customHeight="1">
      <c r="A6" s="1014" t="s">
        <v>3634</v>
      </c>
      <c r="B6" s="1015" t="s">
        <v>3677</v>
      </c>
      <c r="C6" s="1024" t="s">
        <v>3678</v>
      </c>
      <c r="D6" s="1024" t="s">
        <v>3679</v>
      </c>
      <c r="E6" s="1016"/>
      <c r="F6" s="1025" t="s">
        <v>3680</v>
      </c>
      <c r="G6" s="1025"/>
      <c r="H6" s="1025"/>
      <c r="I6" s="1018"/>
      <c r="J6" s="980">
        <v>30000</v>
      </c>
      <c r="K6" s="1023"/>
      <c r="M6" s="1026"/>
    </row>
    <row r="7" spans="1:13" ht="13.5" customHeight="1">
      <c r="A7" s="1014" t="s">
        <v>3634</v>
      </c>
      <c r="B7" s="1015" t="s">
        <v>3677</v>
      </c>
      <c r="C7" s="1024" t="s">
        <v>3681</v>
      </c>
      <c r="D7" s="1024" t="s">
        <v>3682</v>
      </c>
      <c r="E7" s="1016"/>
      <c r="F7" s="1025" t="s">
        <v>3241</v>
      </c>
      <c r="G7" s="1025"/>
      <c r="H7" s="1025"/>
      <c r="I7" s="1018"/>
      <c r="J7" s="980">
        <v>30000</v>
      </c>
      <c r="K7" s="1023"/>
      <c r="M7" s="1026"/>
    </row>
    <row r="8" spans="1:13" ht="13.5" customHeight="1">
      <c r="A8" s="1014" t="s">
        <v>3634</v>
      </c>
      <c r="B8" s="1015" t="s">
        <v>3677</v>
      </c>
      <c r="C8" s="1024" t="s">
        <v>3683</v>
      </c>
      <c r="D8" s="1024" t="s">
        <v>3682</v>
      </c>
      <c r="E8" s="1016"/>
      <c r="F8" s="1025" t="s">
        <v>3243</v>
      </c>
      <c r="G8" s="1025"/>
      <c r="H8" s="1025"/>
      <c r="I8" s="1018"/>
      <c r="J8" s="980">
        <v>28000</v>
      </c>
      <c r="K8" s="1023"/>
      <c r="M8" s="1026"/>
    </row>
    <row r="9" spans="1:13" ht="13.5" customHeight="1">
      <c r="A9" s="1014" t="s">
        <v>3634</v>
      </c>
      <c r="B9" s="1015" t="s">
        <v>3677</v>
      </c>
      <c r="C9" s="1024" t="s">
        <v>3684</v>
      </c>
      <c r="D9" s="1027" t="s">
        <v>3940</v>
      </c>
      <c r="E9" s="1016"/>
      <c r="F9" s="1025" t="s">
        <v>3245</v>
      </c>
      <c r="G9" s="1025"/>
      <c r="H9" s="1025"/>
      <c r="I9" s="1018"/>
      <c r="J9" s="980">
        <v>38000</v>
      </c>
      <c r="K9" s="1023"/>
      <c r="M9" s="1026"/>
    </row>
    <row r="10" spans="1:13" ht="13.5" customHeight="1">
      <c r="A10" s="1014" t="s">
        <v>3634</v>
      </c>
      <c r="B10" s="1015" t="s">
        <v>3677</v>
      </c>
      <c r="C10" s="1024" t="s">
        <v>3685</v>
      </c>
      <c r="D10" s="1027" t="s">
        <v>3940</v>
      </c>
      <c r="E10" s="1016"/>
      <c r="F10" s="1025" t="s">
        <v>3247</v>
      </c>
      <c r="G10" s="1025"/>
      <c r="H10" s="1025"/>
      <c r="I10" s="1018"/>
      <c r="J10" s="980">
        <v>32000</v>
      </c>
      <c r="K10" s="1023"/>
      <c r="M10" s="1026"/>
    </row>
    <row r="11" spans="1:13" ht="13.5" customHeight="1">
      <c r="A11" s="1014" t="s">
        <v>3634</v>
      </c>
      <c r="B11" s="1015" t="s">
        <v>3677</v>
      </c>
      <c r="C11" s="1024" t="s">
        <v>3686</v>
      </c>
      <c r="D11" s="1027" t="s">
        <v>3940</v>
      </c>
      <c r="E11" s="1016"/>
      <c r="F11" s="1025" t="s">
        <v>3249</v>
      </c>
      <c r="G11" s="1025"/>
      <c r="H11" s="1025"/>
      <c r="I11" s="1018"/>
      <c r="J11" s="979">
        <f>31000+1950</f>
        <v>32950</v>
      </c>
      <c r="K11" s="1023"/>
      <c r="M11" s="1026"/>
    </row>
    <row r="12" spans="1:13" ht="13.5" customHeight="1">
      <c r="A12" s="1014" t="s">
        <v>3634</v>
      </c>
      <c r="B12" s="1015" t="s">
        <v>3677</v>
      </c>
      <c r="C12" s="1024" t="s">
        <v>3687</v>
      </c>
      <c r="D12" s="1027" t="s">
        <v>3940</v>
      </c>
      <c r="E12" s="1016"/>
      <c r="F12" s="1025" t="s">
        <v>3251</v>
      </c>
      <c r="G12" s="1025"/>
      <c r="H12" s="1025"/>
      <c r="I12" s="1018"/>
      <c r="J12" s="980">
        <v>30000</v>
      </c>
      <c r="K12" s="1023"/>
      <c r="M12" s="1026"/>
    </row>
    <row r="13" spans="1:13" ht="13.5" customHeight="1">
      <c r="A13" s="1014" t="s">
        <v>3634</v>
      </c>
      <c r="B13" s="1015" t="s">
        <v>3677</v>
      </c>
      <c r="C13" s="1024" t="s">
        <v>3688</v>
      </c>
      <c r="D13" s="1024" t="s">
        <v>3679</v>
      </c>
      <c r="E13" s="1016"/>
      <c r="F13" s="1025" t="s">
        <v>3253</v>
      </c>
      <c r="G13" s="1025"/>
      <c r="H13" s="1025"/>
      <c r="I13" s="1018"/>
      <c r="J13" s="980">
        <v>40000</v>
      </c>
      <c r="K13" s="1023"/>
      <c r="M13" s="1026"/>
    </row>
    <row r="14" spans="1:13" ht="13.5" customHeight="1">
      <c r="A14" s="1014" t="s">
        <v>3634</v>
      </c>
      <c r="B14" s="1015" t="s">
        <v>3677</v>
      </c>
      <c r="C14" s="1024" t="s">
        <v>3689</v>
      </c>
      <c r="D14" s="1027" t="s">
        <v>3940</v>
      </c>
      <c r="E14" s="1016"/>
      <c r="F14" s="1025" t="s">
        <v>3255</v>
      </c>
      <c r="G14" s="1025"/>
      <c r="H14" s="1025"/>
      <c r="I14" s="1018"/>
      <c r="J14" s="979">
        <f>25000+2800</f>
        <v>27800</v>
      </c>
      <c r="K14" s="1023"/>
      <c r="M14" s="1026"/>
    </row>
    <row r="15" spans="1:13" ht="13.5" customHeight="1">
      <c r="A15" s="1014" t="s">
        <v>3634</v>
      </c>
      <c r="B15" s="1015" t="s">
        <v>3677</v>
      </c>
      <c r="C15" s="1024" t="s">
        <v>3690</v>
      </c>
      <c r="D15" s="1027" t="s">
        <v>3940</v>
      </c>
      <c r="E15" s="1016"/>
      <c r="F15" s="1025" t="s">
        <v>3257</v>
      </c>
      <c r="G15" s="1025"/>
      <c r="H15" s="1025"/>
      <c r="I15" s="1018"/>
      <c r="J15" s="980">
        <v>33000</v>
      </c>
      <c r="K15" s="1023"/>
      <c r="M15" s="1026"/>
    </row>
    <row r="16" spans="1:13" ht="13.5" customHeight="1">
      <c r="A16" s="1014" t="s">
        <v>3702</v>
      </c>
      <c r="B16" s="1015" t="s">
        <v>3677</v>
      </c>
      <c r="C16" s="1024" t="s">
        <v>3703</v>
      </c>
      <c r="D16" s="1024" t="s">
        <v>3941</v>
      </c>
      <c r="E16" s="1016"/>
      <c r="F16" s="1025" t="s">
        <v>3268</v>
      </c>
      <c r="G16" s="1025"/>
      <c r="H16" s="1025"/>
      <c r="I16" s="1018"/>
      <c r="J16" s="980">
        <v>27500</v>
      </c>
      <c r="K16" s="1023"/>
      <c r="M16" s="1026"/>
    </row>
    <row r="17" spans="1:13" ht="13.5" customHeight="1">
      <c r="A17" s="1014" t="s">
        <v>3702</v>
      </c>
      <c r="B17" s="1015" t="s">
        <v>3677</v>
      </c>
      <c r="C17" s="1024" t="s">
        <v>3704</v>
      </c>
      <c r="D17" s="1016" t="s">
        <v>3942</v>
      </c>
      <c r="E17" s="1016" t="s">
        <v>3942</v>
      </c>
      <c r="F17" s="1025" t="s">
        <v>3705</v>
      </c>
      <c r="G17" s="1025"/>
      <c r="H17" s="1025"/>
      <c r="I17" s="1018"/>
      <c r="J17" s="980">
        <v>24000</v>
      </c>
      <c r="K17" s="1023"/>
      <c r="M17" s="1026"/>
    </row>
    <row r="18" spans="1:13" ht="13.5" customHeight="1">
      <c r="A18" s="1014" t="s">
        <v>3702</v>
      </c>
      <c r="B18" s="1015" t="s">
        <v>3677</v>
      </c>
      <c r="C18" s="1024" t="s">
        <v>3706</v>
      </c>
      <c r="D18" s="1016" t="s">
        <v>3942</v>
      </c>
      <c r="E18" s="1016" t="s">
        <v>3942</v>
      </c>
      <c r="F18" s="1025" t="s">
        <v>3270</v>
      </c>
      <c r="G18" s="1025"/>
      <c r="H18" s="1025"/>
      <c r="I18" s="1018"/>
      <c r="J18" s="980">
        <v>16000</v>
      </c>
      <c r="K18" s="1023"/>
      <c r="M18" s="1026"/>
    </row>
    <row r="19" spans="1:13" ht="13.5" customHeight="1">
      <c r="A19" s="1014" t="s">
        <v>3943</v>
      </c>
      <c r="B19" s="1015" t="s">
        <v>3677</v>
      </c>
      <c r="C19" s="1024" t="s">
        <v>3944</v>
      </c>
      <c r="D19" s="1016" t="s">
        <v>3945</v>
      </c>
      <c r="E19" s="1016"/>
      <c r="F19" s="1025" t="s">
        <v>3946</v>
      </c>
      <c r="G19" s="1025"/>
      <c r="H19" s="1025"/>
      <c r="I19" s="1018"/>
      <c r="J19" s="980">
        <v>48000</v>
      </c>
      <c r="K19" s="1023"/>
      <c r="M19" s="1026"/>
    </row>
    <row r="20" spans="1:13" ht="13.5" customHeight="1">
      <c r="A20" s="1014" t="s">
        <v>3943</v>
      </c>
      <c r="B20" s="1015" t="s">
        <v>3677</v>
      </c>
      <c r="C20" s="1024" t="s">
        <v>3947</v>
      </c>
      <c r="D20" s="1016" t="s">
        <v>3945</v>
      </c>
      <c r="E20" s="1016"/>
      <c r="F20" s="1025" t="s">
        <v>3948</v>
      </c>
      <c r="G20" s="1025"/>
      <c r="H20" s="1025"/>
      <c r="I20" s="1018"/>
      <c r="J20" s="980">
        <v>45000</v>
      </c>
      <c r="K20" s="1023"/>
      <c r="M20" s="1026"/>
    </row>
    <row r="21" spans="1:13" ht="13.5" customHeight="1">
      <c r="A21" s="1014" t="s">
        <v>3943</v>
      </c>
      <c r="B21" s="1015" t="s">
        <v>3677</v>
      </c>
      <c r="C21" s="1024" t="s">
        <v>3949</v>
      </c>
      <c r="D21" s="1016" t="s">
        <v>3945</v>
      </c>
      <c r="E21" s="1016"/>
      <c r="F21" s="1025" t="s">
        <v>3950</v>
      </c>
      <c r="G21" s="1025"/>
      <c r="H21" s="1025"/>
      <c r="I21" s="1018"/>
      <c r="J21" s="980">
        <v>45000</v>
      </c>
      <c r="K21" s="1023"/>
      <c r="M21" s="1026"/>
    </row>
    <row r="22" spans="1:13" ht="13.5" customHeight="1">
      <c r="A22" s="1014" t="s">
        <v>3711</v>
      </c>
      <c r="B22" s="1015" t="s">
        <v>3712</v>
      </c>
      <c r="C22" s="1028" t="s">
        <v>3713</v>
      </c>
      <c r="D22" s="1028" t="s">
        <v>3951</v>
      </c>
      <c r="E22" s="1016"/>
      <c r="F22" s="1017" t="s">
        <v>3714</v>
      </c>
      <c r="G22" s="1017"/>
      <c r="H22" s="1017"/>
      <c r="I22" s="1023"/>
      <c r="J22" s="1029">
        <v>20000</v>
      </c>
      <c r="K22" s="1023"/>
    </row>
    <row r="23" spans="1:13" ht="13.5" customHeight="1">
      <c r="A23" s="1014" t="s">
        <v>3711</v>
      </c>
      <c r="B23" s="1015" t="s">
        <v>3712</v>
      </c>
      <c r="C23" s="1030" t="s">
        <v>3715</v>
      </c>
      <c r="D23" s="1028" t="s">
        <v>3951</v>
      </c>
      <c r="E23" s="1016"/>
      <c r="F23" s="1017" t="s">
        <v>3716</v>
      </c>
      <c r="G23" s="1017"/>
      <c r="H23" s="1017"/>
      <c r="I23" s="1023"/>
      <c r="J23" s="1029">
        <v>60000</v>
      </c>
      <c r="K23" s="1023"/>
    </row>
    <row r="24" spans="1:13" ht="13.5" customHeight="1">
      <c r="A24" s="1014" t="s">
        <v>3711</v>
      </c>
      <c r="B24" s="1015" t="s">
        <v>3712</v>
      </c>
      <c r="C24" s="1028" t="s">
        <v>3717</v>
      </c>
      <c r="D24" s="1028" t="s">
        <v>3951</v>
      </c>
      <c r="E24" s="1016"/>
      <c r="F24" s="1017" t="s">
        <v>3718</v>
      </c>
      <c r="G24" s="1017"/>
      <c r="H24" s="1017"/>
      <c r="I24" s="1023"/>
      <c r="J24" s="1029">
        <v>35000</v>
      </c>
      <c r="K24" s="1023"/>
    </row>
    <row r="25" spans="1:13" ht="13.5" customHeight="1">
      <c r="A25" s="1014" t="s">
        <v>3711</v>
      </c>
      <c r="B25" s="1015" t="s">
        <v>3712</v>
      </c>
      <c r="C25" s="1030" t="s">
        <v>3719</v>
      </c>
      <c r="D25" s="1028" t="s">
        <v>3951</v>
      </c>
      <c r="E25" s="1016"/>
      <c r="F25" s="1017" t="s">
        <v>3720</v>
      </c>
      <c r="G25" s="1017"/>
      <c r="H25" s="1017"/>
      <c r="I25" s="1023"/>
      <c r="J25" s="1029">
        <v>35000</v>
      </c>
      <c r="K25" s="1023"/>
    </row>
    <row r="26" spans="1:13" ht="13.5" customHeight="1">
      <c r="A26" s="1014" t="s">
        <v>3711</v>
      </c>
      <c r="B26" s="1015" t="s">
        <v>3712</v>
      </c>
      <c r="C26" s="1030" t="s">
        <v>3721</v>
      </c>
      <c r="D26" s="1028" t="s">
        <v>3951</v>
      </c>
      <c r="E26" s="1016"/>
      <c r="F26" s="1017" t="s">
        <v>3722</v>
      </c>
      <c r="G26" s="1017"/>
      <c r="H26" s="1017"/>
      <c r="I26" s="1023"/>
      <c r="J26" s="1029">
        <v>30000</v>
      </c>
      <c r="K26" s="1023"/>
    </row>
    <row r="27" spans="1:13" ht="13.5" customHeight="1">
      <c r="A27" s="1014" t="s">
        <v>3711</v>
      </c>
      <c r="B27" s="1015" t="s">
        <v>3712</v>
      </c>
      <c r="C27" s="1030" t="s">
        <v>3723</v>
      </c>
      <c r="D27" s="1028" t="s">
        <v>3951</v>
      </c>
      <c r="E27" s="1016"/>
      <c r="F27" s="1017" t="s">
        <v>3724</v>
      </c>
      <c r="G27" s="1017"/>
      <c r="H27" s="1017"/>
      <c r="I27" s="1023"/>
      <c r="J27" s="1029">
        <v>45000</v>
      </c>
      <c r="K27" s="1023"/>
    </row>
    <row r="28" spans="1:13" ht="13.5" customHeight="1">
      <c r="A28" s="1014" t="s">
        <v>3711</v>
      </c>
      <c r="B28" s="1015" t="s">
        <v>3712</v>
      </c>
      <c r="C28" s="1030" t="s">
        <v>3725</v>
      </c>
      <c r="D28" s="1028" t="s">
        <v>3951</v>
      </c>
      <c r="E28" s="1016"/>
      <c r="F28" s="1017" t="s">
        <v>3726</v>
      </c>
      <c r="G28" s="1017"/>
      <c r="H28" s="1017"/>
      <c r="I28" s="1023"/>
      <c r="J28" s="1029">
        <v>37000</v>
      </c>
      <c r="K28" s="1023"/>
    </row>
    <row r="29" spans="1:13" ht="13.5" customHeight="1">
      <c r="A29" s="1014" t="s">
        <v>3711</v>
      </c>
      <c r="B29" s="1015" t="s">
        <v>3712</v>
      </c>
      <c r="C29" s="1030" t="s">
        <v>3727</v>
      </c>
      <c r="D29" s="1028" t="s">
        <v>3951</v>
      </c>
      <c r="E29" s="1016"/>
      <c r="F29" s="1017" t="s">
        <v>3728</v>
      </c>
      <c r="G29" s="1017"/>
      <c r="H29" s="1017"/>
      <c r="I29" s="1023"/>
      <c r="J29" s="1029">
        <v>35000</v>
      </c>
      <c r="K29" s="1023"/>
    </row>
    <row r="30" spans="1:13" ht="13.5" customHeight="1">
      <c r="A30" s="1014" t="s">
        <v>3711</v>
      </c>
      <c r="B30" s="1015" t="s">
        <v>3712</v>
      </c>
      <c r="C30" s="1030" t="s">
        <v>3729</v>
      </c>
      <c r="D30" s="1028" t="s">
        <v>3951</v>
      </c>
      <c r="E30" s="1016"/>
      <c r="F30" s="1017" t="s">
        <v>3730</v>
      </c>
      <c r="G30" s="1017"/>
      <c r="H30" s="1017"/>
      <c r="I30" s="1023"/>
      <c r="J30" s="1031">
        <v>35000</v>
      </c>
      <c r="K30" s="1023"/>
    </row>
    <row r="31" spans="1:13" ht="13.5" customHeight="1">
      <c r="A31" s="1014" t="s">
        <v>3711</v>
      </c>
      <c r="B31" s="1015" t="s">
        <v>3712</v>
      </c>
      <c r="C31" s="1028" t="s">
        <v>3731</v>
      </c>
      <c r="D31" s="1028" t="s">
        <v>3951</v>
      </c>
      <c r="E31" s="1016"/>
      <c r="F31" s="1017" t="s">
        <v>3240</v>
      </c>
      <c r="G31" s="1017"/>
      <c r="H31" s="1017"/>
      <c r="I31" s="1023"/>
      <c r="J31" s="1029">
        <v>30000</v>
      </c>
      <c r="K31" s="1023"/>
    </row>
    <row r="32" spans="1:13" ht="13.5" customHeight="1">
      <c r="A32" s="1014" t="s">
        <v>3711</v>
      </c>
      <c r="B32" s="1015" t="s">
        <v>3712</v>
      </c>
      <c r="C32" s="1032" t="s">
        <v>3732</v>
      </c>
      <c r="D32" s="1028" t="s">
        <v>3951</v>
      </c>
      <c r="E32" s="1033"/>
      <c r="F32" s="1025" t="s">
        <v>3242</v>
      </c>
      <c r="G32" s="1025"/>
      <c r="H32" s="1025"/>
      <c r="I32" s="1023"/>
      <c r="J32" s="1034">
        <f>45000+1721</f>
        <v>46721</v>
      </c>
      <c r="K32" s="1023"/>
    </row>
    <row r="33" spans="1:11" ht="13.5" customHeight="1">
      <c r="A33" s="1014" t="s">
        <v>3711</v>
      </c>
      <c r="B33" s="1015" t="s">
        <v>3712</v>
      </c>
      <c r="C33" s="1030" t="s">
        <v>3733</v>
      </c>
      <c r="D33" s="1028" t="s">
        <v>3951</v>
      </c>
      <c r="E33" s="1016"/>
      <c r="F33" s="1017" t="s">
        <v>3244</v>
      </c>
      <c r="G33" s="1017"/>
      <c r="H33" s="1017"/>
      <c r="I33" s="1023"/>
      <c r="J33" s="1029">
        <v>37000</v>
      </c>
      <c r="K33" s="1023"/>
    </row>
    <row r="34" spans="1:11" ht="13.5" customHeight="1">
      <c r="A34" s="1014" t="s">
        <v>3711</v>
      </c>
      <c r="B34" s="1015" t="s">
        <v>3712</v>
      </c>
      <c r="C34" s="1030" t="s">
        <v>3734</v>
      </c>
      <c r="D34" s="1028" t="s">
        <v>3951</v>
      </c>
      <c r="E34" s="1016"/>
      <c r="F34" s="1017" t="s">
        <v>3246</v>
      </c>
      <c r="G34" s="1017"/>
      <c r="H34" s="1017"/>
      <c r="I34" s="1023"/>
      <c r="J34" s="1029">
        <v>30000</v>
      </c>
      <c r="K34" s="1023"/>
    </row>
    <row r="35" spans="1:11" ht="13.5" customHeight="1">
      <c r="A35" s="1014" t="s">
        <v>3711</v>
      </c>
      <c r="B35" s="1015" t="s">
        <v>3712</v>
      </c>
      <c r="C35" s="1028" t="s">
        <v>3735</v>
      </c>
      <c r="D35" s="1028" t="s">
        <v>3951</v>
      </c>
      <c r="E35" s="1016"/>
      <c r="F35" s="1017" t="s">
        <v>3248</v>
      </c>
      <c r="G35" s="1017"/>
      <c r="H35" s="1017"/>
      <c r="I35" s="1023"/>
      <c r="J35" s="1029">
        <v>20000</v>
      </c>
      <c r="K35" s="1023"/>
    </row>
    <row r="36" spans="1:11" ht="13.5" customHeight="1">
      <c r="A36" s="1014" t="s">
        <v>3711</v>
      </c>
      <c r="B36" s="1015" t="s">
        <v>3712</v>
      </c>
      <c r="C36" s="1030" t="s">
        <v>3736</v>
      </c>
      <c r="D36" s="1028" t="s">
        <v>3951</v>
      </c>
      <c r="E36" s="1016"/>
      <c r="F36" s="1017" t="s">
        <v>3250</v>
      </c>
      <c r="G36" s="1017"/>
      <c r="H36" s="1017"/>
      <c r="I36" s="1023"/>
      <c r="J36" s="1029">
        <v>18000</v>
      </c>
      <c r="K36" s="1023"/>
    </row>
    <row r="37" spans="1:11" ht="13.5" customHeight="1">
      <c r="A37" s="1014" t="s">
        <v>3711</v>
      </c>
      <c r="B37" s="1015" t="s">
        <v>3712</v>
      </c>
      <c r="C37" s="1030" t="s">
        <v>3737</v>
      </c>
      <c r="D37" s="1028" t="s">
        <v>3951</v>
      </c>
      <c r="E37" s="1016"/>
      <c r="F37" s="1017" t="s">
        <v>3738</v>
      </c>
      <c r="G37" s="1017"/>
      <c r="H37" s="1017"/>
      <c r="I37" s="1023"/>
      <c r="J37" s="1031">
        <v>25000</v>
      </c>
      <c r="K37" s="1023"/>
    </row>
    <row r="38" spans="1:11" ht="13.5" customHeight="1">
      <c r="A38" s="1014" t="s">
        <v>3952</v>
      </c>
      <c r="B38" s="1015" t="s">
        <v>3712</v>
      </c>
      <c r="C38" s="1030" t="s">
        <v>3953</v>
      </c>
      <c r="D38" s="1030"/>
      <c r="E38" s="1016" t="s">
        <v>3954</v>
      </c>
      <c r="F38" s="1017" t="s">
        <v>3955</v>
      </c>
      <c r="G38" s="1017"/>
      <c r="H38" s="1017"/>
      <c r="I38" s="1035"/>
      <c r="J38" s="943">
        <v>113200</v>
      </c>
      <c r="K38" s="1019"/>
    </row>
    <row r="39" spans="1:11" ht="13.5" customHeight="1">
      <c r="A39" s="1014" t="s">
        <v>3952</v>
      </c>
      <c r="B39" s="1015" t="s">
        <v>3712</v>
      </c>
      <c r="C39" s="1030" t="s">
        <v>3956</v>
      </c>
      <c r="D39" s="1030"/>
      <c r="E39" s="1016" t="s">
        <v>3954</v>
      </c>
      <c r="F39" s="1017" t="s">
        <v>3395</v>
      </c>
      <c r="G39" s="1017"/>
      <c r="H39" s="1017"/>
      <c r="I39" s="1035"/>
      <c r="J39" s="943">
        <v>109800</v>
      </c>
      <c r="K39" s="1019"/>
    </row>
    <row r="40" spans="1:11" ht="13.5" customHeight="1">
      <c r="A40" s="1014" t="s">
        <v>3952</v>
      </c>
      <c r="B40" s="1015" t="s">
        <v>3712</v>
      </c>
      <c r="C40" s="1030" t="s">
        <v>3957</v>
      </c>
      <c r="D40" s="1030"/>
      <c r="E40" s="1016" t="s">
        <v>3954</v>
      </c>
      <c r="F40" s="1017" t="s">
        <v>3396</v>
      </c>
      <c r="G40" s="1017"/>
      <c r="H40" s="1017"/>
      <c r="I40" s="1035"/>
      <c r="J40" s="943">
        <v>100700</v>
      </c>
      <c r="K40" s="1019"/>
    </row>
    <row r="41" spans="1:11" ht="13.5" customHeight="1">
      <c r="A41" s="1014" t="s">
        <v>3742</v>
      </c>
      <c r="B41" s="1015" t="s">
        <v>3743</v>
      </c>
      <c r="C41" s="1030" t="s">
        <v>3744</v>
      </c>
      <c r="D41" s="1030"/>
      <c r="E41" s="1016"/>
      <c r="F41" s="1017" t="s">
        <v>3745</v>
      </c>
      <c r="G41" s="1017"/>
      <c r="H41" s="1017"/>
      <c r="I41" s="1023"/>
      <c r="J41" s="1029">
        <v>76923.08</v>
      </c>
      <c r="K41" s="1023"/>
    </row>
    <row r="42" spans="1:11" ht="13.5" customHeight="1">
      <c r="A42" s="1014" t="s">
        <v>3742</v>
      </c>
      <c r="B42" s="1015" t="s">
        <v>3743</v>
      </c>
      <c r="C42" s="1030" t="s">
        <v>3746</v>
      </c>
      <c r="D42" s="1030"/>
      <c r="E42" s="1016"/>
      <c r="F42" s="1017" t="s">
        <v>3256</v>
      </c>
      <c r="G42" s="1017"/>
      <c r="H42" s="1017"/>
      <c r="I42" s="1023"/>
      <c r="J42" s="1029">
        <v>81196.58</v>
      </c>
      <c r="K42" s="1023"/>
    </row>
    <row r="43" spans="1:11" ht="13.5" customHeight="1">
      <c r="A43" s="1014" t="s">
        <v>3781</v>
      </c>
      <c r="B43" s="1015" t="s">
        <v>3774</v>
      </c>
      <c r="C43" s="1030" t="s">
        <v>3782</v>
      </c>
      <c r="D43" s="1030" t="s">
        <v>3940</v>
      </c>
      <c r="E43" s="1016"/>
      <c r="F43" s="1017" t="s">
        <v>3783</v>
      </c>
      <c r="G43" s="1017"/>
      <c r="H43" s="1017"/>
      <c r="I43" s="1023"/>
      <c r="J43" s="995">
        <v>26000</v>
      </c>
      <c r="K43" s="1023"/>
    </row>
    <row r="44" spans="1:11" ht="13.5" customHeight="1">
      <c r="A44" s="1014" t="s">
        <v>3781</v>
      </c>
      <c r="B44" s="1015" t="s">
        <v>3774</v>
      </c>
      <c r="C44" s="1030" t="s">
        <v>3784</v>
      </c>
      <c r="D44" s="1030" t="s">
        <v>3940</v>
      </c>
      <c r="E44" s="1016"/>
      <c r="F44" s="1017" t="s">
        <v>3785</v>
      </c>
      <c r="G44" s="1017"/>
      <c r="H44" s="1017"/>
      <c r="I44" s="1023"/>
      <c r="J44" s="995">
        <v>65000</v>
      </c>
      <c r="K44" s="1023"/>
    </row>
    <row r="45" spans="1:11" ht="13.5" customHeight="1">
      <c r="A45" s="1014" t="s">
        <v>3781</v>
      </c>
      <c r="B45" s="1015" t="s">
        <v>3774</v>
      </c>
      <c r="C45" s="1030" t="s">
        <v>3786</v>
      </c>
      <c r="D45" s="1030" t="s">
        <v>3940</v>
      </c>
      <c r="E45" s="1016"/>
      <c r="F45" s="1017" t="s">
        <v>3787</v>
      </c>
      <c r="G45" s="1017"/>
      <c r="H45" s="1017"/>
      <c r="I45" s="1023"/>
      <c r="J45" s="995">
        <v>70000</v>
      </c>
      <c r="K45" s="1023"/>
    </row>
    <row r="46" spans="1:11" ht="13.5" customHeight="1">
      <c r="A46" s="1014" t="s">
        <v>3781</v>
      </c>
      <c r="B46" s="1015" t="s">
        <v>3774</v>
      </c>
      <c r="C46" s="1030" t="s">
        <v>3788</v>
      </c>
      <c r="D46" s="1030" t="s">
        <v>3940</v>
      </c>
      <c r="E46" s="1016"/>
      <c r="F46" s="1017" t="s">
        <v>3789</v>
      </c>
      <c r="G46" s="1017"/>
      <c r="H46" s="1017"/>
      <c r="I46" s="1023"/>
      <c r="J46" s="995">
        <v>70000</v>
      </c>
      <c r="K46" s="1023"/>
    </row>
    <row r="47" spans="1:11" ht="13.5" customHeight="1">
      <c r="A47" s="1014" t="s">
        <v>3829</v>
      </c>
      <c r="B47" s="1015" t="s">
        <v>3802</v>
      </c>
      <c r="C47" s="1030" t="s">
        <v>3830</v>
      </c>
      <c r="D47" s="1030" t="s">
        <v>3951</v>
      </c>
      <c r="E47" s="1016"/>
      <c r="F47" s="1017" t="s">
        <v>3831</v>
      </c>
      <c r="G47" s="1017"/>
      <c r="H47" s="1017"/>
      <c r="I47" s="1036"/>
      <c r="J47" s="943">
        <v>68000</v>
      </c>
      <c r="K47" s="1023"/>
    </row>
    <row r="48" spans="1:11" ht="13.5" customHeight="1">
      <c r="A48" s="1014" t="s">
        <v>3829</v>
      </c>
      <c r="B48" s="1015" t="s">
        <v>3802</v>
      </c>
      <c r="C48" s="1030" t="s">
        <v>3832</v>
      </c>
      <c r="D48" s="1030"/>
      <c r="E48" s="1016"/>
      <c r="F48" s="1017" t="s">
        <v>3321</v>
      </c>
      <c r="G48" s="1017"/>
      <c r="H48" s="1017"/>
      <c r="I48" s="1036"/>
      <c r="J48" s="943">
        <v>28000</v>
      </c>
      <c r="K48" s="1023"/>
    </row>
    <row r="49" spans="1:11" ht="13.5" customHeight="1">
      <c r="A49" s="1014" t="s">
        <v>3829</v>
      </c>
      <c r="B49" s="1015" t="s">
        <v>3802</v>
      </c>
      <c r="C49" s="1037" t="s">
        <v>3833</v>
      </c>
      <c r="D49" s="1030" t="s">
        <v>3951</v>
      </c>
      <c r="E49" s="1016"/>
      <c r="F49" s="1017" t="s">
        <v>3323</v>
      </c>
      <c r="G49" s="1017"/>
      <c r="H49" s="1017"/>
      <c r="I49" s="1036"/>
      <c r="J49" s="943">
        <f>75000+24000</f>
        <v>99000</v>
      </c>
      <c r="K49" s="1023"/>
    </row>
    <row r="50" spans="1:11" ht="13.5" customHeight="1">
      <c r="A50" s="1014" t="s">
        <v>3829</v>
      </c>
      <c r="B50" s="1015" t="s">
        <v>3802</v>
      </c>
      <c r="C50" s="1037" t="s">
        <v>3834</v>
      </c>
      <c r="D50" s="1030" t="s">
        <v>3951</v>
      </c>
      <c r="E50" s="1016"/>
      <c r="F50" s="1017" t="s">
        <v>3325</v>
      </c>
      <c r="G50" s="1017"/>
      <c r="H50" s="1017"/>
      <c r="I50" s="1036"/>
      <c r="J50" s="943">
        <v>35000</v>
      </c>
      <c r="K50" s="1023"/>
    </row>
    <row r="51" spans="1:11" ht="13.5" customHeight="1">
      <c r="A51" s="1014" t="s">
        <v>3829</v>
      </c>
      <c r="B51" s="1015" t="s">
        <v>3802</v>
      </c>
      <c r="C51" s="1030" t="s">
        <v>3835</v>
      </c>
      <c r="D51" s="1030" t="s">
        <v>3951</v>
      </c>
      <c r="E51" s="1016"/>
      <c r="F51" s="1017" t="s">
        <v>3327</v>
      </c>
      <c r="G51" s="1017"/>
      <c r="H51" s="1017"/>
      <c r="I51" s="1036"/>
      <c r="J51" s="943">
        <v>35000</v>
      </c>
      <c r="K51" s="1023"/>
    </row>
    <row r="52" spans="1:11" ht="13.5" customHeight="1">
      <c r="A52" s="1014" t="s">
        <v>3829</v>
      </c>
      <c r="B52" s="1015" t="s">
        <v>3802</v>
      </c>
      <c r="C52" s="1030" t="s">
        <v>3836</v>
      </c>
      <c r="D52" s="1030" t="s">
        <v>3951</v>
      </c>
      <c r="E52" s="1016"/>
      <c r="F52" s="1017" t="s">
        <v>3329</v>
      </c>
      <c r="G52" s="1017"/>
      <c r="H52" s="1017"/>
      <c r="I52" s="1036"/>
      <c r="J52" s="943">
        <v>50000</v>
      </c>
      <c r="K52" s="1023"/>
    </row>
    <row r="53" spans="1:11" ht="13.5" customHeight="1">
      <c r="A53" s="1014" t="s">
        <v>3829</v>
      </c>
      <c r="B53" s="1015" t="s">
        <v>3802</v>
      </c>
      <c r="C53" s="1030" t="s">
        <v>3837</v>
      </c>
      <c r="D53" s="1030" t="s">
        <v>3951</v>
      </c>
      <c r="E53" s="1016"/>
      <c r="F53" s="1017" t="s">
        <v>3331</v>
      </c>
      <c r="G53" s="1017"/>
      <c r="H53" s="1017"/>
      <c r="I53" s="1036"/>
      <c r="J53" s="943">
        <v>63000</v>
      </c>
      <c r="K53" s="1023"/>
    </row>
    <row r="54" spans="1:11" ht="13.5" customHeight="1">
      <c r="A54" s="1014" t="s">
        <v>3829</v>
      </c>
      <c r="B54" s="1015" t="s">
        <v>3802</v>
      </c>
      <c r="C54" s="1030" t="s">
        <v>3838</v>
      </c>
      <c r="D54" s="1030" t="s">
        <v>3951</v>
      </c>
      <c r="E54" s="1016"/>
      <c r="F54" s="1017" t="s">
        <v>3333</v>
      </c>
      <c r="G54" s="1017"/>
      <c r="H54" s="1017"/>
      <c r="I54" s="1036"/>
      <c r="J54" s="943">
        <v>40000</v>
      </c>
      <c r="K54" s="1023"/>
    </row>
    <row r="55" spans="1:11" ht="13.5" customHeight="1">
      <c r="A55" s="1014" t="s">
        <v>3739</v>
      </c>
      <c r="B55" s="1015" t="s">
        <v>3802</v>
      </c>
      <c r="C55" s="1030" t="s">
        <v>3839</v>
      </c>
      <c r="D55" s="1016" t="s">
        <v>3942</v>
      </c>
      <c r="E55" s="1016" t="s">
        <v>3942</v>
      </c>
      <c r="F55" s="1017" t="s">
        <v>3840</v>
      </c>
      <c r="G55" s="1017"/>
      <c r="H55" s="1017"/>
      <c r="I55" s="1036"/>
      <c r="J55" s="943">
        <v>10500</v>
      </c>
      <c r="K55" s="1023"/>
    </row>
    <row r="56" spans="1:11" ht="13.5" customHeight="1">
      <c r="A56" s="1014" t="s">
        <v>3739</v>
      </c>
      <c r="B56" s="1015" t="s">
        <v>3802</v>
      </c>
      <c r="C56" s="1030" t="s">
        <v>3841</v>
      </c>
      <c r="D56" s="1016" t="s">
        <v>3942</v>
      </c>
      <c r="E56" s="1016" t="s">
        <v>3942</v>
      </c>
      <c r="F56" s="1017" t="s">
        <v>3842</v>
      </c>
      <c r="G56" s="1017"/>
      <c r="H56" s="1017"/>
      <c r="I56" s="1036"/>
      <c r="J56" s="943">
        <v>11000</v>
      </c>
      <c r="K56" s="1023"/>
    </row>
    <row r="57" spans="1:11" ht="13.5" customHeight="1">
      <c r="A57" s="1014" t="s">
        <v>3801</v>
      </c>
      <c r="B57" s="999" t="s">
        <v>3843</v>
      </c>
      <c r="C57" s="1030" t="s">
        <v>3844</v>
      </c>
      <c r="D57" s="1030" t="s">
        <v>3951</v>
      </c>
      <c r="E57" s="1016"/>
      <c r="F57" s="1017" t="s">
        <v>3845</v>
      </c>
      <c r="G57" s="1017"/>
      <c r="H57" s="1017"/>
      <c r="I57" s="1036"/>
      <c r="J57" s="943">
        <v>22000</v>
      </c>
      <c r="K57" s="1023"/>
    </row>
    <row r="58" spans="1:11" ht="13.5" customHeight="1">
      <c r="A58" s="1014" t="s">
        <v>3801</v>
      </c>
      <c r="B58" s="999" t="s">
        <v>3843</v>
      </c>
      <c r="C58" s="1030" t="s">
        <v>3846</v>
      </c>
      <c r="D58" s="1030" t="s">
        <v>3951</v>
      </c>
      <c r="E58" s="1016"/>
      <c r="F58" s="1017" t="s">
        <v>3332</v>
      </c>
      <c r="G58" s="1017"/>
      <c r="H58" s="1017"/>
      <c r="I58" s="1036"/>
      <c r="J58" s="943">
        <v>19000</v>
      </c>
      <c r="K58" s="1023"/>
    </row>
    <row r="59" spans="1:11" ht="13.5" customHeight="1">
      <c r="A59" s="1014" t="s">
        <v>3801</v>
      </c>
      <c r="B59" s="999" t="s">
        <v>3843</v>
      </c>
      <c r="C59" s="1030" t="s">
        <v>3847</v>
      </c>
      <c r="D59" s="1030" t="s">
        <v>3951</v>
      </c>
      <c r="E59" s="1016"/>
      <c r="F59" s="1017" t="s">
        <v>3848</v>
      </c>
      <c r="G59" s="1017"/>
      <c r="H59" s="1017"/>
      <c r="I59" s="1036"/>
      <c r="J59" s="943">
        <v>19000</v>
      </c>
      <c r="K59" s="1023"/>
    </row>
    <row r="60" spans="1:11" ht="13.5" customHeight="1">
      <c r="A60" s="1014" t="s">
        <v>3781</v>
      </c>
      <c r="B60" s="1015" t="s">
        <v>3855</v>
      </c>
      <c r="C60" s="1030" t="s">
        <v>3856</v>
      </c>
      <c r="D60" s="1030" t="s">
        <v>3945</v>
      </c>
      <c r="E60" s="1016"/>
      <c r="F60" s="1017" t="s">
        <v>3857</v>
      </c>
      <c r="G60" s="1017"/>
      <c r="H60" s="1017"/>
      <c r="I60" s="1035"/>
      <c r="J60" s="943">
        <v>130000</v>
      </c>
      <c r="K60" s="1023"/>
    </row>
    <row r="61" spans="1:11" ht="13.5" customHeight="1">
      <c r="A61" s="1014" t="s">
        <v>3781</v>
      </c>
      <c r="B61" s="1015" t="s">
        <v>3858</v>
      </c>
      <c r="C61" s="1030" t="s">
        <v>3859</v>
      </c>
      <c r="D61" s="1030" t="s">
        <v>3940</v>
      </c>
      <c r="E61" s="1016"/>
      <c r="F61" s="1017" t="s">
        <v>3860</v>
      </c>
      <c r="G61" s="1017"/>
      <c r="H61" s="1017"/>
      <c r="I61" s="1035"/>
      <c r="J61" s="943">
        <v>115000</v>
      </c>
      <c r="K61" s="1023"/>
    </row>
    <row r="62" spans="1:11" ht="13.5" customHeight="1">
      <c r="A62" s="1014" t="s">
        <v>3781</v>
      </c>
      <c r="B62" s="1015" t="s">
        <v>3858</v>
      </c>
      <c r="C62" s="1030" t="s">
        <v>3861</v>
      </c>
      <c r="D62" s="1030" t="s">
        <v>3940</v>
      </c>
      <c r="E62" s="1016"/>
      <c r="F62" s="1017" t="s">
        <v>3322</v>
      </c>
      <c r="G62" s="1017"/>
      <c r="H62" s="1017"/>
      <c r="I62" s="1035"/>
      <c r="J62" s="1038">
        <f>95000+3000</f>
        <v>98000</v>
      </c>
      <c r="K62" s="1023"/>
    </row>
    <row r="63" spans="1:11" ht="13.5" customHeight="1">
      <c r="A63" s="1014" t="s">
        <v>3781</v>
      </c>
      <c r="B63" s="1015" t="s">
        <v>3858</v>
      </c>
      <c r="C63" s="1030" t="s">
        <v>3862</v>
      </c>
      <c r="D63" s="1030" t="s">
        <v>3940</v>
      </c>
      <c r="E63" s="1016"/>
      <c r="F63" s="1017" t="s">
        <v>3324</v>
      </c>
      <c r="G63" s="1017"/>
      <c r="H63" s="1017"/>
      <c r="I63" s="1035"/>
      <c r="J63" s="943">
        <v>82000</v>
      </c>
      <c r="K63" s="1023"/>
    </row>
    <row r="64" spans="1:11" ht="13.5" customHeight="1">
      <c r="A64" s="1014" t="s">
        <v>3781</v>
      </c>
      <c r="B64" s="1015" t="s">
        <v>3858</v>
      </c>
      <c r="C64" s="1030" t="s">
        <v>3863</v>
      </c>
      <c r="D64" s="1030" t="s">
        <v>3940</v>
      </c>
      <c r="E64" s="1016"/>
      <c r="F64" s="1017" t="s">
        <v>3864</v>
      </c>
      <c r="G64" s="1017"/>
      <c r="H64" s="1017"/>
      <c r="I64" s="1035"/>
      <c r="J64" s="1038">
        <f>55000+3500</f>
        <v>58500</v>
      </c>
      <c r="K64" s="1023"/>
    </row>
    <row r="65" spans="1:11" ht="13.5" customHeight="1">
      <c r="A65" s="1014" t="s">
        <v>3781</v>
      </c>
      <c r="B65" s="1015" t="s">
        <v>3858</v>
      </c>
      <c r="C65" s="1030" t="s">
        <v>3865</v>
      </c>
      <c r="D65" s="1030" t="s">
        <v>3940</v>
      </c>
      <c r="E65" s="1016"/>
      <c r="F65" s="1017" t="s">
        <v>3328</v>
      </c>
      <c r="G65" s="1017"/>
      <c r="H65" s="1017"/>
      <c r="I65" s="1035"/>
      <c r="J65" s="943">
        <v>40000</v>
      </c>
      <c r="K65" s="1023"/>
    </row>
    <row r="66" spans="1:11" ht="13.5" customHeight="1">
      <c r="A66" s="1014" t="s">
        <v>3739</v>
      </c>
      <c r="B66" s="1015" t="s">
        <v>3858</v>
      </c>
      <c r="C66" s="1030" t="s">
        <v>3866</v>
      </c>
      <c r="D66" s="1016" t="s">
        <v>3942</v>
      </c>
      <c r="E66" s="1016" t="s">
        <v>3942</v>
      </c>
      <c r="F66" s="1017" t="s">
        <v>3867</v>
      </c>
      <c r="G66" s="1017"/>
      <c r="H66" s="1017"/>
      <c r="I66" s="1035"/>
      <c r="J66" s="943">
        <v>23500</v>
      </c>
      <c r="K66" s="1023"/>
    </row>
    <row r="67" spans="1:11" ht="13.5" customHeight="1">
      <c r="A67" s="1014" t="s">
        <v>3958</v>
      </c>
      <c r="B67" s="1015" t="s">
        <v>3858</v>
      </c>
      <c r="C67" s="1030" t="s">
        <v>3959</v>
      </c>
      <c r="D67" s="1016" t="s">
        <v>3960</v>
      </c>
      <c r="E67" s="1016" t="s">
        <v>3960</v>
      </c>
      <c r="F67" s="1017" t="s">
        <v>3961</v>
      </c>
      <c r="G67" s="1017"/>
      <c r="H67" s="1017"/>
      <c r="I67" s="1035"/>
      <c r="J67" s="943">
        <v>33000</v>
      </c>
      <c r="K67" s="1023"/>
    </row>
    <row r="68" spans="1:11" ht="13.5" customHeight="1">
      <c r="A68" s="1014" t="s">
        <v>3739</v>
      </c>
      <c r="B68" s="1015" t="s">
        <v>3868</v>
      </c>
      <c r="C68" s="1030" t="s">
        <v>3905</v>
      </c>
      <c r="D68" s="1016" t="s">
        <v>3942</v>
      </c>
      <c r="E68" s="1016" t="s">
        <v>3650</v>
      </c>
      <c r="F68" s="1017" t="s">
        <v>3371</v>
      </c>
      <c r="G68" s="1017"/>
      <c r="H68" s="1017"/>
      <c r="I68" s="1035"/>
      <c r="J68" s="943">
        <v>25700</v>
      </c>
      <c r="K68" s="1019"/>
    </row>
    <row r="69" spans="1:11" ht="13.5" customHeight="1">
      <c r="A69" s="1014" t="s">
        <v>3739</v>
      </c>
      <c r="B69" s="1015" t="s">
        <v>3868</v>
      </c>
      <c r="C69" s="1030" t="s">
        <v>3906</v>
      </c>
      <c r="D69" s="1016" t="s">
        <v>3942</v>
      </c>
      <c r="E69" s="1016" t="s">
        <v>3650</v>
      </c>
      <c r="F69" s="1017" t="s">
        <v>3372</v>
      </c>
      <c r="G69" s="1017"/>
      <c r="H69" s="1017"/>
      <c r="I69" s="1035"/>
      <c r="J69" s="943">
        <v>31800</v>
      </c>
      <c r="K69" s="1019"/>
    </row>
    <row r="70" spans="1:11" ht="13.5" customHeight="1">
      <c r="A70" s="1014" t="s">
        <v>3739</v>
      </c>
      <c r="B70" s="1015" t="s">
        <v>3868</v>
      </c>
      <c r="C70" s="1030" t="s">
        <v>3907</v>
      </c>
      <c r="D70" s="1016" t="s">
        <v>3942</v>
      </c>
      <c r="E70" s="1016" t="s">
        <v>3650</v>
      </c>
      <c r="F70" s="1017" t="s">
        <v>3373</v>
      </c>
      <c r="G70" s="1017"/>
      <c r="H70" s="1017"/>
      <c r="I70" s="1035"/>
      <c r="J70" s="943">
        <v>30300</v>
      </c>
      <c r="K70" s="1019"/>
    </row>
    <row r="71" spans="1:11" ht="13.5" customHeight="1">
      <c r="A71" s="1014" t="s">
        <v>3739</v>
      </c>
      <c r="B71" s="1015" t="s">
        <v>3868</v>
      </c>
      <c r="C71" s="1030" t="s">
        <v>3908</v>
      </c>
      <c r="D71" s="1030" t="s">
        <v>3941</v>
      </c>
      <c r="E71" s="1016" t="s">
        <v>3909</v>
      </c>
      <c r="F71" s="1017" t="s">
        <v>3910</v>
      </c>
      <c r="G71" s="1017"/>
      <c r="H71" s="1017"/>
      <c r="I71" s="1035"/>
      <c r="J71" s="943">
        <v>42000</v>
      </c>
      <c r="K71" s="1019"/>
    </row>
    <row r="72" spans="1:11" ht="13.5" customHeight="1">
      <c r="A72" s="1014" t="s">
        <v>3739</v>
      </c>
      <c r="B72" s="1015" t="s">
        <v>3891</v>
      </c>
      <c r="C72" s="1030" t="s">
        <v>3922</v>
      </c>
      <c r="D72" s="1016" t="s">
        <v>3923</v>
      </c>
      <c r="E72" s="1016" t="s">
        <v>3923</v>
      </c>
      <c r="F72" s="1017" t="s">
        <v>3924</v>
      </c>
      <c r="G72" s="1017"/>
      <c r="H72" s="1017"/>
      <c r="I72" s="1035"/>
      <c r="J72" s="943">
        <v>31000</v>
      </c>
      <c r="K72" s="1019"/>
    </row>
    <row r="73" spans="1:11" ht="13.5" customHeight="1">
      <c r="A73" s="1014" t="s">
        <v>3739</v>
      </c>
      <c r="B73" s="1015" t="s">
        <v>3868</v>
      </c>
      <c r="C73" s="1030" t="s">
        <v>3925</v>
      </c>
      <c r="D73" s="1016" t="s">
        <v>3923</v>
      </c>
      <c r="E73" s="1016" t="s">
        <v>3923</v>
      </c>
      <c r="F73" s="1017" t="s">
        <v>3386</v>
      </c>
      <c r="G73" s="1017"/>
      <c r="H73" s="1017"/>
      <c r="I73" s="1035"/>
      <c r="J73" s="943">
        <v>31000</v>
      </c>
      <c r="K73" s="1019"/>
    </row>
    <row r="74" spans="1:11" ht="13.5" customHeight="1">
      <c r="A74" s="1014" t="s">
        <v>3739</v>
      </c>
      <c r="B74" s="1015" t="s">
        <v>3868</v>
      </c>
      <c r="C74" s="1030" t="s">
        <v>3926</v>
      </c>
      <c r="D74" s="1016" t="s">
        <v>3923</v>
      </c>
      <c r="E74" s="1016" t="s">
        <v>3923</v>
      </c>
      <c r="F74" s="1017" t="s">
        <v>3927</v>
      </c>
      <c r="G74" s="1017"/>
      <c r="H74" s="1017"/>
      <c r="I74" s="1035"/>
      <c r="J74" s="943">
        <v>31000</v>
      </c>
      <c r="K74" s="1019"/>
    </row>
    <row r="75" spans="1:11" ht="13.5" customHeight="1">
      <c r="A75" s="1014" t="s">
        <v>3739</v>
      </c>
      <c r="B75" s="1015" t="s">
        <v>3928</v>
      </c>
      <c r="C75" s="1030" t="s">
        <v>3929</v>
      </c>
      <c r="D75" s="1030" t="s">
        <v>3940</v>
      </c>
      <c r="E75" s="1016" t="s">
        <v>3889</v>
      </c>
      <c r="F75" s="1017" t="s">
        <v>3930</v>
      </c>
      <c r="G75" s="1017"/>
      <c r="H75" s="1017"/>
      <c r="I75" s="1035"/>
      <c r="J75" s="943">
        <v>31000</v>
      </c>
      <c r="K75" s="1019"/>
    </row>
    <row r="76" spans="1:11" ht="13.5" customHeight="1">
      <c r="A76" s="1014" t="s">
        <v>3739</v>
      </c>
      <c r="B76" s="1015" t="s">
        <v>3928</v>
      </c>
      <c r="C76" s="1030" t="s">
        <v>3931</v>
      </c>
      <c r="D76" s="1030" t="s">
        <v>3940</v>
      </c>
      <c r="E76" s="1016" t="s">
        <v>3889</v>
      </c>
      <c r="F76" s="1017" t="s">
        <v>3932</v>
      </c>
      <c r="G76" s="1017"/>
      <c r="H76" s="1017"/>
      <c r="I76" s="1035"/>
      <c r="J76" s="943">
        <v>25000</v>
      </c>
      <c r="K76" s="1019"/>
    </row>
    <row r="77" spans="1:11" ht="13.5" customHeight="1">
      <c r="A77" s="1014" t="s">
        <v>3739</v>
      </c>
      <c r="B77" s="1015" t="s">
        <v>3928</v>
      </c>
      <c r="C77" s="1030" t="s">
        <v>3933</v>
      </c>
      <c r="D77" s="1030" t="s">
        <v>3940</v>
      </c>
      <c r="E77" s="1016" t="s">
        <v>3889</v>
      </c>
      <c r="F77" s="1017" t="s">
        <v>3390</v>
      </c>
      <c r="G77" s="1017"/>
      <c r="H77" s="1017"/>
      <c r="I77" s="1035"/>
      <c r="J77" s="943">
        <v>31000</v>
      </c>
      <c r="K77" s="1019"/>
    </row>
    <row r="78" spans="1:11" ht="13.5" customHeight="1">
      <c r="A78" s="1014" t="s">
        <v>3739</v>
      </c>
      <c r="B78" s="1015" t="s">
        <v>3928</v>
      </c>
      <c r="C78" s="1030" t="s">
        <v>3934</v>
      </c>
      <c r="D78" s="1030" t="s">
        <v>3940</v>
      </c>
      <c r="E78" s="1016" t="s">
        <v>3889</v>
      </c>
      <c r="F78" s="1017" t="s">
        <v>3391</v>
      </c>
      <c r="G78" s="1017"/>
      <c r="H78" s="1017"/>
      <c r="I78" s="1035"/>
      <c r="J78" s="943">
        <v>25000</v>
      </c>
      <c r="K78" s="1019"/>
    </row>
    <row r="79" spans="1:11" ht="13.5" customHeight="1">
      <c r="A79" s="1014" t="s">
        <v>3962</v>
      </c>
      <c r="B79" s="1015" t="s">
        <v>3963</v>
      </c>
      <c r="C79" s="1030" t="s">
        <v>3964</v>
      </c>
      <c r="D79" s="1030"/>
      <c r="E79" s="1016"/>
      <c r="F79" s="1017" t="s">
        <v>3393</v>
      </c>
      <c r="G79" s="1017"/>
      <c r="H79" s="1017"/>
      <c r="I79" s="1035"/>
      <c r="J79" s="943">
        <v>58000</v>
      </c>
      <c r="K79" s="1019"/>
    </row>
    <row r="80" spans="1:11" ht="13.5" customHeight="1">
      <c r="A80" s="1014" t="s">
        <v>3962</v>
      </c>
      <c r="B80" s="1015" t="s">
        <v>3965</v>
      </c>
      <c r="C80" s="1030" t="s">
        <v>3966</v>
      </c>
      <c r="D80" s="1030" t="s">
        <v>3940</v>
      </c>
      <c r="E80" s="1016"/>
      <c r="F80" s="1017" t="s">
        <v>3967</v>
      </c>
      <c r="G80" s="1017"/>
      <c r="H80" s="1017"/>
      <c r="I80" s="1035"/>
      <c r="J80" s="943">
        <v>48000</v>
      </c>
      <c r="K80" s="1019"/>
    </row>
    <row r="81" spans="1:11" ht="13.5" customHeight="1">
      <c r="A81" s="1014" t="s">
        <v>3962</v>
      </c>
      <c r="B81" s="1015" t="s">
        <v>3965</v>
      </c>
      <c r="C81" s="1030" t="s">
        <v>3968</v>
      </c>
      <c r="D81" s="1030" t="s">
        <v>3940</v>
      </c>
      <c r="E81" s="1016"/>
      <c r="F81" s="1017" t="s">
        <v>3411</v>
      </c>
      <c r="G81" s="1017"/>
      <c r="H81" s="1017"/>
      <c r="I81" s="1035"/>
      <c r="J81" s="943">
        <v>52000</v>
      </c>
      <c r="K81" s="1019"/>
    </row>
    <row r="82" spans="1:11" ht="13.5" customHeight="1">
      <c r="A82" s="1014" t="s">
        <v>3962</v>
      </c>
      <c r="B82" s="1015" t="s">
        <v>3965</v>
      </c>
      <c r="C82" s="1030" t="s">
        <v>3969</v>
      </c>
      <c r="D82" s="1030" t="s">
        <v>3940</v>
      </c>
      <c r="E82" s="1016"/>
      <c r="F82" s="1017" t="s">
        <v>3970</v>
      </c>
      <c r="G82" s="1017"/>
      <c r="H82" s="1017"/>
      <c r="I82" s="1035"/>
      <c r="J82" s="943">
        <v>51000</v>
      </c>
      <c r="K82" s="1019"/>
    </row>
    <row r="83" spans="1:11" ht="13.5" customHeight="1">
      <c r="A83" s="1014" t="s">
        <v>3962</v>
      </c>
      <c r="B83" s="1015" t="s">
        <v>3965</v>
      </c>
      <c r="C83" s="1030" t="s">
        <v>3971</v>
      </c>
      <c r="D83" s="1030" t="s">
        <v>3940</v>
      </c>
      <c r="E83" s="1016"/>
      <c r="F83" s="1017" t="s">
        <v>3398</v>
      </c>
      <c r="G83" s="1017"/>
      <c r="H83" s="1017"/>
      <c r="I83" s="1035"/>
      <c r="J83" s="943">
        <v>26000</v>
      </c>
      <c r="K83" s="1019"/>
    </row>
    <row r="84" spans="1:11" ht="13.5" customHeight="1">
      <c r="A84" s="1014" t="s">
        <v>3962</v>
      </c>
      <c r="B84" s="1015" t="s">
        <v>3965</v>
      </c>
      <c r="C84" s="1030" t="s">
        <v>3972</v>
      </c>
      <c r="D84" s="1030" t="s">
        <v>3940</v>
      </c>
      <c r="E84" s="1016"/>
      <c r="F84" s="1017" t="s">
        <v>3399</v>
      </c>
      <c r="G84" s="1017"/>
      <c r="H84" s="1017"/>
      <c r="I84" s="1035"/>
      <c r="J84" s="943">
        <v>27000</v>
      </c>
      <c r="K84" s="1019"/>
    </row>
    <row r="85" spans="1:11" ht="13.5" customHeight="1">
      <c r="A85" s="1014" t="s">
        <v>3962</v>
      </c>
      <c r="B85" s="1015" t="s">
        <v>3965</v>
      </c>
      <c r="C85" s="1030" t="s">
        <v>3973</v>
      </c>
      <c r="D85" s="1030" t="s">
        <v>3940</v>
      </c>
      <c r="E85" s="1016"/>
      <c r="F85" s="1017" t="s">
        <v>3400</v>
      </c>
      <c r="G85" s="1017"/>
      <c r="H85" s="1017"/>
      <c r="I85" s="1035"/>
      <c r="J85" s="943">
        <v>27000</v>
      </c>
      <c r="K85" s="1019"/>
    </row>
    <row r="86" spans="1:11" ht="13.5" customHeight="1">
      <c r="A86" s="1014" t="s">
        <v>3974</v>
      </c>
      <c r="B86" s="1015" t="s">
        <v>3965</v>
      </c>
      <c r="C86" s="1030" t="s">
        <v>3975</v>
      </c>
      <c r="D86" s="1030"/>
      <c r="E86" s="1016"/>
      <c r="F86" s="1017" t="s">
        <v>3976</v>
      </c>
      <c r="G86" s="1017"/>
      <c r="H86" s="1017"/>
      <c r="I86" s="1035"/>
      <c r="J86" s="943">
        <v>46200</v>
      </c>
      <c r="K86" s="1019"/>
    </row>
    <row r="87" spans="1:11" ht="13.5" customHeight="1">
      <c r="A87" s="1014" t="s">
        <v>3974</v>
      </c>
      <c r="B87" s="1015" t="s">
        <v>3965</v>
      </c>
      <c r="C87" s="1030" t="s">
        <v>3977</v>
      </c>
      <c r="D87" s="1030"/>
      <c r="E87" s="1016"/>
      <c r="F87" s="1017" t="s">
        <v>3402</v>
      </c>
      <c r="G87" s="1017"/>
      <c r="H87" s="1017"/>
      <c r="I87" s="1035"/>
      <c r="J87" s="943">
        <v>46200</v>
      </c>
      <c r="K87" s="1019"/>
    </row>
    <row r="88" spans="1:11" ht="13.5" customHeight="1">
      <c r="A88" s="1014" t="s">
        <v>3974</v>
      </c>
      <c r="B88" s="1015" t="s">
        <v>3965</v>
      </c>
      <c r="C88" s="1030" t="s">
        <v>3978</v>
      </c>
      <c r="D88" s="1030"/>
      <c r="E88" s="1016"/>
      <c r="F88" s="1017" t="s">
        <v>3403</v>
      </c>
      <c r="G88" s="1017"/>
      <c r="H88" s="1017"/>
      <c r="I88" s="1035"/>
      <c r="J88" s="943">
        <v>46200</v>
      </c>
      <c r="K88" s="1019"/>
    </row>
    <row r="89" spans="1:11" ht="13.5" customHeight="1">
      <c r="A89" s="1014" t="s">
        <v>3974</v>
      </c>
      <c r="B89" s="1015" t="s">
        <v>3965</v>
      </c>
      <c r="C89" s="1030" t="s">
        <v>3979</v>
      </c>
      <c r="D89" s="1030"/>
      <c r="E89" s="1016"/>
      <c r="F89" s="1017" t="s">
        <v>3404</v>
      </c>
      <c r="G89" s="1017"/>
      <c r="H89" s="1017"/>
      <c r="I89" s="1035"/>
      <c r="J89" s="943">
        <v>50600</v>
      </c>
      <c r="K89" s="1019"/>
    </row>
    <row r="90" spans="1:11" ht="13.5" customHeight="1">
      <c r="A90" s="1014" t="s">
        <v>3974</v>
      </c>
      <c r="B90" s="1015" t="s">
        <v>3965</v>
      </c>
      <c r="C90" s="1030" t="s">
        <v>3980</v>
      </c>
      <c r="D90" s="1030"/>
      <c r="E90" s="1016"/>
      <c r="F90" s="1017" t="s">
        <v>3405</v>
      </c>
      <c r="G90" s="1017"/>
      <c r="H90" s="1017"/>
      <c r="I90" s="1035"/>
      <c r="J90" s="943">
        <v>50600</v>
      </c>
      <c r="K90" s="1019"/>
    </row>
    <row r="91" spans="1:11" ht="13.5" customHeight="1">
      <c r="A91" s="1014" t="s">
        <v>3974</v>
      </c>
      <c r="B91" s="1015" t="s">
        <v>3965</v>
      </c>
      <c r="C91" s="1030" t="s">
        <v>3981</v>
      </c>
      <c r="D91" s="1030"/>
      <c r="E91" s="1016"/>
      <c r="F91" s="1017" t="s">
        <v>3406</v>
      </c>
      <c r="G91" s="1017"/>
      <c r="H91" s="1017"/>
      <c r="I91" s="1035"/>
      <c r="J91" s="943">
        <v>46200</v>
      </c>
      <c r="K91" s="1019"/>
    </row>
    <row r="92" spans="1:11" ht="13.5" customHeight="1">
      <c r="A92" s="1014" t="s">
        <v>3974</v>
      </c>
      <c r="B92" s="1015" t="s">
        <v>3965</v>
      </c>
      <c r="C92" s="1030" t="s">
        <v>3982</v>
      </c>
      <c r="D92" s="1030"/>
      <c r="E92" s="1016"/>
      <c r="F92" s="1017" t="s">
        <v>3407</v>
      </c>
      <c r="G92" s="1017"/>
      <c r="H92" s="1017"/>
      <c r="I92" s="1035"/>
      <c r="J92" s="943">
        <v>57200</v>
      </c>
      <c r="K92" s="1019"/>
    </row>
    <row r="93" spans="1:11" ht="13.5" customHeight="1">
      <c r="A93" s="1014" t="s">
        <v>3962</v>
      </c>
      <c r="B93" s="1015" t="s">
        <v>3983</v>
      </c>
      <c r="C93" s="1030" t="s">
        <v>3984</v>
      </c>
      <c r="D93" s="1030"/>
      <c r="E93" s="1016"/>
      <c r="F93" s="1017" t="s">
        <v>3985</v>
      </c>
      <c r="G93" s="1017"/>
      <c r="H93" s="1017"/>
      <c r="I93" s="1035"/>
      <c r="J93" s="943">
        <v>55000</v>
      </c>
      <c r="K93" s="1019"/>
    </row>
    <row r="94" spans="1:11" ht="13.5" customHeight="1">
      <c r="A94" s="1014" t="s">
        <v>3962</v>
      </c>
      <c r="B94" s="1015" t="s">
        <v>3983</v>
      </c>
      <c r="C94" s="1030" t="s">
        <v>3986</v>
      </c>
      <c r="D94" s="1030"/>
      <c r="E94" s="1016"/>
      <c r="F94" s="1017" t="s">
        <v>3414</v>
      </c>
      <c r="G94" s="1017"/>
      <c r="H94" s="1017"/>
      <c r="I94" s="1035"/>
      <c r="J94" s="943">
        <v>55000</v>
      </c>
      <c r="K94" s="1019"/>
    </row>
    <row r="95" spans="1:11" ht="13.5" customHeight="1">
      <c r="A95" s="1014" t="s">
        <v>3987</v>
      </c>
      <c r="B95" s="1015" t="s">
        <v>3983</v>
      </c>
      <c r="C95" s="1030" t="s">
        <v>3988</v>
      </c>
      <c r="D95" s="1030" t="s">
        <v>3940</v>
      </c>
      <c r="E95" s="1016"/>
      <c r="F95" s="1017" t="s">
        <v>3415</v>
      </c>
      <c r="G95" s="1017"/>
      <c r="H95" s="1017"/>
      <c r="I95" s="1035"/>
      <c r="J95" s="943">
        <v>75000</v>
      </c>
      <c r="K95" s="1019"/>
    </row>
    <row r="96" spans="1:11" ht="13.5" customHeight="1">
      <c r="A96" s="1014" t="s">
        <v>3987</v>
      </c>
      <c r="B96" s="1015" t="s">
        <v>3983</v>
      </c>
      <c r="C96" s="1030" t="s">
        <v>3989</v>
      </c>
      <c r="D96" s="1030" t="s">
        <v>3940</v>
      </c>
      <c r="E96" s="1016"/>
      <c r="F96" s="1017" t="s">
        <v>3416</v>
      </c>
      <c r="G96" s="1017"/>
      <c r="H96" s="1017"/>
      <c r="I96" s="1035"/>
      <c r="J96" s="943">
        <v>50000</v>
      </c>
      <c r="K96" s="1019"/>
    </row>
    <row r="97" spans="1:11" ht="13.5" customHeight="1">
      <c r="A97" s="1014" t="s">
        <v>3987</v>
      </c>
      <c r="B97" s="1015" t="s">
        <v>3983</v>
      </c>
      <c r="C97" s="1030" t="s">
        <v>3990</v>
      </c>
      <c r="D97" s="1030" t="s">
        <v>3940</v>
      </c>
      <c r="E97" s="1016"/>
      <c r="F97" s="1017" t="s">
        <v>3417</v>
      </c>
      <c r="G97" s="1017"/>
      <c r="H97" s="1017"/>
      <c r="I97" s="1035"/>
      <c r="J97" s="943">
        <v>55000</v>
      </c>
      <c r="K97" s="1019"/>
    </row>
    <row r="98" spans="1:11" ht="13.5" customHeight="1">
      <c r="A98" s="1014" t="s">
        <v>3987</v>
      </c>
      <c r="B98" s="1015" t="s">
        <v>3983</v>
      </c>
      <c r="C98" s="1030" t="s">
        <v>3991</v>
      </c>
      <c r="D98" s="1030" t="s">
        <v>3940</v>
      </c>
      <c r="E98" s="1016"/>
      <c r="F98" s="1017" t="s">
        <v>3418</v>
      </c>
      <c r="G98" s="1017"/>
      <c r="H98" s="1017"/>
      <c r="I98" s="1035"/>
      <c r="J98" s="943">
        <v>38000</v>
      </c>
      <c r="K98" s="1019"/>
    </row>
    <row r="99" spans="1:11" ht="13.5" customHeight="1">
      <c r="A99" s="1014" t="s">
        <v>3992</v>
      </c>
      <c r="B99" s="1015" t="s">
        <v>3993</v>
      </c>
      <c r="C99" s="1030" t="s">
        <v>3994</v>
      </c>
      <c r="D99" s="1030" t="s">
        <v>3951</v>
      </c>
      <c r="E99" s="1016"/>
      <c r="F99" s="1017" t="s">
        <v>3995</v>
      </c>
      <c r="G99" s="1017"/>
      <c r="H99" s="1017"/>
      <c r="I99" s="1035"/>
      <c r="J99" s="943">
        <v>60000</v>
      </c>
      <c r="K99" s="1019"/>
    </row>
    <row r="100" spans="1:11" ht="13.5" customHeight="1">
      <c r="A100" s="1014" t="s">
        <v>3992</v>
      </c>
      <c r="B100" s="1015" t="s">
        <v>3993</v>
      </c>
      <c r="C100" s="1030" t="s">
        <v>3996</v>
      </c>
      <c r="D100" s="1030" t="s">
        <v>3951</v>
      </c>
      <c r="E100" s="1016"/>
      <c r="F100" s="1017" t="s">
        <v>3997</v>
      </c>
      <c r="G100" s="1017"/>
      <c r="H100" s="1017"/>
      <c r="I100" s="1035"/>
      <c r="J100" s="943">
        <v>70000</v>
      </c>
      <c r="K100" s="1019"/>
    </row>
    <row r="101" spans="1:11" ht="13.5" customHeight="1">
      <c r="A101" s="1014" t="s">
        <v>3992</v>
      </c>
      <c r="B101" s="1015" t="s">
        <v>3993</v>
      </c>
      <c r="C101" s="1030" t="s">
        <v>3998</v>
      </c>
      <c r="D101" s="1030" t="s">
        <v>3951</v>
      </c>
      <c r="E101" s="1016"/>
      <c r="F101" s="1017" t="s">
        <v>3999</v>
      </c>
      <c r="G101" s="1017"/>
      <c r="H101" s="1017"/>
      <c r="I101" s="1035"/>
      <c r="J101" s="943">
        <v>55000</v>
      </c>
      <c r="K101" s="1019"/>
    </row>
    <row r="102" spans="1:11" ht="13.5" customHeight="1">
      <c r="A102" s="1014" t="s">
        <v>3992</v>
      </c>
      <c r="B102" s="1015" t="s">
        <v>3993</v>
      </c>
      <c r="C102" s="1030" t="s">
        <v>4000</v>
      </c>
      <c r="D102" s="1030" t="s">
        <v>3951</v>
      </c>
      <c r="E102" s="1016"/>
      <c r="F102" s="1017" t="s">
        <v>4001</v>
      </c>
      <c r="G102" s="1017"/>
      <c r="H102" s="1017"/>
      <c r="I102" s="1035"/>
      <c r="J102" s="943">
        <v>48000</v>
      </c>
      <c r="K102" s="1019"/>
    </row>
    <row r="103" spans="1:11" ht="13.5" customHeight="1">
      <c r="A103" s="1014" t="s">
        <v>3992</v>
      </c>
      <c r="B103" s="1015" t="s">
        <v>3993</v>
      </c>
      <c r="C103" s="1030" t="s">
        <v>4002</v>
      </c>
      <c r="D103" s="1030" t="s">
        <v>3951</v>
      </c>
      <c r="E103" s="1016"/>
      <c r="F103" s="1017" t="s">
        <v>4003</v>
      </c>
      <c r="G103" s="1017"/>
      <c r="H103" s="1017"/>
      <c r="I103" s="1035"/>
      <c r="J103" s="943">
        <v>47000</v>
      </c>
      <c r="K103" s="1019"/>
    </row>
    <row r="104" spans="1:11" ht="13.5" customHeight="1">
      <c r="A104" s="1014" t="s">
        <v>3992</v>
      </c>
      <c r="B104" s="1015" t="s">
        <v>3993</v>
      </c>
      <c r="C104" s="1030" t="s">
        <v>4004</v>
      </c>
      <c r="D104" s="1030" t="s">
        <v>3951</v>
      </c>
      <c r="E104" s="1016"/>
      <c r="F104" s="1017" t="s">
        <v>4005</v>
      </c>
      <c r="G104" s="1017"/>
      <c r="H104" s="1017"/>
      <c r="I104" s="1035"/>
      <c r="J104" s="943">
        <v>35000</v>
      </c>
      <c r="K104" s="1019"/>
    </row>
    <row r="105" spans="1:11" ht="13.5" customHeight="1">
      <c r="A105" s="1014" t="s">
        <v>3992</v>
      </c>
      <c r="B105" s="1015" t="s">
        <v>3993</v>
      </c>
      <c r="C105" s="1030" t="s">
        <v>4006</v>
      </c>
      <c r="D105" s="1030" t="s">
        <v>3951</v>
      </c>
      <c r="E105" s="1016"/>
      <c r="F105" s="1017" t="s">
        <v>4007</v>
      </c>
      <c r="G105" s="1017"/>
      <c r="H105" s="1017"/>
      <c r="I105" s="1035"/>
      <c r="J105" s="943">
        <v>25000</v>
      </c>
      <c r="K105" s="1019"/>
    </row>
    <row r="106" spans="1:11" ht="13.5" customHeight="1">
      <c r="A106" s="1014" t="s">
        <v>3992</v>
      </c>
      <c r="B106" s="1015" t="s">
        <v>4008</v>
      </c>
      <c r="C106" s="1030" t="s">
        <v>4009</v>
      </c>
      <c r="D106" s="1030" t="s">
        <v>3951</v>
      </c>
      <c r="E106" s="1016"/>
      <c r="F106" s="1017" t="s">
        <v>4010</v>
      </c>
      <c r="G106" s="1017"/>
      <c r="H106" s="1017"/>
      <c r="I106" s="1035"/>
      <c r="J106" s="943">
        <v>60000</v>
      </c>
      <c r="K106" s="1019"/>
    </row>
    <row r="107" spans="1:11" ht="13.5" customHeight="1">
      <c r="A107" s="1014" t="s">
        <v>4011</v>
      </c>
      <c r="B107" s="1015" t="s">
        <v>4012</v>
      </c>
      <c r="C107" s="1030" t="s">
        <v>4013</v>
      </c>
      <c r="D107" s="1030" t="s">
        <v>3940</v>
      </c>
      <c r="E107" s="1016"/>
      <c r="F107" s="1017" t="s">
        <v>4014</v>
      </c>
      <c r="G107" s="1017"/>
      <c r="H107" s="1017"/>
      <c r="I107" s="1035"/>
      <c r="J107" s="1038">
        <v>22000</v>
      </c>
      <c r="K107" s="1019"/>
    </row>
    <row r="108" spans="1:11" ht="13.5" customHeight="1">
      <c r="A108" s="1014" t="s">
        <v>4015</v>
      </c>
      <c r="B108" s="1015" t="s">
        <v>4016</v>
      </c>
      <c r="C108" s="1030" t="s">
        <v>4017</v>
      </c>
      <c r="D108" s="1030" t="s">
        <v>4018</v>
      </c>
      <c r="E108" s="1016"/>
      <c r="F108" s="1039" t="s">
        <v>4019</v>
      </c>
      <c r="G108" s="1039"/>
      <c r="H108" s="1039"/>
      <c r="I108" s="1040"/>
      <c r="J108" s="943">
        <v>63000</v>
      </c>
      <c r="K108" s="1023"/>
    </row>
    <row r="109" spans="1:11" ht="13.5" customHeight="1">
      <c r="A109" s="1014" t="s">
        <v>4015</v>
      </c>
      <c r="B109" s="1015" t="s">
        <v>4016</v>
      </c>
      <c r="C109" s="1030" t="s">
        <v>4020</v>
      </c>
      <c r="D109" s="1030" t="s">
        <v>4018</v>
      </c>
      <c r="E109" s="1016"/>
      <c r="F109" s="1039" t="s">
        <v>3429</v>
      </c>
      <c r="G109" s="1039"/>
      <c r="H109" s="1039"/>
      <c r="I109" s="1040"/>
      <c r="J109" s="943">
        <v>45000</v>
      </c>
      <c r="K109" s="1023"/>
    </row>
    <row r="110" spans="1:11" ht="13.5" customHeight="1">
      <c r="A110" s="1014" t="s">
        <v>4015</v>
      </c>
      <c r="B110" s="1015" t="s">
        <v>4016</v>
      </c>
      <c r="C110" s="1030" t="s">
        <v>4021</v>
      </c>
      <c r="D110" s="1030" t="s">
        <v>4018</v>
      </c>
      <c r="E110" s="1016"/>
      <c r="F110" s="1039" t="s">
        <v>3430</v>
      </c>
      <c r="G110" s="1039"/>
      <c r="H110" s="1039"/>
      <c r="I110" s="1040"/>
      <c r="J110" s="943">
        <v>78000</v>
      </c>
      <c r="K110" s="1023"/>
    </row>
    <row r="111" spans="1:11" ht="13.5" customHeight="1">
      <c r="A111" s="1014" t="s">
        <v>4015</v>
      </c>
      <c r="B111" s="1015" t="s">
        <v>4016</v>
      </c>
      <c r="C111" s="1030" t="s">
        <v>4022</v>
      </c>
      <c r="D111" s="1030" t="s">
        <v>4023</v>
      </c>
      <c r="E111" s="1016"/>
      <c r="F111" s="1039" t="s">
        <v>3431</v>
      </c>
      <c r="G111" s="1039"/>
      <c r="H111" s="1039"/>
      <c r="I111" s="1040"/>
      <c r="J111" s="943">
        <v>37000</v>
      </c>
      <c r="K111" s="1023"/>
    </row>
    <row r="112" spans="1:11" ht="13.5" customHeight="1">
      <c r="A112" s="1014" t="s">
        <v>4015</v>
      </c>
      <c r="B112" s="1015" t="s">
        <v>4016</v>
      </c>
      <c r="C112" s="1030" t="s">
        <v>4024</v>
      </c>
      <c r="D112" s="1030" t="s">
        <v>4023</v>
      </c>
      <c r="E112" s="1016"/>
      <c r="F112" s="1039" t="s">
        <v>3432</v>
      </c>
      <c r="G112" s="1039"/>
      <c r="H112" s="1039"/>
      <c r="I112" s="1040"/>
      <c r="J112" s="943">
        <v>41000</v>
      </c>
      <c r="K112" s="1023"/>
    </row>
    <row r="113" spans="1:11" ht="13.5" customHeight="1">
      <c r="A113" s="1014" t="s">
        <v>4015</v>
      </c>
      <c r="B113" s="1015" t="s">
        <v>4016</v>
      </c>
      <c r="C113" s="1030" t="s">
        <v>4025</v>
      </c>
      <c r="D113" s="1030" t="s">
        <v>4023</v>
      </c>
      <c r="E113" s="1016"/>
      <c r="F113" s="1039" t="s">
        <v>3433</v>
      </c>
      <c r="G113" s="1039"/>
      <c r="H113" s="1039"/>
      <c r="I113" s="1040"/>
      <c r="J113" s="1038">
        <f>40000+5500</f>
        <v>45500</v>
      </c>
      <c r="K113" s="1023"/>
    </row>
    <row r="114" spans="1:11" ht="13.5" customHeight="1">
      <c r="A114" s="1014" t="s">
        <v>4015</v>
      </c>
      <c r="B114" s="1015" t="s">
        <v>4016</v>
      </c>
      <c r="C114" s="1030" t="s">
        <v>4026</v>
      </c>
      <c r="D114" s="1030" t="s">
        <v>4023</v>
      </c>
      <c r="E114" s="1016"/>
      <c r="F114" s="1039" t="s">
        <v>4027</v>
      </c>
      <c r="G114" s="1039"/>
      <c r="H114" s="1039"/>
      <c r="I114" s="1040"/>
      <c r="J114" s="943">
        <v>90000</v>
      </c>
      <c r="K114" s="1023"/>
    </row>
    <row r="115" spans="1:11" ht="13.5" customHeight="1">
      <c r="A115" s="1014" t="s">
        <v>4015</v>
      </c>
      <c r="B115" s="1015" t="s">
        <v>4016</v>
      </c>
      <c r="C115" s="1030" t="s">
        <v>4028</v>
      </c>
      <c r="D115" s="1030" t="s">
        <v>4023</v>
      </c>
      <c r="E115" s="1016"/>
      <c r="F115" s="1039" t="s">
        <v>3435</v>
      </c>
      <c r="G115" s="1039"/>
      <c r="H115" s="1039"/>
      <c r="I115" s="1040"/>
      <c r="J115" s="943">
        <f>109000</f>
        <v>109000</v>
      </c>
      <c r="K115" s="1023"/>
    </row>
    <row r="116" spans="1:11" ht="13.5" customHeight="1">
      <c r="A116" s="1014" t="s">
        <v>4029</v>
      </c>
      <c r="B116" s="1015" t="s">
        <v>4030</v>
      </c>
      <c r="C116" s="1030" t="s">
        <v>4031</v>
      </c>
      <c r="D116" s="1030"/>
      <c r="E116" s="1016"/>
      <c r="F116" s="1039" t="s">
        <v>4032</v>
      </c>
      <c r="G116" s="1039"/>
      <c r="H116" s="1039"/>
      <c r="I116" s="1041">
        <v>317740.31</v>
      </c>
      <c r="J116" s="943">
        <f>I116*6.1477+40096.16</f>
        <v>1993468.263787</v>
      </c>
      <c r="K116" s="1023"/>
    </row>
    <row r="117" spans="1:11" ht="13.5" customHeight="1">
      <c r="A117" s="1014" t="s">
        <v>4029</v>
      </c>
      <c r="B117" s="1015" t="s">
        <v>4030</v>
      </c>
      <c r="C117" s="1042" t="s">
        <v>4033</v>
      </c>
      <c r="D117" s="1030"/>
      <c r="E117" s="1016"/>
      <c r="F117" s="1043" t="s">
        <v>4034</v>
      </c>
      <c r="G117" s="1043"/>
      <c r="H117" s="1043"/>
      <c r="I117" s="1041">
        <v>183827.9</v>
      </c>
      <c r="J117" s="1044">
        <f>1126854.0092+ 3316.95</f>
        <v>1130170.9591999999</v>
      </c>
      <c r="K117" s="1023"/>
    </row>
    <row r="118" spans="1:11" ht="13.5" customHeight="1">
      <c r="A118" s="1014" t="s">
        <v>4029</v>
      </c>
      <c r="B118" s="1015" t="s">
        <v>4030</v>
      </c>
      <c r="C118" s="1042" t="s">
        <v>4035</v>
      </c>
      <c r="D118" s="1030"/>
      <c r="E118" s="1016"/>
      <c r="F118" s="1043" t="s">
        <v>4036</v>
      </c>
      <c r="G118" s="1043"/>
      <c r="H118" s="1043"/>
      <c r="I118" s="1041">
        <v>314916</v>
      </c>
      <c r="J118" s="1044">
        <f>1936103.568+1771.95</f>
        <v>1937875.5179999999</v>
      </c>
      <c r="K118" s="1023"/>
    </row>
    <row r="119" spans="1:11" ht="13.5" customHeight="1">
      <c r="A119" s="1014" t="s">
        <v>4029</v>
      </c>
      <c r="B119" s="1015" t="s">
        <v>4030</v>
      </c>
      <c r="C119" s="1042" t="s">
        <v>4037</v>
      </c>
      <c r="D119" s="1030"/>
      <c r="E119" s="1016"/>
      <c r="F119" s="1043" t="s">
        <v>4038</v>
      </c>
      <c r="G119" s="1043"/>
      <c r="H119" s="1043"/>
      <c r="I119" s="1041">
        <v>172922.81</v>
      </c>
      <c r="J119" s="1044">
        <f>1063129.43588+85156.88</f>
        <v>1148286.3158800001</v>
      </c>
      <c r="K119" s="1023"/>
    </row>
    <row r="120" spans="1:11" ht="13.5" customHeight="1">
      <c r="A120" s="1014" t="s">
        <v>4029</v>
      </c>
      <c r="B120" s="1015" t="s">
        <v>4030</v>
      </c>
      <c r="C120" s="1045" t="s">
        <v>4039</v>
      </c>
      <c r="D120" s="1030"/>
      <c r="E120" s="1016"/>
      <c r="F120" s="1043" t="s">
        <v>4040</v>
      </c>
      <c r="G120" s="1043"/>
      <c r="H120" s="1043"/>
      <c r="I120" s="1041">
        <v>17226.3</v>
      </c>
      <c r="J120" s="950">
        <f>105907.2924+3954.65</f>
        <v>109861.9424</v>
      </c>
      <c r="K120" s="1023"/>
    </row>
    <row r="121" spans="1:11" ht="13.5" customHeight="1">
      <c r="A121" s="1014" t="s">
        <v>4041</v>
      </c>
      <c r="B121" s="1015" t="s">
        <v>4030</v>
      </c>
      <c r="C121" s="1042" t="s">
        <v>4042</v>
      </c>
      <c r="D121" s="1030"/>
      <c r="E121" s="1016"/>
      <c r="F121" s="1043" t="s">
        <v>4043</v>
      </c>
      <c r="G121" s="1043"/>
      <c r="H121" s="1043"/>
      <c r="I121" s="1041">
        <v>62001</v>
      </c>
      <c r="J121" s="950">
        <f>380841.14+30458.88</f>
        <v>411300.02</v>
      </c>
      <c r="K121" s="1023"/>
    </row>
    <row r="122" spans="1:11" ht="13.5" customHeight="1">
      <c r="A122" s="1014" t="s">
        <v>4041</v>
      </c>
      <c r="B122" s="1015" t="s">
        <v>4030</v>
      </c>
      <c r="C122" s="1042" t="s">
        <v>4044</v>
      </c>
      <c r="D122" s="1030"/>
      <c r="E122" s="1016"/>
      <c r="F122" s="1039" t="s">
        <v>4045</v>
      </c>
      <c r="G122" s="1039"/>
      <c r="H122" s="1039"/>
      <c r="I122" s="1041" t="s">
        <v>4046</v>
      </c>
      <c r="J122" s="950">
        <v>528998.44999999995</v>
      </c>
      <c r="K122" s="1023"/>
    </row>
    <row r="123" spans="1:11" ht="13.5" customHeight="1">
      <c r="A123" s="1014" t="s">
        <v>4041</v>
      </c>
      <c r="B123" s="1015" t="s">
        <v>4047</v>
      </c>
      <c r="C123" s="1030" t="s">
        <v>4048</v>
      </c>
      <c r="D123" s="1030" t="s">
        <v>4018</v>
      </c>
      <c r="E123" s="1016"/>
      <c r="F123" s="1039" t="s">
        <v>4049</v>
      </c>
      <c r="G123" s="1039"/>
      <c r="H123" s="1039"/>
      <c r="I123" s="1023"/>
      <c r="J123" s="1046">
        <v>74000</v>
      </c>
      <c r="K123" s="1023"/>
    </row>
    <row r="124" spans="1:11" ht="13.5" customHeight="1">
      <c r="A124" s="1014" t="s">
        <v>4041</v>
      </c>
      <c r="B124" s="1015" t="s">
        <v>4047</v>
      </c>
      <c r="C124" s="1030" t="s">
        <v>4050</v>
      </c>
      <c r="D124" s="1030" t="s">
        <v>4018</v>
      </c>
      <c r="E124" s="1016"/>
      <c r="F124" s="1039" t="s">
        <v>4051</v>
      </c>
      <c r="G124" s="1039"/>
      <c r="H124" s="1039"/>
      <c r="I124" s="1023"/>
      <c r="J124" s="1046">
        <v>69000</v>
      </c>
      <c r="K124" s="1023"/>
    </row>
    <row r="125" spans="1:11" ht="13.5" customHeight="1">
      <c r="A125" s="1014" t="s">
        <v>4041</v>
      </c>
      <c r="B125" s="1015" t="s">
        <v>4052</v>
      </c>
      <c r="C125" s="1030" t="s">
        <v>4053</v>
      </c>
      <c r="D125" s="1030" t="s">
        <v>4018</v>
      </c>
      <c r="E125" s="1016"/>
      <c r="F125" s="1039" t="s">
        <v>4054</v>
      </c>
      <c r="G125" s="1039"/>
      <c r="H125" s="1039"/>
      <c r="I125" s="1023"/>
      <c r="J125" s="1046">
        <v>40000</v>
      </c>
      <c r="K125" s="1023"/>
    </row>
    <row r="126" spans="1:11" ht="13.5" customHeight="1">
      <c r="A126" s="1014" t="s">
        <v>4041</v>
      </c>
      <c r="B126" s="1015" t="s">
        <v>4052</v>
      </c>
      <c r="C126" s="1030" t="s">
        <v>4055</v>
      </c>
      <c r="D126" s="1030" t="s">
        <v>4018</v>
      </c>
      <c r="E126" s="1016"/>
      <c r="F126" s="1039" t="s">
        <v>4056</v>
      </c>
      <c r="G126" s="1039"/>
      <c r="H126" s="1039"/>
      <c r="I126" s="1023"/>
      <c r="J126" s="1046">
        <v>58000</v>
      </c>
      <c r="K126" s="1023"/>
    </row>
    <row r="127" spans="1:11" ht="13.5" customHeight="1">
      <c r="A127" s="1014" t="s">
        <v>4041</v>
      </c>
      <c r="B127" s="1015" t="s">
        <v>4052</v>
      </c>
      <c r="C127" s="1030" t="s">
        <v>4057</v>
      </c>
      <c r="D127" s="1030" t="s">
        <v>4018</v>
      </c>
      <c r="E127" s="1016"/>
      <c r="F127" s="1039" t="s">
        <v>4058</v>
      </c>
      <c r="G127" s="1039"/>
      <c r="H127" s="1039"/>
      <c r="I127" s="1023"/>
      <c r="J127" s="1046">
        <v>72000</v>
      </c>
      <c r="K127" s="1023"/>
    </row>
    <row r="129" spans="1:16141" s="1031" customFormat="1">
      <c r="A129" s="1021"/>
      <c r="B129" s="1021"/>
      <c r="C129" s="1021"/>
      <c r="D129" s="1021"/>
      <c r="E129" s="1021"/>
      <c r="F129" s="1047"/>
      <c r="G129" s="1047"/>
      <c r="H129" s="1047"/>
      <c r="I129" s="1047"/>
      <c r="K129" s="1021"/>
      <c r="L129" s="1021"/>
      <c r="M129" s="1021"/>
      <c r="N129" s="1021"/>
      <c r="O129" s="1021"/>
      <c r="P129" s="1021"/>
      <c r="Q129" s="1021"/>
      <c r="R129" s="1021"/>
      <c r="S129" s="1021"/>
      <c r="T129" s="1021"/>
      <c r="U129" s="1021"/>
      <c r="V129" s="1021"/>
      <c r="W129" s="1021"/>
      <c r="X129" s="1021"/>
      <c r="Y129" s="1021"/>
      <c r="Z129" s="1021"/>
      <c r="AA129" s="1021"/>
      <c r="AB129" s="1021"/>
      <c r="AC129" s="1021"/>
      <c r="AD129" s="1021"/>
      <c r="AE129" s="1021"/>
      <c r="AF129" s="1021"/>
      <c r="AG129" s="1021"/>
      <c r="AH129" s="1021"/>
      <c r="AI129" s="1021"/>
      <c r="AJ129" s="1021"/>
      <c r="AK129" s="1021"/>
      <c r="AL129" s="1021"/>
      <c r="AM129" s="1021"/>
      <c r="AN129" s="1021"/>
      <c r="AO129" s="1021"/>
      <c r="AP129" s="1021"/>
      <c r="AQ129" s="1021"/>
      <c r="AR129" s="1021"/>
      <c r="AS129" s="1021"/>
      <c r="AT129" s="1021"/>
      <c r="AU129" s="1021"/>
      <c r="AV129" s="1021"/>
      <c r="AW129" s="1021"/>
      <c r="AX129" s="1021"/>
      <c r="AY129" s="1021"/>
      <c r="AZ129" s="1021"/>
      <c r="BA129" s="1021"/>
      <c r="BB129" s="1021"/>
      <c r="BC129" s="1021"/>
      <c r="BD129" s="1021"/>
      <c r="BE129" s="1021"/>
      <c r="BF129" s="1021"/>
      <c r="BG129" s="1021"/>
      <c r="BH129" s="1021"/>
      <c r="BI129" s="1021"/>
      <c r="BJ129" s="1021"/>
      <c r="BK129" s="1021"/>
      <c r="BL129" s="1021"/>
      <c r="BM129" s="1021"/>
      <c r="BN129" s="1021"/>
      <c r="BO129" s="1021"/>
      <c r="BP129" s="1021"/>
      <c r="BQ129" s="1021"/>
      <c r="BR129" s="1021"/>
      <c r="BS129" s="1021"/>
      <c r="BT129" s="1021"/>
      <c r="BU129" s="1021"/>
      <c r="BV129" s="1021"/>
      <c r="BW129" s="1021"/>
      <c r="BX129" s="1021"/>
      <c r="BY129" s="1021"/>
      <c r="BZ129" s="1021"/>
      <c r="CA129" s="1021"/>
      <c r="CB129" s="1021"/>
      <c r="CC129" s="1021"/>
      <c r="CD129" s="1021"/>
      <c r="CE129" s="1021"/>
      <c r="CF129" s="1021"/>
      <c r="CG129" s="1021"/>
      <c r="CH129" s="1021"/>
      <c r="CI129" s="1021"/>
      <c r="CJ129" s="1021"/>
      <c r="CK129" s="1021"/>
      <c r="CL129" s="1021"/>
      <c r="CM129" s="1021"/>
      <c r="CN129" s="1021"/>
      <c r="CO129" s="1021"/>
      <c r="CP129" s="1021"/>
      <c r="CQ129" s="1021"/>
      <c r="CR129" s="1021"/>
      <c r="CS129" s="1021"/>
      <c r="CT129" s="1021"/>
      <c r="CU129" s="1021"/>
      <c r="CV129" s="1021"/>
      <c r="CW129" s="1021"/>
      <c r="CX129" s="1021"/>
      <c r="CY129" s="1021"/>
      <c r="CZ129" s="1021"/>
      <c r="DA129" s="1021"/>
      <c r="DB129" s="1021"/>
      <c r="DC129" s="1021"/>
      <c r="DD129" s="1021"/>
      <c r="DE129" s="1021"/>
      <c r="DF129" s="1021"/>
      <c r="DG129" s="1021"/>
      <c r="DH129" s="1021"/>
      <c r="DI129" s="1021"/>
      <c r="DJ129" s="1021"/>
      <c r="DK129" s="1021"/>
      <c r="DL129" s="1021"/>
      <c r="DM129" s="1021"/>
      <c r="DN129" s="1021"/>
      <c r="DO129" s="1021"/>
      <c r="DP129" s="1021"/>
      <c r="DQ129" s="1021"/>
      <c r="DR129" s="1021"/>
      <c r="DS129" s="1021"/>
      <c r="DT129" s="1021"/>
      <c r="DU129" s="1021"/>
      <c r="DV129" s="1021"/>
      <c r="DW129" s="1021"/>
      <c r="DX129" s="1021"/>
      <c r="DY129" s="1021"/>
      <c r="DZ129" s="1021"/>
      <c r="EA129" s="1021"/>
      <c r="EB129" s="1021"/>
      <c r="EC129" s="1021"/>
      <c r="ED129" s="1021"/>
      <c r="EE129" s="1021"/>
      <c r="EF129" s="1021"/>
      <c r="EG129" s="1021"/>
      <c r="EH129" s="1021"/>
      <c r="EI129" s="1021"/>
      <c r="EJ129" s="1021"/>
      <c r="EK129" s="1021"/>
      <c r="EL129" s="1021"/>
      <c r="EM129" s="1021"/>
      <c r="EN129" s="1021"/>
      <c r="EO129" s="1021"/>
      <c r="EP129" s="1021"/>
      <c r="EQ129" s="1021"/>
      <c r="ER129" s="1021"/>
      <c r="ES129" s="1021"/>
      <c r="ET129" s="1021"/>
      <c r="EU129" s="1021"/>
      <c r="EV129" s="1021"/>
      <c r="EW129" s="1021"/>
      <c r="EX129" s="1021"/>
      <c r="EY129" s="1021"/>
      <c r="EZ129" s="1021"/>
      <c r="FA129" s="1021"/>
      <c r="FB129" s="1021"/>
      <c r="FC129" s="1021"/>
      <c r="FD129" s="1021"/>
      <c r="FE129" s="1021"/>
      <c r="FF129" s="1021"/>
      <c r="FG129" s="1021"/>
      <c r="FH129" s="1021"/>
      <c r="FI129" s="1021"/>
      <c r="FJ129" s="1021"/>
      <c r="FK129" s="1021"/>
      <c r="FL129" s="1021"/>
      <c r="FM129" s="1021"/>
      <c r="FN129" s="1021"/>
      <c r="FO129" s="1021"/>
      <c r="FP129" s="1021"/>
      <c r="FQ129" s="1021"/>
      <c r="FR129" s="1021"/>
      <c r="FS129" s="1021"/>
      <c r="FT129" s="1021"/>
      <c r="FU129" s="1021"/>
      <c r="FV129" s="1021"/>
      <c r="FW129" s="1021"/>
      <c r="FX129" s="1021"/>
      <c r="FY129" s="1021"/>
      <c r="FZ129" s="1021"/>
      <c r="GA129" s="1021"/>
      <c r="GB129" s="1021"/>
      <c r="GC129" s="1021"/>
      <c r="GD129" s="1021"/>
      <c r="GE129" s="1021"/>
      <c r="GF129" s="1021"/>
      <c r="GG129" s="1021"/>
      <c r="GH129" s="1021"/>
      <c r="GI129" s="1021"/>
      <c r="GJ129" s="1021"/>
      <c r="GK129" s="1021"/>
      <c r="GL129" s="1021"/>
      <c r="GM129" s="1021"/>
      <c r="GN129" s="1021"/>
      <c r="GO129" s="1021"/>
      <c r="GP129" s="1021"/>
      <c r="GQ129" s="1021"/>
      <c r="GR129" s="1021"/>
      <c r="GS129" s="1021"/>
      <c r="GT129" s="1021"/>
      <c r="GU129" s="1021"/>
      <c r="GV129" s="1021"/>
      <c r="GW129" s="1021"/>
      <c r="GX129" s="1021"/>
      <c r="GY129" s="1021"/>
      <c r="GZ129" s="1021"/>
      <c r="HA129" s="1021"/>
      <c r="HB129" s="1021"/>
      <c r="HC129" s="1021"/>
      <c r="HD129" s="1021"/>
      <c r="HE129" s="1021"/>
      <c r="HF129" s="1021"/>
      <c r="HG129" s="1021"/>
      <c r="HH129" s="1021"/>
      <c r="HI129" s="1021"/>
      <c r="HJ129" s="1021"/>
      <c r="HK129" s="1021"/>
      <c r="HL129" s="1021"/>
      <c r="HM129" s="1021"/>
      <c r="HN129" s="1021"/>
      <c r="HO129" s="1021"/>
      <c r="HP129" s="1021"/>
      <c r="HQ129" s="1021"/>
      <c r="HR129" s="1021"/>
      <c r="HS129" s="1021"/>
      <c r="HT129" s="1021"/>
      <c r="HU129" s="1021"/>
      <c r="HV129" s="1021"/>
      <c r="HW129" s="1021"/>
      <c r="HX129" s="1021"/>
      <c r="HY129" s="1021"/>
      <c r="HZ129" s="1021"/>
      <c r="IA129" s="1021"/>
      <c r="IB129" s="1021"/>
      <c r="IC129" s="1021"/>
      <c r="ID129" s="1021"/>
      <c r="IE129" s="1021"/>
      <c r="IF129" s="1021"/>
      <c r="IG129" s="1021"/>
      <c r="IH129" s="1021"/>
      <c r="II129" s="1021"/>
      <c r="IJ129" s="1021"/>
      <c r="IK129" s="1021"/>
      <c r="IL129" s="1021"/>
      <c r="IM129" s="1021"/>
      <c r="IN129" s="1021"/>
      <c r="IO129" s="1021"/>
      <c r="IP129" s="1021"/>
      <c r="IQ129" s="1021"/>
      <c r="IR129" s="1021"/>
      <c r="IS129" s="1021"/>
      <c r="IT129" s="1021"/>
      <c r="IU129" s="1021"/>
      <c r="IV129" s="1021"/>
      <c r="IW129" s="1021"/>
      <c r="IX129" s="1021"/>
      <c r="IY129" s="1021"/>
      <c r="IZ129" s="1021"/>
      <c r="JA129" s="1021"/>
      <c r="JB129" s="1021"/>
      <c r="JC129" s="1021"/>
      <c r="JD129" s="1021"/>
      <c r="JE129" s="1021"/>
      <c r="JF129" s="1021"/>
      <c r="JG129" s="1021"/>
      <c r="JH129" s="1021"/>
      <c r="JI129" s="1021"/>
      <c r="JJ129" s="1021"/>
      <c r="JK129" s="1021"/>
      <c r="JL129" s="1021"/>
      <c r="JM129" s="1021"/>
      <c r="JN129" s="1021"/>
      <c r="JO129" s="1021"/>
      <c r="JP129" s="1021"/>
      <c r="JQ129" s="1021"/>
      <c r="JR129" s="1021"/>
      <c r="JS129" s="1021"/>
      <c r="JT129" s="1021"/>
      <c r="JU129" s="1021"/>
      <c r="JV129" s="1021"/>
      <c r="JW129" s="1021"/>
      <c r="JX129" s="1021"/>
      <c r="JY129" s="1021"/>
      <c r="JZ129" s="1021"/>
      <c r="KA129" s="1021"/>
      <c r="KB129" s="1021"/>
      <c r="KC129" s="1021"/>
      <c r="KD129" s="1021"/>
      <c r="KE129" s="1021"/>
      <c r="KF129" s="1021"/>
      <c r="KG129" s="1021"/>
      <c r="KH129" s="1021"/>
      <c r="KI129" s="1021"/>
      <c r="KJ129" s="1021"/>
      <c r="KK129" s="1021"/>
      <c r="KL129" s="1021"/>
      <c r="KM129" s="1021"/>
      <c r="KN129" s="1021"/>
      <c r="KO129" s="1021"/>
      <c r="KP129" s="1021"/>
      <c r="KQ129" s="1021"/>
      <c r="KR129" s="1021"/>
      <c r="KS129" s="1021"/>
      <c r="KT129" s="1021"/>
      <c r="KU129" s="1021"/>
      <c r="KV129" s="1021"/>
      <c r="KW129" s="1021"/>
      <c r="KX129" s="1021"/>
      <c r="KY129" s="1021"/>
      <c r="KZ129" s="1021"/>
      <c r="LA129" s="1021"/>
      <c r="LB129" s="1021"/>
      <c r="LC129" s="1021"/>
      <c r="LD129" s="1021"/>
      <c r="LE129" s="1021"/>
      <c r="LF129" s="1021"/>
      <c r="LG129" s="1021"/>
      <c r="LH129" s="1021"/>
      <c r="LI129" s="1021"/>
      <c r="LJ129" s="1021"/>
      <c r="LK129" s="1021"/>
      <c r="LL129" s="1021"/>
      <c r="LM129" s="1021"/>
      <c r="LN129" s="1021"/>
      <c r="LO129" s="1021"/>
      <c r="LP129" s="1021"/>
      <c r="LQ129" s="1021"/>
      <c r="LR129" s="1021"/>
      <c r="LS129" s="1021"/>
      <c r="LT129" s="1021"/>
      <c r="LU129" s="1021"/>
      <c r="LV129" s="1021"/>
      <c r="LW129" s="1021"/>
      <c r="LX129" s="1021"/>
      <c r="LY129" s="1021"/>
      <c r="LZ129" s="1021"/>
      <c r="MA129" s="1021"/>
      <c r="MB129" s="1021"/>
      <c r="MC129" s="1021"/>
      <c r="MD129" s="1021"/>
      <c r="ME129" s="1021"/>
      <c r="MF129" s="1021"/>
      <c r="MG129" s="1021"/>
      <c r="MH129" s="1021"/>
      <c r="MI129" s="1021"/>
      <c r="MJ129" s="1021"/>
      <c r="MK129" s="1021"/>
      <c r="ML129" s="1021"/>
      <c r="MM129" s="1021"/>
      <c r="MN129" s="1021"/>
      <c r="MO129" s="1021"/>
      <c r="MP129" s="1021"/>
      <c r="MQ129" s="1021"/>
      <c r="MR129" s="1021"/>
      <c r="MS129" s="1021"/>
      <c r="MT129" s="1021"/>
      <c r="MU129" s="1021"/>
      <c r="MV129" s="1021"/>
      <c r="MW129" s="1021"/>
      <c r="MX129" s="1021"/>
      <c r="MY129" s="1021"/>
      <c r="MZ129" s="1021"/>
      <c r="NA129" s="1021"/>
      <c r="NB129" s="1021"/>
      <c r="NC129" s="1021"/>
      <c r="ND129" s="1021"/>
      <c r="NE129" s="1021"/>
      <c r="NF129" s="1021"/>
      <c r="NG129" s="1021"/>
      <c r="NH129" s="1021"/>
      <c r="NI129" s="1021"/>
      <c r="NJ129" s="1021"/>
      <c r="NK129" s="1021"/>
      <c r="NL129" s="1021"/>
      <c r="NM129" s="1021"/>
      <c r="NN129" s="1021"/>
      <c r="NO129" s="1021"/>
      <c r="NP129" s="1021"/>
      <c r="NQ129" s="1021"/>
      <c r="NR129" s="1021"/>
      <c r="NS129" s="1021"/>
      <c r="NT129" s="1021"/>
      <c r="NU129" s="1021"/>
      <c r="NV129" s="1021"/>
      <c r="NW129" s="1021"/>
      <c r="NX129" s="1021"/>
      <c r="NY129" s="1021"/>
      <c r="NZ129" s="1021"/>
      <c r="OA129" s="1021"/>
      <c r="OB129" s="1021"/>
      <c r="OC129" s="1021"/>
      <c r="OD129" s="1021"/>
      <c r="OE129" s="1021"/>
      <c r="OF129" s="1021"/>
      <c r="OG129" s="1021"/>
      <c r="OH129" s="1021"/>
      <c r="OI129" s="1021"/>
      <c r="OJ129" s="1021"/>
      <c r="OK129" s="1021"/>
      <c r="OL129" s="1021"/>
      <c r="OM129" s="1021"/>
      <c r="ON129" s="1021"/>
      <c r="OO129" s="1021"/>
      <c r="OP129" s="1021"/>
      <c r="OQ129" s="1021"/>
      <c r="OR129" s="1021"/>
      <c r="OS129" s="1021"/>
      <c r="OT129" s="1021"/>
      <c r="OU129" s="1021"/>
      <c r="OV129" s="1021"/>
      <c r="OW129" s="1021"/>
      <c r="OX129" s="1021"/>
      <c r="OY129" s="1021"/>
      <c r="OZ129" s="1021"/>
      <c r="PA129" s="1021"/>
      <c r="PB129" s="1021"/>
      <c r="PC129" s="1021"/>
      <c r="PD129" s="1021"/>
      <c r="PE129" s="1021"/>
      <c r="PF129" s="1021"/>
      <c r="PG129" s="1021"/>
      <c r="PH129" s="1021"/>
      <c r="PI129" s="1021"/>
      <c r="PJ129" s="1021"/>
      <c r="PK129" s="1021"/>
      <c r="PL129" s="1021"/>
      <c r="PM129" s="1021"/>
      <c r="PN129" s="1021"/>
      <c r="PO129" s="1021"/>
      <c r="PP129" s="1021"/>
      <c r="PQ129" s="1021"/>
      <c r="PR129" s="1021"/>
      <c r="PS129" s="1021"/>
      <c r="PT129" s="1021"/>
      <c r="PU129" s="1021"/>
      <c r="PV129" s="1021"/>
      <c r="PW129" s="1021"/>
      <c r="PX129" s="1021"/>
      <c r="PY129" s="1021"/>
      <c r="PZ129" s="1021"/>
      <c r="QA129" s="1021"/>
      <c r="QB129" s="1021"/>
      <c r="QC129" s="1021"/>
      <c r="QD129" s="1021"/>
      <c r="QE129" s="1021"/>
      <c r="QF129" s="1021"/>
      <c r="QG129" s="1021"/>
      <c r="QH129" s="1021"/>
      <c r="QI129" s="1021"/>
      <c r="QJ129" s="1021"/>
      <c r="QK129" s="1021"/>
      <c r="QL129" s="1021"/>
      <c r="QM129" s="1021"/>
      <c r="QN129" s="1021"/>
      <c r="QO129" s="1021"/>
      <c r="QP129" s="1021"/>
      <c r="QQ129" s="1021"/>
      <c r="QR129" s="1021"/>
      <c r="QS129" s="1021"/>
      <c r="QT129" s="1021"/>
      <c r="QU129" s="1021"/>
      <c r="QV129" s="1021"/>
      <c r="QW129" s="1021"/>
      <c r="QX129" s="1021"/>
      <c r="QY129" s="1021"/>
      <c r="QZ129" s="1021"/>
      <c r="RA129" s="1021"/>
      <c r="RB129" s="1021"/>
      <c r="RC129" s="1021"/>
      <c r="RD129" s="1021"/>
      <c r="RE129" s="1021"/>
      <c r="RF129" s="1021"/>
      <c r="RG129" s="1021"/>
      <c r="RH129" s="1021"/>
      <c r="RI129" s="1021"/>
      <c r="RJ129" s="1021"/>
      <c r="RK129" s="1021"/>
      <c r="RL129" s="1021"/>
      <c r="RM129" s="1021"/>
      <c r="RN129" s="1021"/>
      <c r="RO129" s="1021"/>
      <c r="RP129" s="1021"/>
      <c r="RQ129" s="1021"/>
      <c r="RR129" s="1021"/>
      <c r="RS129" s="1021"/>
      <c r="RT129" s="1021"/>
      <c r="RU129" s="1021"/>
      <c r="RV129" s="1021"/>
      <c r="RW129" s="1021"/>
      <c r="RX129" s="1021"/>
      <c r="RY129" s="1021"/>
      <c r="RZ129" s="1021"/>
      <c r="SA129" s="1021"/>
      <c r="SB129" s="1021"/>
      <c r="SC129" s="1021"/>
      <c r="SD129" s="1021"/>
      <c r="SE129" s="1021"/>
      <c r="SF129" s="1021"/>
      <c r="SG129" s="1021"/>
      <c r="SH129" s="1021"/>
      <c r="SI129" s="1021"/>
      <c r="SJ129" s="1021"/>
      <c r="SK129" s="1021"/>
      <c r="SL129" s="1021"/>
      <c r="SM129" s="1021"/>
      <c r="SN129" s="1021"/>
      <c r="SO129" s="1021"/>
      <c r="SP129" s="1021"/>
      <c r="SQ129" s="1021"/>
      <c r="SR129" s="1021"/>
      <c r="SS129" s="1021"/>
      <c r="ST129" s="1021"/>
      <c r="SU129" s="1021"/>
      <c r="SV129" s="1021"/>
      <c r="SW129" s="1021"/>
      <c r="SX129" s="1021"/>
      <c r="SY129" s="1021"/>
      <c r="SZ129" s="1021"/>
      <c r="TA129" s="1021"/>
      <c r="TB129" s="1021"/>
      <c r="TC129" s="1021"/>
      <c r="TD129" s="1021"/>
      <c r="TE129" s="1021"/>
      <c r="TF129" s="1021"/>
      <c r="TG129" s="1021"/>
      <c r="TH129" s="1021"/>
      <c r="TI129" s="1021"/>
      <c r="TJ129" s="1021"/>
      <c r="TK129" s="1021"/>
      <c r="TL129" s="1021"/>
      <c r="TM129" s="1021"/>
      <c r="TN129" s="1021"/>
      <c r="TO129" s="1021"/>
      <c r="TP129" s="1021"/>
      <c r="TQ129" s="1021"/>
      <c r="TR129" s="1021"/>
      <c r="TS129" s="1021"/>
      <c r="TT129" s="1021"/>
      <c r="TU129" s="1021"/>
      <c r="TV129" s="1021"/>
      <c r="TW129" s="1021"/>
      <c r="TX129" s="1021"/>
      <c r="TY129" s="1021"/>
      <c r="TZ129" s="1021"/>
      <c r="UA129" s="1021"/>
      <c r="UB129" s="1021"/>
      <c r="UC129" s="1021"/>
      <c r="UD129" s="1021"/>
      <c r="UE129" s="1021"/>
      <c r="UF129" s="1021"/>
      <c r="UG129" s="1021"/>
      <c r="UH129" s="1021"/>
      <c r="UI129" s="1021"/>
      <c r="UJ129" s="1021"/>
      <c r="UK129" s="1021"/>
      <c r="UL129" s="1021"/>
      <c r="UM129" s="1021"/>
      <c r="UN129" s="1021"/>
      <c r="UO129" s="1021"/>
      <c r="UP129" s="1021"/>
      <c r="UQ129" s="1021"/>
      <c r="UR129" s="1021"/>
      <c r="US129" s="1021"/>
      <c r="UT129" s="1021"/>
      <c r="UU129" s="1021"/>
      <c r="UV129" s="1021"/>
      <c r="UW129" s="1021"/>
      <c r="UX129" s="1021"/>
      <c r="UY129" s="1021"/>
      <c r="UZ129" s="1021"/>
      <c r="VA129" s="1021"/>
      <c r="VB129" s="1021"/>
      <c r="VC129" s="1021"/>
      <c r="VD129" s="1021"/>
      <c r="VE129" s="1021"/>
      <c r="VF129" s="1021"/>
      <c r="VG129" s="1021"/>
      <c r="VH129" s="1021"/>
      <c r="VI129" s="1021"/>
      <c r="VJ129" s="1021"/>
      <c r="VK129" s="1021"/>
      <c r="VL129" s="1021"/>
      <c r="VM129" s="1021"/>
      <c r="VN129" s="1021"/>
      <c r="VO129" s="1021"/>
      <c r="VP129" s="1021"/>
      <c r="VQ129" s="1021"/>
      <c r="VR129" s="1021"/>
      <c r="VS129" s="1021"/>
      <c r="VT129" s="1021"/>
      <c r="VU129" s="1021"/>
      <c r="VV129" s="1021"/>
      <c r="VW129" s="1021"/>
      <c r="VX129" s="1021"/>
      <c r="VY129" s="1021"/>
      <c r="VZ129" s="1021"/>
      <c r="WA129" s="1021"/>
      <c r="WB129" s="1021"/>
      <c r="WC129" s="1021"/>
      <c r="WD129" s="1021"/>
      <c r="WE129" s="1021"/>
      <c r="WF129" s="1021"/>
      <c r="WG129" s="1021"/>
      <c r="WH129" s="1021"/>
      <c r="WI129" s="1021"/>
      <c r="WJ129" s="1021"/>
      <c r="WK129" s="1021"/>
      <c r="WL129" s="1021"/>
      <c r="WM129" s="1021"/>
      <c r="WN129" s="1021"/>
      <c r="WO129" s="1021"/>
      <c r="WP129" s="1021"/>
      <c r="WQ129" s="1021"/>
      <c r="WR129" s="1021"/>
      <c r="WS129" s="1021"/>
      <c r="WT129" s="1021"/>
      <c r="WU129" s="1021"/>
      <c r="WV129" s="1021"/>
      <c r="WW129" s="1021"/>
      <c r="WX129" s="1021"/>
      <c r="WY129" s="1021"/>
      <c r="WZ129" s="1021"/>
      <c r="XA129" s="1021"/>
      <c r="XB129" s="1021"/>
      <c r="XC129" s="1021"/>
      <c r="XD129" s="1021"/>
      <c r="XE129" s="1021"/>
      <c r="XF129" s="1021"/>
      <c r="XG129" s="1021"/>
      <c r="XH129" s="1021"/>
      <c r="XI129" s="1021"/>
      <c r="XJ129" s="1021"/>
      <c r="XK129" s="1021"/>
      <c r="XL129" s="1021"/>
      <c r="XM129" s="1021"/>
      <c r="XN129" s="1021"/>
      <c r="XO129" s="1021"/>
      <c r="XP129" s="1021"/>
      <c r="XQ129" s="1021"/>
      <c r="XR129" s="1021"/>
      <c r="XS129" s="1021"/>
      <c r="XT129" s="1021"/>
      <c r="XU129" s="1021"/>
      <c r="XV129" s="1021"/>
      <c r="XW129" s="1021"/>
      <c r="XX129" s="1021"/>
      <c r="XY129" s="1021"/>
      <c r="XZ129" s="1021"/>
      <c r="YA129" s="1021"/>
      <c r="YB129" s="1021"/>
      <c r="YC129" s="1021"/>
      <c r="YD129" s="1021"/>
      <c r="YE129" s="1021"/>
      <c r="YF129" s="1021"/>
      <c r="YG129" s="1021"/>
      <c r="YH129" s="1021"/>
      <c r="YI129" s="1021"/>
      <c r="YJ129" s="1021"/>
      <c r="YK129" s="1021"/>
      <c r="YL129" s="1021"/>
      <c r="YM129" s="1021"/>
      <c r="YN129" s="1021"/>
      <c r="YO129" s="1021"/>
      <c r="YP129" s="1021"/>
      <c r="YQ129" s="1021"/>
      <c r="YR129" s="1021"/>
      <c r="YS129" s="1021"/>
      <c r="YT129" s="1021"/>
      <c r="YU129" s="1021"/>
      <c r="YV129" s="1021"/>
      <c r="YW129" s="1021"/>
      <c r="YX129" s="1021"/>
      <c r="YY129" s="1021"/>
      <c r="YZ129" s="1021"/>
      <c r="ZA129" s="1021"/>
      <c r="ZB129" s="1021"/>
      <c r="ZC129" s="1021"/>
      <c r="ZD129" s="1021"/>
      <c r="ZE129" s="1021"/>
      <c r="ZF129" s="1021"/>
      <c r="ZG129" s="1021"/>
      <c r="ZH129" s="1021"/>
      <c r="ZI129" s="1021"/>
      <c r="ZJ129" s="1021"/>
      <c r="ZK129" s="1021"/>
      <c r="ZL129" s="1021"/>
      <c r="ZM129" s="1021"/>
      <c r="ZN129" s="1021"/>
      <c r="ZO129" s="1021"/>
      <c r="ZP129" s="1021"/>
      <c r="ZQ129" s="1021"/>
      <c r="ZR129" s="1021"/>
      <c r="ZS129" s="1021"/>
      <c r="ZT129" s="1021"/>
      <c r="ZU129" s="1021"/>
      <c r="ZV129" s="1021"/>
      <c r="ZW129" s="1021"/>
      <c r="ZX129" s="1021"/>
      <c r="ZY129" s="1021"/>
      <c r="ZZ129" s="1021"/>
      <c r="AAA129" s="1021"/>
      <c r="AAB129" s="1021"/>
      <c r="AAC129" s="1021"/>
      <c r="AAD129" s="1021"/>
      <c r="AAE129" s="1021"/>
      <c r="AAF129" s="1021"/>
      <c r="AAG129" s="1021"/>
      <c r="AAH129" s="1021"/>
      <c r="AAI129" s="1021"/>
      <c r="AAJ129" s="1021"/>
      <c r="AAK129" s="1021"/>
      <c r="AAL129" s="1021"/>
      <c r="AAM129" s="1021"/>
      <c r="AAN129" s="1021"/>
      <c r="AAO129" s="1021"/>
      <c r="AAP129" s="1021"/>
      <c r="AAQ129" s="1021"/>
      <c r="AAR129" s="1021"/>
      <c r="AAS129" s="1021"/>
      <c r="AAT129" s="1021"/>
      <c r="AAU129" s="1021"/>
      <c r="AAV129" s="1021"/>
      <c r="AAW129" s="1021"/>
      <c r="AAX129" s="1021"/>
      <c r="AAY129" s="1021"/>
      <c r="AAZ129" s="1021"/>
      <c r="ABA129" s="1021"/>
      <c r="ABB129" s="1021"/>
      <c r="ABC129" s="1021"/>
      <c r="ABD129" s="1021"/>
      <c r="ABE129" s="1021"/>
      <c r="ABF129" s="1021"/>
      <c r="ABG129" s="1021"/>
      <c r="ABH129" s="1021"/>
      <c r="ABI129" s="1021"/>
      <c r="ABJ129" s="1021"/>
      <c r="ABK129" s="1021"/>
      <c r="ABL129" s="1021"/>
      <c r="ABM129" s="1021"/>
      <c r="ABN129" s="1021"/>
      <c r="ABO129" s="1021"/>
      <c r="ABP129" s="1021"/>
      <c r="ABQ129" s="1021"/>
      <c r="ABR129" s="1021"/>
      <c r="ABS129" s="1021"/>
      <c r="ABT129" s="1021"/>
      <c r="ABU129" s="1021"/>
      <c r="ABV129" s="1021"/>
      <c r="ABW129" s="1021"/>
      <c r="ABX129" s="1021"/>
      <c r="ABY129" s="1021"/>
      <c r="ABZ129" s="1021"/>
      <c r="ACA129" s="1021"/>
      <c r="ACB129" s="1021"/>
      <c r="ACC129" s="1021"/>
      <c r="ACD129" s="1021"/>
      <c r="ACE129" s="1021"/>
      <c r="ACF129" s="1021"/>
      <c r="ACG129" s="1021"/>
      <c r="ACH129" s="1021"/>
      <c r="ACI129" s="1021"/>
      <c r="ACJ129" s="1021"/>
      <c r="ACK129" s="1021"/>
      <c r="ACL129" s="1021"/>
      <c r="ACM129" s="1021"/>
      <c r="ACN129" s="1021"/>
      <c r="ACO129" s="1021"/>
      <c r="ACP129" s="1021"/>
      <c r="ACQ129" s="1021"/>
      <c r="ACR129" s="1021"/>
      <c r="ACS129" s="1021"/>
      <c r="ACT129" s="1021"/>
      <c r="ACU129" s="1021"/>
      <c r="ACV129" s="1021"/>
      <c r="ACW129" s="1021"/>
      <c r="ACX129" s="1021"/>
      <c r="ACY129" s="1021"/>
      <c r="ACZ129" s="1021"/>
      <c r="ADA129" s="1021"/>
      <c r="ADB129" s="1021"/>
      <c r="ADC129" s="1021"/>
      <c r="ADD129" s="1021"/>
      <c r="ADE129" s="1021"/>
      <c r="ADF129" s="1021"/>
      <c r="ADG129" s="1021"/>
      <c r="ADH129" s="1021"/>
      <c r="ADI129" s="1021"/>
      <c r="ADJ129" s="1021"/>
      <c r="ADK129" s="1021"/>
      <c r="ADL129" s="1021"/>
      <c r="ADM129" s="1021"/>
      <c r="ADN129" s="1021"/>
      <c r="ADO129" s="1021"/>
      <c r="ADP129" s="1021"/>
      <c r="ADQ129" s="1021"/>
      <c r="ADR129" s="1021"/>
      <c r="ADS129" s="1021"/>
      <c r="ADT129" s="1021"/>
      <c r="ADU129" s="1021"/>
      <c r="ADV129" s="1021"/>
      <c r="ADW129" s="1021"/>
      <c r="ADX129" s="1021"/>
      <c r="ADY129" s="1021"/>
      <c r="ADZ129" s="1021"/>
      <c r="AEA129" s="1021"/>
      <c r="AEB129" s="1021"/>
      <c r="AEC129" s="1021"/>
      <c r="AED129" s="1021"/>
      <c r="AEE129" s="1021"/>
      <c r="AEF129" s="1021"/>
      <c r="AEG129" s="1021"/>
      <c r="AEH129" s="1021"/>
      <c r="AEI129" s="1021"/>
      <c r="AEJ129" s="1021"/>
      <c r="AEK129" s="1021"/>
      <c r="AEL129" s="1021"/>
      <c r="AEM129" s="1021"/>
      <c r="AEN129" s="1021"/>
      <c r="AEO129" s="1021"/>
      <c r="AEP129" s="1021"/>
      <c r="AEQ129" s="1021"/>
      <c r="AER129" s="1021"/>
      <c r="AES129" s="1021"/>
      <c r="AET129" s="1021"/>
      <c r="AEU129" s="1021"/>
      <c r="AEV129" s="1021"/>
      <c r="AEW129" s="1021"/>
      <c r="AEX129" s="1021"/>
      <c r="AEY129" s="1021"/>
      <c r="AEZ129" s="1021"/>
      <c r="AFA129" s="1021"/>
      <c r="AFB129" s="1021"/>
      <c r="AFC129" s="1021"/>
      <c r="AFD129" s="1021"/>
      <c r="AFE129" s="1021"/>
      <c r="AFF129" s="1021"/>
      <c r="AFG129" s="1021"/>
      <c r="AFH129" s="1021"/>
      <c r="AFI129" s="1021"/>
      <c r="AFJ129" s="1021"/>
      <c r="AFK129" s="1021"/>
      <c r="AFL129" s="1021"/>
      <c r="AFM129" s="1021"/>
      <c r="AFN129" s="1021"/>
      <c r="AFO129" s="1021"/>
      <c r="AFP129" s="1021"/>
      <c r="AFQ129" s="1021"/>
      <c r="AFR129" s="1021"/>
      <c r="AFS129" s="1021"/>
      <c r="AFT129" s="1021"/>
      <c r="AFU129" s="1021"/>
      <c r="AFV129" s="1021"/>
      <c r="AFW129" s="1021"/>
      <c r="AFX129" s="1021"/>
      <c r="AFY129" s="1021"/>
      <c r="AFZ129" s="1021"/>
      <c r="AGA129" s="1021"/>
      <c r="AGB129" s="1021"/>
      <c r="AGC129" s="1021"/>
      <c r="AGD129" s="1021"/>
      <c r="AGE129" s="1021"/>
      <c r="AGF129" s="1021"/>
      <c r="AGG129" s="1021"/>
      <c r="AGH129" s="1021"/>
      <c r="AGI129" s="1021"/>
      <c r="AGJ129" s="1021"/>
      <c r="AGK129" s="1021"/>
      <c r="AGL129" s="1021"/>
      <c r="AGM129" s="1021"/>
      <c r="AGN129" s="1021"/>
      <c r="AGO129" s="1021"/>
      <c r="AGP129" s="1021"/>
      <c r="AGQ129" s="1021"/>
      <c r="AGR129" s="1021"/>
      <c r="AGS129" s="1021"/>
      <c r="AGT129" s="1021"/>
      <c r="AGU129" s="1021"/>
      <c r="AGV129" s="1021"/>
      <c r="AGW129" s="1021"/>
      <c r="AGX129" s="1021"/>
      <c r="AGY129" s="1021"/>
      <c r="AGZ129" s="1021"/>
      <c r="AHA129" s="1021"/>
      <c r="AHB129" s="1021"/>
      <c r="AHC129" s="1021"/>
      <c r="AHD129" s="1021"/>
      <c r="AHE129" s="1021"/>
      <c r="AHF129" s="1021"/>
      <c r="AHG129" s="1021"/>
      <c r="AHH129" s="1021"/>
      <c r="AHI129" s="1021"/>
      <c r="AHJ129" s="1021"/>
      <c r="AHK129" s="1021"/>
      <c r="AHL129" s="1021"/>
      <c r="AHM129" s="1021"/>
      <c r="AHN129" s="1021"/>
      <c r="AHO129" s="1021"/>
      <c r="AHP129" s="1021"/>
      <c r="AHQ129" s="1021"/>
      <c r="AHR129" s="1021"/>
      <c r="AHS129" s="1021"/>
      <c r="AHT129" s="1021"/>
      <c r="AHU129" s="1021"/>
      <c r="AHV129" s="1021"/>
      <c r="AHW129" s="1021"/>
      <c r="AHX129" s="1021"/>
      <c r="AHY129" s="1021"/>
      <c r="AHZ129" s="1021"/>
      <c r="AIA129" s="1021"/>
      <c r="AIB129" s="1021"/>
      <c r="AIC129" s="1021"/>
      <c r="AID129" s="1021"/>
      <c r="AIE129" s="1021"/>
      <c r="AIF129" s="1021"/>
      <c r="AIG129" s="1021"/>
      <c r="AIH129" s="1021"/>
      <c r="AII129" s="1021"/>
      <c r="AIJ129" s="1021"/>
      <c r="AIK129" s="1021"/>
      <c r="AIL129" s="1021"/>
      <c r="AIM129" s="1021"/>
      <c r="AIN129" s="1021"/>
      <c r="AIO129" s="1021"/>
      <c r="AIP129" s="1021"/>
      <c r="AIQ129" s="1021"/>
      <c r="AIR129" s="1021"/>
      <c r="AIS129" s="1021"/>
      <c r="AIT129" s="1021"/>
      <c r="AIU129" s="1021"/>
      <c r="AIV129" s="1021"/>
      <c r="AIW129" s="1021"/>
      <c r="AIX129" s="1021"/>
      <c r="AIY129" s="1021"/>
      <c r="AIZ129" s="1021"/>
      <c r="AJA129" s="1021"/>
      <c r="AJB129" s="1021"/>
      <c r="AJC129" s="1021"/>
      <c r="AJD129" s="1021"/>
      <c r="AJE129" s="1021"/>
      <c r="AJF129" s="1021"/>
      <c r="AJG129" s="1021"/>
      <c r="AJH129" s="1021"/>
      <c r="AJI129" s="1021"/>
      <c r="AJJ129" s="1021"/>
      <c r="AJK129" s="1021"/>
      <c r="AJL129" s="1021"/>
      <c r="AJM129" s="1021"/>
      <c r="AJN129" s="1021"/>
      <c r="AJO129" s="1021"/>
      <c r="AJP129" s="1021"/>
      <c r="AJQ129" s="1021"/>
      <c r="AJR129" s="1021"/>
      <c r="AJS129" s="1021"/>
      <c r="AJT129" s="1021"/>
      <c r="AJU129" s="1021"/>
      <c r="AJV129" s="1021"/>
      <c r="AJW129" s="1021"/>
      <c r="AJX129" s="1021"/>
      <c r="AJY129" s="1021"/>
      <c r="AJZ129" s="1021"/>
      <c r="AKA129" s="1021"/>
      <c r="AKB129" s="1021"/>
      <c r="AKC129" s="1021"/>
      <c r="AKD129" s="1021"/>
      <c r="AKE129" s="1021"/>
      <c r="AKF129" s="1021"/>
      <c r="AKG129" s="1021"/>
      <c r="AKH129" s="1021"/>
      <c r="AKI129" s="1021"/>
      <c r="AKJ129" s="1021"/>
      <c r="AKK129" s="1021"/>
      <c r="AKL129" s="1021"/>
      <c r="AKM129" s="1021"/>
      <c r="AKN129" s="1021"/>
      <c r="AKO129" s="1021"/>
      <c r="AKP129" s="1021"/>
      <c r="AKQ129" s="1021"/>
      <c r="AKR129" s="1021"/>
      <c r="AKS129" s="1021"/>
      <c r="AKT129" s="1021"/>
      <c r="AKU129" s="1021"/>
      <c r="AKV129" s="1021"/>
      <c r="AKW129" s="1021"/>
      <c r="AKX129" s="1021"/>
      <c r="AKY129" s="1021"/>
      <c r="AKZ129" s="1021"/>
      <c r="ALA129" s="1021"/>
      <c r="ALB129" s="1021"/>
      <c r="ALC129" s="1021"/>
      <c r="ALD129" s="1021"/>
      <c r="ALE129" s="1021"/>
      <c r="ALF129" s="1021"/>
      <c r="ALG129" s="1021"/>
      <c r="ALH129" s="1021"/>
      <c r="ALI129" s="1021"/>
      <c r="ALJ129" s="1021"/>
      <c r="ALK129" s="1021"/>
      <c r="ALL129" s="1021"/>
      <c r="ALM129" s="1021"/>
      <c r="ALN129" s="1021"/>
      <c r="ALO129" s="1021"/>
      <c r="ALP129" s="1021"/>
      <c r="ALQ129" s="1021"/>
      <c r="ALR129" s="1021"/>
      <c r="ALS129" s="1021"/>
      <c r="ALT129" s="1021"/>
      <c r="ALU129" s="1021"/>
      <c r="ALV129" s="1021"/>
      <c r="ALW129" s="1021"/>
      <c r="ALX129" s="1021"/>
      <c r="ALY129" s="1021"/>
      <c r="ALZ129" s="1021"/>
      <c r="AMA129" s="1021"/>
      <c r="AMB129" s="1021"/>
      <c r="AMC129" s="1021"/>
      <c r="AMD129" s="1021"/>
      <c r="AME129" s="1021"/>
      <c r="AMF129" s="1021"/>
      <c r="AMG129" s="1021"/>
      <c r="AMH129" s="1021"/>
      <c r="AMI129" s="1021"/>
      <c r="AMJ129" s="1021"/>
      <c r="AMK129" s="1021"/>
      <c r="AML129" s="1021"/>
      <c r="AMM129" s="1021"/>
      <c r="AMN129" s="1021"/>
      <c r="AMO129" s="1021"/>
      <c r="AMP129" s="1021"/>
      <c r="AMQ129" s="1021"/>
      <c r="AMR129" s="1021"/>
      <c r="AMS129" s="1021"/>
      <c r="AMT129" s="1021"/>
      <c r="AMU129" s="1021"/>
      <c r="AMV129" s="1021"/>
      <c r="AMW129" s="1021"/>
      <c r="AMX129" s="1021"/>
      <c r="AMY129" s="1021"/>
      <c r="AMZ129" s="1021"/>
      <c r="ANA129" s="1021"/>
      <c r="ANB129" s="1021"/>
      <c r="ANC129" s="1021"/>
      <c r="AND129" s="1021"/>
      <c r="ANE129" s="1021"/>
      <c r="ANF129" s="1021"/>
      <c r="ANG129" s="1021"/>
      <c r="ANH129" s="1021"/>
      <c r="ANI129" s="1021"/>
      <c r="ANJ129" s="1021"/>
      <c r="ANK129" s="1021"/>
      <c r="ANL129" s="1021"/>
      <c r="ANM129" s="1021"/>
      <c r="ANN129" s="1021"/>
      <c r="ANO129" s="1021"/>
      <c r="ANP129" s="1021"/>
      <c r="ANQ129" s="1021"/>
      <c r="ANR129" s="1021"/>
      <c r="ANS129" s="1021"/>
      <c r="ANT129" s="1021"/>
      <c r="ANU129" s="1021"/>
      <c r="ANV129" s="1021"/>
      <c r="ANW129" s="1021"/>
      <c r="ANX129" s="1021"/>
      <c r="ANY129" s="1021"/>
      <c r="ANZ129" s="1021"/>
      <c r="AOA129" s="1021"/>
      <c r="AOB129" s="1021"/>
      <c r="AOC129" s="1021"/>
      <c r="AOD129" s="1021"/>
      <c r="AOE129" s="1021"/>
      <c r="AOF129" s="1021"/>
      <c r="AOG129" s="1021"/>
      <c r="AOH129" s="1021"/>
      <c r="AOI129" s="1021"/>
      <c r="AOJ129" s="1021"/>
      <c r="AOK129" s="1021"/>
      <c r="AOL129" s="1021"/>
      <c r="AOM129" s="1021"/>
      <c r="AON129" s="1021"/>
      <c r="AOO129" s="1021"/>
      <c r="AOP129" s="1021"/>
      <c r="AOQ129" s="1021"/>
      <c r="AOR129" s="1021"/>
      <c r="AOS129" s="1021"/>
      <c r="AOT129" s="1021"/>
      <c r="AOU129" s="1021"/>
      <c r="AOV129" s="1021"/>
      <c r="AOW129" s="1021"/>
      <c r="AOX129" s="1021"/>
      <c r="AOY129" s="1021"/>
      <c r="AOZ129" s="1021"/>
      <c r="APA129" s="1021"/>
      <c r="APB129" s="1021"/>
      <c r="APC129" s="1021"/>
      <c r="APD129" s="1021"/>
      <c r="APE129" s="1021"/>
      <c r="APF129" s="1021"/>
      <c r="APG129" s="1021"/>
      <c r="APH129" s="1021"/>
      <c r="API129" s="1021"/>
      <c r="APJ129" s="1021"/>
      <c r="APK129" s="1021"/>
      <c r="APL129" s="1021"/>
      <c r="APM129" s="1021"/>
      <c r="APN129" s="1021"/>
      <c r="APO129" s="1021"/>
      <c r="APP129" s="1021"/>
      <c r="APQ129" s="1021"/>
      <c r="APR129" s="1021"/>
      <c r="APS129" s="1021"/>
      <c r="APT129" s="1021"/>
      <c r="APU129" s="1021"/>
      <c r="APV129" s="1021"/>
      <c r="APW129" s="1021"/>
      <c r="APX129" s="1021"/>
      <c r="APY129" s="1021"/>
      <c r="APZ129" s="1021"/>
      <c r="AQA129" s="1021"/>
      <c r="AQB129" s="1021"/>
      <c r="AQC129" s="1021"/>
      <c r="AQD129" s="1021"/>
      <c r="AQE129" s="1021"/>
      <c r="AQF129" s="1021"/>
      <c r="AQG129" s="1021"/>
      <c r="AQH129" s="1021"/>
      <c r="AQI129" s="1021"/>
      <c r="AQJ129" s="1021"/>
      <c r="AQK129" s="1021"/>
      <c r="AQL129" s="1021"/>
      <c r="AQM129" s="1021"/>
      <c r="AQN129" s="1021"/>
      <c r="AQO129" s="1021"/>
      <c r="AQP129" s="1021"/>
      <c r="AQQ129" s="1021"/>
      <c r="AQR129" s="1021"/>
      <c r="AQS129" s="1021"/>
      <c r="AQT129" s="1021"/>
      <c r="AQU129" s="1021"/>
      <c r="AQV129" s="1021"/>
      <c r="AQW129" s="1021"/>
      <c r="AQX129" s="1021"/>
      <c r="AQY129" s="1021"/>
      <c r="AQZ129" s="1021"/>
      <c r="ARA129" s="1021"/>
      <c r="ARB129" s="1021"/>
      <c r="ARC129" s="1021"/>
      <c r="ARD129" s="1021"/>
      <c r="ARE129" s="1021"/>
      <c r="ARF129" s="1021"/>
      <c r="ARG129" s="1021"/>
      <c r="ARH129" s="1021"/>
      <c r="ARI129" s="1021"/>
      <c r="ARJ129" s="1021"/>
      <c r="ARK129" s="1021"/>
      <c r="ARL129" s="1021"/>
      <c r="ARM129" s="1021"/>
      <c r="ARN129" s="1021"/>
      <c r="ARO129" s="1021"/>
      <c r="ARP129" s="1021"/>
      <c r="ARQ129" s="1021"/>
      <c r="ARR129" s="1021"/>
      <c r="ARS129" s="1021"/>
      <c r="ART129" s="1021"/>
      <c r="ARU129" s="1021"/>
      <c r="ARV129" s="1021"/>
      <c r="ARW129" s="1021"/>
      <c r="ARX129" s="1021"/>
      <c r="ARY129" s="1021"/>
      <c r="ARZ129" s="1021"/>
      <c r="ASA129" s="1021"/>
      <c r="ASB129" s="1021"/>
      <c r="ASC129" s="1021"/>
      <c r="ASD129" s="1021"/>
      <c r="ASE129" s="1021"/>
      <c r="ASF129" s="1021"/>
      <c r="ASG129" s="1021"/>
      <c r="ASH129" s="1021"/>
      <c r="ASI129" s="1021"/>
      <c r="ASJ129" s="1021"/>
      <c r="ASK129" s="1021"/>
      <c r="ASL129" s="1021"/>
      <c r="ASM129" s="1021"/>
      <c r="ASN129" s="1021"/>
      <c r="ASO129" s="1021"/>
      <c r="ASP129" s="1021"/>
      <c r="ASQ129" s="1021"/>
      <c r="ASR129" s="1021"/>
      <c r="ASS129" s="1021"/>
      <c r="AST129" s="1021"/>
      <c r="ASU129" s="1021"/>
      <c r="ASV129" s="1021"/>
      <c r="ASW129" s="1021"/>
      <c r="ASX129" s="1021"/>
      <c r="ASY129" s="1021"/>
      <c r="ASZ129" s="1021"/>
      <c r="ATA129" s="1021"/>
      <c r="ATB129" s="1021"/>
      <c r="ATC129" s="1021"/>
      <c r="ATD129" s="1021"/>
      <c r="ATE129" s="1021"/>
      <c r="ATF129" s="1021"/>
      <c r="ATG129" s="1021"/>
      <c r="ATH129" s="1021"/>
      <c r="ATI129" s="1021"/>
      <c r="ATJ129" s="1021"/>
      <c r="ATK129" s="1021"/>
      <c r="ATL129" s="1021"/>
      <c r="ATM129" s="1021"/>
      <c r="ATN129" s="1021"/>
      <c r="ATO129" s="1021"/>
      <c r="ATP129" s="1021"/>
      <c r="ATQ129" s="1021"/>
      <c r="ATR129" s="1021"/>
      <c r="ATS129" s="1021"/>
      <c r="ATT129" s="1021"/>
      <c r="ATU129" s="1021"/>
      <c r="ATV129" s="1021"/>
      <c r="ATW129" s="1021"/>
      <c r="ATX129" s="1021"/>
      <c r="ATY129" s="1021"/>
      <c r="ATZ129" s="1021"/>
      <c r="AUA129" s="1021"/>
      <c r="AUB129" s="1021"/>
      <c r="AUC129" s="1021"/>
      <c r="AUD129" s="1021"/>
      <c r="AUE129" s="1021"/>
      <c r="AUF129" s="1021"/>
      <c r="AUG129" s="1021"/>
      <c r="AUH129" s="1021"/>
      <c r="AUI129" s="1021"/>
      <c r="AUJ129" s="1021"/>
      <c r="AUK129" s="1021"/>
      <c r="AUL129" s="1021"/>
      <c r="AUM129" s="1021"/>
      <c r="AUN129" s="1021"/>
      <c r="AUO129" s="1021"/>
      <c r="AUP129" s="1021"/>
      <c r="AUQ129" s="1021"/>
      <c r="AUR129" s="1021"/>
      <c r="AUS129" s="1021"/>
      <c r="AUT129" s="1021"/>
      <c r="AUU129" s="1021"/>
      <c r="AUV129" s="1021"/>
      <c r="AUW129" s="1021"/>
      <c r="AUX129" s="1021"/>
      <c r="AUY129" s="1021"/>
      <c r="AUZ129" s="1021"/>
      <c r="AVA129" s="1021"/>
      <c r="AVB129" s="1021"/>
      <c r="AVC129" s="1021"/>
      <c r="AVD129" s="1021"/>
      <c r="AVE129" s="1021"/>
      <c r="AVF129" s="1021"/>
      <c r="AVG129" s="1021"/>
      <c r="AVH129" s="1021"/>
      <c r="AVI129" s="1021"/>
      <c r="AVJ129" s="1021"/>
      <c r="AVK129" s="1021"/>
      <c r="AVL129" s="1021"/>
      <c r="AVM129" s="1021"/>
      <c r="AVN129" s="1021"/>
      <c r="AVO129" s="1021"/>
      <c r="AVP129" s="1021"/>
      <c r="AVQ129" s="1021"/>
      <c r="AVR129" s="1021"/>
      <c r="AVS129" s="1021"/>
      <c r="AVT129" s="1021"/>
      <c r="AVU129" s="1021"/>
      <c r="AVV129" s="1021"/>
      <c r="AVW129" s="1021"/>
      <c r="AVX129" s="1021"/>
      <c r="AVY129" s="1021"/>
      <c r="AVZ129" s="1021"/>
      <c r="AWA129" s="1021"/>
      <c r="AWB129" s="1021"/>
      <c r="AWC129" s="1021"/>
      <c r="AWD129" s="1021"/>
      <c r="AWE129" s="1021"/>
      <c r="AWF129" s="1021"/>
      <c r="AWG129" s="1021"/>
      <c r="AWH129" s="1021"/>
      <c r="AWI129" s="1021"/>
      <c r="AWJ129" s="1021"/>
      <c r="AWK129" s="1021"/>
      <c r="AWL129" s="1021"/>
      <c r="AWM129" s="1021"/>
      <c r="AWN129" s="1021"/>
      <c r="AWO129" s="1021"/>
      <c r="AWP129" s="1021"/>
      <c r="AWQ129" s="1021"/>
      <c r="AWR129" s="1021"/>
      <c r="AWS129" s="1021"/>
      <c r="AWT129" s="1021"/>
      <c r="AWU129" s="1021"/>
      <c r="AWV129" s="1021"/>
      <c r="AWW129" s="1021"/>
      <c r="AWX129" s="1021"/>
      <c r="AWY129" s="1021"/>
      <c r="AWZ129" s="1021"/>
      <c r="AXA129" s="1021"/>
      <c r="AXB129" s="1021"/>
      <c r="AXC129" s="1021"/>
      <c r="AXD129" s="1021"/>
      <c r="AXE129" s="1021"/>
      <c r="AXF129" s="1021"/>
      <c r="AXG129" s="1021"/>
      <c r="AXH129" s="1021"/>
      <c r="AXI129" s="1021"/>
      <c r="AXJ129" s="1021"/>
      <c r="AXK129" s="1021"/>
      <c r="AXL129" s="1021"/>
      <c r="AXM129" s="1021"/>
      <c r="AXN129" s="1021"/>
      <c r="AXO129" s="1021"/>
      <c r="AXP129" s="1021"/>
      <c r="AXQ129" s="1021"/>
      <c r="AXR129" s="1021"/>
      <c r="AXS129" s="1021"/>
      <c r="AXT129" s="1021"/>
      <c r="AXU129" s="1021"/>
      <c r="AXV129" s="1021"/>
      <c r="AXW129" s="1021"/>
      <c r="AXX129" s="1021"/>
      <c r="AXY129" s="1021"/>
      <c r="AXZ129" s="1021"/>
      <c r="AYA129" s="1021"/>
      <c r="AYB129" s="1021"/>
      <c r="AYC129" s="1021"/>
      <c r="AYD129" s="1021"/>
      <c r="AYE129" s="1021"/>
      <c r="AYF129" s="1021"/>
      <c r="AYG129" s="1021"/>
      <c r="AYH129" s="1021"/>
      <c r="AYI129" s="1021"/>
      <c r="AYJ129" s="1021"/>
      <c r="AYK129" s="1021"/>
      <c r="AYL129" s="1021"/>
      <c r="AYM129" s="1021"/>
      <c r="AYN129" s="1021"/>
      <c r="AYO129" s="1021"/>
      <c r="AYP129" s="1021"/>
      <c r="AYQ129" s="1021"/>
      <c r="AYR129" s="1021"/>
      <c r="AYS129" s="1021"/>
      <c r="AYT129" s="1021"/>
      <c r="AYU129" s="1021"/>
      <c r="AYV129" s="1021"/>
      <c r="AYW129" s="1021"/>
      <c r="AYX129" s="1021"/>
      <c r="AYY129" s="1021"/>
      <c r="AYZ129" s="1021"/>
      <c r="AZA129" s="1021"/>
      <c r="AZB129" s="1021"/>
      <c r="AZC129" s="1021"/>
      <c r="AZD129" s="1021"/>
      <c r="AZE129" s="1021"/>
      <c r="AZF129" s="1021"/>
      <c r="AZG129" s="1021"/>
      <c r="AZH129" s="1021"/>
      <c r="AZI129" s="1021"/>
      <c r="AZJ129" s="1021"/>
      <c r="AZK129" s="1021"/>
      <c r="AZL129" s="1021"/>
      <c r="AZM129" s="1021"/>
      <c r="AZN129" s="1021"/>
      <c r="AZO129" s="1021"/>
      <c r="AZP129" s="1021"/>
      <c r="AZQ129" s="1021"/>
      <c r="AZR129" s="1021"/>
      <c r="AZS129" s="1021"/>
      <c r="AZT129" s="1021"/>
      <c r="AZU129" s="1021"/>
      <c r="AZV129" s="1021"/>
      <c r="AZW129" s="1021"/>
      <c r="AZX129" s="1021"/>
      <c r="AZY129" s="1021"/>
      <c r="AZZ129" s="1021"/>
      <c r="BAA129" s="1021"/>
      <c r="BAB129" s="1021"/>
      <c r="BAC129" s="1021"/>
      <c r="BAD129" s="1021"/>
      <c r="BAE129" s="1021"/>
      <c r="BAF129" s="1021"/>
      <c r="BAG129" s="1021"/>
      <c r="BAH129" s="1021"/>
      <c r="BAI129" s="1021"/>
      <c r="BAJ129" s="1021"/>
      <c r="BAK129" s="1021"/>
      <c r="BAL129" s="1021"/>
      <c r="BAM129" s="1021"/>
      <c r="BAN129" s="1021"/>
      <c r="BAO129" s="1021"/>
      <c r="BAP129" s="1021"/>
      <c r="BAQ129" s="1021"/>
      <c r="BAR129" s="1021"/>
      <c r="BAS129" s="1021"/>
      <c r="BAT129" s="1021"/>
      <c r="BAU129" s="1021"/>
      <c r="BAV129" s="1021"/>
      <c r="BAW129" s="1021"/>
      <c r="BAX129" s="1021"/>
      <c r="BAY129" s="1021"/>
      <c r="BAZ129" s="1021"/>
      <c r="BBA129" s="1021"/>
      <c r="BBB129" s="1021"/>
      <c r="BBC129" s="1021"/>
      <c r="BBD129" s="1021"/>
      <c r="BBE129" s="1021"/>
      <c r="BBF129" s="1021"/>
      <c r="BBG129" s="1021"/>
      <c r="BBH129" s="1021"/>
      <c r="BBI129" s="1021"/>
      <c r="BBJ129" s="1021"/>
      <c r="BBK129" s="1021"/>
      <c r="BBL129" s="1021"/>
      <c r="BBM129" s="1021"/>
      <c r="BBN129" s="1021"/>
      <c r="BBO129" s="1021"/>
      <c r="BBP129" s="1021"/>
      <c r="BBQ129" s="1021"/>
      <c r="BBR129" s="1021"/>
      <c r="BBS129" s="1021"/>
      <c r="BBT129" s="1021"/>
      <c r="BBU129" s="1021"/>
      <c r="BBV129" s="1021"/>
      <c r="BBW129" s="1021"/>
      <c r="BBX129" s="1021"/>
      <c r="BBY129" s="1021"/>
      <c r="BBZ129" s="1021"/>
      <c r="BCA129" s="1021"/>
      <c r="BCB129" s="1021"/>
      <c r="BCC129" s="1021"/>
      <c r="BCD129" s="1021"/>
      <c r="BCE129" s="1021"/>
      <c r="BCF129" s="1021"/>
      <c r="BCG129" s="1021"/>
      <c r="BCH129" s="1021"/>
      <c r="BCI129" s="1021"/>
      <c r="BCJ129" s="1021"/>
      <c r="BCK129" s="1021"/>
      <c r="BCL129" s="1021"/>
      <c r="BCM129" s="1021"/>
      <c r="BCN129" s="1021"/>
      <c r="BCO129" s="1021"/>
      <c r="BCP129" s="1021"/>
      <c r="BCQ129" s="1021"/>
      <c r="BCR129" s="1021"/>
      <c r="BCS129" s="1021"/>
      <c r="BCT129" s="1021"/>
      <c r="BCU129" s="1021"/>
      <c r="BCV129" s="1021"/>
      <c r="BCW129" s="1021"/>
      <c r="BCX129" s="1021"/>
      <c r="BCY129" s="1021"/>
      <c r="BCZ129" s="1021"/>
      <c r="BDA129" s="1021"/>
      <c r="BDB129" s="1021"/>
      <c r="BDC129" s="1021"/>
      <c r="BDD129" s="1021"/>
      <c r="BDE129" s="1021"/>
      <c r="BDF129" s="1021"/>
      <c r="BDG129" s="1021"/>
      <c r="BDH129" s="1021"/>
      <c r="BDI129" s="1021"/>
      <c r="BDJ129" s="1021"/>
      <c r="BDK129" s="1021"/>
      <c r="BDL129" s="1021"/>
      <c r="BDM129" s="1021"/>
      <c r="BDN129" s="1021"/>
      <c r="BDO129" s="1021"/>
      <c r="BDP129" s="1021"/>
      <c r="BDQ129" s="1021"/>
      <c r="BDR129" s="1021"/>
      <c r="BDS129" s="1021"/>
      <c r="BDT129" s="1021"/>
      <c r="BDU129" s="1021"/>
      <c r="BDV129" s="1021"/>
      <c r="BDW129" s="1021"/>
      <c r="BDX129" s="1021"/>
      <c r="BDY129" s="1021"/>
      <c r="BDZ129" s="1021"/>
      <c r="BEA129" s="1021"/>
      <c r="BEB129" s="1021"/>
      <c r="BEC129" s="1021"/>
      <c r="BED129" s="1021"/>
      <c r="BEE129" s="1021"/>
      <c r="BEF129" s="1021"/>
      <c r="BEG129" s="1021"/>
      <c r="BEH129" s="1021"/>
      <c r="BEI129" s="1021"/>
      <c r="BEJ129" s="1021"/>
      <c r="BEK129" s="1021"/>
      <c r="BEL129" s="1021"/>
      <c r="BEM129" s="1021"/>
      <c r="BEN129" s="1021"/>
      <c r="BEO129" s="1021"/>
      <c r="BEP129" s="1021"/>
      <c r="BEQ129" s="1021"/>
      <c r="BER129" s="1021"/>
      <c r="BES129" s="1021"/>
      <c r="BET129" s="1021"/>
      <c r="BEU129" s="1021"/>
      <c r="BEV129" s="1021"/>
      <c r="BEW129" s="1021"/>
      <c r="BEX129" s="1021"/>
      <c r="BEY129" s="1021"/>
      <c r="BEZ129" s="1021"/>
      <c r="BFA129" s="1021"/>
      <c r="BFB129" s="1021"/>
      <c r="BFC129" s="1021"/>
      <c r="BFD129" s="1021"/>
      <c r="BFE129" s="1021"/>
      <c r="BFF129" s="1021"/>
      <c r="BFG129" s="1021"/>
      <c r="BFH129" s="1021"/>
      <c r="BFI129" s="1021"/>
      <c r="BFJ129" s="1021"/>
      <c r="BFK129" s="1021"/>
      <c r="BFL129" s="1021"/>
      <c r="BFM129" s="1021"/>
      <c r="BFN129" s="1021"/>
      <c r="BFO129" s="1021"/>
      <c r="BFP129" s="1021"/>
      <c r="BFQ129" s="1021"/>
      <c r="BFR129" s="1021"/>
      <c r="BFS129" s="1021"/>
      <c r="BFT129" s="1021"/>
      <c r="BFU129" s="1021"/>
      <c r="BFV129" s="1021"/>
      <c r="BFW129" s="1021"/>
      <c r="BFX129" s="1021"/>
      <c r="BFY129" s="1021"/>
      <c r="BFZ129" s="1021"/>
      <c r="BGA129" s="1021"/>
      <c r="BGB129" s="1021"/>
      <c r="BGC129" s="1021"/>
      <c r="BGD129" s="1021"/>
      <c r="BGE129" s="1021"/>
      <c r="BGF129" s="1021"/>
      <c r="BGG129" s="1021"/>
      <c r="BGH129" s="1021"/>
      <c r="BGI129" s="1021"/>
      <c r="BGJ129" s="1021"/>
      <c r="BGK129" s="1021"/>
      <c r="BGL129" s="1021"/>
      <c r="BGM129" s="1021"/>
      <c r="BGN129" s="1021"/>
      <c r="BGO129" s="1021"/>
      <c r="BGP129" s="1021"/>
      <c r="BGQ129" s="1021"/>
      <c r="BGR129" s="1021"/>
      <c r="BGS129" s="1021"/>
      <c r="BGT129" s="1021"/>
      <c r="BGU129" s="1021"/>
      <c r="BGV129" s="1021"/>
      <c r="BGW129" s="1021"/>
      <c r="BGX129" s="1021"/>
      <c r="BGY129" s="1021"/>
      <c r="BGZ129" s="1021"/>
      <c r="BHA129" s="1021"/>
      <c r="BHB129" s="1021"/>
      <c r="BHC129" s="1021"/>
      <c r="BHD129" s="1021"/>
      <c r="BHE129" s="1021"/>
      <c r="BHF129" s="1021"/>
      <c r="BHG129" s="1021"/>
      <c r="BHH129" s="1021"/>
      <c r="BHI129" s="1021"/>
      <c r="BHJ129" s="1021"/>
      <c r="BHK129" s="1021"/>
      <c r="BHL129" s="1021"/>
      <c r="BHM129" s="1021"/>
      <c r="BHN129" s="1021"/>
      <c r="BHO129" s="1021"/>
      <c r="BHP129" s="1021"/>
      <c r="BHQ129" s="1021"/>
      <c r="BHR129" s="1021"/>
      <c r="BHS129" s="1021"/>
      <c r="BHT129" s="1021"/>
      <c r="BHU129" s="1021"/>
      <c r="BHV129" s="1021"/>
      <c r="BHW129" s="1021"/>
      <c r="BHX129" s="1021"/>
      <c r="BHY129" s="1021"/>
      <c r="BHZ129" s="1021"/>
      <c r="BIA129" s="1021"/>
      <c r="BIB129" s="1021"/>
      <c r="BIC129" s="1021"/>
      <c r="BID129" s="1021"/>
      <c r="BIE129" s="1021"/>
      <c r="BIF129" s="1021"/>
      <c r="BIG129" s="1021"/>
      <c r="BIH129" s="1021"/>
      <c r="BII129" s="1021"/>
      <c r="BIJ129" s="1021"/>
      <c r="BIK129" s="1021"/>
      <c r="BIL129" s="1021"/>
      <c r="BIM129" s="1021"/>
      <c r="BIN129" s="1021"/>
      <c r="BIO129" s="1021"/>
      <c r="BIP129" s="1021"/>
      <c r="BIQ129" s="1021"/>
      <c r="BIR129" s="1021"/>
      <c r="BIS129" s="1021"/>
      <c r="BIT129" s="1021"/>
      <c r="BIU129" s="1021"/>
      <c r="BIV129" s="1021"/>
      <c r="BIW129" s="1021"/>
      <c r="BIX129" s="1021"/>
      <c r="BIY129" s="1021"/>
      <c r="BIZ129" s="1021"/>
      <c r="BJA129" s="1021"/>
      <c r="BJB129" s="1021"/>
      <c r="BJC129" s="1021"/>
      <c r="BJD129" s="1021"/>
      <c r="BJE129" s="1021"/>
      <c r="BJF129" s="1021"/>
      <c r="BJG129" s="1021"/>
      <c r="BJH129" s="1021"/>
      <c r="BJI129" s="1021"/>
      <c r="BJJ129" s="1021"/>
      <c r="BJK129" s="1021"/>
      <c r="BJL129" s="1021"/>
      <c r="BJM129" s="1021"/>
      <c r="BJN129" s="1021"/>
      <c r="BJO129" s="1021"/>
      <c r="BJP129" s="1021"/>
      <c r="BJQ129" s="1021"/>
      <c r="BJR129" s="1021"/>
      <c r="BJS129" s="1021"/>
      <c r="BJT129" s="1021"/>
      <c r="BJU129" s="1021"/>
      <c r="BJV129" s="1021"/>
      <c r="BJW129" s="1021"/>
      <c r="BJX129" s="1021"/>
      <c r="BJY129" s="1021"/>
      <c r="BJZ129" s="1021"/>
      <c r="BKA129" s="1021"/>
      <c r="BKB129" s="1021"/>
      <c r="BKC129" s="1021"/>
      <c r="BKD129" s="1021"/>
      <c r="BKE129" s="1021"/>
      <c r="BKF129" s="1021"/>
      <c r="BKG129" s="1021"/>
      <c r="BKH129" s="1021"/>
      <c r="BKI129" s="1021"/>
      <c r="BKJ129" s="1021"/>
      <c r="BKK129" s="1021"/>
      <c r="BKL129" s="1021"/>
      <c r="BKM129" s="1021"/>
      <c r="BKN129" s="1021"/>
      <c r="BKO129" s="1021"/>
      <c r="BKP129" s="1021"/>
      <c r="BKQ129" s="1021"/>
      <c r="BKR129" s="1021"/>
      <c r="BKS129" s="1021"/>
      <c r="BKT129" s="1021"/>
      <c r="BKU129" s="1021"/>
      <c r="BKV129" s="1021"/>
      <c r="BKW129" s="1021"/>
      <c r="BKX129" s="1021"/>
      <c r="BKY129" s="1021"/>
      <c r="BKZ129" s="1021"/>
      <c r="BLA129" s="1021"/>
      <c r="BLB129" s="1021"/>
      <c r="BLC129" s="1021"/>
      <c r="BLD129" s="1021"/>
      <c r="BLE129" s="1021"/>
      <c r="BLF129" s="1021"/>
      <c r="BLG129" s="1021"/>
      <c r="BLH129" s="1021"/>
      <c r="BLI129" s="1021"/>
      <c r="BLJ129" s="1021"/>
      <c r="BLK129" s="1021"/>
      <c r="BLL129" s="1021"/>
      <c r="BLM129" s="1021"/>
      <c r="BLN129" s="1021"/>
      <c r="BLO129" s="1021"/>
      <c r="BLP129" s="1021"/>
      <c r="BLQ129" s="1021"/>
      <c r="BLR129" s="1021"/>
      <c r="BLS129" s="1021"/>
      <c r="BLT129" s="1021"/>
      <c r="BLU129" s="1021"/>
      <c r="BLV129" s="1021"/>
      <c r="BLW129" s="1021"/>
      <c r="BLX129" s="1021"/>
      <c r="BLY129" s="1021"/>
      <c r="BLZ129" s="1021"/>
      <c r="BMA129" s="1021"/>
      <c r="BMB129" s="1021"/>
      <c r="BMC129" s="1021"/>
      <c r="BMD129" s="1021"/>
      <c r="BME129" s="1021"/>
      <c r="BMF129" s="1021"/>
      <c r="BMG129" s="1021"/>
      <c r="BMH129" s="1021"/>
      <c r="BMI129" s="1021"/>
      <c r="BMJ129" s="1021"/>
      <c r="BMK129" s="1021"/>
      <c r="BML129" s="1021"/>
      <c r="BMM129" s="1021"/>
      <c r="BMN129" s="1021"/>
      <c r="BMO129" s="1021"/>
      <c r="BMP129" s="1021"/>
      <c r="BMQ129" s="1021"/>
      <c r="BMR129" s="1021"/>
      <c r="BMS129" s="1021"/>
      <c r="BMT129" s="1021"/>
      <c r="BMU129" s="1021"/>
      <c r="BMV129" s="1021"/>
      <c r="BMW129" s="1021"/>
      <c r="BMX129" s="1021"/>
      <c r="BMY129" s="1021"/>
      <c r="BMZ129" s="1021"/>
      <c r="BNA129" s="1021"/>
      <c r="BNB129" s="1021"/>
      <c r="BNC129" s="1021"/>
      <c r="BND129" s="1021"/>
      <c r="BNE129" s="1021"/>
      <c r="BNF129" s="1021"/>
      <c r="BNG129" s="1021"/>
      <c r="BNH129" s="1021"/>
      <c r="BNI129" s="1021"/>
      <c r="BNJ129" s="1021"/>
      <c r="BNK129" s="1021"/>
      <c r="BNL129" s="1021"/>
      <c r="BNM129" s="1021"/>
      <c r="BNN129" s="1021"/>
      <c r="BNO129" s="1021"/>
      <c r="BNP129" s="1021"/>
      <c r="BNQ129" s="1021"/>
      <c r="BNR129" s="1021"/>
      <c r="BNS129" s="1021"/>
      <c r="BNT129" s="1021"/>
      <c r="BNU129" s="1021"/>
      <c r="BNV129" s="1021"/>
      <c r="BNW129" s="1021"/>
      <c r="BNX129" s="1021"/>
      <c r="BNY129" s="1021"/>
      <c r="BNZ129" s="1021"/>
      <c r="BOA129" s="1021"/>
      <c r="BOB129" s="1021"/>
      <c r="BOC129" s="1021"/>
      <c r="BOD129" s="1021"/>
      <c r="BOE129" s="1021"/>
      <c r="BOF129" s="1021"/>
      <c r="BOG129" s="1021"/>
      <c r="BOH129" s="1021"/>
      <c r="BOI129" s="1021"/>
      <c r="BOJ129" s="1021"/>
      <c r="BOK129" s="1021"/>
      <c r="BOL129" s="1021"/>
      <c r="BOM129" s="1021"/>
      <c r="BON129" s="1021"/>
      <c r="BOO129" s="1021"/>
      <c r="BOP129" s="1021"/>
      <c r="BOQ129" s="1021"/>
      <c r="BOR129" s="1021"/>
      <c r="BOS129" s="1021"/>
      <c r="BOT129" s="1021"/>
      <c r="BOU129" s="1021"/>
      <c r="BOV129" s="1021"/>
      <c r="BOW129" s="1021"/>
      <c r="BOX129" s="1021"/>
      <c r="BOY129" s="1021"/>
      <c r="BOZ129" s="1021"/>
      <c r="BPA129" s="1021"/>
      <c r="BPB129" s="1021"/>
      <c r="BPC129" s="1021"/>
      <c r="BPD129" s="1021"/>
      <c r="BPE129" s="1021"/>
      <c r="BPF129" s="1021"/>
      <c r="BPG129" s="1021"/>
      <c r="BPH129" s="1021"/>
      <c r="BPI129" s="1021"/>
      <c r="BPJ129" s="1021"/>
      <c r="BPK129" s="1021"/>
      <c r="BPL129" s="1021"/>
      <c r="BPM129" s="1021"/>
      <c r="BPN129" s="1021"/>
      <c r="BPO129" s="1021"/>
      <c r="BPP129" s="1021"/>
      <c r="BPQ129" s="1021"/>
      <c r="BPR129" s="1021"/>
      <c r="BPS129" s="1021"/>
      <c r="BPT129" s="1021"/>
      <c r="BPU129" s="1021"/>
      <c r="BPV129" s="1021"/>
      <c r="BPW129" s="1021"/>
      <c r="BPX129" s="1021"/>
      <c r="BPY129" s="1021"/>
      <c r="BPZ129" s="1021"/>
      <c r="BQA129" s="1021"/>
      <c r="BQB129" s="1021"/>
      <c r="BQC129" s="1021"/>
      <c r="BQD129" s="1021"/>
      <c r="BQE129" s="1021"/>
      <c r="BQF129" s="1021"/>
      <c r="BQG129" s="1021"/>
      <c r="BQH129" s="1021"/>
      <c r="BQI129" s="1021"/>
      <c r="BQJ129" s="1021"/>
      <c r="BQK129" s="1021"/>
      <c r="BQL129" s="1021"/>
      <c r="BQM129" s="1021"/>
      <c r="BQN129" s="1021"/>
      <c r="BQO129" s="1021"/>
      <c r="BQP129" s="1021"/>
      <c r="BQQ129" s="1021"/>
      <c r="BQR129" s="1021"/>
      <c r="BQS129" s="1021"/>
      <c r="BQT129" s="1021"/>
      <c r="BQU129" s="1021"/>
      <c r="BQV129" s="1021"/>
      <c r="BQW129" s="1021"/>
      <c r="BQX129" s="1021"/>
      <c r="BQY129" s="1021"/>
      <c r="BQZ129" s="1021"/>
      <c r="BRA129" s="1021"/>
      <c r="BRB129" s="1021"/>
      <c r="BRC129" s="1021"/>
      <c r="BRD129" s="1021"/>
      <c r="BRE129" s="1021"/>
      <c r="BRF129" s="1021"/>
      <c r="BRG129" s="1021"/>
      <c r="BRH129" s="1021"/>
      <c r="BRI129" s="1021"/>
      <c r="BRJ129" s="1021"/>
      <c r="BRK129" s="1021"/>
      <c r="BRL129" s="1021"/>
      <c r="BRM129" s="1021"/>
      <c r="BRN129" s="1021"/>
      <c r="BRO129" s="1021"/>
      <c r="BRP129" s="1021"/>
      <c r="BRQ129" s="1021"/>
      <c r="BRR129" s="1021"/>
      <c r="BRS129" s="1021"/>
      <c r="BRT129" s="1021"/>
      <c r="BRU129" s="1021"/>
      <c r="BRV129" s="1021"/>
      <c r="BRW129" s="1021"/>
      <c r="BRX129" s="1021"/>
      <c r="BRY129" s="1021"/>
      <c r="BRZ129" s="1021"/>
      <c r="BSA129" s="1021"/>
      <c r="BSB129" s="1021"/>
      <c r="BSC129" s="1021"/>
      <c r="BSD129" s="1021"/>
      <c r="BSE129" s="1021"/>
      <c r="BSF129" s="1021"/>
      <c r="BSG129" s="1021"/>
      <c r="BSH129" s="1021"/>
      <c r="BSI129" s="1021"/>
      <c r="BSJ129" s="1021"/>
      <c r="BSK129" s="1021"/>
      <c r="BSL129" s="1021"/>
      <c r="BSM129" s="1021"/>
      <c r="BSN129" s="1021"/>
      <c r="BSO129" s="1021"/>
      <c r="BSP129" s="1021"/>
      <c r="BSQ129" s="1021"/>
      <c r="BSR129" s="1021"/>
      <c r="BSS129" s="1021"/>
      <c r="BST129" s="1021"/>
      <c r="BSU129" s="1021"/>
      <c r="BSV129" s="1021"/>
      <c r="BSW129" s="1021"/>
      <c r="BSX129" s="1021"/>
      <c r="BSY129" s="1021"/>
      <c r="BSZ129" s="1021"/>
      <c r="BTA129" s="1021"/>
      <c r="BTB129" s="1021"/>
      <c r="BTC129" s="1021"/>
      <c r="BTD129" s="1021"/>
      <c r="BTE129" s="1021"/>
      <c r="BTF129" s="1021"/>
      <c r="BTG129" s="1021"/>
      <c r="BTH129" s="1021"/>
      <c r="BTI129" s="1021"/>
      <c r="BTJ129" s="1021"/>
      <c r="BTK129" s="1021"/>
      <c r="BTL129" s="1021"/>
      <c r="BTM129" s="1021"/>
      <c r="BTN129" s="1021"/>
      <c r="BTO129" s="1021"/>
      <c r="BTP129" s="1021"/>
      <c r="BTQ129" s="1021"/>
      <c r="BTR129" s="1021"/>
      <c r="BTS129" s="1021"/>
      <c r="BTT129" s="1021"/>
      <c r="BTU129" s="1021"/>
      <c r="BTV129" s="1021"/>
      <c r="BTW129" s="1021"/>
      <c r="BTX129" s="1021"/>
      <c r="BTY129" s="1021"/>
      <c r="BTZ129" s="1021"/>
      <c r="BUA129" s="1021"/>
      <c r="BUB129" s="1021"/>
      <c r="BUC129" s="1021"/>
      <c r="BUD129" s="1021"/>
      <c r="BUE129" s="1021"/>
      <c r="BUF129" s="1021"/>
      <c r="BUG129" s="1021"/>
      <c r="BUH129" s="1021"/>
      <c r="BUI129" s="1021"/>
      <c r="BUJ129" s="1021"/>
      <c r="BUK129" s="1021"/>
      <c r="BUL129" s="1021"/>
      <c r="BUM129" s="1021"/>
      <c r="BUN129" s="1021"/>
      <c r="BUO129" s="1021"/>
      <c r="BUP129" s="1021"/>
      <c r="BUQ129" s="1021"/>
      <c r="BUR129" s="1021"/>
      <c r="BUS129" s="1021"/>
      <c r="BUT129" s="1021"/>
      <c r="BUU129" s="1021"/>
      <c r="BUV129" s="1021"/>
      <c r="BUW129" s="1021"/>
      <c r="BUX129" s="1021"/>
      <c r="BUY129" s="1021"/>
      <c r="BUZ129" s="1021"/>
      <c r="BVA129" s="1021"/>
      <c r="BVB129" s="1021"/>
      <c r="BVC129" s="1021"/>
      <c r="BVD129" s="1021"/>
      <c r="BVE129" s="1021"/>
      <c r="BVF129" s="1021"/>
      <c r="BVG129" s="1021"/>
      <c r="BVH129" s="1021"/>
      <c r="BVI129" s="1021"/>
      <c r="BVJ129" s="1021"/>
      <c r="BVK129" s="1021"/>
      <c r="BVL129" s="1021"/>
      <c r="BVM129" s="1021"/>
      <c r="BVN129" s="1021"/>
      <c r="BVO129" s="1021"/>
      <c r="BVP129" s="1021"/>
      <c r="BVQ129" s="1021"/>
      <c r="BVR129" s="1021"/>
      <c r="BVS129" s="1021"/>
      <c r="BVT129" s="1021"/>
      <c r="BVU129" s="1021"/>
      <c r="BVV129" s="1021"/>
      <c r="BVW129" s="1021"/>
      <c r="BVX129" s="1021"/>
      <c r="BVY129" s="1021"/>
      <c r="BVZ129" s="1021"/>
      <c r="BWA129" s="1021"/>
      <c r="BWB129" s="1021"/>
      <c r="BWC129" s="1021"/>
      <c r="BWD129" s="1021"/>
      <c r="BWE129" s="1021"/>
      <c r="BWF129" s="1021"/>
      <c r="BWG129" s="1021"/>
      <c r="BWH129" s="1021"/>
      <c r="BWI129" s="1021"/>
      <c r="BWJ129" s="1021"/>
      <c r="BWK129" s="1021"/>
      <c r="BWL129" s="1021"/>
      <c r="BWM129" s="1021"/>
      <c r="BWN129" s="1021"/>
      <c r="BWO129" s="1021"/>
      <c r="BWP129" s="1021"/>
      <c r="BWQ129" s="1021"/>
      <c r="BWR129" s="1021"/>
      <c r="BWS129" s="1021"/>
      <c r="BWT129" s="1021"/>
      <c r="BWU129" s="1021"/>
      <c r="BWV129" s="1021"/>
      <c r="BWW129" s="1021"/>
      <c r="BWX129" s="1021"/>
      <c r="BWY129" s="1021"/>
      <c r="BWZ129" s="1021"/>
      <c r="BXA129" s="1021"/>
      <c r="BXB129" s="1021"/>
      <c r="BXC129" s="1021"/>
      <c r="BXD129" s="1021"/>
      <c r="BXE129" s="1021"/>
      <c r="BXF129" s="1021"/>
      <c r="BXG129" s="1021"/>
      <c r="BXH129" s="1021"/>
      <c r="BXI129" s="1021"/>
      <c r="BXJ129" s="1021"/>
      <c r="BXK129" s="1021"/>
      <c r="BXL129" s="1021"/>
      <c r="BXM129" s="1021"/>
      <c r="BXN129" s="1021"/>
      <c r="BXO129" s="1021"/>
      <c r="BXP129" s="1021"/>
      <c r="BXQ129" s="1021"/>
      <c r="BXR129" s="1021"/>
      <c r="BXS129" s="1021"/>
      <c r="BXT129" s="1021"/>
      <c r="BXU129" s="1021"/>
      <c r="BXV129" s="1021"/>
      <c r="BXW129" s="1021"/>
      <c r="BXX129" s="1021"/>
      <c r="BXY129" s="1021"/>
      <c r="BXZ129" s="1021"/>
      <c r="BYA129" s="1021"/>
      <c r="BYB129" s="1021"/>
      <c r="BYC129" s="1021"/>
      <c r="BYD129" s="1021"/>
      <c r="BYE129" s="1021"/>
      <c r="BYF129" s="1021"/>
      <c r="BYG129" s="1021"/>
      <c r="BYH129" s="1021"/>
      <c r="BYI129" s="1021"/>
      <c r="BYJ129" s="1021"/>
      <c r="BYK129" s="1021"/>
      <c r="BYL129" s="1021"/>
      <c r="BYM129" s="1021"/>
      <c r="BYN129" s="1021"/>
      <c r="BYO129" s="1021"/>
      <c r="BYP129" s="1021"/>
      <c r="BYQ129" s="1021"/>
      <c r="BYR129" s="1021"/>
      <c r="BYS129" s="1021"/>
      <c r="BYT129" s="1021"/>
      <c r="BYU129" s="1021"/>
      <c r="BYV129" s="1021"/>
      <c r="BYW129" s="1021"/>
      <c r="BYX129" s="1021"/>
      <c r="BYY129" s="1021"/>
      <c r="BYZ129" s="1021"/>
      <c r="BZA129" s="1021"/>
      <c r="BZB129" s="1021"/>
      <c r="BZC129" s="1021"/>
      <c r="BZD129" s="1021"/>
      <c r="BZE129" s="1021"/>
      <c r="BZF129" s="1021"/>
      <c r="BZG129" s="1021"/>
      <c r="BZH129" s="1021"/>
      <c r="BZI129" s="1021"/>
      <c r="BZJ129" s="1021"/>
      <c r="BZK129" s="1021"/>
      <c r="BZL129" s="1021"/>
      <c r="BZM129" s="1021"/>
      <c r="BZN129" s="1021"/>
      <c r="BZO129" s="1021"/>
      <c r="BZP129" s="1021"/>
      <c r="BZQ129" s="1021"/>
      <c r="BZR129" s="1021"/>
      <c r="BZS129" s="1021"/>
      <c r="BZT129" s="1021"/>
      <c r="BZU129" s="1021"/>
      <c r="BZV129" s="1021"/>
      <c r="BZW129" s="1021"/>
      <c r="BZX129" s="1021"/>
      <c r="BZY129" s="1021"/>
      <c r="BZZ129" s="1021"/>
      <c r="CAA129" s="1021"/>
      <c r="CAB129" s="1021"/>
      <c r="CAC129" s="1021"/>
      <c r="CAD129" s="1021"/>
      <c r="CAE129" s="1021"/>
      <c r="CAF129" s="1021"/>
      <c r="CAG129" s="1021"/>
      <c r="CAH129" s="1021"/>
      <c r="CAI129" s="1021"/>
      <c r="CAJ129" s="1021"/>
      <c r="CAK129" s="1021"/>
      <c r="CAL129" s="1021"/>
      <c r="CAM129" s="1021"/>
      <c r="CAN129" s="1021"/>
      <c r="CAO129" s="1021"/>
      <c r="CAP129" s="1021"/>
      <c r="CAQ129" s="1021"/>
      <c r="CAR129" s="1021"/>
      <c r="CAS129" s="1021"/>
      <c r="CAT129" s="1021"/>
      <c r="CAU129" s="1021"/>
      <c r="CAV129" s="1021"/>
      <c r="CAW129" s="1021"/>
      <c r="CAX129" s="1021"/>
      <c r="CAY129" s="1021"/>
      <c r="CAZ129" s="1021"/>
      <c r="CBA129" s="1021"/>
      <c r="CBB129" s="1021"/>
      <c r="CBC129" s="1021"/>
      <c r="CBD129" s="1021"/>
      <c r="CBE129" s="1021"/>
      <c r="CBF129" s="1021"/>
      <c r="CBG129" s="1021"/>
      <c r="CBH129" s="1021"/>
      <c r="CBI129" s="1021"/>
      <c r="CBJ129" s="1021"/>
      <c r="CBK129" s="1021"/>
      <c r="CBL129" s="1021"/>
      <c r="CBM129" s="1021"/>
      <c r="CBN129" s="1021"/>
      <c r="CBO129" s="1021"/>
      <c r="CBP129" s="1021"/>
      <c r="CBQ129" s="1021"/>
      <c r="CBR129" s="1021"/>
      <c r="CBS129" s="1021"/>
      <c r="CBT129" s="1021"/>
      <c r="CBU129" s="1021"/>
      <c r="CBV129" s="1021"/>
      <c r="CBW129" s="1021"/>
      <c r="CBX129" s="1021"/>
      <c r="CBY129" s="1021"/>
      <c r="CBZ129" s="1021"/>
      <c r="CCA129" s="1021"/>
      <c r="CCB129" s="1021"/>
      <c r="CCC129" s="1021"/>
      <c r="CCD129" s="1021"/>
      <c r="CCE129" s="1021"/>
      <c r="CCF129" s="1021"/>
      <c r="CCG129" s="1021"/>
      <c r="CCH129" s="1021"/>
      <c r="CCI129" s="1021"/>
      <c r="CCJ129" s="1021"/>
      <c r="CCK129" s="1021"/>
      <c r="CCL129" s="1021"/>
      <c r="CCM129" s="1021"/>
      <c r="CCN129" s="1021"/>
      <c r="CCO129" s="1021"/>
      <c r="CCP129" s="1021"/>
      <c r="CCQ129" s="1021"/>
      <c r="CCR129" s="1021"/>
      <c r="CCS129" s="1021"/>
      <c r="CCT129" s="1021"/>
      <c r="CCU129" s="1021"/>
      <c r="CCV129" s="1021"/>
      <c r="CCW129" s="1021"/>
      <c r="CCX129" s="1021"/>
      <c r="CCY129" s="1021"/>
      <c r="CCZ129" s="1021"/>
      <c r="CDA129" s="1021"/>
      <c r="CDB129" s="1021"/>
      <c r="CDC129" s="1021"/>
      <c r="CDD129" s="1021"/>
      <c r="CDE129" s="1021"/>
      <c r="CDF129" s="1021"/>
      <c r="CDG129" s="1021"/>
      <c r="CDH129" s="1021"/>
      <c r="CDI129" s="1021"/>
      <c r="CDJ129" s="1021"/>
      <c r="CDK129" s="1021"/>
      <c r="CDL129" s="1021"/>
      <c r="CDM129" s="1021"/>
      <c r="CDN129" s="1021"/>
      <c r="CDO129" s="1021"/>
      <c r="CDP129" s="1021"/>
      <c r="CDQ129" s="1021"/>
      <c r="CDR129" s="1021"/>
      <c r="CDS129" s="1021"/>
      <c r="CDT129" s="1021"/>
      <c r="CDU129" s="1021"/>
      <c r="CDV129" s="1021"/>
      <c r="CDW129" s="1021"/>
      <c r="CDX129" s="1021"/>
      <c r="CDY129" s="1021"/>
      <c r="CDZ129" s="1021"/>
      <c r="CEA129" s="1021"/>
      <c r="CEB129" s="1021"/>
      <c r="CEC129" s="1021"/>
      <c r="CED129" s="1021"/>
      <c r="CEE129" s="1021"/>
      <c r="CEF129" s="1021"/>
      <c r="CEG129" s="1021"/>
      <c r="CEH129" s="1021"/>
      <c r="CEI129" s="1021"/>
      <c r="CEJ129" s="1021"/>
      <c r="CEK129" s="1021"/>
      <c r="CEL129" s="1021"/>
      <c r="CEM129" s="1021"/>
      <c r="CEN129" s="1021"/>
      <c r="CEO129" s="1021"/>
      <c r="CEP129" s="1021"/>
      <c r="CEQ129" s="1021"/>
      <c r="CER129" s="1021"/>
      <c r="CES129" s="1021"/>
      <c r="CET129" s="1021"/>
      <c r="CEU129" s="1021"/>
      <c r="CEV129" s="1021"/>
      <c r="CEW129" s="1021"/>
      <c r="CEX129" s="1021"/>
      <c r="CEY129" s="1021"/>
      <c r="CEZ129" s="1021"/>
      <c r="CFA129" s="1021"/>
      <c r="CFB129" s="1021"/>
      <c r="CFC129" s="1021"/>
      <c r="CFD129" s="1021"/>
      <c r="CFE129" s="1021"/>
      <c r="CFF129" s="1021"/>
      <c r="CFG129" s="1021"/>
      <c r="CFH129" s="1021"/>
      <c r="CFI129" s="1021"/>
      <c r="CFJ129" s="1021"/>
      <c r="CFK129" s="1021"/>
      <c r="CFL129" s="1021"/>
      <c r="CFM129" s="1021"/>
      <c r="CFN129" s="1021"/>
      <c r="CFO129" s="1021"/>
      <c r="CFP129" s="1021"/>
      <c r="CFQ129" s="1021"/>
      <c r="CFR129" s="1021"/>
      <c r="CFS129" s="1021"/>
      <c r="CFT129" s="1021"/>
      <c r="CFU129" s="1021"/>
      <c r="CFV129" s="1021"/>
      <c r="CFW129" s="1021"/>
      <c r="CFX129" s="1021"/>
      <c r="CFY129" s="1021"/>
      <c r="CFZ129" s="1021"/>
      <c r="CGA129" s="1021"/>
      <c r="CGB129" s="1021"/>
      <c r="CGC129" s="1021"/>
      <c r="CGD129" s="1021"/>
      <c r="CGE129" s="1021"/>
      <c r="CGF129" s="1021"/>
      <c r="CGG129" s="1021"/>
      <c r="CGH129" s="1021"/>
      <c r="CGI129" s="1021"/>
      <c r="CGJ129" s="1021"/>
      <c r="CGK129" s="1021"/>
      <c r="CGL129" s="1021"/>
      <c r="CGM129" s="1021"/>
      <c r="CGN129" s="1021"/>
      <c r="CGO129" s="1021"/>
      <c r="CGP129" s="1021"/>
      <c r="CGQ129" s="1021"/>
      <c r="CGR129" s="1021"/>
      <c r="CGS129" s="1021"/>
      <c r="CGT129" s="1021"/>
      <c r="CGU129" s="1021"/>
      <c r="CGV129" s="1021"/>
      <c r="CGW129" s="1021"/>
      <c r="CGX129" s="1021"/>
      <c r="CGY129" s="1021"/>
      <c r="CGZ129" s="1021"/>
      <c r="CHA129" s="1021"/>
      <c r="CHB129" s="1021"/>
      <c r="CHC129" s="1021"/>
      <c r="CHD129" s="1021"/>
      <c r="CHE129" s="1021"/>
      <c r="CHF129" s="1021"/>
      <c r="CHG129" s="1021"/>
      <c r="CHH129" s="1021"/>
      <c r="CHI129" s="1021"/>
      <c r="CHJ129" s="1021"/>
      <c r="CHK129" s="1021"/>
      <c r="CHL129" s="1021"/>
      <c r="CHM129" s="1021"/>
      <c r="CHN129" s="1021"/>
      <c r="CHO129" s="1021"/>
      <c r="CHP129" s="1021"/>
      <c r="CHQ129" s="1021"/>
      <c r="CHR129" s="1021"/>
      <c r="CHS129" s="1021"/>
      <c r="CHT129" s="1021"/>
      <c r="CHU129" s="1021"/>
      <c r="CHV129" s="1021"/>
      <c r="CHW129" s="1021"/>
      <c r="CHX129" s="1021"/>
      <c r="CHY129" s="1021"/>
      <c r="CHZ129" s="1021"/>
      <c r="CIA129" s="1021"/>
      <c r="CIB129" s="1021"/>
      <c r="CIC129" s="1021"/>
      <c r="CID129" s="1021"/>
      <c r="CIE129" s="1021"/>
      <c r="CIF129" s="1021"/>
      <c r="CIG129" s="1021"/>
      <c r="CIH129" s="1021"/>
      <c r="CII129" s="1021"/>
      <c r="CIJ129" s="1021"/>
      <c r="CIK129" s="1021"/>
      <c r="CIL129" s="1021"/>
      <c r="CIM129" s="1021"/>
      <c r="CIN129" s="1021"/>
      <c r="CIO129" s="1021"/>
      <c r="CIP129" s="1021"/>
      <c r="CIQ129" s="1021"/>
      <c r="CIR129" s="1021"/>
      <c r="CIS129" s="1021"/>
      <c r="CIT129" s="1021"/>
      <c r="CIU129" s="1021"/>
      <c r="CIV129" s="1021"/>
      <c r="CIW129" s="1021"/>
      <c r="CIX129" s="1021"/>
      <c r="CIY129" s="1021"/>
      <c r="CIZ129" s="1021"/>
      <c r="CJA129" s="1021"/>
      <c r="CJB129" s="1021"/>
      <c r="CJC129" s="1021"/>
      <c r="CJD129" s="1021"/>
      <c r="CJE129" s="1021"/>
      <c r="CJF129" s="1021"/>
      <c r="CJG129" s="1021"/>
      <c r="CJH129" s="1021"/>
      <c r="CJI129" s="1021"/>
      <c r="CJJ129" s="1021"/>
      <c r="CJK129" s="1021"/>
      <c r="CJL129" s="1021"/>
      <c r="CJM129" s="1021"/>
      <c r="CJN129" s="1021"/>
      <c r="CJO129" s="1021"/>
      <c r="CJP129" s="1021"/>
      <c r="CJQ129" s="1021"/>
      <c r="CJR129" s="1021"/>
      <c r="CJS129" s="1021"/>
      <c r="CJT129" s="1021"/>
      <c r="CJU129" s="1021"/>
      <c r="CJV129" s="1021"/>
      <c r="CJW129" s="1021"/>
      <c r="CJX129" s="1021"/>
      <c r="CJY129" s="1021"/>
      <c r="CJZ129" s="1021"/>
      <c r="CKA129" s="1021"/>
      <c r="CKB129" s="1021"/>
      <c r="CKC129" s="1021"/>
      <c r="CKD129" s="1021"/>
      <c r="CKE129" s="1021"/>
      <c r="CKF129" s="1021"/>
      <c r="CKG129" s="1021"/>
      <c r="CKH129" s="1021"/>
      <c r="CKI129" s="1021"/>
      <c r="CKJ129" s="1021"/>
      <c r="CKK129" s="1021"/>
      <c r="CKL129" s="1021"/>
      <c r="CKM129" s="1021"/>
      <c r="CKN129" s="1021"/>
      <c r="CKO129" s="1021"/>
      <c r="CKP129" s="1021"/>
      <c r="CKQ129" s="1021"/>
      <c r="CKR129" s="1021"/>
      <c r="CKS129" s="1021"/>
      <c r="CKT129" s="1021"/>
      <c r="CKU129" s="1021"/>
      <c r="CKV129" s="1021"/>
      <c r="CKW129" s="1021"/>
      <c r="CKX129" s="1021"/>
      <c r="CKY129" s="1021"/>
      <c r="CKZ129" s="1021"/>
      <c r="CLA129" s="1021"/>
      <c r="CLB129" s="1021"/>
      <c r="CLC129" s="1021"/>
      <c r="CLD129" s="1021"/>
      <c r="CLE129" s="1021"/>
      <c r="CLF129" s="1021"/>
      <c r="CLG129" s="1021"/>
      <c r="CLH129" s="1021"/>
      <c r="CLI129" s="1021"/>
      <c r="CLJ129" s="1021"/>
      <c r="CLK129" s="1021"/>
      <c r="CLL129" s="1021"/>
      <c r="CLM129" s="1021"/>
      <c r="CLN129" s="1021"/>
      <c r="CLO129" s="1021"/>
      <c r="CLP129" s="1021"/>
      <c r="CLQ129" s="1021"/>
      <c r="CLR129" s="1021"/>
      <c r="CLS129" s="1021"/>
      <c r="CLT129" s="1021"/>
      <c r="CLU129" s="1021"/>
      <c r="CLV129" s="1021"/>
      <c r="CLW129" s="1021"/>
      <c r="CLX129" s="1021"/>
      <c r="CLY129" s="1021"/>
      <c r="CLZ129" s="1021"/>
      <c r="CMA129" s="1021"/>
      <c r="CMB129" s="1021"/>
      <c r="CMC129" s="1021"/>
      <c r="CMD129" s="1021"/>
      <c r="CME129" s="1021"/>
      <c r="CMF129" s="1021"/>
      <c r="CMG129" s="1021"/>
      <c r="CMH129" s="1021"/>
      <c r="CMI129" s="1021"/>
      <c r="CMJ129" s="1021"/>
      <c r="CMK129" s="1021"/>
      <c r="CML129" s="1021"/>
      <c r="CMM129" s="1021"/>
      <c r="CMN129" s="1021"/>
      <c r="CMO129" s="1021"/>
      <c r="CMP129" s="1021"/>
      <c r="CMQ129" s="1021"/>
      <c r="CMR129" s="1021"/>
      <c r="CMS129" s="1021"/>
      <c r="CMT129" s="1021"/>
      <c r="CMU129" s="1021"/>
      <c r="CMV129" s="1021"/>
      <c r="CMW129" s="1021"/>
      <c r="CMX129" s="1021"/>
      <c r="CMY129" s="1021"/>
      <c r="CMZ129" s="1021"/>
      <c r="CNA129" s="1021"/>
      <c r="CNB129" s="1021"/>
      <c r="CNC129" s="1021"/>
      <c r="CND129" s="1021"/>
      <c r="CNE129" s="1021"/>
      <c r="CNF129" s="1021"/>
      <c r="CNG129" s="1021"/>
      <c r="CNH129" s="1021"/>
      <c r="CNI129" s="1021"/>
      <c r="CNJ129" s="1021"/>
      <c r="CNK129" s="1021"/>
      <c r="CNL129" s="1021"/>
      <c r="CNM129" s="1021"/>
      <c r="CNN129" s="1021"/>
      <c r="CNO129" s="1021"/>
      <c r="CNP129" s="1021"/>
      <c r="CNQ129" s="1021"/>
      <c r="CNR129" s="1021"/>
      <c r="CNS129" s="1021"/>
      <c r="CNT129" s="1021"/>
      <c r="CNU129" s="1021"/>
      <c r="CNV129" s="1021"/>
      <c r="CNW129" s="1021"/>
      <c r="CNX129" s="1021"/>
      <c r="CNY129" s="1021"/>
      <c r="CNZ129" s="1021"/>
      <c r="COA129" s="1021"/>
      <c r="COB129" s="1021"/>
      <c r="COC129" s="1021"/>
      <c r="COD129" s="1021"/>
      <c r="COE129" s="1021"/>
      <c r="COF129" s="1021"/>
      <c r="COG129" s="1021"/>
      <c r="COH129" s="1021"/>
      <c r="COI129" s="1021"/>
      <c r="COJ129" s="1021"/>
      <c r="COK129" s="1021"/>
      <c r="COL129" s="1021"/>
      <c r="COM129" s="1021"/>
      <c r="CON129" s="1021"/>
      <c r="COO129" s="1021"/>
      <c r="COP129" s="1021"/>
      <c r="COQ129" s="1021"/>
      <c r="COR129" s="1021"/>
      <c r="COS129" s="1021"/>
      <c r="COT129" s="1021"/>
      <c r="COU129" s="1021"/>
      <c r="COV129" s="1021"/>
      <c r="COW129" s="1021"/>
      <c r="COX129" s="1021"/>
      <c r="COY129" s="1021"/>
      <c r="COZ129" s="1021"/>
      <c r="CPA129" s="1021"/>
      <c r="CPB129" s="1021"/>
      <c r="CPC129" s="1021"/>
      <c r="CPD129" s="1021"/>
      <c r="CPE129" s="1021"/>
      <c r="CPF129" s="1021"/>
      <c r="CPG129" s="1021"/>
      <c r="CPH129" s="1021"/>
      <c r="CPI129" s="1021"/>
      <c r="CPJ129" s="1021"/>
      <c r="CPK129" s="1021"/>
      <c r="CPL129" s="1021"/>
      <c r="CPM129" s="1021"/>
      <c r="CPN129" s="1021"/>
      <c r="CPO129" s="1021"/>
      <c r="CPP129" s="1021"/>
      <c r="CPQ129" s="1021"/>
      <c r="CPR129" s="1021"/>
      <c r="CPS129" s="1021"/>
      <c r="CPT129" s="1021"/>
      <c r="CPU129" s="1021"/>
      <c r="CPV129" s="1021"/>
      <c r="CPW129" s="1021"/>
      <c r="CPX129" s="1021"/>
      <c r="CPY129" s="1021"/>
      <c r="CPZ129" s="1021"/>
      <c r="CQA129" s="1021"/>
      <c r="CQB129" s="1021"/>
      <c r="CQC129" s="1021"/>
      <c r="CQD129" s="1021"/>
      <c r="CQE129" s="1021"/>
      <c r="CQF129" s="1021"/>
      <c r="CQG129" s="1021"/>
      <c r="CQH129" s="1021"/>
      <c r="CQI129" s="1021"/>
      <c r="CQJ129" s="1021"/>
      <c r="CQK129" s="1021"/>
      <c r="CQL129" s="1021"/>
      <c r="CQM129" s="1021"/>
      <c r="CQN129" s="1021"/>
      <c r="CQO129" s="1021"/>
      <c r="CQP129" s="1021"/>
      <c r="CQQ129" s="1021"/>
      <c r="CQR129" s="1021"/>
      <c r="CQS129" s="1021"/>
      <c r="CQT129" s="1021"/>
      <c r="CQU129" s="1021"/>
      <c r="CQV129" s="1021"/>
      <c r="CQW129" s="1021"/>
      <c r="CQX129" s="1021"/>
      <c r="CQY129" s="1021"/>
      <c r="CQZ129" s="1021"/>
      <c r="CRA129" s="1021"/>
      <c r="CRB129" s="1021"/>
      <c r="CRC129" s="1021"/>
      <c r="CRD129" s="1021"/>
      <c r="CRE129" s="1021"/>
      <c r="CRF129" s="1021"/>
      <c r="CRG129" s="1021"/>
      <c r="CRH129" s="1021"/>
      <c r="CRI129" s="1021"/>
      <c r="CRJ129" s="1021"/>
      <c r="CRK129" s="1021"/>
      <c r="CRL129" s="1021"/>
      <c r="CRM129" s="1021"/>
      <c r="CRN129" s="1021"/>
      <c r="CRO129" s="1021"/>
      <c r="CRP129" s="1021"/>
      <c r="CRQ129" s="1021"/>
      <c r="CRR129" s="1021"/>
      <c r="CRS129" s="1021"/>
      <c r="CRT129" s="1021"/>
      <c r="CRU129" s="1021"/>
      <c r="CRV129" s="1021"/>
      <c r="CRW129" s="1021"/>
      <c r="CRX129" s="1021"/>
      <c r="CRY129" s="1021"/>
      <c r="CRZ129" s="1021"/>
      <c r="CSA129" s="1021"/>
      <c r="CSB129" s="1021"/>
      <c r="CSC129" s="1021"/>
      <c r="CSD129" s="1021"/>
      <c r="CSE129" s="1021"/>
      <c r="CSF129" s="1021"/>
      <c r="CSG129" s="1021"/>
      <c r="CSH129" s="1021"/>
      <c r="CSI129" s="1021"/>
      <c r="CSJ129" s="1021"/>
      <c r="CSK129" s="1021"/>
      <c r="CSL129" s="1021"/>
      <c r="CSM129" s="1021"/>
      <c r="CSN129" s="1021"/>
      <c r="CSO129" s="1021"/>
      <c r="CSP129" s="1021"/>
      <c r="CSQ129" s="1021"/>
      <c r="CSR129" s="1021"/>
      <c r="CSS129" s="1021"/>
      <c r="CST129" s="1021"/>
      <c r="CSU129" s="1021"/>
      <c r="CSV129" s="1021"/>
      <c r="CSW129" s="1021"/>
      <c r="CSX129" s="1021"/>
      <c r="CSY129" s="1021"/>
      <c r="CSZ129" s="1021"/>
      <c r="CTA129" s="1021"/>
      <c r="CTB129" s="1021"/>
      <c r="CTC129" s="1021"/>
      <c r="CTD129" s="1021"/>
      <c r="CTE129" s="1021"/>
      <c r="CTF129" s="1021"/>
      <c r="CTG129" s="1021"/>
      <c r="CTH129" s="1021"/>
      <c r="CTI129" s="1021"/>
      <c r="CTJ129" s="1021"/>
      <c r="CTK129" s="1021"/>
      <c r="CTL129" s="1021"/>
      <c r="CTM129" s="1021"/>
      <c r="CTN129" s="1021"/>
      <c r="CTO129" s="1021"/>
      <c r="CTP129" s="1021"/>
      <c r="CTQ129" s="1021"/>
      <c r="CTR129" s="1021"/>
      <c r="CTS129" s="1021"/>
      <c r="CTT129" s="1021"/>
      <c r="CTU129" s="1021"/>
      <c r="CTV129" s="1021"/>
      <c r="CTW129" s="1021"/>
      <c r="CTX129" s="1021"/>
      <c r="CTY129" s="1021"/>
      <c r="CTZ129" s="1021"/>
      <c r="CUA129" s="1021"/>
      <c r="CUB129" s="1021"/>
      <c r="CUC129" s="1021"/>
      <c r="CUD129" s="1021"/>
      <c r="CUE129" s="1021"/>
      <c r="CUF129" s="1021"/>
      <c r="CUG129" s="1021"/>
      <c r="CUH129" s="1021"/>
      <c r="CUI129" s="1021"/>
      <c r="CUJ129" s="1021"/>
      <c r="CUK129" s="1021"/>
      <c r="CUL129" s="1021"/>
      <c r="CUM129" s="1021"/>
      <c r="CUN129" s="1021"/>
      <c r="CUO129" s="1021"/>
      <c r="CUP129" s="1021"/>
      <c r="CUQ129" s="1021"/>
      <c r="CUR129" s="1021"/>
      <c r="CUS129" s="1021"/>
      <c r="CUT129" s="1021"/>
      <c r="CUU129" s="1021"/>
      <c r="CUV129" s="1021"/>
      <c r="CUW129" s="1021"/>
      <c r="CUX129" s="1021"/>
      <c r="CUY129" s="1021"/>
      <c r="CUZ129" s="1021"/>
      <c r="CVA129" s="1021"/>
      <c r="CVB129" s="1021"/>
      <c r="CVC129" s="1021"/>
      <c r="CVD129" s="1021"/>
      <c r="CVE129" s="1021"/>
      <c r="CVF129" s="1021"/>
      <c r="CVG129" s="1021"/>
      <c r="CVH129" s="1021"/>
      <c r="CVI129" s="1021"/>
      <c r="CVJ129" s="1021"/>
      <c r="CVK129" s="1021"/>
      <c r="CVL129" s="1021"/>
      <c r="CVM129" s="1021"/>
      <c r="CVN129" s="1021"/>
      <c r="CVO129" s="1021"/>
      <c r="CVP129" s="1021"/>
      <c r="CVQ129" s="1021"/>
      <c r="CVR129" s="1021"/>
      <c r="CVS129" s="1021"/>
      <c r="CVT129" s="1021"/>
      <c r="CVU129" s="1021"/>
      <c r="CVV129" s="1021"/>
      <c r="CVW129" s="1021"/>
      <c r="CVX129" s="1021"/>
      <c r="CVY129" s="1021"/>
      <c r="CVZ129" s="1021"/>
      <c r="CWA129" s="1021"/>
      <c r="CWB129" s="1021"/>
      <c r="CWC129" s="1021"/>
      <c r="CWD129" s="1021"/>
      <c r="CWE129" s="1021"/>
      <c r="CWF129" s="1021"/>
      <c r="CWG129" s="1021"/>
      <c r="CWH129" s="1021"/>
      <c r="CWI129" s="1021"/>
      <c r="CWJ129" s="1021"/>
      <c r="CWK129" s="1021"/>
      <c r="CWL129" s="1021"/>
      <c r="CWM129" s="1021"/>
      <c r="CWN129" s="1021"/>
      <c r="CWO129" s="1021"/>
      <c r="CWP129" s="1021"/>
      <c r="CWQ129" s="1021"/>
      <c r="CWR129" s="1021"/>
      <c r="CWS129" s="1021"/>
      <c r="CWT129" s="1021"/>
      <c r="CWU129" s="1021"/>
      <c r="CWV129" s="1021"/>
      <c r="CWW129" s="1021"/>
      <c r="CWX129" s="1021"/>
      <c r="CWY129" s="1021"/>
      <c r="CWZ129" s="1021"/>
      <c r="CXA129" s="1021"/>
      <c r="CXB129" s="1021"/>
      <c r="CXC129" s="1021"/>
      <c r="CXD129" s="1021"/>
      <c r="CXE129" s="1021"/>
      <c r="CXF129" s="1021"/>
      <c r="CXG129" s="1021"/>
      <c r="CXH129" s="1021"/>
      <c r="CXI129" s="1021"/>
      <c r="CXJ129" s="1021"/>
      <c r="CXK129" s="1021"/>
      <c r="CXL129" s="1021"/>
      <c r="CXM129" s="1021"/>
      <c r="CXN129" s="1021"/>
      <c r="CXO129" s="1021"/>
      <c r="CXP129" s="1021"/>
      <c r="CXQ129" s="1021"/>
      <c r="CXR129" s="1021"/>
      <c r="CXS129" s="1021"/>
      <c r="CXT129" s="1021"/>
      <c r="CXU129" s="1021"/>
      <c r="CXV129" s="1021"/>
      <c r="CXW129" s="1021"/>
      <c r="CXX129" s="1021"/>
      <c r="CXY129" s="1021"/>
      <c r="CXZ129" s="1021"/>
      <c r="CYA129" s="1021"/>
      <c r="CYB129" s="1021"/>
      <c r="CYC129" s="1021"/>
      <c r="CYD129" s="1021"/>
      <c r="CYE129" s="1021"/>
      <c r="CYF129" s="1021"/>
      <c r="CYG129" s="1021"/>
      <c r="CYH129" s="1021"/>
      <c r="CYI129" s="1021"/>
      <c r="CYJ129" s="1021"/>
      <c r="CYK129" s="1021"/>
      <c r="CYL129" s="1021"/>
      <c r="CYM129" s="1021"/>
      <c r="CYN129" s="1021"/>
      <c r="CYO129" s="1021"/>
      <c r="CYP129" s="1021"/>
      <c r="CYQ129" s="1021"/>
      <c r="CYR129" s="1021"/>
      <c r="CYS129" s="1021"/>
      <c r="CYT129" s="1021"/>
      <c r="CYU129" s="1021"/>
      <c r="CYV129" s="1021"/>
      <c r="CYW129" s="1021"/>
      <c r="CYX129" s="1021"/>
      <c r="CYY129" s="1021"/>
      <c r="CYZ129" s="1021"/>
      <c r="CZA129" s="1021"/>
      <c r="CZB129" s="1021"/>
      <c r="CZC129" s="1021"/>
      <c r="CZD129" s="1021"/>
      <c r="CZE129" s="1021"/>
      <c r="CZF129" s="1021"/>
      <c r="CZG129" s="1021"/>
      <c r="CZH129" s="1021"/>
      <c r="CZI129" s="1021"/>
      <c r="CZJ129" s="1021"/>
      <c r="CZK129" s="1021"/>
      <c r="CZL129" s="1021"/>
      <c r="CZM129" s="1021"/>
      <c r="CZN129" s="1021"/>
      <c r="CZO129" s="1021"/>
      <c r="CZP129" s="1021"/>
      <c r="CZQ129" s="1021"/>
      <c r="CZR129" s="1021"/>
      <c r="CZS129" s="1021"/>
      <c r="CZT129" s="1021"/>
      <c r="CZU129" s="1021"/>
      <c r="CZV129" s="1021"/>
      <c r="CZW129" s="1021"/>
      <c r="CZX129" s="1021"/>
      <c r="CZY129" s="1021"/>
      <c r="CZZ129" s="1021"/>
      <c r="DAA129" s="1021"/>
      <c r="DAB129" s="1021"/>
      <c r="DAC129" s="1021"/>
      <c r="DAD129" s="1021"/>
      <c r="DAE129" s="1021"/>
      <c r="DAF129" s="1021"/>
      <c r="DAG129" s="1021"/>
      <c r="DAH129" s="1021"/>
      <c r="DAI129" s="1021"/>
      <c r="DAJ129" s="1021"/>
      <c r="DAK129" s="1021"/>
      <c r="DAL129" s="1021"/>
      <c r="DAM129" s="1021"/>
      <c r="DAN129" s="1021"/>
      <c r="DAO129" s="1021"/>
      <c r="DAP129" s="1021"/>
      <c r="DAQ129" s="1021"/>
      <c r="DAR129" s="1021"/>
      <c r="DAS129" s="1021"/>
      <c r="DAT129" s="1021"/>
      <c r="DAU129" s="1021"/>
      <c r="DAV129" s="1021"/>
      <c r="DAW129" s="1021"/>
      <c r="DAX129" s="1021"/>
      <c r="DAY129" s="1021"/>
      <c r="DAZ129" s="1021"/>
      <c r="DBA129" s="1021"/>
      <c r="DBB129" s="1021"/>
      <c r="DBC129" s="1021"/>
      <c r="DBD129" s="1021"/>
      <c r="DBE129" s="1021"/>
      <c r="DBF129" s="1021"/>
      <c r="DBG129" s="1021"/>
      <c r="DBH129" s="1021"/>
      <c r="DBI129" s="1021"/>
      <c r="DBJ129" s="1021"/>
      <c r="DBK129" s="1021"/>
      <c r="DBL129" s="1021"/>
      <c r="DBM129" s="1021"/>
      <c r="DBN129" s="1021"/>
      <c r="DBO129" s="1021"/>
      <c r="DBP129" s="1021"/>
      <c r="DBQ129" s="1021"/>
      <c r="DBR129" s="1021"/>
      <c r="DBS129" s="1021"/>
      <c r="DBT129" s="1021"/>
      <c r="DBU129" s="1021"/>
      <c r="DBV129" s="1021"/>
      <c r="DBW129" s="1021"/>
      <c r="DBX129" s="1021"/>
      <c r="DBY129" s="1021"/>
      <c r="DBZ129" s="1021"/>
      <c r="DCA129" s="1021"/>
      <c r="DCB129" s="1021"/>
      <c r="DCC129" s="1021"/>
      <c r="DCD129" s="1021"/>
      <c r="DCE129" s="1021"/>
      <c r="DCF129" s="1021"/>
      <c r="DCG129" s="1021"/>
      <c r="DCH129" s="1021"/>
      <c r="DCI129" s="1021"/>
      <c r="DCJ129" s="1021"/>
      <c r="DCK129" s="1021"/>
      <c r="DCL129" s="1021"/>
      <c r="DCM129" s="1021"/>
      <c r="DCN129" s="1021"/>
      <c r="DCO129" s="1021"/>
      <c r="DCP129" s="1021"/>
      <c r="DCQ129" s="1021"/>
      <c r="DCR129" s="1021"/>
      <c r="DCS129" s="1021"/>
      <c r="DCT129" s="1021"/>
      <c r="DCU129" s="1021"/>
      <c r="DCV129" s="1021"/>
      <c r="DCW129" s="1021"/>
      <c r="DCX129" s="1021"/>
      <c r="DCY129" s="1021"/>
      <c r="DCZ129" s="1021"/>
      <c r="DDA129" s="1021"/>
      <c r="DDB129" s="1021"/>
      <c r="DDC129" s="1021"/>
      <c r="DDD129" s="1021"/>
      <c r="DDE129" s="1021"/>
      <c r="DDF129" s="1021"/>
      <c r="DDG129" s="1021"/>
      <c r="DDH129" s="1021"/>
      <c r="DDI129" s="1021"/>
      <c r="DDJ129" s="1021"/>
      <c r="DDK129" s="1021"/>
      <c r="DDL129" s="1021"/>
      <c r="DDM129" s="1021"/>
      <c r="DDN129" s="1021"/>
      <c r="DDO129" s="1021"/>
      <c r="DDP129" s="1021"/>
      <c r="DDQ129" s="1021"/>
      <c r="DDR129" s="1021"/>
      <c r="DDS129" s="1021"/>
      <c r="DDT129" s="1021"/>
      <c r="DDU129" s="1021"/>
      <c r="DDV129" s="1021"/>
      <c r="DDW129" s="1021"/>
      <c r="DDX129" s="1021"/>
      <c r="DDY129" s="1021"/>
      <c r="DDZ129" s="1021"/>
      <c r="DEA129" s="1021"/>
      <c r="DEB129" s="1021"/>
      <c r="DEC129" s="1021"/>
      <c r="DED129" s="1021"/>
      <c r="DEE129" s="1021"/>
      <c r="DEF129" s="1021"/>
      <c r="DEG129" s="1021"/>
      <c r="DEH129" s="1021"/>
      <c r="DEI129" s="1021"/>
      <c r="DEJ129" s="1021"/>
      <c r="DEK129" s="1021"/>
      <c r="DEL129" s="1021"/>
      <c r="DEM129" s="1021"/>
      <c r="DEN129" s="1021"/>
      <c r="DEO129" s="1021"/>
      <c r="DEP129" s="1021"/>
      <c r="DEQ129" s="1021"/>
      <c r="DER129" s="1021"/>
      <c r="DES129" s="1021"/>
      <c r="DET129" s="1021"/>
      <c r="DEU129" s="1021"/>
      <c r="DEV129" s="1021"/>
      <c r="DEW129" s="1021"/>
      <c r="DEX129" s="1021"/>
      <c r="DEY129" s="1021"/>
      <c r="DEZ129" s="1021"/>
      <c r="DFA129" s="1021"/>
      <c r="DFB129" s="1021"/>
      <c r="DFC129" s="1021"/>
      <c r="DFD129" s="1021"/>
      <c r="DFE129" s="1021"/>
      <c r="DFF129" s="1021"/>
      <c r="DFG129" s="1021"/>
      <c r="DFH129" s="1021"/>
      <c r="DFI129" s="1021"/>
      <c r="DFJ129" s="1021"/>
      <c r="DFK129" s="1021"/>
      <c r="DFL129" s="1021"/>
      <c r="DFM129" s="1021"/>
      <c r="DFN129" s="1021"/>
      <c r="DFO129" s="1021"/>
      <c r="DFP129" s="1021"/>
      <c r="DFQ129" s="1021"/>
      <c r="DFR129" s="1021"/>
      <c r="DFS129" s="1021"/>
      <c r="DFT129" s="1021"/>
      <c r="DFU129" s="1021"/>
      <c r="DFV129" s="1021"/>
      <c r="DFW129" s="1021"/>
      <c r="DFX129" s="1021"/>
      <c r="DFY129" s="1021"/>
      <c r="DFZ129" s="1021"/>
      <c r="DGA129" s="1021"/>
      <c r="DGB129" s="1021"/>
      <c r="DGC129" s="1021"/>
      <c r="DGD129" s="1021"/>
      <c r="DGE129" s="1021"/>
      <c r="DGF129" s="1021"/>
      <c r="DGG129" s="1021"/>
      <c r="DGH129" s="1021"/>
      <c r="DGI129" s="1021"/>
      <c r="DGJ129" s="1021"/>
      <c r="DGK129" s="1021"/>
      <c r="DGL129" s="1021"/>
      <c r="DGM129" s="1021"/>
      <c r="DGN129" s="1021"/>
      <c r="DGO129" s="1021"/>
      <c r="DGP129" s="1021"/>
      <c r="DGQ129" s="1021"/>
      <c r="DGR129" s="1021"/>
      <c r="DGS129" s="1021"/>
      <c r="DGT129" s="1021"/>
      <c r="DGU129" s="1021"/>
      <c r="DGV129" s="1021"/>
      <c r="DGW129" s="1021"/>
      <c r="DGX129" s="1021"/>
      <c r="DGY129" s="1021"/>
      <c r="DGZ129" s="1021"/>
      <c r="DHA129" s="1021"/>
      <c r="DHB129" s="1021"/>
      <c r="DHC129" s="1021"/>
      <c r="DHD129" s="1021"/>
      <c r="DHE129" s="1021"/>
      <c r="DHF129" s="1021"/>
      <c r="DHG129" s="1021"/>
      <c r="DHH129" s="1021"/>
      <c r="DHI129" s="1021"/>
      <c r="DHJ129" s="1021"/>
      <c r="DHK129" s="1021"/>
      <c r="DHL129" s="1021"/>
      <c r="DHM129" s="1021"/>
      <c r="DHN129" s="1021"/>
      <c r="DHO129" s="1021"/>
      <c r="DHP129" s="1021"/>
      <c r="DHQ129" s="1021"/>
      <c r="DHR129" s="1021"/>
      <c r="DHS129" s="1021"/>
      <c r="DHT129" s="1021"/>
      <c r="DHU129" s="1021"/>
      <c r="DHV129" s="1021"/>
      <c r="DHW129" s="1021"/>
      <c r="DHX129" s="1021"/>
      <c r="DHY129" s="1021"/>
      <c r="DHZ129" s="1021"/>
      <c r="DIA129" s="1021"/>
      <c r="DIB129" s="1021"/>
      <c r="DIC129" s="1021"/>
      <c r="DID129" s="1021"/>
      <c r="DIE129" s="1021"/>
      <c r="DIF129" s="1021"/>
      <c r="DIG129" s="1021"/>
      <c r="DIH129" s="1021"/>
      <c r="DII129" s="1021"/>
      <c r="DIJ129" s="1021"/>
      <c r="DIK129" s="1021"/>
      <c r="DIL129" s="1021"/>
      <c r="DIM129" s="1021"/>
      <c r="DIN129" s="1021"/>
      <c r="DIO129" s="1021"/>
      <c r="DIP129" s="1021"/>
      <c r="DIQ129" s="1021"/>
      <c r="DIR129" s="1021"/>
      <c r="DIS129" s="1021"/>
      <c r="DIT129" s="1021"/>
      <c r="DIU129" s="1021"/>
      <c r="DIV129" s="1021"/>
      <c r="DIW129" s="1021"/>
      <c r="DIX129" s="1021"/>
      <c r="DIY129" s="1021"/>
      <c r="DIZ129" s="1021"/>
      <c r="DJA129" s="1021"/>
      <c r="DJB129" s="1021"/>
      <c r="DJC129" s="1021"/>
      <c r="DJD129" s="1021"/>
      <c r="DJE129" s="1021"/>
      <c r="DJF129" s="1021"/>
      <c r="DJG129" s="1021"/>
      <c r="DJH129" s="1021"/>
      <c r="DJI129" s="1021"/>
      <c r="DJJ129" s="1021"/>
      <c r="DJK129" s="1021"/>
      <c r="DJL129" s="1021"/>
      <c r="DJM129" s="1021"/>
      <c r="DJN129" s="1021"/>
      <c r="DJO129" s="1021"/>
      <c r="DJP129" s="1021"/>
      <c r="DJQ129" s="1021"/>
      <c r="DJR129" s="1021"/>
      <c r="DJS129" s="1021"/>
      <c r="DJT129" s="1021"/>
      <c r="DJU129" s="1021"/>
      <c r="DJV129" s="1021"/>
      <c r="DJW129" s="1021"/>
      <c r="DJX129" s="1021"/>
      <c r="DJY129" s="1021"/>
      <c r="DJZ129" s="1021"/>
      <c r="DKA129" s="1021"/>
      <c r="DKB129" s="1021"/>
      <c r="DKC129" s="1021"/>
      <c r="DKD129" s="1021"/>
      <c r="DKE129" s="1021"/>
      <c r="DKF129" s="1021"/>
      <c r="DKG129" s="1021"/>
      <c r="DKH129" s="1021"/>
      <c r="DKI129" s="1021"/>
      <c r="DKJ129" s="1021"/>
      <c r="DKK129" s="1021"/>
      <c r="DKL129" s="1021"/>
      <c r="DKM129" s="1021"/>
      <c r="DKN129" s="1021"/>
      <c r="DKO129" s="1021"/>
      <c r="DKP129" s="1021"/>
      <c r="DKQ129" s="1021"/>
      <c r="DKR129" s="1021"/>
      <c r="DKS129" s="1021"/>
      <c r="DKT129" s="1021"/>
      <c r="DKU129" s="1021"/>
      <c r="DKV129" s="1021"/>
      <c r="DKW129" s="1021"/>
      <c r="DKX129" s="1021"/>
      <c r="DKY129" s="1021"/>
      <c r="DKZ129" s="1021"/>
      <c r="DLA129" s="1021"/>
      <c r="DLB129" s="1021"/>
      <c r="DLC129" s="1021"/>
      <c r="DLD129" s="1021"/>
      <c r="DLE129" s="1021"/>
      <c r="DLF129" s="1021"/>
      <c r="DLG129" s="1021"/>
      <c r="DLH129" s="1021"/>
      <c r="DLI129" s="1021"/>
      <c r="DLJ129" s="1021"/>
      <c r="DLK129" s="1021"/>
      <c r="DLL129" s="1021"/>
      <c r="DLM129" s="1021"/>
      <c r="DLN129" s="1021"/>
      <c r="DLO129" s="1021"/>
      <c r="DLP129" s="1021"/>
      <c r="DLQ129" s="1021"/>
      <c r="DLR129" s="1021"/>
      <c r="DLS129" s="1021"/>
      <c r="DLT129" s="1021"/>
      <c r="DLU129" s="1021"/>
      <c r="DLV129" s="1021"/>
      <c r="DLW129" s="1021"/>
      <c r="DLX129" s="1021"/>
      <c r="DLY129" s="1021"/>
      <c r="DLZ129" s="1021"/>
      <c r="DMA129" s="1021"/>
      <c r="DMB129" s="1021"/>
      <c r="DMC129" s="1021"/>
      <c r="DMD129" s="1021"/>
      <c r="DME129" s="1021"/>
      <c r="DMF129" s="1021"/>
      <c r="DMG129" s="1021"/>
      <c r="DMH129" s="1021"/>
      <c r="DMI129" s="1021"/>
      <c r="DMJ129" s="1021"/>
      <c r="DMK129" s="1021"/>
      <c r="DML129" s="1021"/>
      <c r="DMM129" s="1021"/>
      <c r="DMN129" s="1021"/>
      <c r="DMO129" s="1021"/>
      <c r="DMP129" s="1021"/>
      <c r="DMQ129" s="1021"/>
      <c r="DMR129" s="1021"/>
      <c r="DMS129" s="1021"/>
      <c r="DMT129" s="1021"/>
      <c r="DMU129" s="1021"/>
      <c r="DMV129" s="1021"/>
      <c r="DMW129" s="1021"/>
      <c r="DMX129" s="1021"/>
      <c r="DMY129" s="1021"/>
      <c r="DMZ129" s="1021"/>
      <c r="DNA129" s="1021"/>
      <c r="DNB129" s="1021"/>
      <c r="DNC129" s="1021"/>
      <c r="DND129" s="1021"/>
      <c r="DNE129" s="1021"/>
      <c r="DNF129" s="1021"/>
      <c r="DNG129" s="1021"/>
      <c r="DNH129" s="1021"/>
      <c r="DNI129" s="1021"/>
      <c r="DNJ129" s="1021"/>
      <c r="DNK129" s="1021"/>
      <c r="DNL129" s="1021"/>
      <c r="DNM129" s="1021"/>
      <c r="DNN129" s="1021"/>
      <c r="DNO129" s="1021"/>
      <c r="DNP129" s="1021"/>
      <c r="DNQ129" s="1021"/>
      <c r="DNR129" s="1021"/>
      <c r="DNS129" s="1021"/>
      <c r="DNT129" s="1021"/>
      <c r="DNU129" s="1021"/>
      <c r="DNV129" s="1021"/>
      <c r="DNW129" s="1021"/>
      <c r="DNX129" s="1021"/>
      <c r="DNY129" s="1021"/>
      <c r="DNZ129" s="1021"/>
      <c r="DOA129" s="1021"/>
      <c r="DOB129" s="1021"/>
      <c r="DOC129" s="1021"/>
      <c r="DOD129" s="1021"/>
      <c r="DOE129" s="1021"/>
      <c r="DOF129" s="1021"/>
      <c r="DOG129" s="1021"/>
      <c r="DOH129" s="1021"/>
      <c r="DOI129" s="1021"/>
      <c r="DOJ129" s="1021"/>
      <c r="DOK129" s="1021"/>
      <c r="DOL129" s="1021"/>
      <c r="DOM129" s="1021"/>
      <c r="DON129" s="1021"/>
      <c r="DOO129" s="1021"/>
      <c r="DOP129" s="1021"/>
      <c r="DOQ129" s="1021"/>
      <c r="DOR129" s="1021"/>
      <c r="DOS129" s="1021"/>
      <c r="DOT129" s="1021"/>
      <c r="DOU129" s="1021"/>
      <c r="DOV129" s="1021"/>
      <c r="DOW129" s="1021"/>
      <c r="DOX129" s="1021"/>
      <c r="DOY129" s="1021"/>
      <c r="DOZ129" s="1021"/>
      <c r="DPA129" s="1021"/>
      <c r="DPB129" s="1021"/>
      <c r="DPC129" s="1021"/>
      <c r="DPD129" s="1021"/>
      <c r="DPE129" s="1021"/>
      <c r="DPF129" s="1021"/>
      <c r="DPG129" s="1021"/>
      <c r="DPH129" s="1021"/>
      <c r="DPI129" s="1021"/>
      <c r="DPJ129" s="1021"/>
      <c r="DPK129" s="1021"/>
      <c r="DPL129" s="1021"/>
      <c r="DPM129" s="1021"/>
      <c r="DPN129" s="1021"/>
      <c r="DPO129" s="1021"/>
      <c r="DPP129" s="1021"/>
      <c r="DPQ129" s="1021"/>
      <c r="DPR129" s="1021"/>
      <c r="DPS129" s="1021"/>
      <c r="DPT129" s="1021"/>
      <c r="DPU129" s="1021"/>
      <c r="DPV129" s="1021"/>
      <c r="DPW129" s="1021"/>
      <c r="DPX129" s="1021"/>
      <c r="DPY129" s="1021"/>
      <c r="DPZ129" s="1021"/>
      <c r="DQA129" s="1021"/>
      <c r="DQB129" s="1021"/>
      <c r="DQC129" s="1021"/>
      <c r="DQD129" s="1021"/>
      <c r="DQE129" s="1021"/>
      <c r="DQF129" s="1021"/>
      <c r="DQG129" s="1021"/>
      <c r="DQH129" s="1021"/>
      <c r="DQI129" s="1021"/>
      <c r="DQJ129" s="1021"/>
      <c r="DQK129" s="1021"/>
      <c r="DQL129" s="1021"/>
      <c r="DQM129" s="1021"/>
      <c r="DQN129" s="1021"/>
      <c r="DQO129" s="1021"/>
      <c r="DQP129" s="1021"/>
      <c r="DQQ129" s="1021"/>
      <c r="DQR129" s="1021"/>
      <c r="DQS129" s="1021"/>
      <c r="DQT129" s="1021"/>
      <c r="DQU129" s="1021"/>
      <c r="DQV129" s="1021"/>
      <c r="DQW129" s="1021"/>
      <c r="DQX129" s="1021"/>
      <c r="DQY129" s="1021"/>
      <c r="DQZ129" s="1021"/>
      <c r="DRA129" s="1021"/>
      <c r="DRB129" s="1021"/>
      <c r="DRC129" s="1021"/>
      <c r="DRD129" s="1021"/>
      <c r="DRE129" s="1021"/>
      <c r="DRF129" s="1021"/>
      <c r="DRG129" s="1021"/>
      <c r="DRH129" s="1021"/>
      <c r="DRI129" s="1021"/>
      <c r="DRJ129" s="1021"/>
      <c r="DRK129" s="1021"/>
      <c r="DRL129" s="1021"/>
      <c r="DRM129" s="1021"/>
      <c r="DRN129" s="1021"/>
      <c r="DRO129" s="1021"/>
      <c r="DRP129" s="1021"/>
      <c r="DRQ129" s="1021"/>
      <c r="DRR129" s="1021"/>
      <c r="DRS129" s="1021"/>
      <c r="DRT129" s="1021"/>
      <c r="DRU129" s="1021"/>
      <c r="DRV129" s="1021"/>
      <c r="DRW129" s="1021"/>
      <c r="DRX129" s="1021"/>
      <c r="DRY129" s="1021"/>
      <c r="DRZ129" s="1021"/>
      <c r="DSA129" s="1021"/>
      <c r="DSB129" s="1021"/>
      <c r="DSC129" s="1021"/>
      <c r="DSD129" s="1021"/>
      <c r="DSE129" s="1021"/>
      <c r="DSF129" s="1021"/>
      <c r="DSG129" s="1021"/>
      <c r="DSH129" s="1021"/>
      <c r="DSI129" s="1021"/>
      <c r="DSJ129" s="1021"/>
      <c r="DSK129" s="1021"/>
      <c r="DSL129" s="1021"/>
      <c r="DSM129" s="1021"/>
      <c r="DSN129" s="1021"/>
      <c r="DSO129" s="1021"/>
      <c r="DSP129" s="1021"/>
      <c r="DSQ129" s="1021"/>
      <c r="DSR129" s="1021"/>
      <c r="DSS129" s="1021"/>
      <c r="DST129" s="1021"/>
      <c r="DSU129" s="1021"/>
      <c r="DSV129" s="1021"/>
      <c r="DSW129" s="1021"/>
      <c r="DSX129" s="1021"/>
      <c r="DSY129" s="1021"/>
      <c r="DSZ129" s="1021"/>
      <c r="DTA129" s="1021"/>
      <c r="DTB129" s="1021"/>
      <c r="DTC129" s="1021"/>
      <c r="DTD129" s="1021"/>
      <c r="DTE129" s="1021"/>
      <c r="DTF129" s="1021"/>
      <c r="DTG129" s="1021"/>
      <c r="DTH129" s="1021"/>
      <c r="DTI129" s="1021"/>
      <c r="DTJ129" s="1021"/>
      <c r="DTK129" s="1021"/>
      <c r="DTL129" s="1021"/>
      <c r="DTM129" s="1021"/>
      <c r="DTN129" s="1021"/>
      <c r="DTO129" s="1021"/>
      <c r="DTP129" s="1021"/>
      <c r="DTQ129" s="1021"/>
      <c r="DTR129" s="1021"/>
      <c r="DTS129" s="1021"/>
      <c r="DTT129" s="1021"/>
      <c r="DTU129" s="1021"/>
      <c r="DTV129" s="1021"/>
      <c r="DTW129" s="1021"/>
      <c r="DTX129" s="1021"/>
      <c r="DTY129" s="1021"/>
      <c r="DTZ129" s="1021"/>
      <c r="DUA129" s="1021"/>
      <c r="DUB129" s="1021"/>
      <c r="DUC129" s="1021"/>
      <c r="DUD129" s="1021"/>
      <c r="DUE129" s="1021"/>
      <c r="DUF129" s="1021"/>
      <c r="DUG129" s="1021"/>
      <c r="DUH129" s="1021"/>
      <c r="DUI129" s="1021"/>
      <c r="DUJ129" s="1021"/>
      <c r="DUK129" s="1021"/>
      <c r="DUL129" s="1021"/>
      <c r="DUM129" s="1021"/>
      <c r="DUN129" s="1021"/>
      <c r="DUO129" s="1021"/>
      <c r="DUP129" s="1021"/>
      <c r="DUQ129" s="1021"/>
      <c r="DUR129" s="1021"/>
      <c r="DUS129" s="1021"/>
      <c r="DUT129" s="1021"/>
      <c r="DUU129" s="1021"/>
      <c r="DUV129" s="1021"/>
      <c r="DUW129" s="1021"/>
      <c r="DUX129" s="1021"/>
      <c r="DUY129" s="1021"/>
      <c r="DUZ129" s="1021"/>
      <c r="DVA129" s="1021"/>
      <c r="DVB129" s="1021"/>
      <c r="DVC129" s="1021"/>
      <c r="DVD129" s="1021"/>
      <c r="DVE129" s="1021"/>
      <c r="DVF129" s="1021"/>
      <c r="DVG129" s="1021"/>
      <c r="DVH129" s="1021"/>
      <c r="DVI129" s="1021"/>
      <c r="DVJ129" s="1021"/>
      <c r="DVK129" s="1021"/>
      <c r="DVL129" s="1021"/>
      <c r="DVM129" s="1021"/>
      <c r="DVN129" s="1021"/>
      <c r="DVO129" s="1021"/>
      <c r="DVP129" s="1021"/>
      <c r="DVQ129" s="1021"/>
      <c r="DVR129" s="1021"/>
      <c r="DVS129" s="1021"/>
      <c r="DVT129" s="1021"/>
      <c r="DVU129" s="1021"/>
      <c r="DVV129" s="1021"/>
      <c r="DVW129" s="1021"/>
      <c r="DVX129" s="1021"/>
      <c r="DVY129" s="1021"/>
      <c r="DVZ129" s="1021"/>
      <c r="DWA129" s="1021"/>
      <c r="DWB129" s="1021"/>
      <c r="DWC129" s="1021"/>
      <c r="DWD129" s="1021"/>
      <c r="DWE129" s="1021"/>
      <c r="DWF129" s="1021"/>
      <c r="DWG129" s="1021"/>
      <c r="DWH129" s="1021"/>
      <c r="DWI129" s="1021"/>
      <c r="DWJ129" s="1021"/>
      <c r="DWK129" s="1021"/>
      <c r="DWL129" s="1021"/>
      <c r="DWM129" s="1021"/>
      <c r="DWN129" s="1021"/>
      <c r="DWO129" s="1021"/>
      <c r="DWP129" s="1021"/>
      <c r="DWQ129" s="1021"/>
      <c r="DWR129" s="1021"/>
      <c r="DWS129" s="1021"/>
      <c r="DWT129" s="1021"/>
      <c r="DWU129" s="1021"/>
      <c r="DWV129" s="1021"/>
      <c r="DWW129" s="1021"/>
      <c r="DWX129" s="1021"/>
      <c r="DWY129" s="1021"/>
      <c r="DWZ129" s="1021"/>
      <c r="DXA129" s="1021"/>
      <c r="DXB129" s="1021"/>
      <c r="DXC129" s="1021"/>
      <c r="DXD129" s="1021"/>
      <c r="DXE129" s="1021"/>
      <c r="DXF129" s="1021"/>
      <c r="DXG129" s="1021"/>
      <c r="DXH129" s="1021"/>
      <c r="DXI129" s="1021"/>
      <c r="DXJ129" s="1021"/>
      <c r="DXK129" s="1021"/>
      <c r="DXL129" s="1021"/>
      <c r="DXM129" s="1021"/>
      <c r="DXN129" s="1021"/>
      <c r="DXO129" s="1021"/>
      <c r="DXP129" s="1021"/>
      <c r="DXQ129" s="1021"/>
      <c r="DXR129" s="1021"/>
      <c r="DXS129" s="1021"/>
      <c r="DXT129" s="1021"/>
      <c r="DXU129" s="1021"/>
      <c r="DXV129" s="1021"/>
      <c r="DXW129" s="1021"/>
      <c r="DXX129" s="1021"/>
      <c r="DXY129" s="1021"/>
      <c r="DXZ129" s="1021"/>
      <c r="DYA129" s="1021"/>
      <c r="DYB129" s="1021"/>
      <c r="DYC129" s="1021"/>
      <c r="DYD129" s="1021"/>
      <c r="DYE129" s="1021"/>
      <c r="DYF129" s="1021"/>
      <c r="DYG129" s="1021"/>
      <c r="DYH129" s="1021"/>
      <c r="DYI129" s="1021"/>
      <c r="DYJ129" s="1021"/>
      <c r="DYK129" s="1021"/>
      <c r="DYL129" s="1021"/>
      <c r="DYM129" s="1021"/>
      <c r="DYN129" s="1021"/>
      <c r="DYO129" s="1021"/>
      <c r="DYP129" s="1021"/>
      <c r="DYQ129" s="1021"/>
      <c r="DYR129" s="1021"/>
      <c r="DYS129" s="1021"/>
      <c r="DYT129" s="1021"/>
      <c r="DYU129" s="1021"/>
      <c r="DYV129" s="1021"/>
      <c r="DYW129" s="1021"/>
      <c r="DYX129" s="1021"/>
      <c r="DYY129" s="1021"/>
      <c r="DYZ129" s="1021"/>
      <c r="DZA129" s="1021"/>
      <c r="DZB129" s="1021"/>
      <c r="DZC129" s="1021"/>
      <c r="DZD129" s="1021"/>
      <c r="DZE129" s="1021"/>
      <c r="DZF129" s="1021"/>
      <c r="DZG129" s="1021"/>
      <c r="DZH129" s="1021"/>
      <c r="DZI129" s="1021"/>
      <c r="DZJ129" s="1021"/>
      <c r="DZK129" s="1021"/>
      <c r="DZL129" s="1021"/>
      <c r="DZM129" s="1021"/>
      <c r="DZN129" s="1021"/>
      <c r="DZO129" s="1021"/>
      <c r="DZP129" s="1021"/>
      <c r="DZQ129" s="1021"/>
      <c r="DZR129" s="1021"/>
      <c r="DZS129" s="1021"/>
      <c r="DZT129" s="1021"/>
      <c r="DZU129" s="1021"/>
      <c r="DZV129" s="1021"/>
      <c r="DZW129" s="1021"/>
      <c r="DZX129" s="1021"/>
      <c r="DZY129" s="1021"/>
      <c r="DZZ129" s="1021"/>
      <c r="EAA129" s="1021"/>
      <c r="EAB129" s="1021"/>
      <c r="EAC129" s="1021"/>
      <c r="EAD129" s="1021"/>
      <c r="EAE129" s="1021"/>
      <c r="EAF129" s="1021"/>
      <c r="EAG129" s="1021"/>
      <c r="EAH129" s="1021"/>
      <c r="EAI129" s="1021"/>
      <c r="EAJ129" s="1021"/>
      <c r="EAK129" s="1021"/>
      <c r="EAL129" s="1021"/>
      <c r="EAM129" s="1021"/>
      <c r="EAN129" s="1021"/>
      <c r="EAO129" s="1021"/>
      <c r="EAP129" s="1021"/>
      <c r="EAQ129" s="1021"/>
      <c r="EAR129" s="1021"/>
      <c r="EAS129" s="1021"/>
      <c r="EAT129" s="1021"/>
      <c r="EAU129" s="1021"/>
      <c r="EAV129" s="1021"/>
      <c r="EAW129" s="1021"/>
      <c r="EAX129" s="1021"/>
      <c r="EAY129" s="1021"/>
      <c r="EAZ129" s="1021"/>
      <c r="EBA129" s="1021"/>
      <c r="EBB129" s="1021"/>
      <c r="EBC129" s="1021"/>
      <c r="EBD129" s="1021"/>
      <c r="EBE129" s="1021"/>
      <c r="EBF129" s="1021"/>
      <c r="EBG129" s="1021"/>
      <c r="EBH129" s="1021"/>
      <c r="EBI129" s="1021"/>
      <c r="EBJ129" s="1021"/>
      <c r="EBK129" s="1021"/>
      <c r="EBL129" s="1021"/>
      <c r="EBM129" s="1021"/>
      <c r="EBN129" s="1021"/>
      <c r="EBO129" s="1021"/>
      <c r="EBP129" s="1021"/>
      <c r="EBQ129" s="1021"/>
      <c r="EBR129" s="1021"/>
      <c r="EBS129" s="1021"/>
      <c r="EBT129" s="1021"/>
      <c r="EBU129" s="1021"/>
      <c r="EBV129" s="1021"/>
      <c r="EBW129" s="1021"/>
      <c r="EBX129" s="1021"/>
      <c r="EBY129" s="1021"/>
      <c r="EBZ129" s="1021"/>
      <c r="ECA129" s="1021"/>
      <c r="ECB129" s="1021"/>
      <c r="ECC129" s="1021"/>
      <c r="ECD129" s="1021"/>
      <c r="ECE129" s="1021"/>
      <c r="ECF129" s="1021"/>
      <c r="ECG129" s="1021"/>
      <c r="ECH129" s="1021"/>
      <c r="ECI129" s="1021"/>
      <c r="ECJ129" s="1021"/>
      <c r="ECK129" s="1021"/>
      <c r="ECL129" s="1021"/>
      <c r="ECM129" s="1021"/>
      <c r="ECN129" s="1021"/>
      <c r="ECO129" s="1021"/>
      <c r="ECP129" s="1021"/>
      <c r="ECQ129" s="1021"/>
      <c r="ECR129" s="1021"/>
      <c r="ECS129" s="1021"/>
      <c r="ECT129" s="1021"/>
      <c r="ECU129" s="1021"/>
      <c r="ECV129" s="1021"/>
      <c r="ECW129" s="1021"/>
      <c r="ECX129" s="1021"/>
      <c r="ECY129" s="1021"/>
      <c r="ECZ129" s="1021"/>
      <c r="EDA129" s="1021"/>
      <c r="EDB129" s="1021"/>
      <c r="EDC129" s="1021"/>
      <c r="EDD129" s="1021"/>
      <c r="EDE129" s="1021"/>
      <c r="EDF129" s="1021"/>
      <c r="EDG129" s="1021"/>
      <c r="EDH129" s="1021"/>
      <c r="EDI129" s="1021"/>
      <c r="EDJ129" s="1021"/>
      <c r="EDK129" s="1021"/>
      <c r="EDL129" s="1021"/>
      <c r="EDM129" s="1021"/>
      <c r="EDN129" s="1021"/>
      <c r="EDO129" s="1021"/>
      <c r="EDP129" s="1021"/>
      <c r="EDQ129" s="1021"/>
      <c r="EDR129" s="1021"/>
      <c r="EDS129" s="1021"/>
      <c r="EDT129" s="1021"/>
      <c r="EDU129" s="1021"/>
      <c r="EDV129" s="1021"/>
      <c r="EDW129" s="1021"/>
      <c r="EDX129" s="1021"/>
      <c r="EDY129" s="1021"/>
      <c r="EDZ129" s="1021"/>
      <c r="EEA129" s="1021"/>
      <c r="EEB129" s="1021"/>
      <c r="EEC129" s="1021"/>
      <c r="EED129" s="1021"/>
      <c r="EEE129" s="1021"/>
      <c r="EEF129" s="1021"/>
      <c r="EEG129" s="1021"/>
      <c r="EEH129" s="1021"/>
      <c r="EEI129" s="1021"/>
      <c r="EEJ129" s="1021"/>
      <c r="EEK129" s="1021"/>
      <c r="EEL129" s="1021"/>
      <c r="EEM129" s="1021"/>
      <c r="EEN129" s="1021"/>
      <c r="EEO129" s="1021"/>
      <c r="EEP129" s="1021"/>
      <c r="EEQ129" s="1021"/>
      <c r="EER129" s="1021"/>
      <c r="EES129" s="1021"/>
      <c r="EET129" s="1021"/>
      <c r="EEU129" s="1021"/>
      <c r="EEV129" s="1021"/>
      <c r="EEW129" s="1021"/>
      <c r="EEX129" s="1021"/>
      <c r="EEY129" s="1021"/>
      <c r="EEZ129" s="1021"/>
      <c r="EFA129" s="1021"/>
      <c r="EFB129" s="1021"/>
      <c r="EFC129" s="1021"/>
      <c r="EFD129" s="1021"/>
      <c r="EFE129" s="1021"/>
      <c r="EFF129" s="1021"/>
      <c r="EFG129" s="1021"/>
      <c r="EFH129" s="1021"/>
      <c r="EFI129" s="1021"/>
      <c r="EFJ129" s="1021"/>
      <c r="EFK129" s="1021"/>
      <c r="EFL129" s="1021"/>
      <c r="EFM129" s="1021"/>
      <c r="EFN129" s="1021"/>
      <c r="EFO129" s="1021"/>
      <c r="EFP129" s="1021"/>
      <c r="EFQ129" s="1021"/>
      <c r="EFR129" s="1021"/>
      <c r="EFS129" s="1021"/>
      <c r="EFT129" s="1021"/>
      <c r="EFU129" s="1021"/>
      <c r="EFV129" s="1021"/>
      <c r="EFW129" s="1021"/>
      <c r="EFX129" s="1021"/>
      <c r="EFY129" s="1021"/>
      <c r="EFZ129" s="1021"/>
      <c r="EGA129" s="1021"/>
      <c r="EGB129" s="1021"/>
      <c r="EGC129" s="1021"/>
      <c r="EGD129" s="1021"/>
      <c r="EGE129" s="1021"/>
      <c r="EGF129" s="1021"/>
      <c r="EGG129" s="1021"/>
      <c r="EGH129" s="1021"/>
      <c r="EGI129" s="1021"/>
      <c r="EGJ129" s="1021"/>
      <c r="EGK129" s="1021"/>
      <c r="EGL129" s="1021"/>
      <c r="EGM129" s="1021"/>
      <c r="EGN129" s="1021"/>
      <c r="EGO129" s="1021"/>
      <c r="EGP129" s="1021"/>
      <c r="EGQ129" s="1021"/>
      <c r="EGR129" s="1021"/>
      <c r="EGS129" s="1021"/>
      <c r="EGT129" s="1021"/>
      <c r="EGU129" s="1021"/>
      <c r="EGV129" s="1021"/>
      <c r="EGW129" s="1021"/>
      <c r="EGX129" s="1021"/>
      <c r="EGY129" s="1021"/>
      <c r="EGZ129" s="1021"/>
      <c r="EHA129" s="1021"/>
      <c r="EHB129" s="1021"/>
      <c r="EHC129" s="1021"/>
      <c r="EHD129" s="1021"/>
      <c r="EHE129" s="1021"/>
      <c r="EHF129" s="1021"/>
      <c r="EHG129" s="1021"/>
      <c r="EHH129" s="1021"/>
      <c r="EHI129" s="1021"/>
      <c r="EHJ129" s="1021"/>
      <c r="EHK129" s="1021"/>
      <c r="EHL129" s="1021"/>
      <c r="EHM129" s="1021"/>
      <c r="EHN129" s="1021"/>
      <c r="EHO129" s="1021"/>
      <c r="EHP129" s="1021"/>
      <c r="EHQ129" s="1021"/>
      <c r="EHR129" s="1021"/>
      <c r="EHS129" s="1021"/>
      <c r="EHT129" s="1021"/>
      <c r="EHU129" s="1021"/>
      <c r="EHV129" s="1021"/>
      <c r="EHW129" s="1021"/>
      <c r="EHX129" s="1021"/>
      <c r="EHY129" s="1021"/>
      <c r="EHZ129" s="1021"/>
      <c r="EIA129" s="1021"/>
      <c r="EIB129" s="1021"/>
      <c r="EIC129" s="1021"/>
      <c r="EID129" s="1021"/>
      <c r="EIE129" s="1021"/>
      <c r="EIF129" s="1021"/>
      <c r="EIG129" s="1021"/>
      <c r="EIH129" s="1021"/>
      <c r="EII129" s="1021"/>
      <c r="EIJ129" s="1021"/>
      <c r="EIK129" s="1021"/>
      <c r="EIL129" s="1021"/>
      <c r="EIM129" s="1021"/>
      <c r="EIN129" s="1021"/>
      <c r="EIO129" s="1021"/>
      <c r="EIP129" s="1021"/>
      <c r="EIQ129" s="1021"/>
      <c r="EIR129" s="1021"/>
      <c r="EIS129" s="1021"/>
      <c r="EIT129" s="1021"/>
      <c r="EIU129" s="1021"/>
      <c r="EIV129" s="1021"/>
      <c r="EIW129" s="1021"/>
      <c r="EIX129" s="1021"/>
      <c r="EIY129" s="1021"/>
      <c r="EIZ129" s="1021"/>
      <c r="EJA129" s="1021"/>
      <c r="EJB129" s="1021"/>
      <c r="EJC129" s="1021"/>
      <c r="EJD129" s="1021"/>
      <c r="EJE129" s="1021"/>
      <c r="EJF129" s="1021"/>
      <c r="EJG129" s="1021"/>
      <c r="EJH129" s="1021"/>
      <c r="EJI129" s="1021"/>
      <c r="EJJ129" s="1021"/>
      <c r="EJK129" s="1021"/>
      <c r="EJL129" s="1021"/>
      <c r="EJM129" s="1021"/>
      <c r="EJN129" s="1021"/>
      <c r="EJO129" s="1021"/>
      <c r="EJP129" s="1021"/>
      <c r="EJQ129" s="1021"/>
      <c r="EJR129" s="1021"/>
      <c r="EJS129" s="1021"/>
      <c r="EJT129" s="1021"/>
      <c r="EJU129" s="1021"/>
      <c r="EJV129" s="1021"/>
      <c r="EJW129" s="1021"/>
      <c r="EJX129" s="1021"/>
      <c r="EJY129" s="1021"/>
      <c r="EJZ129" s="1021"/>
      <c r="EKA129" s="1021"/>
      <c r="EKB129" s="1021"/>
      <c r="EKC129" s="1021"/>
      <c r="EKD129" s="1021"/>
      <c r="EKE129" s="1021"/>
      <c r="EKF129" s="1021"/>
      <c r="EKG129" s="1021"/>
      <c r="EKH129" s="1021"/>
      <c r="EKI129" s="1021"/>
      <c r="EKJ129" s="1021"/>
      <c r="EKK129" s="1021"/>
      <c r="EKL129" s="1021"/>
      <c r="EKM129" s="1021"/>
      <c r="EKN129" s="1021"/>
      <c r="EKO129" s="1021"/>
      <c r="EKP129" s="1021"/>
      <c r="EKQ129" s="1021"/>
      <c r="EKR129" s="1021"/>
      <c r="EKS129" s="1021"/>
      <c r="EKT129" s="1021"/>
      <c r="EKU129" s="1021"/>
      <c r="EKV129" s="1021"/>
      <c r="EKW129" s="1021"/>
      <c r="EKX129" s="1021"/>
      <c r="EKY129" s="1021"/>
      <c r="EKZ129" s="1021"/>
      <c r="ELA129" s="1021"/>
      <c r="ELB129" s="1021"/>
      <c r="ELC129" s="1021"/>
      <c r="ELD129" s="1021"/>
      <c r="ELE129" s="1021"/>
      <c r="ELF129" s="1021"/>
      <c r="ELG129" s="1021"/>
      <c r="ELH129" s="1021"/>
      <c r="ELI129" s="1021"/>
      <c r="ELJ129" s="1021"/>
      <c r="ELK129" s="1021"/>
      <c r="ELL129" s="1021"/>
      <c r="ELM129" s="1021"/>
      <c r="ELN129" s="1021"/>
      <c r="ELO129" s="1021"/>
      <c r="ELP129" s="1021"/>
      <c r="ELQ129" s="1021"/>
      <c r="ELR129" s="1021"/>
      <c r="ELS129" s="1021"/>
      <c r="ELT129" s="1021"/>
      <c r="ELU129" s="1021"/>
      <c r="ELV129" s="1021"/>
      <c r="ELW129" s="1021"/>
      <c r="ELX129" s="1021"/>
      <c r="ELY129" s="1021"/>
      <c r="ELZ129" s="1021"/>
      <c r="EMA129" s="1021"/>
      <c r="EMB129" s="1021"/>
      <c r="EMC129" s="1021"/>
      <c r="EMD129" s="1021"/>
      <c r="EME129" s="1021"/>
      <c r="EMF129" s="1021"/>
      <c r="EMG129" s="1021"/>
      <c r="EMH129" s="1021"/>
      <c r="EMI129" s="1021"/>
      <c r="EMJ129" s="1021"/>
      <c r="EMK129" s="1021"/>
      <c r="EML129" s="1021"/>
      <c r="EMM129" s="1021"/>
      <c r="EMN129" s="1021"/>
      <c r="EMO129" s="1021"/>
      <c r="EMP129" s="1021"/>
      <c r="EMQ129" s="1021"/>
      <c r="EMR129" s="1021"/>
      <c r="EMS129" s="1021"/>
      <c r="EMT129" s="1021"/>
      <c r="EMU129" s="1021"/>
      <c r="EMV129" s="1021"/>
      <c r="EMW129" s="1021"/>
      <c r="EMX129" s="1021"/>
      <c r="EMY129" s="1021"/>
      <c r="EMZ129" s="1021"/>
      <c r="ENA129" s="1021"/>
      <c r="ENB129" s="1021"/>
      <c r="ENC129" s="1021"/>
      <c r="END129" s="1021"/>
      <c r="ENE129" s="1021"/>
      <c r="ENF129" s="1021"/>
      <c r="ENG129" s="1021"/>
      <c r="ENH129" s="1021"/>
      <c r="ENI129" s="1021"/>
      <c r="ENJ129" s="1021"/>
      <c r="ENK129" s="1021"/>
      <c r="ENL129" s="1021"/>
      <c r="ENM129" s="1021"/>
      <c r="ENN129" s="1021"/>
      <c r="ENO129" s="1021"/>
      <c r="ENP129" s="1021"/>
      <c r="ENQ129" s="1021"/>
      <c r="ENR129" s="1021"/>
      <c r="ENS129" s="1021"/>
      <c r="ENT129" s="1021"/>
      <c r="ENU129" s="1021"/>
      <c r="ENV129" s="1021"/>
      <c r="ENW129" s="1021"/>
      <c r="ENX129" s="1021"/>
      <c r="ENY129" s="1021"/>
      <c r="ENZ129" s="1021"/>
      <c r="EOA129" s="1021"/>
      <c r="EOB129" s="1021"/>
      <c r="EOC129" s="1021"/>
      <c r="EOD129" s="1021"/>
      <c r="EOE129" s="1021"/>
      <c r="EOF129" s="1021"/>
      <c r="EOG129" s="1021"/>
      <c r="EOH129" s="1021"/>
      <c r="EOI129" s="1021"/>
      <c r="EOJ129" s="1021"/>
      <c r="EOK129" s="1021"/>
      <c r="EOL129" s="1021"/>
      <c r="EOM129" s="1021"/>
      <c r="EON129" s="1021"/>
      <c r="EOO129" s="1021"/>
      <c r="EOP129" s="1021"/>
      <c r="EOQ129" s="1021"/>
      <c r="EOR129" s="1021"/>
      <c r="EOS129" s="1021"/>
      <c r="EOT129" s="1021"/>
      <c r="EOU129" s="1021"/>
      <c r="EOV129" s="1021"/>
      <c r="EOW129" s="1021"/>
      <c r="EOX129" s="1021"/>
      <c r="EOY129" s="1021"/>
      <c r="EOZ129" s="1021"/>
      <c r="EPA129" s="1021"/>
      <c r="EPB129" s="1021"/>
      <c r="EPC129" s="1021"/>
      <c r="EPD129" s="1021"/>
      <c r="EPE129" s="1021"/>
      <c r="EPF129" s="1021"/>
      <c r="EPG129" s="1021"/>
      <c r="EPH129" s="1021"/>
      <c r="EPI129" s="1021"/>
      <c r="EPJ129" s="1021"/>
      <c r="EPK129" s="1021"/>
      <c r="EPL129" s="1021"/>
      <c r="EPM129" s="1021"/>
      <c r="EPN129" s="1021"/>
      <c r="EPO129" s="1021"/>
      <c r="EPP129" s="1021"/>
      <c r="EPQ129" s="1021"/>
      <c r="EPR129" s="1021"/>
      <c r="EPS129" s="1021"/>
      <c r="EPT129" s="1021"/>
      <c r="EPU129" s="1021"/>
      <c r="EPV129" s="1021"/>
      <c r="EPW129" s="1021"/>
      <c r="EPX129" s="1021"/>
      <c r="EPY129" s="1021"/>
      <c r="EPZ129" s="1021"/>
      <c r="EQA129" s="1021"/>
      <c r="EQB129" s="1021"/>
      <c r="EQC129" s="1021"/>
      <c r="EQD129" s="1021"/>
      <c r="EQE129" s="1021"/>
      <c r="EQF129" s="1021"/>
      <c r="EQG129" s="1021"/>
      <c r="EQH129" s="1021"/>
      <c r="EQI129" s="1021"/>
      <c r="EQJ129" s="1021"/>
      <c r="EQK129" s="1021"/>
      <c r="EQL129" s="1021"/>
      <c r="EQM129" s="1021"/>
      <c r="EQN129" s="1021"/>
      <c r="EQO129" s="1021"/>
      <c r="EQP129" s="1021"/>
      <c r="EQQ129" s="1021"/>
      <c r="EQR129" s="1021"/>
      <c r="EQS129" s="1021"/>
      <c r="EQT129" s="1021"/>
      <c r="EQU129" s="1021"/>
      <c r="EQV129" s="1021"/>
      <c r="EQW129" s="1021"/>
      <c r="EQX129" s="1021"/>
      <c r="EQY129" s="1021"/>
      <c r="EQZ129" s="1021"/>
      <c r="ERA129" s="1021"/>
      <c r="ERB129" s="1021"/>
      <c r="ERC129" s="1021"/>
      <c r="ERD129" s="1021"/>
      <c r="ERE129" s="1021"/>
      <c r="ERF129" s="1021"/>
      <c r="ERG129" s="1021"/>
      <c r="ERH129" s="1021"/>
      <c r="ERI129" s="1021"/>
      <c r="ERJ129" s="1021"/>
      <c r="ERK129" s="1021"/>
      <c r="ERL129" s="1021"/>
      <c r="ERM129" s="1021"/>
      <c r="ERN129" s="1021"/>
      <c r="ERO129" s="1021"/>
      <c r="ERP129" s="1021"/>
      <c r="ERQ129" s="1021"/>
      <c r="ERR129" s="1021"/>
      <c r="ERS129" s="1021"/>
      <c r="ERT129" s="1021"/>
      <c r="ERU129" s="1021"/>
      <c r="ERV129" s="1021"/>
      <c r="ERW129" s="1021"/>
      <c r="ERX129" s="1021"/>
      <c r="ERY129" s="1021"/>
      <c r="ERZ129" s="1021"/>
      <c r="ESA129" s="1021"/>
      <c r="ESB129" s="1021"/>
      <c r="ESC129" s="1021"/>
      <c r="ESD129" s="1021"/>
      <c r="ESE129" s="1021"/>
      <c r="ESF129" s="1021"/>
      <c r="ESG129" s="1021"/>
      <c r="ESH129" s="1021"/>
      <c r="ESI129" s="1021"/>
      <c r="ESJ129" s="1021"/>
      <c r="ESK129" s="1021"/>
      <c r="ESL129" s="1021"/>
      <c r="ESM129" s="1021"/>
      <c r="ESN129" s="1021"/>
      <c r="ESO129" s="1021"/>
      <c r="ESP129" s="1021"/>
      <c r="ESQ129" s="1021"/>
      <c r="ESR129" s="1021"/>
      <c r="ESS129" s="1021"/>
      <c r="EST129" s="1021"/>
      <c r="ESU129" s="1021"/>
      <c r="ESV129" s="1021"/>
      <c r="ESW129" s="1021"/>
      <c r="ESX129" s="1021"/>
      <c r="ESY129" s="1021"/>
      <c r="ESZ129" s="1021"/>
      <c r="ETA129" s="1021"/>
      <c r="ETB129" s="1021"/>
      <c r="ETC129" s="1021"/>
      <c r="ETD129" s="1021"/>
      <c r="ETE129" s="1021"/>
      <c r="ETF129" s="1021"/>
      <c r="ETG129" s="1021"/>
      <c r="ETH129" s="1021"/>
      <c r="ETI129" s="1021"/>
      <c r="ETJ129" s="1021"/>
      <c r="ETK129" s="1021"/>
      <c r="ETL129" s="1021"/>
      <c r="ETM129" s="1021"/>
      <c r="ETN129" s="1021"/>
      <c r="ETO129" s="1021"/>
      <c r="ETP129" s="1021"/>
      <c r="ETQ129" s="1021"/>
      <c r="ETR129" s="1021"/>
      <c r="ETS129" s="1021"/>
      <c r="ETT129" s="1021"/>
      <c r="ETU129" s="1021"/>
      <c r="ETV129" s="1021"/>
      <c r="ETW129" s="1021"/>
      <c r="ETX129" s="1021"/>
      <c r="ETY129" s="1021"/>
      <c r="ETZ129" s="1021"/>
      <c r="EUA129" s="1021"/>
      <c r="EUB129" s="1021"/>
      <c r="EUC129" s="1021"/>
      <c r="EUD129" s="1021"/>
      <c r="EUE129" s="1021"/>
      <c r="EUF129" s="1021"/>
      <c r="EUG129" s="1021"/>
      <c r="EUH129" s="1021"/>
      <c r="EUI129" s="1021"/>
      <c r="EUJ129" s="1021"/>
      <c r="EUK129" s="1021"/>
      <c r="EUL129" s="1021"/>
      <c r="EUM129" s="1021"/>
      <c r="EUN129" s="1021"/>
      <c r="EUO129" s="1021"/>
      <c r="EUP129" s="1021"/>
      <c r="EUQ129" s="1021"/>
      <c r="EUR129" s="1021"/>
      <c r="EUS129" s="1021"/>
      <c r="EUT129" s="1021"/>
      <c r="EUU129" s="1021"/>
      <c r="EUV129" s="1021"/>
      <c r="EUW129" s="1021"/>
      <c r="EUX129" s="1021"/>
      <c r="EUY129" s="1021"/>
      <c r="EUZ129" s="1021"/>
      <c r="EVA129" s="1021"/>
      <c r="EVB129" s="1021"/>
      <c r="EVC129" s="1021"/>
      <c r="EVD129" s="1021"/>
      <c r="EVE129" s="1021"/>
      <c r="EVF129" s="1021"/>
      <c r="EVG129" s="1021"/>
      <c r="EVH129" s="1021"/>
      <c r="EVI129" s="1021"/>
      <c r="EVJ129" s="1021"/>
      <c r="EVK129" s="1021"/>
      <c r="EVL129" s="1021"/>
      <c r="EVM129" s="1021"/>
      <c r="EVN129" s="1021"/>
      <c r="EVO129" s="1021"/>
      <c r="EVP129" s="1021"/>
      <c r="EVQ129" s="1021"/>
      <c r="EVR129" s="1021"/>
      <c r="EVS129" s="1021"/>
      <c r="EVT129" s="1021"/>
      <c r="EVU129" s="1021"/>
      <c r="EVV129" s="1021"/>
      <c r="EVW129" s="1021"/>
      <c r="EVX129" s="1021"/>
      <c r="EVY129" s="1021"/>
      <c r="EVZ129" s="1021"/>
      <c r="EWA129" s="1021"/>
      <c r="EWB129" s="1021"/>
      <c r="EWC129" s="1021"/>
      <c r="EWD129" s="1021"/>
      <c r="EWE129" s="1021"/>
      <c r="EWF129" s="1021"/>
      <c r="EWG129" s="1021"/>
      <c r="EWH129" s="1021"/>
      <c r="EWI129" s="1021"/>
      <c r="EWJ129" s="1021"/>
      <c r="EWK129" s="1021"/>
      <c r="EWL129" s="1021"/>
      <c r="EWM129" s="1021"/>
      <c r="EWN129" s="1021"/>
      <c r="EWO129" s="1021"/>
      <c r="EWP129" s="1021"/>
      <c r="EWQ129" s="1021"/>
      <c r="EWR129" s="1021"/>
      <c r="EWS129" s="1021"/>
      <c r="EWT129" s="1021"/>
      <c r="EWU129" s="1021"/>
      <c r="EWV129" s="1021"/>
      <c r="EWW129" s="1021"/>
      <c r="EWX129" s="1021"/>
      <c r="EWY129" s="1021"/>
      <c r="EWZ129" s="1021"/>
      <c r="EXA129" s="1021"/>
      <c r="EXB129" s="1021"/>
      <c r="EXC129" s="1021"/>
      <c r="EXD129" s="1021"/>
      <c r="EXE129" s="1021"/>
      <c r="EXF129" s="1021"/>
      <c r="EXG129" s="1021"/>
      <c r="EXH129" s="1021"/>
      <c r="EXI129" s="1021"/>
      <c r="EXJ129" s="1021"/>
      <c r="EXK129" s="1021"/>
      <c r="EXL129" s="1021"/>
      <c r="EXM129" s="1021"/>
      <c r="EXN129" s="1021"/>
      <c r="EXO129" s="1021"/>
      <c r="EXP129" s="1021"/>
      <c r="EXQ129" s="1021"/>
      <c r="EXR129" s="1021"/>
      <c r="EXS129" s="1021"/>
      <c r="EXT129" s="1021"/>
      <c r="EXU129" s="1021"/>
      <c r="EXV129" s="1021"/>
      <c r="EXW129" s="1021"/>
      <c r="EXX129" s="1021"/>
      <c r="EXY129" s="1021"/>
      <c r="EXZ129" s="1021"/>
      <c r="EYA129" s="1021"/>
      <c r="EYB129" s="1021"/>
      <c r="EYC129" s="1021"/>
      <c r="EYD129" s="1021"/>
      <c r="EYE129" s="1021"/>
      <c r="EYF129" s="1021"/>
      <c r="EYG129" s="1021"/>
      <c r="EYH129" s="1021"/>
      <c r="EYI129" s="1021"/>
      <c r="EYJ129" s="1021"/>
      <c r="EYK129" s="1021"/>
      <c r="EYL129" s="1021"/>
      <c r="EYM129" s="1021"/>
      <c r="EYN129" s="1021"/>
      <c r="EYO129" s="1021"/>
      <c r="EYP129" s="1021"/>
      <c r="EYQ129" s="1021"/>
      <c r="EYR129" s="1021"/>
      <c r="EYS129" s="1021"/>
      <c r="EYT129" s="1021"/>
      <c r="EYU129" s="1021"/>
      <c r="EYV129" s="1021"/>
      <c r="EYW129" s="1021"/>
      <c r="EYX129" s="1021"/>
      <c r="EYY129" s="1021"/>
      <c r="EYZ129" s="1021"/>
      <c r="EZA129" s="1021"/>
      <c r="EZB129" s="1021"/>
      <c r="EZC129" s="1021"/>
      <c r="EZD129" s="1021"/>
      <c r="EZE129" s="1021"/>
      <c r="EZF129" s="1021"/>
      <c r="EZG129" s="1021"/>
      <c r="EZH129" s="1021"/>
      <c r="EZI129" s="1021"/>
      <c r="EZJ129" s="1021"/>
      <c r="EZK129" s="1021"/>
      <c r="EZL129" s="1021"/>
      <c r="EZM129" s="1021"/>
      <c r="EZN129" s="1021"/>
      <c r="EZO129" s="1021"/>
      <c r="EZP129" s="1021"/>
      <c r="EZQ129" s="1021"/>
      <c r="EZR129" s="1021"/>
      <c r="EZS129" s="1021"/>
      <c r="EZT129" s="1021"/>
      <c r="EZU129" s="1021"/>
      <c r="EZV129" s="1021"/>
      <c r="EZW129" s="1021"/>
      <c r="EZX129" s="1021"/>
      <c r="EZY129" s="1021"/>
      <c r="EZZ129" s="1021"/>
      <c r="FAA129" s="1021"/>
      <c r="FAB129" s="1021"/>
      <c r="FAC129" s="1021"/>
      <c r="FAD129" s="1021"/>
      <c r="FAE129" s="1021"/>
      <c r="FAF129" s="1021"/>
      <c r="FAG129" s="1021"/>
      <c r="FAH129" s="1021"/>
      <c r="FAI129" s="1021"/>
      <c r="FAJ129" s="1021"/>
      <c r="FAK129" s="1021"/>
      <c r="FAL129" s="1021"/>
      <c r="FAM129" s="1021"/>
      <c r="FAN129" s="1021"/>
      <c r="FAO129" s="1021"/>
      <c r="FAP129" s="1021"/>
      <c r="FAQ129" s="1021"/>
      <c r="FAR129" s="1021"/>
      <c r="FAS129" s="1021"/>
      <c r="FAT129" s="1021"/>
      <c r="FAU129" s="1021"/>
      <c r="FAV129" s="1021"/>
      <c r="FAW129" s="1021"/>
      <c r="FAX129" s="1021"/>
      <c r="FAY129" s="1021"/>
      <c r="FAZ129" s="1021"/>
      <c r="FBA129" s="1021"/>
      <c r="FBB129" s="1021"/>
      <c r="FBC129" s="1021"/>
      <c r="FBD129" s="1021"/>
      <c r="FBE129" s="1021"/>
      <c r="FBF129" s="1021"/>
      <c r="FBG129" s="1021"/>
      <c r="FBH129" s="1021"/>
      <c r="FBI129" s="1021"/>
      <c r="FBJ129" s="1021"/>
      <c r="FBK129" s="1021"/>
      <c r="FBL129" s="1021"/>
      <c r="FBM129" s="1021"/>
      <c r="FBN129" s="1021"/>
      <c r="FBO129" s="1021"/>
      <c r="FBP129" s="1021"/>
      <c r="FBQ129" s="1021"/>
      <c r="FBR129" s="1021"/>
      <c r="FBS129" s="1021"/>
      <c r="FBT129" s="1021"/>
      <c r="FBU129" s="1021"/>
      <c r="FBV129" s="1021"/>
      <c r="FBW129" s="1021"/>
      <c r="FBX129" s="1021"/>
      <c r="FBY129" s="1021"/>
      <c r="FBZ129" s="1021"/>
      <c r="FCA129" s="1021"/>
      <c r="FCB129" s="1021"/>
      <c r="FCC129" s="1021"/>
      <c r="FCD129" s="1021"/>
      <c r="FCE129" s="1021"/>
      <c r="FCF129" s="1021"/>
      <c r="FCG129" s="1021"/>
      <c r="FCH129" s="1021"/>
      <c r="FCI129" s="1021"/>
      <c r="FCJ129" s="1021"/>
      <c r="FCK129" s="1021"/>
      <c r="FCL129" s="1021"/>
      <c r="FCM129" s="1021"/>
      <c r="FCN129" s="1021"/>
      <c r="FCO129" s="1021"/>
      <c r="FCP129" s="1021"/>
      <c r="FCQ129" s="1021"/>
      <c r="FCR129" s="1021"/>
      <c r="FCS129" s="1021"/>
      <c r="FCT129" s="1021"/>
      <c r="FCU129" s="1021"/>
      <c r="FCV129" s="1021"/>
      <c r="FCW129" s="1021"/>
      <c r="FCX129" s="1021"/>
      <c r="FCY129" s="1021"/>
      <c r="FCZ129" s="1021"/>
      <c r="FDA129" s="1021"/>
      <c r="FDB129" s="1021"/>
      <c r="FDC129" s="1021"/>
      <c r="FDD129" s="1021"/>
      <c r="FDE129" s="1021"/>
      <c r="FDF129" s="1021"/>
      <c r="FDG129" s="1021"/>
      <c r="FDH129" s="1021"/>
      <c r="FDI129" s="1021"/>
      <c r="FDJ129" s="1021"/>
      <c r="FDK129" s="1021"/>
      <c r="FDL129" s="1021"/>
      <c r="FDM129" s="1021"/>
      <c r="FDN129" s="1021"/>
      <c r="FDO129" s="1021"/>
      <c r="FDP129" s="1021"/>
      <c r="FDQ129" s="1021"/>
      <c r="FDR129" s="1021"/>
      <c r="FDS129" s="1021"/>
      <c r="FDT129" s="1021"/>
      <c r="FDU129" s="1021"/>
      <c r="FDV129" s="1021"/>
      <c r="FDW129" s="1021"/>
      <c r="FDX129" s="1021"/>
      <c r="FDY129" s="1021"/>
      <c r="FDZ129" s="1021"/>
      <c r="FEA129" s="1021"/>
      <c r="FEB129" s="1021"/>
      <c r="FEC129" s="1021"/>
      <c r="FED129" s="1021"/>
      <c r="FEE129" s="1021"/>
      <c r="FEF129" s="1021"/>
      <c r="FEG129" s="1021"/>
      <c r="FEH129" s="1021"/>
      <c r="FEI129" s="1021"/>
      <c r="FEJ129" s="1021"/>
      <c r="FEK129" s="1021"/>
      <c r="FEL129" s="1021"/>
      <c r="FEM129" s="1021"/>
      <c r="FEN129" s="1021"/>
      <c r="FEO129" s="1021"/>
      <c r="FEP129" s="1021"/>
      <c r="FEQ129" s="1021"/>
      <c r="FER129" s="1021"/>
      <c r="FES129" s="1021"/>
      <c r="FET129" s="1021"/>
      <c r="FEU129" s="1021"/>
      <c r="FEV129" s="1021"/>
      <c r="FEW129" s="1021"/>
      <c r="FEX129" s="1021"/>
      <c r="FEY129" s="1021"/>
      <c r="FEZ129" s="1021"/>
      <c r="FFA129" s="1021"/>
      <c r="FFB129" s="1021"/>
      <c r="FFC129" s="1021"/>
      <c r="FFD129" s="1021"/>
      <c r="FFE129" s="1021"/>
      <c r="FFF129" s="1021"/>
      <c r="FFG129" s="1021"/>
      <c r="FFH129" s="1021"/>
      <c r="FFI129" s="1021"/>
      <c r="FFJ129" s="1021"/>
      <c r="FFK129" s="1021"/>
      <c r="FFL129" s="1021"/>
      <c r="FFM129" s="1021"/>
      <c r="FFN129" s="1021"/>
      <c r="FFO129" s="1021"/>
      <c r="FFP129" s="1021"/>
      <c r="FFQ129" s="1021"/>
      <c r="FFR129" s="1021"/>
      <c r="FFS129" s="1021"/>
      <c r="FFT129" s="1021"/>
      <c r="FFU129" s="1021"/>
      <c r="FFV129" s="1021"/>
      <c r="FFW129" s="1021"/>
      <c r="FFX129" s="1021"/>
      <c r="FFY129" s="1021"/>
      <c r="FFZ129" s="1021"/>
      <c r="FGA129" s="1021"/>
      <c r="FGB129" s="1021"/>
      <c r="FGC129" s="1021"/>
      <c r="FGD129" s="1021"/>
      <c r="FGE129" s="1021"/>
      <c r="FGF129" s="1021"/>
      <c r="FGG129" s="1021"/>
      <c r="FGH129" s="1021"/>
      <c r="FGI129" s="1021"/>
      <c r="FGJ129" s="1021"/>
      <c r="FGK129" s="1021"/>
      <c r="FGL129" s="1021"/>
      <c r="FGM129" s="1021"/>
      <c r="FGN129" s="1021"/>
      <c r="FGO129" s="1021"/>
      <c r="FGP129" s="1021"/>
      <c r="FGQ129" s="1021"/>
      <c r="FGR129" s="1021"/>
      <c r="FGS129" s="1021"/>
      <c r="FGT129" s="1021"/>
      <c r="FGU129" s="1021"/>
      <c r="FGV129" s="1021"/>
      <c r="FGW129" s="1021"/>
      <c r="FGX129" s="1021"/>
      <c r="FGY129" s="1021"/>
      <c r="FGZ129" s="1021"/>
      <c r="FHA129" s="1021"/>
      <c r="FHB129" s="1021"/>
      <c r="FHC129" s="1021"/>
      <c r="FHD129" s="1021"/>
      <c r="FHE129" s="1021"/>
      <c r="FHF129" s="1021"/>
      <c r="FHG129" s="1021"/>
      <c r="FHH129" s="1021"/>
      <c r="FHI129" s="1021"/>
      <c r="FHJ129" s="1021"/>
      <c r="FHK129" s="1021"/>
      <c r="FHL129" s="1021"/>
      <c r="FHM129" s="1021"/>
      <c r="FHN129" s="1021"/>
      <c r="FHO129" s="1021"/>
      <c r="FHP129" s="1021"/>
      <c r="FHQ129" s="1021"/>
      <c r="FHR129" s="1021"/>
      <c r="FHS129" s="1021"/>
      <c r="FHT129" s="1021"/>
      <c r="FHU129" s="1021"/>
      <c r="FHV129" s="1021"/>
      <c r="FHW129" s="1021"/>
      <c r="FHX129" s="1021"/>
      <c r="FHY129" s="1021"/>
      <c r="FHZ129" s="1021"/>
      <c r="FIA129" s="1021"/>
      <c r="FIB129" s="1021"/>
      <c r="FIC129" s="1021"/>
      <c r="FID129" s="1021"/>
      <c r="FIE129" s="1021"/>
      <c r="FIF129" s="1021"/>
      <c r="FIG129" s="1021"/>
      <c r="FIH129" s="1021"/>
      <c r="FII129" s="1021"/>
      <c r="FIJ129" s="1021"/>
      <c r="FIK129" s="1021"/>
      <c r="FIL129" s="1021"/>
      <c r="FIM129" s="1021"/>
      <c r="FIN129" s="1021"/>
      <c r="FIO129" s="1021"/>
      <c r="FIP129" s="1021"/>
      <c r="FIQ129" s="1021"/>
      <c r="FIR129" s="1021"/>
      <c r="FIS129" s="1021"/>
      <c r="FIT129" s="1021"/>
      <c r="FIU129" s="1021"/>
      <c r="FIV129" s="1021"/>
      <c r="FIW129" s="1021"/>
      <c r="FIX129" s="1021"/>
      <c r="FIY129" s="1021"/>
      <c r="FIZ129" s="1021"/>
      <c r="FJA129" s="1021"/>
      <c r="FJB129" s="1021"/>
      <c r="FJC129" s="1021"/>
      <c r="FJD129" s="1021"/>
      <c r="FJE129" s="1021"/>
      <c r="FJF129" s="1021"/>
      <c r="FJG129" s="1021"/>
      <c r="FJH129" s="1021"/>
      <c r="FJI129" s="1021"/>
      <c r="FJJ129" s="1021"/>
      <c r="FJK129" s="1021"/>
      <c r="FJL129" s="1021"/>
      <c r="FJM129" s="1021"/>
      <c r="FJN129" s="1021"/>
      <c r="FJO129" s="1021"/>
      <c r="FJP129" s="1021"/>
      <c r="FJQ129" s="1021"/>
      <c r="FJR129" s="1021"/>
      <c r="FJS129" s="1021"/>
      <c r="FJT129" s="1021"/>
      <c r="FJU129" s="1021"/>
      <c r="FJV129" s="1021"/>
      <c r="FJW129" s="1021"/>
      <c r="FJX129" s="1021"/>
      <c r="FJY129" s="1021"/>
      <c r="FJZ129" s="1021"/>
      <c r="FKA129" s="1021"/>
      <c r="FKB129" s="1021"/>
      <c r="FKC129" s="1021"/>
      <c r="FKD129" s="1021"/>
      <c r="FKE129" s="1021"/>
      <c r="FKF129" s="1021"/>
      <c r="FKG129" s="1021"/>
      <c r="FKH129" s="1021"/>
      <c r="FKI129" s="1021"/>
      <c r="FKJ129" s="1021"/>
      <c r="FKK129" s="1021"/>
      <c r="FKL129" s="1021"/>
      <c r="FKM129" s="1021"/>
      <c r="FKN129" s="1021"/>
      <c r="FKO129" s="1021"/>
      <c r="FKP129" s="1021"/>
      <c r="FKQ129" s="1021"/>
      <c r="FKR129" s="1021"/>
      <c r="FKS129" s="1021"/>
      <c r="FKT129" s="1021"/>
      <c r="FKU129" s="1021"/>
      <c r="FKV129" s="1021"/>
      <c r="FKW129" s="1021"/>
      <c r="FKX129" s="1021"/>
      <c r="FKY129" s="1021"/>
      <c r="FKZ129" s="1021"/>
      <c r="FLA129" s="1021"/>
      <c r="FLB129" s="1021"/>
      <c r="FLC129" s="1021"/>
      <c r="FLD129" s="1021"/>
      <c r="FLE129" s="1021"/>
      <c r="FLF129" s="1021"/>
      <c r="FLG129" s="1021"/>
      <c r="FLH129" s="1021"/>
      <c r="FLI129" s="1021"/>
      <c r="FLJ129" s="1021"/>
      <c r="FLK129" s="1021"/>
      <c r="FLL129" s="1021"/>
      <c r="FLM129" s="1021"/>
      <c r="FLN129" s="1021"/>
      <c r="FLO129" s="1021"/>
      <c r="FLP129" s="1021"/>
      <c r="FLQ129" s="1021"/>
      <c r="FLR129" s="1021"/>
      <c r="FLS129" s="1021"/>
      <c r="FLT129" s="1021"/>
      <c r="FLU129" s="1021"/>
      <c r="FLV129" s="1021"/>
      <c r="FLW129" s="1021"/>
      <c r="FLX129" s="1021"/>
      <c r="FLY129" s="1021"/>
      <c r="FLZ129" s="1021"/>
      <c r="FMA129" s="1021"/>
      <c r="FMB129" s="1021"/>
      <c r="FMC129" s="1021"/>
      <c r="FMD129" s="1021"/>
      <c r="FME129" s="1021"/>
      <c r="FMF129" s="1021"/>
      <c r="FMG129" s="1021"/>
      <c r="FMH129" s="1021"/>
      <c r="FMI129" s="1021"/>
      <c r="FMJ129" s="1021"/>
      <c r="FMK129" s="1021"/>
      <c r="FML129" s="1021"/>
      <c r="FMM129" s="1021"/>
      <c r="FMN129" s="1021"/>
      <c r="FMO129" s="1021"/>
      <c r="FMP129" s="1021"/>
      <c r="FMQ129" s="1021"/>
      <c r="FMR129" s="1021"/>
      <c r="FMS129" s="1021"/>
      <c r="FMT129" s="1021"/>
      <c r="FMU129" s="1021"/>
      <c r="FMV129" s="1021"/>
      <c r="FMW129" s="1021"/>
      <c r="FMX129" s="1021"/>
      <c r="FMY129" s="1021"/>
      <c r="FMZ129" s="1021"/>
      <c r="FNA129" s="1021"/>
      <c r="FNB129" s="1021"/>
      <c r="FNC129" s="1021"/>
      <c r="FND129" s="1021"/>
      <c r="FNE129" s="1021"/>
      <c r="FNF129" s="1021"/>
      <c r="FNG129" s="1021"/>
      <c r="FNH129" s="1021"/>
      <c r="FNI129" s="1021"/>
      <c r="FNJ129" s="1021"/>
      <c r="FNK129" s="1021"/>
      <c r="FNL129" s="1021"/>
      <c r="FNM129" s="1021"/>
      <c r="FNN129" s="1021"/>
      <c r="FNO129" s="1021"/>
      <c r="FNP129" s="1021"/>
      <c r="FNQ129" s="1021"/>
      <c r="FNR129" s="1021"/>
      <c r="FNS129" s="1021"/>
      <c r="FNT129" s="1021"/>
      <c r="FNU129" s="1021"/>
      <c r="FNV129" s="1021"/>
      <c r="FNW129" s="1021"/>
      <c r="FNX129" s="1021"/>
      <c r="FNY129" s="1021"/>
      <c r="FNZ129" s="1021"/>
      <c r="FOA129" s="1021"/>
      <c r="FOB129" s="1021"/>
      <c r="FOC129" s="1021"/>
      <c r="FOD129" s="1021"/>
      <c r="FOE129" s="1021"/>
      <c r="FOF129" s="1021"/>
      <c r="FOG129" s="1021"/>
      <c r="FOH129" s="1021"/>
      <c r="FOI129" s="1021"/>
      <c r="FOJ129" s="1021"/>
      <c r="FOK129" s="1021"/>
      <c r="FOL129" s="1021"/>
      <c r="FOM129" s="1021"/>
      <c r="FON129" s="1021"/>
      <c r="FOO129" s="1021"/>
      <c r="FOP129" s="1021"/>
      <c r="FOQ129" s="1021"/>
      <c r="FOR129" s="1021"/>
      <c r="FOS129" s="1021"/>
      <c r="FOT129" s="1021"/>
      <c r="FOU129" s="1021"/>
      <c r="FOV129" s="1021"/>
      <c r="FOW129" s="1021"/>
      <c r="FOX129" s="1021"/>
      <c r="FOY129" s="1021"/>
      <c r="FOZ129" s="1021"/>
      <c r="FPA129" s="1021"/>
      <c r="FPB129" s="1021"/>
      <c r="FPC129" s="1021"/>
      <c r="FPD129" s="1021"/>
      <c r="FPE129" s="1021"/>
      <c r="FPF129" s="1021"/>
      <c r="FPG129" s="1021"/>
      <c r="FPH129" s="1021"/>
      <c r="FPI129" s="1021"/>
      <c r="FPJ129" s="1021"/>
      <c r="FPK129" s="1021"/>
      <c r="FPL129" s="1021"/>
      <c r="FPM129" s="1021"/>
      <c r="FPN129" s="1021"/>
      <c r="FPO129" s="1021"/>
      <c r="FPP129" s="1021"/>
      <c r="FPQ129" s="1021"/>
      <c r="FPR129" s="1021"/>
      <c r="FPS129" s="1021"/>
      <c r="FPT129" s="1021"/>
      <c r="FPU129" s="1021"/>
      <c r="FPV129" s="1021"/>
      <c r="FPW129" s="1021"/>
      <c r="FPX129" s="1021"/>
      <c r="FPY129" s="1021"/>
      <c r="FPZ129" s="1021"/>
      <c r="FQA129" s="1021"/>
      <c r="FQB129" s="1021"/>
      <c r="FQC129" s="1021"/>
      <c r="FQD129" s="1021"/>
      <c r="FQE129" s="1021"/>
      <c r="FQF129" s="1021"/>
      <c r="FQG129" s="1021"/>
      <c r="FQH129" s="1021"/>
      <c r="FQI129" s="1021"/>
      <c r="FQJ129" s="1021"/>
      <c r="FQK129" s="1021"/>
      <c r="FQL129" s="1021"/>
      <c r="FQM129" s="1021"/>
      <c r="FQN129" s="1021"/>
      <c r="FQO129" s="1021"/>
      <c r="FQP129" s="1021"/>
      <c r="FQQ129" s="1021"/>
      <c r="FQR129" s="1021"/>
      <c r="FQS129" s="1021"/>
      <c r="FQT129" s="1021"/>
      <c r="FQU129" s="1021"/>
      <c r="FQV129" s="1021"/>
      <c r="FQW129" s="1021"/>
      <c r="FQX129" s="1021"/>
      <c r="FQY129" s="1021"/>
      <c r="FQZ129" s="1021"/>
      <c r="FRA129" s="1021"/>
      <c r="FRB129" s="1021"/>
      <c r="FRC129" s="1021"/>
      <c r="FRD129" s="1021"/>
      <c r="FRE129" s="1021"/>
      <c r="FRF129" s="1021"/>
      <c r="FRG129" s="1021"/>
      <c r="FRH129" s="1021"/>
      <c r="FRI129" s="1021"/>
      <c r="FRJ129" s="1021"/>
      <c r="FRK129" s="1021"/>
      <c r="FRL129" s="1021"/>
      <c r="FRM129" s="1021"/>
      <c r="FRN129" s="1021"/>
      <c r="FRO129" s="1021"/>
      <c r="FRP129" s="1021"/>
      <c r="FRQ129" s="1021"/>
      <c r="FRR129" s="1021"/>
      <c r="FRS129" s="1021"/>
      <c r="FRT129" s="1021"/>
      <c r="FRU129" s="1021"/>
      <c r="FRV129" s="1021"/>
      <c r="FRW129" s="1021"/>
      <c r="FRX129" s="1021"/>
      <c r="FRY129" s="1021"/>
      <c r="FRZ129" s="1021"/>
      <c r="FSA129" s="1021"/>
      <c r="FSB129" s="1021"/>
      <c r="FSC129" s="1021"/>
      <c r="FSD129" s="1021"/>
      <c r="FSE129" s="1021"/>
      <c r="FSF129" s="1021"/>
      <c r="FSG129" s="1021"/>
      <c r="FSH129" s="1021"/>
      <c r="FSI129" s="1021"/>
      <c r="FSJ129" s="1021"/>
      <c r="FSK129" s="1021"/>
      <c r="FSL129" s="1021"/>
      <c r="FSM129" s="1021"/>
      <c r="FSN129" s="1021"/>
      <c r="FSO129" s="1021"/>
      <c r="FSP129" s="1021"/>
      <c r="FSQ129" s="1021"/>
      <c r="FSR129" s="1021"/>
      <c r="FSS129" s="1021"/>
      <c r="FST129" s="1021"/>
      <c r="FSU129" s="1021"/>
      <c r="FSV129" s="1021"/>
      <c r="FSW129" s="1021"/>
      <c r="FSX129" s="1021"/>
      <c r="FSY129" s="1021"/>
      <c r="FSZ129" s="1021"/>
      <c r="FTA129" s="1021"/>
      <c r="FTB129" s="1021"/>
      <c r="FTC129" s="1021"/>
      <c r="FTD129" s="1021"/>
      <c r="FTE129" s="1021"/>
      <c r="FTF129" s="1021"/>
      <c r="FTG129" s="1021"/>
      <c r="FTH129" s="1021"/>
      <c r="FTI129" s="1021"/>
      <c r="FTJ129" s="1021"/>
      <c r="FTK129" s="1021"/>
      <c r="FTL129" s="1021"/>
      <c r="FTM129" s="1021"/>
      <c r="FTN129" s="1021"/>
      <c r="FTO129" s="1021"/>
      <c r="FTP129" s="1021"/>
      <c r="FTQ129" s="1021"/>
      <c r="FTR129" s="1021"/>
      <c r="FTS129" s="1021"/>
      <c r="FTT129" s="1021"/>
      <c r="FTU129" s="1021"/>
      <c r="FTV129" s="1021"/>
      <c r="FTW129" s="1021"/>
      <c r="FTX129" s="1021"/>
      <c r="FTY129" s="1021"/>
      <c r="FTZ129" s="1021"/>
      <c r="FUA129" s="1021"/>
      <c r="FUB129" s="1021"/>
      <c r="FUC129" s="1021"/>
      <c r="FUD129" s="1021"/>
      <c r="FUE129" s="1021"/>
      <c r="FUF129" s="1021"/>
      <c r="FUG129" s="1021"/>
      <c r="FUH129" s="1021"/>
      <c r="FUI129" s="1021"/>
      <c r="FUJ129" s="1021"/>
      <c r="FUK129" s="1021"/>
      <c r="FUL129" s="1021"/>
      <c r="FUM129" s="1021"/>
      <c r="FUN129" s="1021"/>
      <c r="FUO129" s="1021"/>
      <c r="FUP129" s="1021"/>
      <c r="FUQ129" s="1021"/>
      <c r="FUR129" s="1021"/>
      <c r="FUS129" s="1021"/>
      <c r="FUT129" s="1021"/>
      <c r="FUU129" s="1021"/>
      <c r="FUV129" s="1021"/>
      <c r="FUW129" s="1021"/>
      <c r="FUX129" s="1021"/>
      <c r="FUY129" s="1021"/>
      <c r="FUZ129" s="1021"/>
      <c r="FVA129" s="1021"/>
      <c r="FVB129" s="1021"/>
      <c r="FVC129" s="1021"/>
      <c r="FVD129" s="1021"/>
      <c r="FVE129" s="1021"/>
      <c r="FVF129" s="1021"/>
      <c r="FVG129" s="1021"/>
      <c r="FVH129" s="1021"/>
      <c r="FVI129" s="1021"/>
      <c r="FVJ129" s="1021"/>
      <c r="FVK129" s="1021"/>
      <c r="FVL129" s="1021"/>
      <c r="FVM129" s="1021"/>
      <c r="FVN129" s="1021"/>
      <c r="FVO129" s="1021"/>
      <c r="FVP129" s="1021"/>
      <c r="FVQ129" s="1021"/>
      <c r="FVR129" s="1021"/>
      <c r="FVS129" s="1021"/>
      <c r="FVT129" s="1021"/>
      <c r="FVU129" s="1021"/>
      <c r="FVV129" s="1021"/>
      <c r="FVW129" s="1021"/>
      <c r="FVX129" s="1021"/>
      <c r="FVY129" s="1021"/>
      <c r="FVZ129" s="1021"/>
      <c r="FWA129" s="1021"/>
      <c r="FWB129" s="1021"/>
      <c r="FWC129" s="1021"/>
      <c r="FWD129" s="1021"/>
      <c r="FWE129" s="1021"/>
      <c r="FWF129" s="1021"/>
      <c r="FWG129" s="1021"/>
      <c r="FWH129" s="1021"/>
      <c r="FWI129" s="1021"/>
      <c r="FWJ129" s="1021"/>
      <c r="FWK129" s="1021"/>
      <c r="FWL129" s="1021"/>
      <c r="FWM129" s="1021"/>
      <c r="FWN129" s="1021"/>
      <c r="FWO129" s="1021"/>
      <c r="FWP129" s="1021"/>
      <c r="FWQ129" s="1021"/>
      <c r="FWR129" s="1021"/>
      <c r="FWS129" s="1021"/>
      <c r="FWT129" s="1021"/>
      <c r="FWU129" s="1021"/>
      <c r="FWV129" s="1021"/>
      <c r="FWW129" s="1021"/>
      <c r="FWX129" s="1021"/>
      <c r="FWY129" s="1021"/>
      <c r="FWZ129" s="1021"/>
      <c r="FXA129" s="1021"/>
      <c r="FXB129" s="1021"/>
      <c r="FXC129" s="1021"/>
      <c r="FXD129" s="1021"/>
      <c r="FXE129" s="1021"/>
      <c r="FXF129" s="1021"/>
      <c r="FXG129" s="1021"/>
      <c r="FXH129" s="1021"/>
      <c r="FXI129" s="1021"/>
      <c r="FXJ129" s="1021"/>
      <c r="FXK129" s="1021"/>
      <c r="FXL129" s="1021"/>
      <c r="FXM129" s="1021"/>
      <c r="FXN129" s="1021"/>
      <c r="FXO129" s="1021"/>
      <c r="FXP129" s="1021"/>
      <c r="FXQ129" s="1021"/>
      <c r="FXR129" s="1021"/>
      <c r="FXS129" s="1021"/>
      <c r="FXT129" s="1021"/>
      <c r="FXU129" s="1021"/>
      <c r="FXV129" s="1021"/>
      <c r="FXW129" s="1021"/>
      <c r="FXX129" s="1021"/>
      <c r="FXY129" s="1021"/>
      <c r="FXZ129" s="1021"/>
      <c r="FYA129" s="1021"/>
      <c r="FYB129" s="1021"/>
      <c r="FYC129" s="1021"/>
      <c r="FYD129" s="1021"/>
      <c r="FYE129" s="1021"/>
      <c r="FYF129" s="1021"/>
      <c r="FYG129" s="1021"/>
      <c r="FYH129" s="1021"/>
      <c r="FYI129" s="1021"/>
      <c r="FYJ129" s="1021"/>
      <c r="FYK129" s="1021"/>
      <c r="FYL129" s="1021"/>
      <c r="FYM129" s="1021"/>
      <c r="FYN129" s="1021"/>
      <c r="FYO129" s="1021"/>
      <c r="FYP129" s="1021"/>
      <c r="FYQ129" s="1021"/>
      <c r="FYR129" s="1021"/>
      <c r="FYS129" s="1021"/>
      <c r="FYT129" s="1021"/>
      <c r="FYU129" s="1021"/>
      <c r="FYV129" s="1021"/>
      <c r="FYW129" s="1021"/>
      <c r="FYX129" s="1021"/>
      <c r="FYY129" s="1021"/>
      <c r="FYZ129" s="1021"/>
      <c r="FZA129" s="1021"/>
      <c r="FZB129" s="1021"/>
      <c r="FZC129" s="1021"/>
      <c r="FZD129" s="1021"/>
      <c r="FZE129" s="1021"/>
      <c r="FZF129" s="1021"/>
      <c r="FZG129" s="1021"/>
      <c r="FZH129" s="1021"/>
      <c r="FZI129" s="1021"/>
      <c r="FZJ129" s="1021"/>
      <c r="FZK129" s="1021"/>
      <c r="FZL129" s="1021"/>
      <c r="FZM129" s="1021"/>
      <c r="FZN129" s="1021"/>
      <c r="FZO129" s="1021"/>
      <c r="FZP129" s="1021"/>
      <c r="FZQ129" s="1021"/>
      <c r="FZR129" s="1021"/>
      <c r="FZS129" s="1021"/>
      <c r="FZT129" s="1021"/>
      <c r="FZU129" s="1021"/>
      <c r="FZV129" s="1021"/>
      <c r="FZW129" s="1021"/>
      <c r="FZX129" s="1021"/>
      <c r="FZY129" s="1021"/>
      <c r="FZZ129" s="1021"/>
      <c r="GAA129" s="1021"/>
      <c r="GAB129" s="1021"/>
      <c r="GAC129" s="1021"/>
      <c r="GAD129" s="1021"/>
      <c r="GAE129" s="1021"/>
      <c r="GAF129" s="1021"/>
      <c r="GAG129" s="1021"/>
      <c r="GAH129" s="1021"/>
      <c r="GAI129" s="1021"/>
      <c r="GAJ129" s="1021"/>
      <c r="GAK129" s="1021"/>
      <c r="GAL129" s="1021"/>
      <c r="GAM129" s="1021"/>
      <c r="GAN129" s="1021"/>
      <c r="GAO129" s="1021"/>
      <c r="GAP129" s="1021"/>
      <c r="GAQ129" s="1021"/>
      <c r="GAR129" s="1021"/>
      <c r="GAS129" s="1021"/>
      <c r="GAT129" s="1021"/>
      <c r="GAU129" s="1021"/>
      <c r="GAV129" s="1021"/>
      <c r="GAW129" s="1021"/>
      <c r="GAX129" s="1021"/>
      <c r="GAY129" s="1021"/>
      <c r="GAZ129" s="1021"/>
      <c r="GBA129" s="1021"/>
      <c r="GBB129" s="1021"/>
      <c r="GBC129" s="1021"/>
      <c r="GBD129" s="1021"/>
      <c r="GBE129" s="1021"/>
      <c r="GBF129" s="1021"/>
      <c r="GBG129" s="1021"/>
      <c r="GBH129" s="1021"/>
      <c r="GBI129" s="1021"/>
      <c r="GBJ129" s="1021"/>
      <c r="GBK129" s="1021"/>
      <c r="GBL129" s="1021"/>
      <c r="GBM129" s="1021"/>
      <c r="GBN129" s="1021"/>
      <c r="GBO129" s="1021"/>
      <c r="GBP129" s="1021"/>
      <c r="GBQ129" s="1021"/>
      <c r="GBR129" s="1021"/>
      <c r="GBS129" s="1021"/>
      <c r="GBT129" s="1021"/>
      <c r="GBU129" s="1021"/>
      <c r="GBV129" s="1021"/>
      <c r="GBW129" s="1021"/>
      <c r="GBX129" s="1021"/>
      <c r="GBY129" s="1021"/>
      <c r="GBZ129" s="1021"/>
      <c r="GCA129" s="1021"/>
      <c r="GCB129" s="1021"/>
      <c r="GCC129" s="1021"/>
      <c r="GCD129" s="1021"/>
      <c r="GCE129" s="1021"/>
      <c r="GCF129" s="1021"/>
      <c r="GCG129" s="1021"/>
      <c r="GCH129" s="1021"/>
      <c r="GCI129" s="1021"/>
      <c r="GCJ129" s="1021"/>
      <c r="GCK129" s="1021"/>
      <c r="GCL129" s="1021"/>
      <c r="GCM129" s="1021"/>
      <c r="GCN129" s="1021"/>
      <c r="GCO129" s="1021"/>
      <c r="GCP129" s="1021"/>
      <c r="GCQ129" s="1021"/>
      <c r="GCR129" s="1021"/>
      <c r="GCS129" s="1021"/>
      <c r="GCT129" s="1021"/>
      <c r="GCU129" s="1021"/>
      <c r="GCV129" s="1021"/>
      <c r="GCW129" s="1021"/>
      <c r="GCX129" s="1021"/>
      <c r="GCY129" s="1021"/>
      <c r="GCZ129" s="1021"/>
      <c r="GDA129" s="1021"/>
      <c r="GDB129" s="1021"/>
      <c r="GDC129" s="1021"/>
      <c r="GDD129" s="1021"/>
      <c r="GDE129" s="1021"/>
      <c r="GDF129" s="1021"/>
      <c r="GDG129" s="1021"/>
      <c r="GDH129" s="1021"/>
      <c r="GDI129" s="1021"/>
      <c r="GDJ129" s="1021"/>
      <c r="GDK129" s="1021"/>
      <c r="GDL129" s="1021"/>
      <c r="GDM129" s="1021"/>
      <c r="GDN129" s="1021"/>
      <c r="GDO129" s="1021"/>
      <c r="GDP129" s="1021"/>
      <c r="GDQ129" s="1021"/>
      <c r="GDR129" s="1021"/>
      <c r="GDS129" s="1021"/>
      <c r="GDT129" s="1021"/>
      <c r="GDU129" s="1021"/>
      <c r="GDV129" s="1021"/>
      <c r="GDW129" s="1021"/>
      <c r="GDX129" s="1021"/>
      <c r="GDY129" s="1021"/>
      <c r="GDZ129" s="1021"/>
      <c r="GEA129" s="1021"/>
      <c r="GEB129" s="1021"/>
      <c r="GEC129" s="1021"/>
      <c r="GED129" s="1021"/>
      <c r="GEE129" s="1021"/>
      <c r="GEF129" s="1021"/>
      <c r="GEG129" s="1021"/>
      <c r="GEH129" s="1021"/>
      <c r="GEI129" s="1021"/>
      <c r="GEJ129" s="1021"/>
      <c r="GEK129" s="1021"/>
      <c r="GEL129" s="1021"/>
      <c r="GEM129" s="1021"/>
      <c r="GEN129" s="1021"/>
      <c r="GEO129" s="1021"/>
      <c r="GEP129" s="1021"/>
      <c r="GEQ129" s="1021"/>
      <c r="GER129" s="1021"/>
      <c r="GES129" s="1021"/>
      <c r="GET129" s="1021"/>
      <c r="GEU129" s="1021"/>
      <c r="GEV129" s="1021"/>
      <c r="GEW129" s="1021"/>
      <c r="GEX129" s="1021"/>
      <c r="GEY129" s="1021"/>
      <c r="GEZ129" s="1021"/>
      <c r="GFA129" s="1021"/>
      <c r="GFB129" s="1021"/>
      <c r="GFC129" s="1021"/>
      <c r="GFD129" s="1021"/>
      <c r="GFE129" s="1021"/>
      <c r="GFF129" s="1021"/>
      <c r="GFG129" s="1021"/>
      <c r="GFH129" s="1021"/>
      <c r="GFI129" s="1021"/>
      <c r="GFJ129" s="1021"/>
      <c r="GFK129" s="1021"/>
      <c r="GFL129" s="1021"/>
      <c r="GFM129" s="1021"/>
      <c r="GFN129" s="1021"/>
      <c r="GFO129" s="1021"/>
      <c r="GFP129" s="1021"/>
      <c r="GFQ129" s="1021"/>
      <c r="GFR129" s="1021"/>
      <c r="GFS129" s="1021"/>
      <c r="GFT129" s="1021"/>
      <c r="GFU129" s="1021"/>
      <c r="GFV129" s="1021"/>
      <c r="GFW129" s="1021"/>
      <c r="GFX129" s="1021"/>
      <c r="GFY129" s="1021"/>
      <c r="GFZ129" s="1021"/>
      <c r="GGA129" s="1021"/>
      <c r="GGB129" s="1021"/>
      <c r="GGC129" s="1021"/>
      <c r="GGD129" s="1021"/>
      <c r="GGE129" s="1021"/>
      <c r="GGF129" s="1021"/>
      <c r="GGG129" s="1021"/>
      <c r="GGH129" s="1021"/>
      <c r="GGI129" s="1021"/>
      <c r="GGJ129" s="1021"/>
      <c r="GGK129" s="1021"/>
      <c r="GGL129" s="1021"/>
      <c r="GGM129" s="1021"/>
      <c r="GGN129" s="1021"/>
      <c r="GGO129" s="1021"/>
      <c r="GGP129" s="1021"/>
      <c r="GGQ129" s="1021"/>
      <c r="GGR129" s="1021"/>
      <c r="GGS129" s="1021"/>
      <c r="GGT129" s="1021"/>
      <c r="GGU129" s="1021"/>
      <c r="GGV129" s="1021"/>
      <c r="GGW129" s="1021"/>
      <c r="GGX129" s="1021"/>
      <c r="GGY129" s="1021"/>
      <c r="GGZ129" s="1021"/>
      <c r="GHA129" s="1021"/>
      <c r="GHB129" s="1021"/>
      <c r="GHC129" s="1021"/>
      <c r="GHD129" s="1021"/>
      <c r="GHE129" s="1021"/>
      <c r="GHF129" s="1021"/>
      <c r="GHG129" s="1021"/>
      <c r="GHH129" s="1021"/>
      <c r="GHI129" s="1021"/>
      <c r="GHJ129" s="1021"/>
      <c r="GHK129" s="1021"/>
      <c r="GHL129" s="1021"/>
      <c r="GHM129" s="1021"/>
      <c r="GHN129" s="1021"/>
      <c r="GHO129" s="1021"/>
      <c r="GHP129" s="1021"/>
      <c r="GHQ129" s="1021"/>
      <c r="GHR129" s="1021"/>
      <c r="GHS129" s="1021"/>
      <c r="GHT129" s="1021"/>
      <c r="GHU129" s="1021"/>
      <c r="GHV129" s="1021"/>
      <c r="GHW129" s="1021"/>
      <c r="GHX129" s="1021"/>
      <c r="GHY129" s="1021"/>
      <c r="GHZ129" s="1021"/>
      <c r="GIA129" s="1021"/>
      <c r="GIB129" s="1021"/>
      <c r="GIC129" s="1021"/>
      <c r="GID129" s="1021"/>
      <c r="GIE129" s="1021"/>
      <c r="GIF129" s="1021"/>
      <c r="GIG129" s="1021"/>
      <c r="GIH129" s="1021"/>
      <c r="GII129" s="1021"/>
      <c r="GIJ129" s="1021"/>
      <c r="GIK129" s="1021"/>
      <c r="GIL129" s="1021"/>
      <c r="GIM129" s="1021"/>
      <c r="GIN129" s="1021"/>
      <c r="GIO129" s="1021"/>
      <c r="GIP129" s="1021"/>
      <c r="GIQ129" s="1021"/>
      <c r="GIR129" s="1021"/>
      <c r="GIS129" s="1021"/>
      <c r="GIT129" s="1021"/>
      <c r="GIU129" s="1021"/>
      <c r="GIV129" s="1021"/>
      <c r="GIW129" s="1021"/>
      <c r="GIX129" s="1021"/>
      <c r="GIY129" s="1021"/>
      <c r="GIZ129" s="1021"/>
      <c r="GJA129" s="1021"/>
      <c r="GJB129" s="1021"/>
      <c r="GJC129" s="1021"/>
      <c r="GJD129" s="1021"/>
      <c r="GJE129" s="1021"/>
      <c r="GJF129" s="1021"/>
      <c r="GJG129" s="1021"/>
      <c r="GJH129" s="1021"/>
      <c r="GJI129" s="1021"/>
      <c r="GJJ129" s="1021"/>
      <c r="GJK129" s="1021"/>
      <c r="GJL129" s="1021"/>
      <c r="GJM129" s="1021"/>
      <c r="GJN129" s="1021"/>
      <c r="GJO129" s="1021"/>
      <c r="GJP129" s="1021"/>
      <c r="GJQ129" s="1021"/>
      <c r="GJR129" s="1021"/>
      <c r="GJS129" s="1021"/>
      <c r="GJT129" s="1021"/>
      <c r="GJU129" s="1021"/>
      <c r="GJV129" s="1021"/>
      <c r="GJW129" s="1021"/>
      <c r="GJX129" s="1021"/>
      <c r="GJY129" s="1021"/>
      <c r="GJZ129" s="1021"/>
      <c r="GKA129" s="1021"/>
      <c r="GKB129" s="1021"/>
      <c r="GKC129" s="1021"/>
      <c r="GKD129" s="1021"/>
      <c r="GKE129" s="1021"/>
      <c r="GKF129" s="1021"/>
      <c r="GKG129" s="1021"/>
      <c r="GKH129" s="1021"/>
      <c r="GKI129" s="1021"/>
      <c r="GKJ129" s="1021"/>
      <c r="GKK129" s="1021"/>
      <c r="GKL129" s="1021"/>
      <c r="GKM129" s="1021"/>
      <c r="GKN129" s="1021"/>
      <c r="GKO129" s="1021"/>
      <c r="GKP129" s="1021"/>
      <c r="GKQ129" s="1021"/>
      <c r="GKR129" s="1021"/>
      <c r="GKS129" s="1021"/>
      <c r="GKT129" s="1021"/>
      <c r="GKU129" s="1021"/>
      <c r="GKV129" s="1021"/>
      <c r="GKW129" s="1021"/>
      <c r="GKX129" s="1021"/>
      <c r="GKY129" s="1021"/>
      <c r="GKZ129" s="1021"/>
      <c r="GLA129" s="1021"/>
      <c r="GLB129" s="1021"/>
      <c r="GLC129" s="1021"/>
      <c r="GLD129" s="1021"/>
      <c r="GLE129" s="1021"/>
      <c r="GLF129" s="1021"/>
      <c r="GLG129" s="1021"/>
      <c r="GLH129" s="1021"/>
      <c r="GLI129" s="1021"/>
      <c r="GLJ129" s="1021"/>
      <c r="GLK129" s="1021"/>
      <c r="GLL129" s="1021"/>
      <c r="GLM129" s="1021"/>
      <c r="GLN129" s="1021"/>
      <c r="GLO129" s="1021"/>
      <c r="GLP129" s="1021"/>
      <c r="GLQ129" s="1021"/>
      <c r="GLR129" s="1021"/>
      <c r="GLS129" s="1021"/>
      <c r="GLT129" s="1021"/>
      <c r="GLU129" s="1021"/>
      <c r="GLV129" s="1021"/>
      <c r="GLW129" s="1021"/>
      <c r="GLX129" s="1021"/>
      <c r="GLY129" s="1021"/>
      <c r="GLZ129" s="1021"/>
      <c r="GMA129" s="1021"/>
      <c r="GMB129" s="1021"/>
      <c r="GMC129" s="1021"/>
      <c r="GMD129" s="1021"/>
      <c r="GME129" s="1021"/>
      <c r="GMF129" s="1021"/>
      <c r="GMG129" s="1021"/>
      <c r="GMH129" s="1021"/>
      <c r="GMI129" s="1021"/>
      <c r="GMJ129" s="1021"/>
      <c r="GMK129" s="1021"/>
      <c r="GML129" s="1021"/>
      <c r="GMM129" s="1021"/>
      <c r="GMN129" s="1021"/>
      <c r="GMO129" s="1021"/>
      <c r="GMP129" s="1021"/>
      <c r="GMQ129" s="1021"/>
      <c r="GMR129" s="1021"/>
      <c r="GMS129" s="1021"/>
      <c r="GMT129" s="1021"/>
      <c r="GMU129" s="1021"/>
      <c r="GMV129" s="1021"/>
      <c r="GMW129" s="1021"/>
      <c r="GMX129" s="1021"/>
      <c r="GMY129" s="1021"/>
      <c r="GMZ129" s="1021"/>
      <c r="GNA129" s="1021"/>
      <c r="GNB129" s="1021"/>
      <c r="GNC129" s="1021"/>
      <c r="GND129" s="1021"/>
      <c r="GNE129" s="1021"/>
      <c r="GNF129" s="1021"/>
      <c r="GNG129" s="1021"/>
      <c r="GNH129" s="1021"/>
      <c r="GNI129" s="1021"/>
      <c r="GNJ129" s="1021"/>
      <c r="GNK129" s="1021"/>
      <c r="GNL129" s="1021"/>
      <c r="GNM129" s="1021"/>
      <c r="GNN129" s="1021"/>
      <c r="GNO129" s="1021"/>
      <c r="GNP129" s="1021"/>
      <c r="GNQ129" s="1021"/>
      <c r="GNR129" s="1021"/>
      <c r="GNS129" s="1021"/>
      <c r="GNT129" s="1021"/>
      <c r="GNU129" s="1021"/>
      <c r="GNV129" s="1021"/>
      <c r="GNW129" s="1021"/>
      <c r="GNX129" s="1021"/>
      <c r="GNY129" s="1021"/>
      <c r="GNZ129" s="1021"/>
      <c r="GOA129" s="1021"/>
      <c r="GOB129" s="1021"/>
      <c r="GOC129" s="1021"/>
      <c r="GOD129" s="1021"/>
      <c r="GOE129" s="1021"/>
      <c r="GOF129" s="1021"/>
      <c r="GOG129" s="1021"/>
      <c r="GOH129" s="1021"/>
      <c r="GOI129" s="1021"/>
      <c r="GOJ129" s="1021"/>
      <c r="GOK129" s="1021"/>
      <c r="GOL129" s="1021"/>
      <c r="GOM129" s="1021"/>
      <c r="GON129" s="1021"/>
      <c r="GOO129" s="1021"/>
      <c r="GOP129" s="1021"/>
      <c r="GOQ129" s="1021"/>
      <c r="GOR129" s="1021"/>
      <c r="GOS129" s="1021"/>
      <c r="GOT129" s="1021"/>
      <c r="GOU129" s="1021"/>
      <c r="GOV129" s="1021"/>
      <c r="GOW129" s="1021"/>
      <c r="GOX129" s="1021"/>
      <c r="GOY129" s="1021"/>
      <c r="GOZ129" s="1021"/>
      <c r="GPA129" s="1021"/>
      <c r="GPB129" s="1021"/>
      <c r="GPC129" s="1021"/>
      <c r="GPD129" s="1021"/>
      <c r="GPE129" s="1021"/>
      <c r="GPF129" s="1021"/>
      <c r="GPG129" s="1021"/>
      <c r="GPH129" s="1021"/>
      <c r="GPI129" s="1021"/>
      <c r="GPJ129" s="1021"/>
      <c r="GPK129" s="1021"/>
      <c r="GPL129" s="1021"/>
      <c r="GPM129" s="1021"/>
      <c r="GPN129" s="1021"/>
      <c r="GPO129" s="1021"/>
      <c r="GPP129" s="1021"/>
      <c r="GPQ129" s="1021"/>
      <c r="GPR129" s="1021"/>
      <c r="GPS129" s="1021"/>
      <c r="GPT129" s="1021"/>
      <c r="GPU129" s="1021"/>
      <c r="GPV129" s="1021"/>
      <c r="GPW129" s="1021"/>
      <c r="GPX129" s="1021"/>
      <c r="GPY129" s="1021"/>
      <c r="GPZ129" s="1021"/>
      <c r="GQA129" s="1021"/>
      <c r="GQB129" s="1021"/>
      <c r="GQC129" s="1021"/>
      <c r="GQD129" s="1021"/>
      <c r="GQE129" s="1021"/>
      <c r="GQF129" s="1021"/>
      <c r="GQG129" s="1021"/>
      <c r="GQH129" s="1021"/>
      <c r="GQI129" s="1021"/>
      <c r="GQJ129" s="1021"/>
      <c r="GQK129" s="1021"/>
      <c r="GQL129" s="1021"/>
      <c r="GQM129" s="1021"/>
      <c r="GQN129" s="1021"/>
      <c r="GQO129" s="1021"/>
      <c r="GQP129" s="1021"/>
      <c r="GQQ129" s="1021"/>
      <c r="GQR129" s="1021"/>
      <c r="GQS129" s="1021"/>
      <c r="GQT129" s="1021"/>
      <c r="GQU129" s="1021"/>
      <c r="GQV129" s="1021"/>
      <c r="GQW129" s="1021"/>
      <c r="GQX129" s="1021"/>
      <c r="GQY129" s="1021"/>
      <c r="GQZ129" s="1021"/>
      <c r="GRA129" s="1021"/>
      <c r="GRB129" s="1021"/>
      <c r="GRC129" s="1021"/>
      <c r="GRD129" s="1021"/>
      <c r="GRE129" s="1021"/>
      <c r="GRF129" s="1021"/>
      <c r="GRG129" s="1021"/>
      <c r="GRH129" s="1021"/>
      <c r="GRI129" s="1021"/>
      <c r="GRJ129" s="1021"/>
      <c r="GRK129" s="1021"/>
      <c r="GRL129" s="1021"/>
      <c r="GRM129" s="1021"/>
      <c r="GRN129" s="1021"/>
      <c r="GRO129" s="1021"/>
      <c r="GRP129" s="1021"/>
      <c r="GRQ129" s="1021"/>
      <c r="GRR129" s="1021"/>
      <c r="GRS129" s="1021"/>
      <c r="GRT129" s="1021"/>
      <c r="GRU129" s="1021"/>
      <c r="GRV129" s="1021"/>
      <c r="GRW129" s="1021"/>
      <c r="GRX129" s="1021"/>
      <c r="GRY129" s="1021"/>
      <c r="GRZ129" s="1021"/>
      <c r="GSA129" s="1021"/>
      <c r="GSB129" s="1021"/>
      <c r="GSC129" s="1021"/>
      <c r="GSD129" s="1021"/>
      <c r="GSE129" s="1021"/>
      <c r="GSF129" s="1021"/>
      <c r="GSG129" s="1021"/>
      <c r="GSH129" s="1021"/>
      <c r="GSI129" s="1021"/>
      <c r="GSJ129" s="1021"/>
      <c r="GSK129" s="1021"/>
      <c r="GSL129" s="1021"/>
      <c r="GSM129" s="1021"/>
      <c r="GSN129" s="1021"/>
      <c r="GSO129" s="1021"/>
      <c r="GSP129" s="1021"/>
      <c r="GSQ129" s="1021"/>
      <c r="GSR129" s="1021"/>
      <c r="GSS129" s="1021"/>
      <c r="GST129" s="1021"/>
      <c r="GSU129" s="1021"/>
      <c r="GSV129" s="1021"/>
      <c r="GSW129" s="1021"/>
      <c r="GSX129" s="1021"/>
      <c r="GSY129" s="1021"/>
      <c r="GSZ129" s="1021"/>
      <c r="GTA129" s="1021"/>
      <c r="GTB129" s="1021"/>
      <c r="GTC129" s="1021"/>
      <c r="GTD129" s="1021"/>
      <c r="GTE129" s="1021"/>
      <c r="GTF129" s="1021"/>
      <c r="GTG129" s="1021"/>
      <c r="GTH129" s="1021"/>
      <c r="GTI129" s="1021"/>
      <c r="GTJ129" s="1021"/>
      <c r="GTK129" s="1021"/>
      <c r="GTL129" s="1021"/>
      <c r="GTM129" s="1021"/>
      <c r="GTN129" s="1021"/>
      <c r="GTO129" s="1021"/>
      <c r="GTP129" s="1021"/>
      <c r="GTQ129" s="1021"/>
      <c r="GTR129" s="1021"/>
      <c r="GTS129" s="1021"/>
      <c r="GTT129" s="1021"/>
      <c r="GTU129" s="1021"/>
      <c r="GTV129" s="1021"/>
      <c r="GTW129" s="1021"/>
      <c r="GTX129" s="1021"/>
      <c r="GTY129" s="1021"/>
      <c r="GTZ129" s="1021"/>
      <c r="GUA129" s="1021"/>
      <c r="GUB129" s="1021"/>
      <c r="GUC129" s="1021"/>
      <c r="GUD129" s="1021"/>
      <c r="GUE129" s="1021"/>
      <c r="GUF129" s="1021"/>
      <c r="GUG129" s="1021"/>
      <c r="GUH129" s="1021"/>
      <c r="GUI129" s="1021"/>
      <c r="GUJ129" s="1021"/>
      <c r="GUK129" s="1021"/>
      <c r="GUL129" s="1021"/>
      <c r="GUM129" s="1021"/>
      <c r="GUN129" s="1021"/>
      <c r="GUO129" s="1021"/>
      <c r="GUP129" s="1021"/>
      <c r="GUQ129" s="1021"/>
      <c r="GUR129" s="1021"/>
      <c r="GUS129" s="1021"/>
      <c r="GUT129" s="1021"/>
      <c r="GUU129" s="1021"/>
      <c r="GUV129" s="1021"/>
      <c r="GUW129" s="1021"/>
      <c r="GUX129" s="1021"/>
      <c r="GUY129" s="1021"/>
      <c r="GUZ129" s="1021"/>
      <c r="GVA129" s="1021"/>
      <c r="GVB129" s="1021"/>
      <c r="GVC129" s="1021"/>
      <c r="GVD129" s="1021"/>
      <c r="GVE129" s="1021"/>
      <c r="GVF129" s="1021"/>
      <c r="GVG129" s="1021"/>
      <c r="GVH129" s="1021"/>
      <c r="GVI129" s="1021"/>
      <c r="GVJ129" s="1021"/>
      <c r="GVK129" s="1021"/>
      <c r="GVL129" s="1021"/>
      <c r="GVM129" s="1021"/>
      <c r="GVN129" s="1021"/>
      <c r="GVO129" s="1021"/>
      <c r="GVP129" s="1021"/>
      <c r="GVQ129" s="1021"/>
      <c r="GVR129" s="1021"/>
      <c r="GVS129" s="1021"/>
      <c r="GVT129" s="1021"/>
      <c r="GVU129" s="1021"/>
      <c r="GVV129" s="1021"/>
      <c r="GVW129" s="1021"/>
      <c r="GVX129" s="1021"/>
      <c r="GVY129" s="1021"/>
      <c r="GVZ129" s="1021"/>
      <c r="GWA129" s="1021"/>
      <c r="GWB129" s="1021"/>
      <c r="GWC129" s="1021"/>
      <c r="GWD129" s="1021"/>
      <c r="GWE129" s="1021"/>
      <c r="GWF129" s="1021"/>
      <c r="GWG129" s="1021"/>
      <c r="GWH129" s="1021"/>
      <c r="GWI129" s="1021"/>
      <c r="GWJ129" s="1021"/>
      <c r="GWK129" s="1021"/>
      <c r="GWL129" s="1021"/>
      <c r="GWM129" s="1021"/>
      <c r="GWN129" s="1021"/>
      <c r="GWO129" s="1021"/>
      <c r="GWP129" s="1021"/>
      <c r="GWQ129" s="1021"/>
      <c r="GWR129" s="1021"/>
      <c r="GWS129" s="1021"/>
      <c r="GWT129" s="1021"/>
      <c r="GWU129" s="1021"/>
      <c r="GWV129" s="1021"/>
      <c r="GWW129" s="1021"/>
      <c r="GWX129" s="1021"/>
      <c r="GWY129" s="1021"/>
      <c r="GWZ129" s="1021"/>
      <c r="GXA129" s="1021"/>
      <c r="GXB129" s="1021"/>
      <c r="GXC129" s="1021"/>
      <c r="GXD129" s="1021"/>
      <c r="GXE129" s="1021"/>
      <c r="GXF129" s="1021"/>
      <c r="GXG129" s="1021"/>
      <c r="GXH129" s="1021"/>
      <c r="GXI129" s="1021"/>
      <c r="GXJ129" s="1021"/>
      <c r="GXK129" s="1021"/>
      <c r="GXL129" s="1021"/>
      <c r="GXM129" s="1021"/>
      <c r="GXN129" s="1021"/>
      <c r="GXO129" s="1021"/>
      <c r="GXP129" s="1021"/>
      <c r="GXQ129" s="1021"/>
      <c r="GXR129" s="1021"/>
      <c r="GXS129" s="1021"/>
      <c r="GXT129" s="1021"/>
      <c r="GXU129" s="1021"/>
      <c r="GXV129" s="1021"/>
      <c r="GXW129" s="1021"/>
      <c r="GXX129" s="1021"/>
      <c r="GXY129" s="1021"/>
      <c r="GXZ129" s="1021"/>
      <c r="GYA129" s="1021"/>
      <c r="GYB129" s="1021"/>
      <c r="GYC129" s="1021"/>
      <c r="GYD129" s="1021"/>
      <c r="GYE129" s="1021"/>
      <c r="GYF129" s="1021"/>
      <c r="GYG129" s="1021"/>
      <c r="GYH129" s="1021"/>
      <c r="GYI129" s="1021"/>
      <c r="GYJ129" s="1021"/>
      <c r="GYK129" s="1021"/>
      <c r="GYL129" s="1021"/>
      <c r="GYM129" s="1021"/>
      <c r="GYN129" s="1021"/>
      <c r="GYO129" s="1021"/>
      <c r="GYP129" s="1021"/>
      <c r="GYQ129" s="1021"/>
      <c r="GYR129" s="1021"/>
      <c r="GYS129" s="1021"/>
      <c r="GYT129" s="1021"/>
      <c r="GYU129" s="1021"/>
      <c r="GYV129" s="1021"/>
      <c r="GYW129" s="1021"/>
      <c r="GYX129" s="1021"/>
      <c r="GYY129" s="1021"/>
      <c r="GYZ129" s="1021"/>
      <c r="GZA129" s="1021"/>
      <c r="GZB129" s="1021"/>
      <c r="GZC129" s="1021"/>
      <c r="GZD129" s="1021"/>
      <c r="GZE129" s="1021"/>
      <c r="GZF129" s="1021"/>
      <c r="GZG129" s="1021"/>
      <c r="GZH129" s="1021"/>
      <c r="GZI129" s="1021"/>
      <c r="GZJ129" s="1021"/>
      <c r="GZK129" s="1021"/>
      <c r="GZL129" s="1021"/>
      <c r="GZM129" s="1021"/>
      <c r="GZN129" s="1021"/>
      <c r="GZO129" s="1021"/>
      <c r="GZP129" s="1021"/>
      <c r="GZQ129" s="1021"/>
      <c r="GZR129" s="1021"/>
      <c r="GZS129" s="1021"/>
      <c r="GZT129" s="1021"/>
      <c r="GZU129" s="1021"/>
      <c r="GZV129" s="1021"/>
      <c r="GZW129" s="1021"/>
      <c r="GZX129" s="1021"/>
      <c r="GZY129" s="1021"/>
      <c r="GZZ129" s="1021"/>
      <c r="HAA129" s="1021"/>
      <c r="HAB129" s="1021"/>
      <c r="HAC129" s="1021"/>
      <c r="HAD129" s="1021"/>
      <c r="HAE129" s="1021"/>
      <c r="HAF129" s="1021"/>
      <c r="HAG129" s="1021"/>
      <c r="HAH129" s="1021"/>
      <c r="HAI129" s="1021"/>
      <c r="HAJ129" s="1021"/>
      <c r="HAK129" s="1021"/>
      <c r="HAL129" s="1021"/>
      <c r="HAM129" s="1021"/>
      <c r="HAN129" s="1021"/>
      <c r="HAO129" s="1021"/>
      <c r="HAP129" s="1021"/>
      <c r="HAQ129" s="1021"/>
      <c r="HAR129" s="1021"/>
      <c r="HAS129" s="1021"/>
      <c r="HAT129" s="1021"/>
      <c r="HAU129" s="1021"/>
      <c r="HAV129" s="1021"/>
      <c r="HAW129" s="1021"/>
      <c r="HAX129" s="1021"/>
      <c r="HAY129" s="1021"/>
      <c r="HAZ129" s="1021"/>
      <c r="HBA129" s="1021"/>
      <c r="HBB129" s="1021"/>
      <c r="HBC129" s="1021"/>
      <c r="HBD129" s="1021"/>
      <c r="HBE129" s="1021"/>
      <c r="HBF129" s="1021"/>
      <c r="HBG129" s="1021"/>
      <c r="HBH129" s="1021"/>
      <c r="HBI129" s="1021"/>
      <c r="HBJ129" s="1021"/>
      <c r="HBK129" s="1021"/>
      <c r="HBL129" s="1021"/>
      <c r="HBM129" s="1021"/>
      <c r="HBN129" s="1021"/>
      <c r="HBO129" s="1021"/>
      <c r="HBP129" s="1021"/>
      <c r="HBQ129" s="1021"/>
      <c r="HBR129" s="1021"/>
      <c r="HBS129" s="1021"/>
      <c r="HBT129" s="1021"/>
      <c r="HBU129" s="1021"/>
      <c r="HBV129" s="1021"/>
      <c r="HBW129" s="1021"/>
      <c r="HBX129" s="1021"/>
      <c r="HBY129" s="1021"/>
      <c r="HBZ129" s="1021"/>
      <c r="HCA129" s="1021"/>
      <c r="HCB129" s="1021"/>
      <c r="HCC129" s="1021"/>
      <c r="HCD129" s="1021"/>
      <c r="HCE129" s="1021"/>
      <c r="HCF129" s="1021"/>
      <c r="HCG129" s="1021"/>
      <c r="HCH129" s="1021"/>
      <c r="HCI129" s="1021"/>
      <c r="HCJ129" s="1021"/>
      <c r="HCK129" s="1021"/>
      <c r="HCL129" s="1021"/>
      <c r="HCM129" s="1021"/>
      <c r="HCN129" s="1021"/>
      <c r="HCO129" s="1021"/>
      <c r="HCP129" s="1021"/>
      <c r="HCQ129" s="1021"/>
      <c r="HCR129" s="1021"/>
      <c r="HCS129" s="1021"/>
      <c r="HCT129" s="1021"/>
      <c r="HCU129" s="1021"/>
      <c r="HCV129" s="1021"/>
      <c r="HCW129" s="1021"/>
      <c r="HCX129" s="1021"/>
      <c r="HCY129" s="1021"/>
      <c r="HCZ129" s="1021"/>
      <c r="HDA129" s="1021"/>
      <c r="HDB129" s="1021"/>
      <c r="HDC129" s="1021"/>
      <c r="HDD129" s="1021"/>
      <c r="HDE129" s="1021"/>
      <c r="HDF129" s="1021"/>
      <c r="HDG129" s="1021"/>
      <c r="HDH129" s="1021"/>
      <c r="HDI129" s="1021"/>
      <c r="HDJ129" s="1021"/>
      <c r="HDK129" s="1021"/>
      <c r="HDL129" s="1021"/>
      <c r="HDM129" s="1021"/>
      <c r="HDN129" s="1021"/>
      <c r="HDO129" s="1021"/>
      <c r="HDP129" s="1021"/>
      <c r="HDQ129" s="1021"/>
      <c r="HDR129" s="1021"/>
      <c r="HDS129" s="1021"/>
      <c r="HDT129" s="1021"/>
      <c r="HDU129" s="1021"/>
      <c r="HDV129" s="1021"/>
      <c r="HDW129" s="1021"/>
      <c r="HDX129" s="1021"/>
      <c r="HDY129" s="1021"/>
      <c r="HDZ129" s="1021"/>
      <c r="HEA129" s="1021"/>
      <c r="HEB129" s="1021"/>
      <c r="HEC129" s="1021"/>
      <c r="HED129" s="1021"/>
      <c r="HEE129" s="1021"/>
      <c r="HEF129" s="1021"/>
      <c r="HEG129" s="1021"/>
      <c r="HEH129" s="1021"/>
      <c r="HEI129" s="1021"/>
      <c r="HEJ129" s="1021"/>
      <c r="HEK129" s="1021"/>
      <c r="HEL129" s="1021"/>
      <c r="HEM129" s="1021"/>
      <c r="HEN129" s="1021"/>
      <c r="HEO129" s="1021"/>
      <c r="HEP129" s="1021"/>
      <c r="HEQ129" s="1021"/>
      <c r="HER129" s="1021"/>
      <c r="HES129" s="1021"/>
      <c r="HET129" s="1021"/>
      <c r="HEU129" s="1021"/>
      <c r="HEV129" s="1021"/>
      <c r="HEW129" s="1021"/>
      <c r="HEX129" s="1021"/>
      <c r="HEY129" s="1021"/>
      <c r="HEZ129" s="1021"/>
      <c r="HFA129" s="1021"/>
      <c r="HFB129" s="1021"/>
      <c r="HFC129" s="1021"/>
      <c r="HFD129" s="1021"/>
      <c r="HFE129" s="1021"/>
      <c r="HFF129" s="1021"/>
      <c r="HFG129" s="1021"/>
      <c r="HFH129" s="1021"/>
      <c r="HFI129" s="1021"/>
      <c r="HFJ129" s="1021"/>
      <c r="HFK129" s="1021"/>
      <c r="HFL129" s="1021"/>
      <c r="HFM129" s="1021"/>
      <c r="HFN129" s="1021"/>
      <c r="HFO129" s="1021"/>
      <c r="HFP129" s="1021"/>
      <c r="HFQ129" s="1021"/>
      <c r="HFR129" s="1021"/>
      <c r="HFS129" s="1021"/>
      <c r="HFT129" s="1021"/>
      <c r="HFU129" s="1021"/>
      <c r="HFV129" s="1021"/>
      <c r="HFW129" s="1021"/>
      <c r="HFX129" s="1021"/>
      <c r="HFY129" s="1021"/>
      <c r="HFZ129" s="1021"/>
      <c r="HGA129" s="1021"/>
      <c r="HGB129" s="1021"/>
      <c r="HGC129" s="1021"/>
      <c r="HGD129" s="1021"/>
      <c r="HGE129" s="1021"/>
      <c r="HGF129" s="1021"/>
      <c r="HGG129" s="1021"/>
      <c r="HGH129" s="1021"/>
      <c r="HGI129" s="1021"/>
      <c r="HGJ129" s="1021"/>
      <c r="HGK129" s="1021"/>
      <c r="HGL129" s="1021"/>
      <c r="HGM129" s="1021"/>
      <c r="HGN129" s="1021"/>
      <c r="HGO129" s="1021"/>
      <c r="HGP129" s="1021"/>
      <c r="HGQ129" s="1021"/>
      <c r="HGR129" s="1021"/>
      <c r="HGS129" s="1021"/>
      <c r="HGT129" s="1021"/>
      <c r="HGU129" s="1021"/>
      <c r="HGV129" s="1021"/>
      <c r="HGW129" s="1021"/>
      <c r="HGX129" s="1021"/>
      <c r="HGY129" s="1021"/>
      <c r="HGZ129" s="1021"/>
      <c r="HHA129" s="1021"/>
      <c r="HHB129" s="1021"/>
      <c r="HHC129" s="1021"/>
      <c r="HHD129" s="1021"/>
      <c r="HHE129" s="1021"/>
      <c r="HHF129" s="1021"/>
      <c r="HHG129" s="1021"/>
      <c r="HHH129" s="1021"/>
      <c r="HHI129" s="1021"/>
      <c r="HHJ129" s="1021"/>
      <c r="HHK129" s="1021"/>
      <c r="HHL129" s="1021"/>
      <c r="HHM129" s="1021"/>
      <c r="HHN129" s="1021"/>
      <c r="HHO129" s="1021"/>
      <c r="HHP129" s="1021"/>
      <c r="HHQ129" s="1021"/>
      <c r="HHR129" s="1021"/>
      <c r="HHS129" s="1021"/>
      <c r="HHT129" s="1021"/>
      <c r="HHU129" s="1021"/>
      <c r="HHV129" s="1021"/>
      <c r="HHW129" s="1021"/>
      <c r="HHX129" s="1021"/>
      <c r="HHY129" s="1021"/>
      <c r="HHZ129" s="1021"/>
      <c r="HIA129" s="1021"/>
      <c r="HIB129" s="1021"/>
      <c r="HIC129" s="1021"/>
      <c r="HID129" s="1021"/>
      <c r="HIE129" s="1021"/>
      <c r="HIF129" s="1021"/>
      <c r="HIG129" s="1021"/>
      <c r="HIH129" s="1021"/>
      <c r="HII129" s="1021"/>
      <c r="HIJ129" s="1021"/>
      <c r="HIK129" s="1021"/>
      <c r="HIL129" s="1021"/>
      <c r="HIM129" s="1021"/>
      <c r="HIN129" s="1021"/>
      <c r="HIO129" s="1021"/>
      <c r="HIP129" s="1021"/>
      <c r="HIQ129" s="1021"/>
      <c r="HIR129" s="1021"/>
      <c r="HIS129" s="1021"/>
      <c r="HIT129" s="1021"/>
      <c r="HIU129" s="1021"/>
      <c r="HIV129" s="1021"/>
      <c r="HIW129" s="1021"/>
      <c r="HIX129" s="1021"/>
      <c r="HIY129" s="1021"/>
      <c r="HIZ129" s="1021"/>
      <c r="HJA129" s="1021"/>
      <c r="HJB129" s="1021"/>
      <c r="HJC129" s="1021"/>
      <c r="HJD129" s="1021"/>
      <c r="HJE129" s="1021"/>
      <c r="HJF129" s="1021"/>
      <c r="HJG129" s="1021"/>
      <c r="HJH129" s="1021"/>
      <c r="HJI129" s="1021"/>
      <c r="HJJ129" s="1021"/>
      <c r="HJK129" s="1021"/>
      <c r="HJL129" s="1021"/>
      <c r="HJM129" s="1021"/>
      <c r="HJN129" s="1021"/>
      <c r="HJO129" s="1021"/>
      <c r="HJP129" s="1021"/>
      <c r="HJQ129" s="1021"/>
      <c r="HJR129" s="1021"/>
      <c r="HJS129" s="1021"/>
      <c r="HJT129" s="1021"/>
      <c r="HJU129" s="1021"/>
      <c r="HJV129" s="1021"/>
      <c r="HJW129" s="1021"/>
      <c r="HJX129" s="1021"/>
      <c r="HJY129" s="1021"/>
      <c r="HJZ129" s="1021"/>
      <c r="HKA129" s="1021"/>
      <c r="HKB129" s="1021"/>
      <c r="HKC129" s="1021"/>
      <c r="HKD129" s="1021"/>
      <c r="HKE129" s="1021"/>
      <c r="HKF129" s="1021"/>
      <c r="HKG129" s="1021"/>
      <c r="HKH129" s="1021"/>
      <c r="HKI129" s="1021"/>
      <c r="HKJ129" s="1021"/>
      <c r="HKK129" s="1021"/>
      <c r="HKL129" s="1021"/>
      <c r="HKM129" s="1021"/>
      <c r="HKN129" s="1021"/>
      <c r="HKO129" s="1021"/>
      <c r="HKP129" s="1021"/>
      <c r="HKQ129" s="1021"/>
      <c r="HKR129" s="1021"/>
      <c r="HKS129" s="1021"/>
      <c r="HKT129" s="1021"/>
      <c r="HKU129" s="1021"/>
      <c r="HKV129" s="1021"/>
      <c r="HKW129" s="1021"/>
      <c r="HKX129" s="1021"/>
      <c r="HKY129" s="1021"/>
      <c r="HKZ129" s="1021"/>
      <c r="HLA129" s="1021"/>
      <c r="HLB129" s="1021"/>
      <c r="HLC129" s="1021"/>
      <c r="HLD129" s="1021"/>
      <c r="HLE129" s="1021"/>
      <c r="HLF129" s="1021"/>
      <c r="HLG129" s="1021"/>
      <c r="HLH129" s="1021"/>
      <c r="HLI129" s="1021"/>
      <c r="HLJ129" s="1021"/>
      <c r="HLK129" s="1021"/>
      <c r="HLL129" s="1021"/>
      <c r="HLM129" s="1021"/>
      <c r="HLN129" s="1021"/>
      <c r="HLO129" s="1021"/>
      <c r="HLP129" s="1021"/>
      <c r="HLQ129" s="1021"/>
      <c r="HLR129" s="1021"/>
      <c r="HLS129" s="1021"/>
      <c r="HLT129" s="1021"/>
      <c r="HLU129" s="1021"/>
      <c r="HLV129" s="1021"/>
      <c r="HLW129" s="1021"/>
      <c r="HLX129" s="1021"/>
      <c r="HLY129" s="1021"/>
      <c r="HLZ129" s="1021"/>
      <c r="HMA129" s="1021"/>
      <c r="HMB129" s="1021"/>
      <c r="HMC129" s="1021"/>
      <c r="HMD129" s="1021"/>
      <c r="HME129" s="1021"/>
      <c r="HMF129" s="1021"/>
      <c r="HMG129" s="1021"/>
      <c r="HMH129" s="1021"/>
      <c r="HMI129" s="1021"/>
      <c r="HMJ129" s="1021"/>
      <c r="HMK129" s="1021"/>
      <c r="HML129" s="1021"/>
      <c r="HMM129" s="1021"/>
      <c r="HMN129" s="1021"/>
      <c r="HMO129" s="1021"/>
      <c r="HMP129" s="1021"/>
      <c r="HMQ129" s="1021"/>
      <c r="HMR129" s="1021"/>
      <c r="HMS129" s="1021"/>
      <c r="HMT129" s="1021"/>
      <c r="HMU129" s="1021"/>
      <c r="HMV129" s="1021"/>
      <c r="HMW129" s="1021"/>
      <c r="HMX129" s="1021"/>
      <c r="HMY129" s="1021"/>
      <c r="HMZ129" s="1021"/>
      <c r="HNA129" s="1021"/>
      <c r="HNB129" s="1021"/>
      <c r="HNC129" s="1021"/>
      <c r="HND129" s="1021"/>
      <c r="HNE129" s="1021"/>
      <c r="HNF129" s="1021"/>
      <c r="HNG129" s="1021"/>
      <c r="HNH129" s="1021"/>
      <c r="HNI129" s="1021"/>
      <c r="HNJ129" s="1021"/>
      <c r="HNK129" s="1021"/>
      <c r="HNL129" s="1021"/>
      <c r="HNM129" s="1021"/>
      <c r="HNN129" s="1021"/>
      <c r="HNO129" s="1021"/>
      <c r="HNP129" s="1021"/>
      <c r="HNQ129" s="1021"/>
      <c r="HNR129" s="1021"/>
      <c r="HNS129" s="1021"/>
      <c r="HNT129" s="1021"/>
      <c r="HNU129" s="1021"/>
      <c r="HNV129" s="1021"/>
      <c r="HNW129" s="1021"/>
      <c r="HNX129" s="1021"/>
      <c r="HNY129" s="1021"/>
      <c r="HNZ129" s="1021"/>
      <c r="HOA129" s="1021"/>
      <c r="HOB129" s="1021"/>
      <c r="HOC129" s="1021"/>
      <c r="HOD129" s="1021"/>
      <c r="HOE129" s="1021"/>
      <c r="HOF129" s="1021"/>
      <c r="HOG129" s="1021"/>
      <c r="HOH129" s="1021"/>
      <c r="HOI129" s="1021"/>
      <c r="HOJ129" s="1021"/>
      <c r="HOK129" s="1021"/>
      <c r="HOL129" s="1021"/>
      <c r="HOM129" s="1021"/>
      <c r="HON129" s="1021"/>
      <c r="HOO129" s="1021"/>
      <c r="HOP129" s="1021"/>
      <c r="HOQ129" s="1021"/>
      <c r="HOR129" s="1021"/>
      <c r="HOS129" s="1021"/>
      <c r="HOT129" s="1021"/>
      <c r="HOU129" s="1021"/>
      <c r="HOV129" s="1021"/>
      <c r="HOW129" s="1021"/>
      <c r="HOX129" s="1021"/>
      <c r="HOY129" s="1021"/>
      <c r="HOZ129" s="1021"/>
      <c r="HPA129" s="1021"/>
      <c r="HPB129" s="1021"/>
      <c r="HPC129" s="1021"/>
      <c r="HPD129" s="1021"/>
      <c r="HPE129" s="1021"/>
      <c r="HPF129" s="1021"/>
      <c r="HPG129" s="1021"/>
      <c r="HPH129" s="1021"/>
      <c r="HPI129" s="1021"/>
      <c r="HPJ129" s="1021"/>
      <c r="HPK129" s="1021"/>
      <c r="HPL129" s="1021"/>
      <c r="HPM129" s="1021"/>
      <c r="HPN129" s="1021"/>
      <c r="HPO129" s="1021"/>
      <c r="HPP129" s="1021"/>
      <c r="HPQ129" s="1021"/>
      <c r="HPR129" s="1021"/>
      <c r="HPS129" s="1021"/>
      <c r="HPT129" s="1021"/>
      <c r="HPU129" s="1021"/>
      <c r="HPV129" s="1021"/>
      <c r="HPW129" s="1021"/>
      <c r="HPX129" s="1021"/>
      <c r="HPY129" s="1021"/>
      <c r="HPZ129" s="1021"/>
      <c r="HQA129" s="1021"/>
      <c r="HQB129" s="1021"/>
      <c r="HQC129" s="1021"/>
      <c r="HQD129" s="1021"/>
      <c r="HQE129" s="1021"/>
      <c r="HQF129" s="1021"/>
      <c r="HQG129" s="1021"/>
      <c r="HQH129" s="1021"/>
      <c r="HQI129" s="1021"/>
      <c r="HQJ129" s="1021"/>
      <c r="HQK129" s="1021"/>
      <c r="HQL129" s="1021"/>
      <c r="HQM129" s="1021"/>
      <c r="HQN129" s="1021"/>
      <c r="HQO129" s="1021"/>
      <c r="HQP129" s="1021"/>
      <c r="HQQ129" s="1021"/>
      <c r="HQR129" s="1021"/>
      <c r="HQS129" s="1021"/>
      <c r="HQT129" s="1021"/>
      <c r="HQU129" s="1021"/>
      <c r="HQV129" s="1021"/>
      <c r="HQW129" s="1021"/>
      <c r="HQX129" s="1021"/>
      <c r="HQY129" s="1021"/>
      <c r="HQZ129" s="1021"/>
      <c r="HRA129" s="1021"/>
      <c r="HRB129" s="1021"/>
      <c r="HRC129" s="1021"/>
      <c r="HRD129" s="1021"/>
      <c r="HRE129" s="1021"/>
      <c r="HRF129" s="1021"/>
      <c r="HRG129" s="1021"/>
      <c r="HRH129" s="1021"/>
      <c r="HRI129" s="1021"/>
      <c r="HRJ129" s="1021"/>
      <c r="HRK129" s="1021"/>
      <c r="HRL129" s="1021"/>
      <c r="HRM129" s="1021"/>
      <c r="HRN129" s="1021"/>
      <c r="HRO129" s="1021"/>
      <c r="HRP129" s="1021"/>
      <c r="HRQ129" s="1021"/>
      <c r="HRR129" s="1021"/>
      <c r="HRS129" s="1021"/>
      <c r="HRT129" s="1021"/>
      <c r="HRU129" s="1021"/>
      <c r="HRV129" s="1021"/>
      <c r="HRW129" s="1021"/>
      <c r="HRX129" s="1021"/>
      <c r="HRY129" s="1021"/>
      <c r="HRZ129" s="1021"/>
      <c r="HSA129" s="1021"/>
      <c r="HSB129" s="1021"/>
      <c r="HSC129" s="1021"/>
      <c r="HSD129" s="1021"/>
      <c r="HSE129" s="1021"/>
      <c r="HSF129" s="1021"/>
      <c r="HSG129" s="1021"/>
      <c r="HSH129" s="1021"/>
      <c r="HSI129" s="1021"/>
      <c r="HSJ129" s="1021"/>
      <c r="HSK129" s="1021"/>
      <c r="HSL129" s="1021"/>
      <c r="HSM129" s="1021"/>
      <c r="HSN129" s="1021"/>
      <c r="HSO129" s="1021"/>
      <c r="HSP129" s="1021"/>
      <c r="HSQ129" s="1021"/>
      <c r="HSR129" s="1021"/>
      <c r="HSS129" s="1021"/>
      <c r="HST129" s="1021"/>
      <c r="HSU129" s="1021"/>
      <c r="HSV129" s="1021"/>
      <c r="HSW129" s="1021"/>
      <c r="HSX129" s="1021"/>
      <c r="HSY129" s="1021"/>
      <c r="HSZ129" s="1021"/>
      <c r="HTA129" s="1021"/>
      <c r="HTB129" s="1021"/>
      <c r="HTC129" s="1021"/>
      <c r="HTD129" s="1021"/>
      <c r="HTE129" s="1021"/>
      <c r="HTF129" s="1021"/>
      <c r="HTG129" s="1021"/>
      <c r="HTH129" s="1021"/>
      <c r="HTI129" s="1021"/>
      <c r="HTJ129" s="1021"/>
      <c r="HTK129" s="1021"/>
      <c r="HTL129" s="1021"/>
      <c r="HTM129" s="1021"/>
      <c r="HTN129" s="1021"/>
      <c r="HTO129" s="1021"/>
      <c r="HTP129" s="1021"/>
      <c r="HTQ129" s="1021"/>
      <c r="HTR129" s="1021"/>
      <c r="HTS129" s="1021"/>
      <c r="HTT129" s="1021"/>
      <c r="HTU129" s="1021"/>
      <c r="HTV129" s="1021"/>
      <c r="HTW129" s="1021"/>
      <c r="HTX129" s="1021"/>
      <c r="HTY129" s="1021"/>
      <c r="HTZ129" s="1021"/>
      <c r="HUA129" s="1021"/>
      <c r="HUB129" s="1021"/>
      <c r="HUC129" s="1021"/>
      <c r="HUD129" s="1021"/>
      <c r="HUE129" s="1021"/>
      <c r="HUF129" s="1021"/>
      <c r="HUG129" s="1021"/>
      <c r="HUH129" s="1021"/>
      <c r="HUI129" s="1021"/>
      <c r="HUJ129" s="1021"/>
      <c r="HUK129" s="1021"/>
      <c r="HUL129" s="1021"/>
      <c r="HUM129" s="1021"/>
      <c r="HUN129" s="1021"/>
      <c r="HUO129" s="1021"/>
      <c r="HUP129" s="1021"/>
      <c r="HUQ129" s="1021"/>
      <c r="HUR129" s="1021"/>
      <c r="HUS129" s="1021"/>
      <c r="HUT129" s="1021"/>
      <c r="HUU129" s="1021"/>
      <c r="HUV129" s="1021"/>
      <c r="HUW129" s="1021"/>
      <c r="HUX129" s="1021"/>
      <c r="HUY129" s="1021"/>
      <c r="HUZ129" s="1021"/>
      <c r="HVA129" s="1021"/>
      <c r="HVB129" s="1021"/>
      <c r="HVC129" s="1021"/>
      <c r="HVD129" s="1021"/>
      <c r="HVE129" s="1021"/>
      <c r="HVF129" s="1021"/>
      <c r="HVG129" s="1021"/>
      <c r="HVH129" s="1021"/>
      <c r="HVI129" s="1021"/>
      <c r="HVJ129" s="1021"/>
      <c r="HVK129" s="1021"/>
      <c r="HVL129" s="1021"/>
      <c r="HVM129" s="1021"/>
      <c r="HVN129" s="1021"/>
      <c r="HVO129" s="1021"/>
      <c r="HVP129" s="1021"/>
      <c r="HVQ129" s="1021"/>
      <c r="HVR129" s="1021"/>
      <c r="HVS129" s="1021"/>
      <c r="HVT129" s="1021"/>
      <c r="HVU129" s="1021"/>
      <c r="HVV129" s="1021"/>
      <c r="HVW129" s="1021"/>
      <c r="HVX129" s="1021"/>
      <c r="HVY129" s="1021"/>
      <c r="HVZ129" s="1021"/>
      <c r="HWA129" s="1021"/>
      <c r="HWB129" s="1021"/>
      <c r="HWC129" s="1021"/>
      <c r="HWD129" s="1021"/>
      <c r="HWE129" s="1021"/>
      <c r="HWF129" s="1021"/>
      <c r="HWG129" s="1021"/>
      <c r="HWH129" s="1021"/>
      <c r="HWI129" s="1021"/>
      <c r="HWJ129" s="1021"/>
      <c r="HWK129" s="1021"/>
      <c r="HWL129" s="1021"/>
      <c r="HWM129" s="1021"/>
      <c r="HWN129" s="1021"/>
      <c r="HWO129" s="1021"/>
      <c r="HWP129" s="1021"/>
      <c r="HWQ129" s="1021"/>
      <c r="HWR129" s="1021"/>
      <c r="HWS129" s="1021"/>
      <c r="HWT129" s="1021"/>
      <c r="HWU129" s="1021"/>
      <c r="HWV129" s="1021"/>
      <c r="HWW129" s="1021"/>
      <c r="HWX129" s="1021"/>
      <c r="HWY129" s="1021"/>
      <c r="HWZ129" s="1021"/>
      <c r="HXA129" s="1021"/>
      <c r="HXB129" s="1021"/>
      <c r="HXC129" s="1021"/>
      <c r="HXD129" s="1021"/>
      <c r="HXE129" s="1021"/>
      <c r="HXF129" s="1021"/>
      <c r="HXG129" s="1021"/>
      <c r="HXH129" s="1021"/>
      <c r="HXI129" s="1021"/>
      <c r="HXJ129" s="1021"/>
      <c r="HXK129" s="1021"/>
      <c r="HXL129" s="1021"/>
      <c r="HXM129" s="1021"/>
      <c r="HXN129" s="1021"/>
      <c r="HXO129" s="1021"/>
      <c r="HXP129" s="1021"/>
      <c r="HXQ129" s="1021"/>
      <c r="HXR129" s="1021"/>
      <c r="HXS129" s="1021"/>
      <c r="HXT129" s="1021"/>
      <c r="HXU129" s="1021"/>
      <c r="HXV129" s="1021"/>
      <c r="HXW129" s="1021"/>
      <c r="HXX129" s="1021"/>
      <c r="HXY129" s="1021"/>
      <c r="HXZ129" s="1021"/>
      <c r="HYA129" s="1021"/>
      <c r="HYB129" s="1021"/>
      <c r="HYC129" s="1021"/>
      <c r="HYD129" s="1021"/>
      <c r="HYE129" s="1021"/>
      <c r="HYF129" s="1021"/>
      <c r="HYG129" s="1021"/>
      <c r="HYH129" s="1021"/>
      <c r="HYI129" s="1021"/>
      <c r="HYJ129" s="1021"/>
      <c r="HYK129" s="1021"/>
      <c r="HYL129" s="1021"/>
      <c r="HYM129" s="1021"/>
      <c r="HYN129" s="1021"/>
      <c r="HYO129" s="1021"/>
      <c r="HYP129" s="1021"/>
      <c r="HYQ129" s="1021"/>
      <c r="HYR129" s="1021"/>
      <c r="HYS129" s="1021"/>
      <c r="HYT129" s="1021"/>
      <c r="HYU129" s="1021"/>
      <c r="HYV129" s="1021"/>
      <c r="HYW129" s="1021"/>
      <c r="HYX129" s="1021"/>
      <c r="HYY129" s="1021"/>
      <c r="HYZ129" s="1021"/>
      <c r="HZA129" s="1021"/>
      <c r="HZB129" s="1021"/>
      <c r="HZC129" s="1021"/>
      <c r="HZD129" s="1021"/>
      <c r="HZE129" s="1021"/>
      <c r="HZF129" s="1021"/>
      <c r="HZG129" s="1021"/>
      <c r="HZH129" s="1021"/>
      <c r="HZI129" s="1021"/>
      <c r="HZJ129" s="1021"/>
      <c r="HZK129" s="1021"/>
      <c r="HZL129" s="1021"/>
      <c r="HZM129" s="1021"/>
      <c r="HZN129" s="1021"/>
      <c r="HZO129" s="1021"/>
      <c r="HZP129" s="1021"/>
      <c r="HZQ129" s="1021"/>
      <c r="HZR129" s="1021"/>
      <c r="HZS129" s="1021"/>
      <c r="HZT129" s="1021"/>
      <c r="HZU129" s="1021"/>
      <c r="HZV129" s="1021"/>
      <c r="HZW129" s="1021"/>
      <c r="HZX129" s="1021"/>
      <c r="HZY129" s="1021"/>
      <c r="HZZ129" s="1021"/>
      <c r="IAA129" s="1021"/>
      <c r="IAB129" s="1021"/>
      <c r="IAC129" s="1021"/>
      <c r="IAD129" s="1021"/>
      <c r="IAE129" s="1021"/>
      <c r="IAF129" s="1021"/>
      <c r="IAG129" s="1021"/>
      <c r="IAH129" s="1021"/>
      <c r="IAI129" s="1021"/>
      <c r="IAJ129" s="1021"/>
      <c r="IAK129" s="1021"/>
      <c r="IAL129" s="1021"/>
      <c r="IAM129" s="1021"/>
      <c r="IAN129" s="1021"/>
      <c r="IAO129" s="1021"/>
      <c r="IAP129" s="1021"/>
      <c r="IAQ129" s="1021"/>
      <c r="IAR129" s="1021"/>
      <c r="IAS129" s="1021"/>
      <c r="IAT129" s="1021"/>
      <c r="IAU129" s="1021"/>
      <c r="IAV129" s="1021"/>
      <c r="IAW129" s="1021"/>
      <c r="IAX129" s="1021"/>
      <c r="IAY129" s="1021"/>
      <c r="IAZ129" s="1021"/>
      <c r="IBA129" s="1021"/>
      <c r="IBB129" s="1021"/>
      <c r="IBC129" s="1021"/>
      <c r="IBD129" s="1021"/>
      <c r="IBE129" s="1021"/>
      <c r="IBF129" s="1021"/>
      <c r="IBG129" s="1021"/>
      <c r="IBH129" s="1021"/>
      <c r="IBI129" s="1021"/>
      <c r="IBJ129" s="1021"/>
      <c r="IBK129" s="1021"/>
      <c r="IBL129" s="1021"/>
      <c r="IBM129" s="1021"/>
      <c r="IBN129" s="1021"/>
      <c r="IBO129" s="1021"/>
      <c r="IBP129" s="1021"/>
      <c r="IBQ129" s="1021"/>
      <c r="IBR129" s="1021"/>
      <c r="IBS129" s="1021"/>
      <c r="IBT129" s="1021"/>
      <c r="IBU129" s="1021"/>
      <c r="IBV129" s="1021"/>
      <c r="IBW129" s="1021"/>
      <c r="IBX129" s="1021"/>
      <c r="IBY129" s="1021"/>
      <c r="IBZ129" s="1021"/>
      <c r="ICA129" s="1021"/>
      <c r="ICB129" s="1021"/>
      <c r="ICC129" s="1021"/>
      <c r="ICD129" s="1021"/>
      <c r="ICE129" s="1021"/>
      <c r="ICF129" s="1021"/>
      <c r="ICG129" s="1021"/>
      <c r="ICH129" s="1021"/>
      <c r="ICI129" s="1021"/>
      <c r="ICJ129" s="1021"/>
      <c r="ICK129" s="1021"/>
      <c r="ICL129" s="1021"/>
      <c r="ICM129" s="1021"/>
      <c r="ICN129" s="1021"/>
      <c r="ICO129" s="1021"/>
      <c r="ICP129" s="1021"/>
      <c r="ICQ129" s="1021"/>
      <c r="ICR129" s="1021"/>
      <c r="ICS129" s="1021"/>
      <c r="ICT129" s="1021"/>
      <c r="ICU129" s="1021"/>
      <c r="ICV129" s="1021"/>
      <c r="ICW129" s="1021"/>
      <c r="ICX129" s="1021"/>
      <c r="ICY129" s="1021"/>
      <c r="ICZ129" s="1021"/>
      <c r="IDA129" s="1021"/>
      <c r="IDB129" s="1021"/>
      <c r="IDC129" s="1021"/>
      <c r="IDD129" s="1021"/>
      <c r="IDE129" s="1021"/>
      <c r="IDF129" s="1021"/>
      <c r="IDG129" s="1021"/>
      <c r="IDH129" s="1021"/>
      <c r="IDI129" s="1021"/>
      <c r="IDJ129" s="1021"/>
      <c r="IDK129" s="1021"/>
      <c r="IDL129" s="1021"/>
      <c r="IDM129" s="1021"/>
      <c r="IDN129" s="1021"/>
      <c r="IDO129" s="1021"/>
      <c r="IDP129" s="1021"/>
      <c r="IDQ129" s="1021"/>
      <c r="IDR129" s="1021"/>
      <c r="IDS129" s="1021"/>
      <c r="IDT129" s="1021"/>
      <c r="IDU129" s="1021"/>
      <c r="IDV129" s="1021"/>
      <c r="IDW129" s="1021"/>
      <c r="IDX129" s="1021"/>
      <c r="IDY129" s="1021"/>
      <c r="IDZ129" s="1021"/>
      <c r="IEA129" s="1021"/>
      <c r="IEB129" s="1021"/>
      <c r="IEC129" s="1021"/>
      <c r="IED129" s="1021"/>
      <c r="IEE129" s="1021"/>
      <c r="IEF129" s="1021"/>
      <c r="IEG129" s="1021"/>
      <c r="IEH129" s="1021"/>
      <c r="IEI129" s="1021"/>
      <c r="IEJ129" s="1021"/>
      <c r="IEK129" s="1021"/>
      <c r="IEL129" s="1021"/>
      <c r="IEM129" s="1021"/>
      <c r="IEN129" s="1021"/>
      <c r="IEO129" s="1021"/>
      <c r="IEP129" s="1021"/>
      <c r="IEQ129" s="1021"/>
      <c r="IER129" s="1021"/>
      <c r="IES129" s="1021"/>
      <c r="IET129" s="1021"/>
      <c r="IEU129" s="1021"/>
      <c r="IEV129" s="1021"/>
      <c r="IEW129" s="1021"/>
      <c r="IEX129" s="1021"/>
      <c r="IEY129" s="1021"/>
      <c r="IEZ129" s="1021"/>
      <c r="IFA129" s="1021"/>
      <c r="IFB129" s="1021"/>
      <c r="IFC129" s="1021"/>
      <c r="IFD129" s="1021"/>
      <c r="IFE129" s="1021"/>
      <c r="IFF129" s="1021"/>
      <c r="IFG129" s="1021"/>
      <c r="IFH129" s="1021"/>
      <c r="IFI129" s="1021"/>
      <c r="IFJ129" s="1021"/>
      <c r="IFK129" s="1021"/>
      <c r="IFL129" s="1021"/>
      <c r="IFM129" s="1021"/>
      <c r="IFN129" s="1021"/>
      <c r="IFO129" s="1021"/>
      <c r="IFP129" s="1021"/>
      <c r="IFQ129" s="1021"/>
      <c r="IFR129" s="1021"/>
      <c r="IFS129" s="1021"/>
      <c r="IFT129" s="1021"/>
      <c r="IFU129" s="1021"/>
      <c r="IFV129" s="1021"/>
      <c r="IFW129" s="1021"/>
      <c r="IFX129" s="1021"/>
      <c r="IFY129" s="1021"/>
      <c r="IFZ129" s="1021"/>
      <c r="IGA129" s="1021"/>
      <c r="IGB129" s="1021"/>
      <c r="IGC129" s="1021"/>
      <c r="IGD129" s="1021"/>
      <c r="IGE129" s="1021"/>
      <c r="IGF129" s="1021"/>
      <c r="IGG129" s="1021"/>
      <c r="IGH129" s="1021"/>
      <c r="IGI129" s="1021"/>
      <c r="IGJ129" s="1021"/>
      <c r="IGK129" s="1021"/>
      <c r="IGL129" s="1021"/>
      <c r="IGM129" s="1021"/>
      <c r="IGN129" s="1021"/>
      <c r="IGO129" s="1021"/>
      <c r="IGP129" s="1021"/>
      <c r="IGQ129" s="1021"/>
      <c r="IGR129" s="1021"/>
      <c r="IGS129" s="1021"/>
      <c r="IGT129" s="1021"/>
      <c r="IGU129" s="1021"/>
      <c r="IGV129" s="1021"/>
      <c r="IGW129" s="1021"/>
      <c r="IGX129" s="1021"/>
      <c r="IGY129" s="1021"/>
      <c r="IGZ129" s="1021"/>
      <c r="IHA129" s="1021"/>
      <c r="IHB129" s="1021"/>
      <c r="IHC129" s="1021"/>
      <c r="IHD129" s="1021"/>
      <c r="IHE129" s="1021"/>
      <c r="IHF129" s="1021"/>
      <c r="IHG129" s="1021"/>
      <c r="IHH129" s="1021"/>
      <c r="IHI129" s="1021"/>
      <c r="IHJ129" s="1021"/>
      <c r="IHK129" s="1021"/>
      <c r="IHL129" s="1021"/>
      <c r="IHM129" s="1021"/>
      <c r="IHN129" s="1021"/>
      <c r="IHO129" s="1021"/>
      <c r="IHP129" s="1021"/>
      <c r="IHQ129" s="1021"/>
      <c r="IHR129" s="1021"/>
      <c r="IHS129" s="1021"/>
      <c r="IHT129" s="1021"/>
      <c r="IHU129" s="1021"/>
      <c r="IHV129" s="1021"/>
      <c r="IHW129" s="1021"/>
      <c r="IHX129" s="1021"/>
      <c r="IHY129" s="1021"/>
      <c r="IHZ129" s="1021"/>
      <c r="IIA129" s="1021"/>
      <c r="IIB129" s="1021"/>
      <c r="IIC129" s="1021"/>
      <c r="IID129" s="1021"/>
      <c r="IIE129" s="1021"/>
      <c r="IIF129" s="1021"/>
      <c r="IIG129" s="1021"/>
      <c r="IIH129" s="1021"/>
      <c r="III129" s="1021"/>
      <c r="IIJ129" s="1021"/>
      <c r="IIK129" s="1021"/>
      <c r="IIL129" s="1021"/>
      <c r="IIM129" s="1021"/>
      <c r="IIN129" s="1021"/>
      <c r="IIO129" s="1021"/>
      <c r="IIP129" s="1021"/>
      <c r="IIQ129" s="1021"/>
      <c r="IIR129" s="1021"/>
      <c r="IIS129" s="1021"/>
      <c r="IIT129" s="1021"/>
      <c r="IIU129" s="1021"/>
      <c r="IIV129" s="1021"/>
      <c r="IIW129" s="1021"/>
      <c r="IIX129" s="1021"/>
      <c r="IIY129" s="1021"/>
      <c r="IIZ129" s="1021"/>
      <c r="IJA129" s="1021"/>
      <c r="IJB129" s="1021"/>
      <c r="IJC129" s="1021"/>
      <c r="IJD129" s="1021"/>
      <c r="IJE129" s="1021"/>
      <c r="IJF129" s="1021"/>
      <c r="IJG129" s="1021"/>
      <c r="IJH129" s="1021"/>
      <c r="IJI129" s="1021"/>
      <c r="IJJ129" s="1021"/>
      <c r="IJK129" s="1021"/>
      <c r="IJL129" s="1021"/>
      <c r="IJM129" s="1021"/>
      <c r="IJN129" s="1021"/>
      <c r="IJO129" s="1021"/>
      <c r="IJP129" s="1021"/>
      <c r="IJQ129" s="1021"/>
      <c r="IJR129" s="1021"/>
      <c r="IJS129" s="1021"/>
      <c r="IJT129" s="1021"/>
      <c r="IJU129" s="1021"/>
      <c r="IJV129" s="1021"/>
      <c r="IJW129" s="1021"/>
      <c r="IJX129" s="1021"/>
      <c r="IJY129" s="1021"/>
      <c r="IJZ129" s="1021"/>
      <c r="IKA129" s="1021"/>
      <c r="IKB129" s="1021"/>
      <c r="IKC129" s="1021"/>
      <c r="IKD129" s="1021"/>
      <c r="IKE129" s="1021"/>
      <c r="IKF129" s="1021"/>
      <c r="IKG129" s="1021"/>
      <c r="IKH129" s="1021"/>
      <c r="IKI129" s="1021"/>
      <c r="IKJ129" s="1021"/>
      <c r="IKK129" s="1021"/>
      <c r="IKL129" s="1021"/>
      <c r="IKM129" s="1021"/>
      <c r="IKN129" s="1021"/>
      <c r="IKO129" s="1021"/>
      <c r="IKP129" s="1021"/>
      <c r="IKQ129" s="1021"/>
      <c r="IKR129" s="1021"/>
      <c r="IKS129" s="1021"/>
      <c r="IKT129" s="1021"/>
      <c r="IKU129" s="1021"/>
      <c r="IKV129" s="1021"/>
      <c r="IKW129" s="1021"/>
      <c r="IKX129" s="1021"/>
      <c r="IKY129" s="1021"/>
      <c r="IKZ129" s="1021"/>
      <c r="ILA129" s="1021"/>
      <c r="ILB129" s="1021"/>
      <c r="ILC129" s="1021"/>
      <c r="ILD129" s="1021"/>
      <c r="ILE129" s="1021"/>
      <c r="ILF129" s="1021"/>
      <c r="ILG129" s="1021"/>
      <c r="ILH129" s="1021"/>
      <c r="ILI129" s="1021"/>
      <c r="ILJ129" s="1021"/>
      <c r="ILK129" s="1021"/>
      <c r="ILL129" s="1021"/>
      <c r="ILM129" s="1021"/>
      <c r="ILN129" s="1021"/>
      <c r="ILO129" s="1021"/>
      <c r="ILP129" s="1021"/>
      <c r="ILQ129" s="1021"/>
      <c r="ILR129" s="1021"/>
      <c r="ILS129" s="1021"/>
      <c r="ILT129" s="1021"/>
      <c r="ILU129" s="1021"/>
      <c r="ILV129" s="1021"/>
      <c r="ILW129" s="1021"/>
      <c r="ILX129" s="1021"/>
      <c r="ILY129" s="1021"/>
      <c r="ILZ129" s="1021"/>
      <c r="IMA129" s="1021"/>
      <c r="IMB129" s="1021"/>
      <c r="IMC129" s="1021"/>
      <c r="IMD129" s="1021"/>
      <c r="IME129" s="1021"/>
      <c r="IMF129" s="1021"/>
      <c r="IMG129" s="1021"/>
      <c r="IMH129" s="1021"/>
      <c r="IMI129" s="1021"/>
      <c r="IMJ129" s="1021"/>
      <c r="IMK129" s="1021"/>
      <c r="IML129" s="1021"/>
      <c r="IMM129" s="1021"/>
      <c r="IMN129" s="1021"/>
      <c r="IMO129" s="1021"/>
      <c r="IMP129" s="1021"/>
      <c r="IMQ129" s="1021"/>
      <c r="IMR129" s="1021"/>
      <c r="IMS129" s="1021"/>
      <c r="IMT129" s="1021"/>
      <c r="IMU129" s="1021"/>
      <c r="IMV129" s="1021"/>
      <c r="IMW129" s="1021"/>
      <c r="IMX129" s="1021"/>
      <c r="IMY129" s="1021"/>
      <c r="IMZ129" s="1021"/>
      <c r="INA129" s="1021"/>
      <c r="INB129" s="1021"/>
      <c r="INC129" s="1021"/>
      <c r="IND129" s="1021"/>
      <c r="INE129" s="1021"/>
      <c r="INF129" s="1021"/>
      <c r="ING129" s="1021"/>
      <c r="INH129" s="1021"/>
      <c r="INI129" s="1021"/>
      <c r="INJ129" s="1021"/>
      <c r="INK129" s="1021"/>
      <c r="INL129" s="1021"/>
      <c r="INM129" s="1021"/>
      <c r="INN129" s="1021"/>
      <c r="INO129" s="1021"/>
      <c r="INP129" s="1021"/>
      <c r="INQ129" s="1021"/>
      <c r="INR129" s="1021"/>
      <c r="INS129" s="1021"/>
      <c r="INT129" s="1021"/>
      <c r="INU129" s="1021"/>
      <c r="INV129" s="1021"/>
      <c r="INW129" s="1021"/>
      <c r="INX129" s="1021"/>
      <c r="INY129" s="1021"/>
      <c r="INZ129" s="1021"/>
      <c r="IOA129" s="1021"/>
      <c r="IOB129" s="1021"/>
      <c r="IOC129" s="1021"/>
      <c r="IOD129" s="1021"/>
      <c r="IOE129" s="1021"/>
      <c r="IOF129" s="1021"/>
      <c r="IOG129" s="1021"/>
      <c r="IOH129" s="1021"/>
      <c r="IOI129" s="1021"/>
      <c r="IOJ129" s="1021"/>
      <c r="IOK129" s="1021"/>
      <c r="IOL129" s="1021"/>
      <c r="IOM129" s="1021"/>
      <c r="ION129" s="1021"/>
      <c r="IOO129" s="1021"/>
      <c r="IOP129" s="1021"/>
      <c r="IOQ129" s="1021"/>
      <c r="IOR129" s="1021"/>
      <c r="IOS129" s="1021"/>
      <c r="IOT129" s="1021"/>
      <c r="IOU129" s="1021"/>
      <c r="IOV129" s="1021"/>
      <c r="IOW129" s="1021"/>
      <c r="IOX129" s="1021"/>
      <c r="IOY129" s="1021"/>
      <c r="IOZ129" s="1021"/>
      <c r="IPA129" s="1021"/>
      <c r="IPB129" s="1021"/>
      <c r="IPC129" s="1021"/>
      <c r="IPD129" s="1021"/>
      <c r="IPE129" s="1021"/>
      <c r="IPF129" s="1021"/>
      <c r="IPG129" s="1021"/>
      <c r="IPH129" s="1021"/>
      <c r="IPI129" s="1021"/>
      <c r="IPJ129" s="1021"/>
      <c r="IPK129" s="1021"/>
      <c r="IPL129" s="1021"/>
      <c r="IPM129" s="1021"/>
      <c r="IPN129" s="1021"/>
      <c r="IPO129" s="1021"/>
      <c r="IPP129" s="1021"/>
      <c r="IPQ129" s="1021"/>
      <c r="IPR129" s="1021"/>
      <c r="IPS129" s="1021"/>
      <c r="IPT129" s="1021"/>
      <c r="IPU129" s="1021"/>
      <c r="IPV129" s="1021"/>
      <c r="IPW129" s="1021"/>
      <c r="IPX129" s="1021"/>
      <c r="IPY129" s="1021"/>
      <c r="IPZ129" s="1021"/>
      <c r="IQA129" s="1021"/>
      <c r="IQB129" s="1021"/>
      <c r="IQC129" s="1021"/>
      <c r="IQD129" s="1021"/>
      <c r="IQE129" s="1021"/>
      <c r="IQF129" s="1021"/>
      <c r="IQG129" s="1021"/>
      <c r="IQH129" s="1021"/>
      <c r="IQI129" s="1021"/>
      <c r="IQJ129" s="1021"/>
      <c r="IQK129" s="1021"/>
      <c r="IQL129" s="1021"/>
      <c r="IQM129" s="1021"/>
      <c r="IQN129" s="1021"/>
      <c r="IQO129" s="1021"/>
      <c r="IQP129" s="1021"/>
      <c r="IQQ129" s="1021"/>
      <c r="IQR129" s="1021"/>
      <c r="IQS129" s="1021"/>
      <c r="IQT129" s="1021"/>
      <c r="IQU129" s="1021"/>
      <c r="IQV129" s="1021"/>
      <c r="IQW129" s="1021"/>
      <c r="IQX129" s="1021"/>
      <c r="IQY129" s="1021"/>
      <c r="IQZ129" s="1021"/>
      <c r="IRA129" s="1021"/>
      <c r="IRB129" s="1021"/>
      <c r="IRC129" s="1021"/>
      <c r="IRD129" s="1021"/>
      <c r="IRE129" s="1021"/>
      <c r="IRF129" s="1021"/>
      <c r="IRG129" s="1021"/>
      <c r="IRH129" s="1021"/>
      <c r="IRI129" s="1021"/>
      <c r="IRJ129" s="1021"/>
      <c r="IRK129" s="1021"/>
      <c r="IRL129" s="1021"/>
      <c r="IRM129" s="1021"/>
      <c r="IRN129" s="1021"/>
      <c r="IRO129" s="1021"/>
      <c r="IRP129" s="1021"/>
      <c r="IRQ129" s="1021"/>
      <c r="IRR129" s="1021"/>
      <c r="IRS129" s="1021"/>
      <c r="IRT129" s="1021"/>
      <c r="IRU129" s="1021"/>
      <c r="IRV129" s="1021"/>
      <c r="IRW129" s="1021"/>
      <c r="IRX129" s="1021"/>
      <c r="IRY129" s="1021"/>
      <c r="IRZ129" s="1021"/>
      <c r="ISA129" s="1021"/>
      <c r="ISB129" s="1021"/>
      <c r="ISC129" s="1021"/>
      <c r="ISD129" s="1021"/>
      <c r="ISE129" s="1021"/>
      <c r="ISF129" s="1021"/>
      <c r="ISG129" s="1021"/>
      <c r="ISH129" s="1021"/>
      <c r="ISI129" s="1021"/>
      <c r="ISJ129" s="1021"/>
      <c r="ISK129" s="1021"/>
      <c r="ISL129" s="1021"/>
      <c r="ISM129" s="1021"/>
      <c r="ISN129" s="1021"/>
      <c r="ISO129" s="1021"/>
      <c r="ISP129" s="1021"/>
      <c r="ISQ129" s="1021"/>
      <c r="ISR129" s="1021"/>
      <c r="ISS129" s="1021"/>
      <c r="IST129" s="1021"/>
      <c r="ISU129" s="1021"/>
      <c r="ISV129" s="1021"/>
      <c r="ISW129" s="1021"/>
      <c r="ISX129" s="1021"/>
      <c r="ISY129" s="1021"/>
      <c r="ISZ129" s="1021"/>
      <c r="ITA129" s="1021"/>
      <c r="ITB129" s="1021"/>
      <c r="ITC129" s="1021"/>
      <c r="ITD129" s="1021"/>
      <c r="ITE129" s="1021"/>
      <c r="ITF129" s="1021"/>
      <c r="ITG129" s="1021"/>
      <c r="ITH129" s="1021"/>
      <c r="ITI129" s="1021"/>
      <c r="ITJ129" s="1021"/>
      <c r="ITK129" s="1021"/>
      <c r="ITL129" s="1021"/>
      <c r="ITM129" s="1021"/>
      <c r="ITN129" s="1021"/>
      <c r="ITO129" s="1021"/>
      <c r="ITP129" s="1021"/>
      <c r="ITQ129" s="1021"/>
      <c r="ITR129" s="1021"/>
      <c r="ITS129" s="1021"/>
      <c r="ITT129" s="1021"/>
      <c r="ITU129" s="1021"/>
      <c r="ITV129" s="1021"/>
      <c r="ITW129" s="1021"/>
      <c r="ITX129" s="1021"/>
      <c r="ITY129" s="1021"/>
      <c r="ITZ129" s="1021"/>
      <c r="IUA129" s="1021"/>
      <c r="IUB129" s="1021"/>
      <c r="IUC129" s="1021"/>
      <c r="IUD129" s="1021"/>
      <c r="IUE129" s="1021"/>
      <c r="IUF129" s="1021"/>
      <c r="IUG129" s="1021"/>
      <c r="IUH129" s="1021"/>
      <c r="IUI129" s="1021"/>
      <c r="IUJ129" s="1021"/>
      <c r="IUK129" s="1021"/>
      <c r="IUL129" s="1021"/>
      <c r="IUM129" s="1021"/>
      <c r="IUN129" s="1021"/>
      <c r="IUO129" s="1021"/>
      <c r="IUP129" s="1021"/>
      <c r="IUQ129" s="1021"/>
      <c r="IUR129" s="1021"/>
      <c r="IUS129" s="1021"/>
      <c r="IUT129" s="1021"/>
      <c r="IUU129" s="1021"/>
      <c r="IUV129" s="1021"/>
      <c r="IUW129" s="1021"/>
      <c r="IUX129" s="1021"/>
      <c r="IUY129" s="1021"/>
      <c r="IUZ129" s="1021"/>
      <c r="IVA129" s="1021"/>
      <c r="IVB129" s="1021"/>
      <c r="IVC129" s="1021"/>
      <c r="IVD129" s="1021"/>
      <c r="IVE129" s="1021"/>
      <c r="IVF129" s="1021"/>
      <c r="IVG129" s="1021"/>
      <c r="IVH129" s="1021"/>
      <c r="IVI129" s="1021"/>
      <c r="IVJ129" s="1021"/>
      <c r="IVK129" s="1021"/>
      <c r="IVL129" s="1021"/>
      <c r="IVM129" s="1021"/>
      <c r="IVN129" s="1021"/>
      <c r="IVO129" s="1021"/>
      <c r="IVP129" s="1021"/>
      <c r="IVQ129" s="1021"/>
      <c r="IVR129" s="1021"/>
      <c r="IVS129" s="1021"/>
      <c r="IVT129" s="1021"/>
      <c r="IVU129" s="1021"/>
      <c r="IVV129" s="1021"/>
      <c r="IVW129" s="1021"/>
      <c r="IVX129" s="1021"/>
      <c r="IVY129" s="1021"/>
      <c r="IVZ129" s="1021"/>
      <c r="IWA129" s="1021"/>
      <c r="IWB129" s="1021"/>
      <c r="IWC129" s="1021"/>
      <c r="IWD129" s="1021"/>
      <c r="IWE129" s="1021"/>
      <c r="IWF129" s="1021"/>
      <c r="IWG129" s="1021"/>
      <c r="IWH129" s="1021"/>
      <c r="IWI129" s="1021"/>
      <c r="IWJ129" s="1021"/>
      <c r="IWK129" s="1021"/>
      <c r="IWL129" s="1021"/>
      <c r="IWM129" s="1021"/>
      <c r="IWN129" s="1021"/>
      <c r="IWO129" s="1021"/>
      <c r="IWP129" s="1021"/>
      <c r="IWQ129" s="1021"/>
      <c r="IWR129" s="1021"/>
      <c r="IWS129" s="1021"/>
      <c r="IWT129" s="1021"/>
      <c r="IWU129" s="1021"/>
      <c r="IWV129" s="1021"/>
      <c r="IWW129" s="1021"/>
      <c r="IWX129" s="1021"/>
      <c r="IWY129" s="1021"/>
      <c r="IWZ129" s="1021"/>
      <c r="IXA129" s="1021"/>
      <c r="IXB129" s="1021"/>
      <c r="IXC129" s="1021"/>
      <c r="IXD129" s="1021"/>
      <c r="IXE129" s="1021"/>
      <c r="IXF129" s="1021"/>
      <c r="IXG129" s="1021"/>
      <c r="IXH129" s="1021"/>
      <c r="IXI129" s="1021"/>
      <c r="IXJ129" s="1021"/>
      <c r="IXK129" s="1021"/>
      <c r="IXL129" s="1021"/>
      <c r="IXM129" s="1021"/>
      <c r="IXN129" s="1021"/>
      <c r="IXO129" s="1021"/>
      <c r="IXP129" s="1021"/>
      <c r="IXQ129" s="1021"/>
      <c r="IXR129" s="1021"/>
      <c r="IXS129" s="1021"/>
      <c r="IXT129" s="1021"/>
      <c r="IXU129" s="1021"/>
      <c r="IXV129" s="1021"/>
      <c r="IXW129" s="1021"/>
      <c r="IXX129" s="1021"/>
      <c r="IXY129" s="1021"/>
      <c r="IXZ129" s="1021"/>
      <c r="IYA129" s="1021"/>
      <c r="IYB129" s="1021"/>
      <c r="IYC129" s="1021"/>
      <c r="IYD129" s="1021"/>
      <c r="IYE129" s="1021"/>
      <c r="IYF129" s="1021"/>
      <c r="IYG129" s="1021"/>
      <c r="IYH129" s="1021"/>
      <c r="IYI129" s="1021"/>
      <c r="IYJ129" s="1021"/>
      <c r="IYK129" s="1021"/>
      <c r="IYL129" s="1021"/>
      <c r="IYM129" s="1021"/>
      <c r="IYN129" s="1021"/>
      <c r="IYO129" s="1021"/>
      <c r="IYP129" s="1021"/>
      <c r="IYQ129" s="1021"/>
      <c r="IYR129" s="1021"/>
      <c r="IYS129" s="1021"/>
      <c r="IYT129" s="1021"/>
      <c r="IYU129" s="1021"/>
      <c r="IYV129" s="1021"/>
      <c r="IYW129" s="1021"/>
      <c r="IYX129" s="1021"/>
      <c r="IYY129" s="1021"/>
      <c r="IYZ129" s="1021"/>
      <c r="IZA129" s="1021"/>
      <c r="IZB129" s="1021"/>
      <c r="IZC129" s="1021"/>
      <c r="IZD129" s="1021"/>
      <c r="IZE129" s="1021"/>
      <c r="IZF129" s="1021"/>
      <c r="IZG129" s="1021"/>
      <c r="IZH129" s="1021"/>
      <c r="IZI129" s="1021"/>
      <c r="IZJ129" s="1021"/>
      <c r="IZK129" s="1021"/>
      <c r="IZL129" s="1021"/>
      <c r="IZM129" s="1021"/>
      <c r="IZN129" s="1021"/>
      <c r="IZO129" s="1021"/>
      <c r="IZP129" s="1021"/>
      <c r="IZQ129" s="1021"/>
      <c r="IZR129" s="1021"/>
      <c r="IZS129" s="1021"/>
      <c r="IZT129" s="1021"/>
      <c r="IZU129" s="1021"/>
      <c r="IZV129" s="1021"/>
      <c r="IZW129" s="1021"/>
      <c r="IZX129" s="1021"/>
      <c r="IZY129" s="1021"/>
      <c r="IZZ129" s="1021"/>
      <c r="JAA129" s="1021"/>
      <c r="JAB129" s="1021"/>
      <c r="JAC129" s="1021"/>
      <c r="JAD129" s="1021"/>
      <c r="JAE129" s="1021"/>
      <c r="JAF129" s="1021"/>
      <c r="JAG129" s="1021"/>
      <c r="JAH129" s="1021"/>
      <c r="JAI129" s="1021"/>
      <c r="JAJ129" s="1021"/>
      <c r="JAK129" s="1021"/>
      <c r="JAL129" s="1021"/>
      <c r="JAM129" s="1021"/>
      <c r="JAN129" s="1021"/>
      <c r="JAO129" s="1021"/>
      <c r="JAP129" s="1021"/>
      <c r="JAQ129" s="1021"/>
      <c r="JAR129" s="1021"/>
      <c r="JAS129" s="1021"/>
      <c r="JAT129" s="1021"/>
      <c r="JAU129" s="1021"/>
      <c r="JAV129" s="1021"/>
      <c r="JAW129" s="1021"/>
      <c r="JAX129" s="1021"/>
      <c r="JAY129" s="1021"/>
      <c r="JAZ129" s="1021"/>
      <c r="JBA129" s="1021"/>
      <c r="JBB129" s="1021"/>
      <c r="JBC129" s="1021"/>
      <c r="JBD129" s="1021"/>
      <c r="JBE129" s="1021"/>
      <c r="JBF129" s="1021"/>
      <c r="JBG129" s="1021"/>
      <c r="JBH129" s="1021"/>
      <c r="JBI129" s="1021"/>
      <c r="JBJ129" s="1021"/>
      <c r="JBK129" s="1021"/>
      <c r="JBL129" s="1021"/>
      <c r="JBM129" s="1021"/>
      <c r="JBN129" s="1021"/>
      <c r="JBO129" s="1021"/>
      <c r="JBP129" s="1021"/>
      <c r="JBQ129" s="1021"/>
      <c r="JBR129" s="1021"/>
      <c r="JBS129" s="1021"/>
      <c r="JBT129" s="1021"/>
      <c r="JBU129" s="1021"/>
      <c r="JBV129" s="1021"/>
      <c r="JBW129" s="1021"/>
      <c r="JBX129" s="1021"/>
      <c r="JBY129" s="1021"/>
      <c r="JBZ129" s="1021"/>
      <c r="JCA129" s="1021"/>
      <c r="JCB129" s="1021"/>
      <c r="JCC129" s="1021"/>
      <c r="JCD129" s="1021"/>
      <c r="JCE129" s="1021"/>
      <c r="JCF129" s="1021"/>
      <c r="JCG129" s="1021"/>
      <c r="JCH129" s="1021"/>
      <c r="JCI129" s="1021"/>
      <c r="JCJ129" s="1021"/>
      <c r="JCK129" s="1021"/>
      <c r="JCL129" s="1021"/>
      <c r="JCM129" s="1021"/>
      <c r="JCN129" s="1021"/>
      <c r="JCO129" s="1021"/>
      <c r="JCP129" s="1021"/>
      <c r="JCQ129" s="1021"/>
      <c r="JCR129" s="1021"/>
      <c r="JCS129" s="1021"/>
      <c r="JCT129" s="1021"/>
      <c r="JCU129" s="1021"/>
      <c r="JCV129" s="1021"/>
      <c r="JCW129" s="1021"/>
      <c r="JCX129" s="1021"/>
      <c r="JCY129" s="1021"/>
      <c r="JCZ129" s="1021"/>
      <c r="JDA129" s="1021"/>
      <c r="JDB129" s="1021"/>
      <c r="JDC129" s="1021"/>
      <c r="JDD129" s="1021"/>
      <c r="JDE129" s="1021"/>
      <c r="JDF129" s="1021"/>
      <c r="JDG129" s="1021"/>
      <c r="JDH129" s="1021"/>
      <c r="JDI129" s="1021"/>
      <c r="JDJ129" s="1021"/>
      <c r="JDK129" s="1021"/>
      <c r="JDL129" s="1021"/>
      <c r="JDM129" s="1021"/>
      <c r="JDN129" s="1021"/>
      <c r="JDO129" s="1021"/>
      <c r="JDP129" s="1021"/>
      <c r="JDQ129" s="1021"/>
      <c r="JDR129" s="1021"/>
      <c r="JDS129" s="1021"/>
      <c r="JDT129" s="1021"/>
      <c r="JDU129" s="1021"/>
      <c r="JDV129" s="1021"/>
      <c r="JDW129" s="1021"/>
      <c r="JDX129" s="1021"/>
      <c r="JDY129" s="1021"/>
      <c r="JDZ129" s="1021"/>
      <c r="JEA129" s="1021"/>
      <c r="JEB129" s="1021"/>
      <c r="JEC129" s="1021"/>
      <c r="JED129" s="1021"/>
      <c r="JEE129" s="1021"/>
      <c r="JEF129" s="1021"/>
      <c r="JEG129" s="1021"/>
      <c r="JEH129" s="1021"/>
      <c r="JEI129" s="1021"/>
      <c r="JEJ129" s="1021"/>
      <c r="JEK129" s="1021"/>
      <c r="JEL129" s="1021"/>
      <c r="JEM129" s="1021"/>
      <c r="JEN129" s="1021"/>
      <c r="JEO129" s="1021"/>
      <c r="JEP129" s="1021"/>
      <c r="JEQ129" s="1021"/>
      <c r="JER129" s="1021"/>
      <c r="JES129" s="1021"/>
      <c r="JET129" s="1021"/>
      <c r="JEU129" s="1021"/>
      <c r="JEV129" s="1021"/>
      <c r="JEW129" s="1021"/>
      <c r="JEX129" s="1021"/>
      <c r="JEY129" s="1021"/>
      <c r="JEZ129" s="1021"/>
      <c r="JFA129" s="1021"/>
      <c r="JFB129" s="1021"/>
      <c r="JFC129" s="1021"/>
      <c r="JFD129" s="1021"/>
      <c r="JFE129" s="1021"/>
      <c r="JFF129" s="1021"/>
      <c r="JFG129" s="1021"/>
      <c r="JFH129" s="1021"/>
      <c r="JFI129" s="1021"/>
      <c r="JFJ129" s="1021"/>
      <c r="JFK129" s="1021"/>
      <c r="JFL129" s="1021"/>
      <c r="JFM129" s="1021"/>
      <c r="JFN129" s="1021"/>
      <c r="JFO129" s="1021"/>
      <c r="JFP129" s="1021"/>
      <c r="JFQ129" s="1021"/>
      <c r="JFR129" s="1021"/>
      <c r="JFS129" s="1021"/>
      <c r="JFT129" s="1021"/>
      <c r="JFU129" s="1021"/>
      <c r="JFV129" s="1021"/>
      <c r="JFW129" s="1021"/>
      <c r="JFX129" s="1021"/>
      <c r="JFY129" s="1021"/>
      <c r="JFZ129" s="1021"/>
      <c r="JGA129" s="1021"/>
      <c r="JGB129" s="1021"/>
      <c r="JGC129" s="1021"/>
      <c r="JGD129" s="1021"/>
      <c r="JGE129" s="1021"/>
      <c r="JGF129" s="1021"/>
      <c r="JGG129" s="1021"/>
      <c r="JGH129" s="1021"/>
      <c r="JGI129" s="1021"/>
      <c r="JGJ129" s="1021"/>
      <c r="JGK129" s="1021"/>
      <c r="JGL129" s="1021"/>
      <c r="JGM129" s="1021"/>
      <c r="JGN129" s="1021"/>
      <c r="JGO129" s="1021"/>
      <c r="JGP129" s="1021"/>
      <c r="JGQ129" s="1021"/>
      <c r="JGR129" s="1021"/>
      <c r="JGS129" s="1021"/>
      <c r="JGT129" s="1021"/>
      <c r="JGU129" s="1021"/>
      <c r="JGV129" s="1021"/>
      <c r="JGW129" s="1021"/>
      <c r="JGX129" s="1021"/>
      <c r="JGY129" s="1021"/>
      <c r="JGZ129" s="1021"/>
      <c r="JHA129" s="1021"/>
      <c r="JHB129" s="1021"/>
      <c r="JHC129" s="1021"/>
      <c r="JHD129" s="1021"/>
      <c r="JHE129" s="1021"/>
      <c r="JHF129" s="1021"/>
      <c r="JHG129" s="1021"/>
      <c r="JHH129" s="1021"/>
      <c r="JHI129" s="1021"/>
      <c r="JHJ129" s="1021"/>
      <c r="JHK129" s="1021"/>
      <c r="JHL129" s="1021"/>
      <c r="JHM129" s="1021"/>
      <c r="JHN129" s="1021"/>
      <c r="JHO129" s="1021"/>
      <c r="JHP129" s="1021"/>
      <c r="JHQ129" s="1021"/>
      <c r="JHR129" s="1021"/>
      <c r="JHS129" s="1021"/>
      <c r="JHT129" s="1021"/>
      <c r="JHU129" s="1021"/>
      <c r="JHV129" s="1021"/>
      <c r="JHW129" s="1021"/>
      <c r="JHX129" s="1021"/>
      <c r="JHY129" s="1021"/>
      <c r="JHZ129" s="1021"/>
      <c r="JIA129" s="1021"/>
      <c r="JIB129" s="1021"/>
      <c r="JIC129" s="1021"/>
      <c r="JID129" s="1021"/>
      <c r="JIE129" s="1021"/>
      <c r="JIF129" s="1021"/>
      <c r="JIG129" s="1021"/>
      <c r="JIH129" s="1021"/>
      <c r="JII129" s="1021"/>
      <c r="JIJ129" s="1021"/>
      <c r="JIK129" s="1021"/>
      <c r="JIL129" s="1021"/>
      <c r="JIM129" s="1021"/>
      <c r="JIN129" s="1021"/>
      <c r="JIO129" s="1021"/>
      <c r="JIP129" s="1021"/>
      <c r="JIQ129" s="1021"/>
      <c r="JIR129" s="1021"/>
      <c r="JIS129" s="1021"/>
      <c r="JIT129" s="1021"/>
      <c r="JIU129" s="1021"/>
      <c r="JIV129" s="1021"/>
      <c r="JIW129" s="1021"/>
      <c r="JIX129" s="1021"/>
      <c r="JIY129" s="1021"/>
      <c r="JIZ129" s="1021"/>
      <c r="JJA129" s="1021"/>
      <c r="JJB129" s="1021"/>
      <c r="JJC129" s="1021"/>
      <c r="JJD129" s="1021"/>
      <c r="JJE129" s="1021"/>
      <c r="JJF129" s="1021"/>
      <c r="JJG129" s="1021"/>
      <c r="JJH129" s="1021"/>
      <c r="JJI129" s="1021"/>
      <c r="JJJ129" s="1021"/>
      <c r="JJK129" s="1021"/>
      <c r="JJL129" s="1021"/>
      <c r="JJM129" s="1021"/>
      <c r="JJN129" s="1021"/>
      <c r="JJO129" s="1021"/>
      <c r="JJP129" s="1021"/>
      <c r="JJQ129" s="1021"/>
      <c r="JJR129" s="1021"/>
      <c r="JJS129" s="1021"/>
      <c r="JJT129" s="1021"/>
      <c r="JJU129" s="1021"/>
      <c r="JJV129" s="1021"/>
      <c r="JJW129" s="1021"/>
      <c r="JJX129" s="1021"/>
      <c r="JJY129" s="1021"/>
      <c r="JJZ129" s="1021"/>
      <c r="JKA129" s="1021"/>
      <c r="JKB129" s="1021"/>
      <c r="JKC129" s="1021"/>
      <c r="JKD129" s="1021"/>
      <c r="JKE129" s="1021"/>
      <c r="JKF129" s="1021"/>
      <c r="JKG129" s="1021"/>
      <c r="JKH129" s="1021"/>
      <c r="JKI129" s="1021"/>
      <c r="JKJ129" s="1021"/>
      <c r="JKK129" s="1021"/>
      <c r="JKL129" s="1021"/>
      <c r="JKM129" s="1021"/>
      <c r="JKN129" s="1021"/>
      <c r="JKO129" s="1021"/>
      <c r="JKP129" s="1021"/>
      <c r="JKQ129" s="1021"/>
      <c r="JKR129" s="1021"/>
      <c r="JKS129" s="1021"/>
      <c r="JKT129" s="1021"/>
      <c r="JKU129" s="1021"/>
      <c r="JKV129" s="1021"/>
      <c r="JKW129" s="1021"/>
      <c r="JKX129" s="1021"/>
      <c r="JKY129" s="1021"/>
      <c r="JKZ129" s="1021"/>
      <c r="JLA129" s="1021"/>
      <c r="JLB129" s="1021"/>
      <c r="JLC129" s="1021"/>
      <c r="JLD129" s="1021"/>
      <c r="JLE129" s="1021"/>
      <c r="JLF129" s="1021"/>
      <c r="JLG129" s="1021"/>
      <c r="JLH129" s="1021"/>
      <c r="JLI129" s="1021"/>
      <c r="JLJ129" s="1021"/>
      <c r="JLK129" s="1021"/>
      <c r="JLL129" s="1021"/>
      <c r="JLM129" s="1021"/>
      <c r="JLN129" s="1021"/>
      <c r="JLO129" s="1021"/>
      <c r="JLP129" s="1021"/>
      <c r="JLQ129" s="1021"/>
      <c r="JLR129" s="1021"/>
      <c r="JLS129" s="1021"/>
      <c r="JLT129" s="1021"/>
      <c r="JLU129" s="1021"/>
      <c r="JLV129" s="1021"/>
      <c r="JLW129" s="1021"/>
      <c r="JLX129" s="1021"/>
      <c r="JLY129" s="1021"/>
      <c r="JLZ129" s="1021"/>
      <c r="JMA129" s="1021"/>
      <c r="JMB129" s="1021"/>
      <c r="JMC129" s="1021"/>
      <c r="JMD129" s="1021"/>
      <c r="JME129" s="1021"/>
      <c r="JMF129" s="1021"/>
      <c r="JMG129" s="1021"/>
      <c r="JMH129" s="1021"/>
      <c r="JMI129" s="1021"/>
      <c r="JMJ129" s="1021"/>
      <c r="JMK129" s="1021"/>
      <c r="JML129" s="1021"/>
      <c r="JMM129" s="1021"/>
      <c r="JMN129" s="1021"/>
      <c r="JMO129" s="1021"/>
      <c r="JMP129" s="1021"/>
      <c r="JMQ129" s="1021"/>
      <c r="JMR129" s="1021"/>
      <c r="JMS129" s="1021"/>
      <c r="JMT129" s="1021"/>
      <c r="JMU129" s="1021"/>
      <c r="JMV129" s="1021"/>
      <c r="JMW129" s="1021"/>
      <c r="JMX129" s="1021"/>
      <c r="JMY129" s="1021"/>
      <c r="JMZ129" s="1021"/>
      <c r="JNA129" s="1021"/>
      <c r="JNB129" s="1021"/>
      <c r="JNC129" s="1021"/>
      <c r="JND129" s="1021"/>
      <c r="JNE129" s="1021"/>
      <c r="JNF129" s="1021"/>
      <c r="JNG129" s="1021"/>
      <c r="JNH129" s="1021"/>
      <c r="JNI129" s="1021"/>
      <c r="JNJ129" s="1021"/>
      <c r="JNK129" s="1021"/>
      <c r="JNL129" s="1021"/>
      <c r="JNM129" s="1021"/>
      <c r="JNN129" s="1021"/>
      <c r="JNO129" s="1021"/>
      <c r="JNP129" s="1021"/>
      <c r="JNQ129" s="1021"/>
      <c r="JNR129" s="1021"/>
      <c r="JNS129" s="1021"/>
      <c r="JNT129" s="1021"/>
      <c r="JNU129" s="1021"/>
      <c r="JNV129" s="1021"/>
      <c r="JNW129" s="1021"/>
      <c r="JNX129" s="1021"/>
      <c r="JNY129" s="1021"/>
      <c r="JNZ129" s="1021"/>
      <c r="JOA129" s="1021"/>
      <c r="JOB129" s="1021"/>
      <c r="JOC129" s="1021"/>
      <c r="JOD129" s="1021"/>
      <c r="JOE129" s="1021"/>
      <c r="JOF129" s="1021"/>
      <c r="JOG129" s="1021"/>
      <c r="JOH129" s="1021"/>
      <c r="JOI129" s="1021"/>
      <c r="JOJ129" s="1021"/>
      <c r="JOK129" s="1021"/>
      <c r="JOL129" s="1021"/>
      <c r="JOM129" s="1021"/>
      <c r="JON129" s="1021"/>
      <c r="JOO129" s="1021"/>
      <c r="JOP129" s="1021"/>
      <c r="JOQ129" s="1021"/>
      <c r="JOR129" s="1021"/>
      <c r="JOS129" s="1021"/>
      <c r="JOT129" s="1021"/>
      <c r="JOU129" s="1021"/>
      <c r="JOV129" s="1021"/>
      <c r="JOW129" s="1021"/>
      <c r="JOX129" s="1021"/>
      <c r="JOY129" s="1021"/>
      <c r="JOZ129" s="1021"/>
      <c r="JPA129" s="1021"/>
      <c r="JPB129" s="1021"/>
      <c r="JPC129" s="1021"/>
      <c r="JPD129" s="1021"/>
      <c r="JPE129" s="1021"/>
      <c r="JPF129" s="1021"/>
      <c r="JPG129" s="1021"/>
      <c r="JPH129" s="1021"/>
      <c r="JPI129" s="1021"/>
      <c r="JPJ129" s="1021"/>
      <c r="JPK129" s="1021"/>
      <c r="JPL129" s="1021"/>
      <c r="JPM129" s="1021"/>
      <c r="JPN129" s="1021"/>
      <c r="JPO129" s="1021"/>
      <c r="JPP129" s="1021"/>
      <c r="JPQ129" s="1021"/>
      <c r="JPR129" s="1021"/>
      <c r="JPS129" s="1021"/>
      <c r="JPT129" s="1021"/>
      <c r="JPU129" s="1021"/>
      <c r="JPV129" s="1021"/>
      <c r="JPW129" s="1021"/>
      <c r="JPX129" s="1021"/>
      <c r="JPY129" s="1021"/>
      <c r="JPZ129" s="1021"/>
      <c r="JQA129" s="1021"/>
      <c r="JQB129" s="1021"/>
      <c r="JQC129" s="1021"/>
      <c r="JQD129" s="1021"/>
      <c r="JQE129" s="1021"/>
      <c r="JQF129" s="1021"/>
      <c r="JQG129" s="1021"/>
      <c r="JQH129" s="1021"/>
      <c r="JQI129" s="1021"/>
      <c r="JQJ129" s="1021"/>
      <c r="JQK129" s="1021"/>
      <c r="JQL129" s="1021"/>
      <c r="JQM129" s="1021"/>
      <c r="JQN129" s="1021"/>
      <c r="JQO129" s="1021"/>
      <c r="JQP129" s="1021"/>
      <c r="JQQ129" s="1021"/>
      <c r="JQR129" s="1021"/>
      <c r="JQS129" s="1021"/>
      <c r="JQT129" s="1021"/>
      <c r="JQU129" s="1021"/>
      <c r="JQV129" s="1021"/>
      <c r="JQW129" s="1021"/>
      <c r="JQX129" s="1021"/>
      <c r="JQY129" s="1021"/>
      <c r="JQZ129" s="1021"/>
      <c r="JRA129" s="1021"/>
      <c r="JRB129" s="1021"/>
      <c r="JRC129" s="1021"/>
      <c r="JRD129" s="1021"/>
      <c r="JRE129" s="1021"/>
      <c r="JRF129" s="1021"/>
      <c r="JRG129" s="1021"/>
      <c r="JRH129" s="1021"/>
      <c r="JRI129" s="1021"/>
      <c r="JRJ129" s="1021"/>
      <c r="JRK129" s="1021"/>
      <c r="JRL129" s="1021"/>
      <c r="JRM129" s="1021"/>
      <c r="JRN129" s="1021"/>
      <c r="JRO129" s="1021"/>
      <c r="JRP129" s="1021"/>
      <c r="JRQ129" s="1021"/>
      <c r="JRR129" s="1021"/>
      <c r="JRS129" s="1021"/>
      <c r="JRT129" s="1021"/>
      <c r="JRU129" s="1021"/>
      <c r="JRV129" s="1021"/>
      <c r="JRW129" s="1021"/>
      <c r="JRX129" s="1021"/>
      <c r="JRY129" s="1021"/>
      <c r="JRZ129" s="1021"/>
      <c r="JSA129" s="1021"/>
      <c r="JSB129" s="1021"/>
      <c r="JSC129" s="1021"/>
      <c r="JSD129" s="1021"/>
      <c r="JSE129" s="1021"/>
      <c r="JSF129" s="1021"/>
      <c r="JSG129" s="1021"/>
      <c r="JSH129" s="1021"/>
      <c r="JSI129" s="1021"/>
      <c r="JSJ129" s="1021"/>
      <c r="JSK129" s="1021"/>
      <c r="JSL129" s="1021"/>
      <c r="JSM129" s="1021"/>
      <c r="JSN129" s="1021"/>
      <c r="JSO129" s="1021"/>
      <c r="JSP129" s="1021"/>
      <c r="JSQ129" s="1021"/>
      <c r="JSR129" s="1021"/>
      <c r="JSS129" s="1021"/>
      <c r="JST129" s="1021"/>
      <c r="JSU129" s="1021"/>
      <c r="JSV129" s="1021"/>
      <c r="JSW129" s="1021"/>
      <c r="JSX129" s="1021"/>
      <c r="JSY129" s="1021"/>
      <c r="JSZ129" s="1021"/>
      <c r="JTA129" s="1021"/>
      <c r="JTB129" s="1021"/>
      <c r="JTC129" s="1021"/>
      <c r="JTD129" s="1021"/>
      <c r="JTE129" s="1021"/>
      <c r="JTF129" s="1021"/>
      <c r="JTG129" s="1021"/>
      <c r="JTH129" s="1021"/>
      <c r="JTI129" s="1021"/>
      <c r="JTJ129" s="1021"/>
      <c r="JTK129" s="1021"/>
      <c r="JTL129" s="1021"/>
      <c r="JTM129" s="1021"/>
      <c r="JTN129" s="1021"/>
      <c r="JTO129" s="1021"/>
      <c r="JTP129" s="1021"/>
      <c r="JTQ129" s="1021"/>
      <c r="JTR129" s="1021"/>
      <c r="JTS129" s="1021"/>
      <c r="JTT129" s="1021"/>
      <c r="JTU129" s="1021"/>
      <c r="JTV129" s="1021"/>
      <c r="JTW129" s="1021"/>
      <c r="JTX129" s="1021"/>
      <c r="JTY129" s="1021"/>
      <c r="JTZ129" s="1021"/>
      <c r="JUA129" s="1021"/>
      <c r="JUB129" s="1021"/>
      <c r="JUC129" s="1021"/>
      <c r="JUD129" s="1021"/>
      <c r="JUE129" s="1021"/>
      <c r="JUF129" s="1021"/>
      <c r="JUG129" s="1021"/>
      <c r="JUH129" s="1021"/>
      <c r="JUI129" s="1021"/>
      <c r="JUJ129" s="1021"/>
      <c r="JUK129" s="1021"/>
      <c r="JUL129" s="1021"/>
      <c r="JUM129" s="1021"/>
      <c r="JUN129" s="1021"/>
      <c r="JUO129" s="1021"/>
      <c r="JUP129" s="1021"/>
      <c r="JUQ129" s="1021"/>
      <c r="JUR129" s="1021"/>
      <c r="JUS129" s="1021"/>
      <c r="JUT129" s="1021"/>
      <c r="JUU129" s="1021"/>
      <c r="JUV129" s="1021"/>
      <c r="JUW129" s="1021"/>
      <c r="JUX129" s="1021"/>
      <c r="JUY129" s="1021"/>
      <c r="JUZ129" s="1021"/>
      <c r="JVA129" s="1021"/>
      <c r="JVB129" s="1021"/>
      <c r="JVC129" s="1021"/>
      <c r="JVD129" s="1021"/>
      <c r="JVE129" s="1021"/>
      <c r="JVF129" s="1021"/>
      <c r="JVG129" s="1021"/>
      <c r="JVH129" s="1021"/>
      <c r="JVI129" s="1021"/>
      <c r="JVJ129" s="1021"/>
      <c r="JVK129" s="1021"/>
      <c r="JVL129" s="1021"/>
      <c r="JVM129" s="1021"/>
      <c r="JVN129" s="1021"/>
      <c r="JVO129" s="1021"/>
      <c r="JVP129" s="1021"/>
      <c r="JVQ129" s="1021"/>
      <c r="JVR129" s="1021"/>
      <c r="JVS129" s="1021"/>
      <c r="JVT129" s="1021"/>
      <c r="JVU129" s="1021"/>
      <c r="JVV129" s="1021"/>
      <c r="JVW129" s="1021"/>
      <c r="JVX129" s="1021"/>
      <c r="JVY129" s="1021"/>
      <c r="JVZ129" s="1021"/>
      <c r="JWA129" s="1021"/>
      <c r="JWB129" s="1021"/>
      <c r="JWC129" s="1021"/>
      <c r="JWD129" s="1021"/>
      <c r="JWE129" s="1021"/>
      <c r="JWF129" s="1021"/>
      <c r="JWG129" s="1021"/>
      <c r="JWH129" s="1021"/>
      <c r="JWI129" s="1021"/>
      <c r="JWJ129" s="1021"/>
      <c r="JWK129" s="1021"/>
      <c r="JWL129" s="1021"/>
      <c r="JWM129" s="1021"/>
      <c r="JWN129" s="1021"/>
      <c r="JWO129" s="1021"/>
      <c r="JWP129" s="1021"/>
      <c r="JWQ129" s="1021"/>
      <c r="JWR129" s="1021"/>
      <c r="JWS129" s="1021"/>
      <c r="JWT129" s="1021"/>
      <c r="JWU129" s="1021"/>
      <c r="JWV129" s="1021"/>
      <c r="JWW129" s="1021"/>
      <c r="JWX129" s="1021"/>
      <c r="JWY129" s="1021"/>
      <c r="JWZ129" s="1021"/>
      <c r="JXA129" s="1021"/>
      <c r="JXB129" s="1021"/>
      <c r="JXC129" s="1021"/>
      <c r="JXD129" s="1021"/>
      <c r="JXE129" s="1021"/>
      <c r="JXF129" s="1021"/>
      <c r="JXG129" s="1021"/>
      <c r="JXH129" s="1021"/>
      <c r="JXI129" s="1021"/>
      <c r="JXJ129" s="1021"/>
      <c r="JXK129" s="1021"/>
      <c r="JXL129" s="1021"/>
      <c r="JXM129" s="1021"/>
      <c r="JXN129" s="1021"/>
      <c r="JXO129" s="1021"/>
      <c r="JXP129" s="1021"/>
      <c r="JXQ129" s="1021"/>
      <c r="JXR129" s="1021"/>
      <c r="JXS129" s="1021"/>
      <c r="JXT129" s="1021"/>
      <c r="JXU129" s="1021"/>
      <c r="JXV129" s="1021"/>
      <c r="JXW129" s="1021"/>
      <c r="JXX129" s="1021"/>
      <c r="JXY129" s="1021"/>
      <c r="JXZ129" s="1021"/>
      <c r="JYA129" s="1021"/>
      <c r="JYB129" s="1021"/>
      <c r="JYC129" s="1021"/>
      <c r="JYD129" s="1021"/>
      <c r="JYE129" s="1021"/>
      <c r="JYF129" s="1021"/>
      <c r="JYG129" s="1021"/>
      <c r="JYH129" s="1021"/>
      <c r="JYI129" s="1021"/>
      <c r="JYJ129" s="1021"/>
      <c r="JYK129" s="1021"/>
      <c r="JYL129" s="1021"/>
      <c r="JYM129" s="1021"/>
      <c r="JYN129" s="1021"/>
      <c r="JYO129" s="1021"/>
      <c r="JYP129" s="1021"/>
      <c r="JYQ129" s="1021"/>
      <c r="JYR129" s="1021"/>
      <c r="JYS129" s="1021"/>
      <c r="JYT129" s="1021"/>
      <c r="JYU129" s="1021"/>
      <c r="JYV129" s="1021"/>
      <c r="JYW129" s="1021"/>
      <c r="JYX129" s="1021"/>
      <c r="JYY129" s="1021"/>
      <c r="JYZ129" s="1021"/>
      <c r="JZA129" s="1021"/>
      <c r="JZB129" s="1021"/>
      <c r="JZC129" s="1021"/>
      <c r="JZD129" s="1021"/>
      <c r="JZE129" s="1021"/>
      <c r="JZF129" s="1021"/>
      <c r="JZG129" s="1021"/>
      <c r="JZH129" s="1021"/>
      <c r="JZI129" s="1021"/>
      <c r="JZJ129" s="1021"/>
      <c r="JZK129" s="1021"/>
      <c r="JZL129" s="1021"/>
      <c r="JZM129" s="1021"/>
      <c r="JZN129" s="1021"/>
      <c r="JZO129" s="1021"/>
      <c r="JZP129" s="1021"/>
      <c r="JZQ129" s="1021"/>
      <c r="JZR129" s="1021"/>
      <c r="JZS129" s="1021"/>
      <c r="JZT129" s="1021"/>
      <c r="JZU129" s="1021"/>
      <c r="JZV129" s="1021"/>
      <c r="JZW129" s="1021"/>
      <c r="JZX129" s="1021"/>
      <c r="JZY129" s="1021"/>
      <c r="JZZ129" s="1021"/>
      <c r="KAA129" s="1021"/>
      <c r="KAB129" s="1021"/>
      <c r="KAC129" s="1021"/>
      <c r="KAD129" s="1021"/>
      <c r="KAE129" s="1021"/>
      <c r="KAF129" s="1021"/>
      <c r="KAG129" s="1021"/>
      <c r="KAH129" s="1021"/>
      <c r="KAI129" s="1021"/>
      <c r="KAJ129" s="1021"/>
      <c r="KAK129" s="1021"/>
      <c r="KAL129" s="1021"/>
      <c r="KAM129" s="1021"/>
      <c r="KAN129" s="1021"/>
      <c r="KAO129" s="1021"/>
      <c r="KAP129" s="1021"/>
      <c r="KAQ129" s="1021"/>
      <c r="KAR129" s="1021"/>
      <c r="KAS129" s="1021"/>
      <c r="KAT129" s="1021"/>
      <c r="KAU129" s="1021"/>
      <c r="KAV129" s="1021"/>
      <c r="KAW129" s="1021"/>
      <c r="KAX129" s="1021"/>
      <c r="KAY129" s="1021"/>
      <c r="KAZ129" s="1021"/>
      <c r="KBA129" s="1021"/>
      <c r="KBB129" s="1021"/>
      <c r="KBC129" s="1021"/>
      <c r="KBD129" s="1021"/>
      <c r="KBE129" s="1021"/>
      <c r="KBF129" s="1021"/>
      <c r="KBG129" s="1021"/>
      <c r="KBH129" s="1021"/>
      <c r="KBI129" s="1021"/>
      <c r="KBJ129" s="1021"/>
      <c r="KBK129" s="1021"/>
      <c r="KBL129" s="1021"/>
      <c r="KBM129" s="1021"/>
      <c r="KBN129" s="1021"/>
      <c r="KBO129" s="1021"/>
      <c r="KBP129" s="1021"/>
      <c r="KBQ129" s="1021"/>
      <c r="KBR129" s="1021"/>
      <c r="KBS129" s="1021"/>
      <c r="KBT129" s="1021"/>
      <c r="KBU129" s="1021"/>
      <c r="KBV129" s="1021"/>
      <c r="KBW129" s="1021"/>
      <c r="KBX129" s="1021"/>
      <c r="KBY129" s="1021"/>
      <c r="KBZ129" s="1021"/>
      <c r="KCA129" s="1021"/>
      <c r="KCB129" s="1021"/>
      <c r="KCC129" s="1021"/>
      <c r="KCD129" s="1021"/>
      <c r="KCE129" s="1021"/>
      <c r="KCF129" s="1021"/>
      <c r="KCG129" s="1021"/>
      <c r="KCH129" s="1021"/>
      <c r="KCI129" s="1021"/>
      <c r="KCJ129" s="1021"/>
      <c r="KCK129" s="1021"/>
      <c r="KCL129" s="1021"/>
      <c r="KCM129" s="1021"/>
      <c r="KCN129" s="1021"/>
      <c r="KCO129" s="1021"/>
      <c r="KCP129" s="1021"/>
      <c r="KCQ129" s="1021"/>
      <c r="KCR129" s="1021"/>
      <c r="KCS129" s="1021"/>
      <c r="KCT129" s="1021"/>
      <c r="KCU129" s="1021"/>
      <c r="KCV129" s="1021"/>
      <c r="KCW129" s="1021"/>
      <c r="KCX129" s="1021"/>
      <c r="KCY129" s="1021"/>
      <c r="KCZ129" s="1021"/>
      <c r="KDA129" s="1021"/>
      <c r="KDB129" s="1021"/>
      <c r="KDC129" s="1021"/>
      <c r="KDD129" s="1021"/>
      <c r="KDE129" s="1021"/>
      <c r="KDF129" s="1021"/>
      <c r="KDG129" s="1021"/>
      <c r="KDH129" s="1021"/>
      <c r="KDI129" s="1021"/>
      <c r="KDJ129" s="1021"/>
      <c r="KDK129" s="1021"/>
      <c r="KDL129" s="1021"/>
      <c r="KDM129" s="1021"/>
      <c r="KDN129" s="1021"/>
      <c r="KDO129" s="1021"/>
      <c r="KDP129" s="1021"/>
      <c r="KDQ129" s="1021"/>
      <c r="KDR129" s="1021"/>
      <c r="KDS129" s="1021"/>
      <c r="KDT129" s="1021"/>
      <c r="KDU129" s="1021"/>
      <c r="KDV129" s="1021"/>
      <c r="KDW129" s="1021"/>
      <c r="KDX129" s="1021"/>
      <c r="KDY129" s="1021"/>
      <c r="KDZ129" s="1021"/>
      <c r="KEA129" s="1021"/>
      <c r="KEB129" s="1021"/>
      <c r="KEC129" s="1021"/>
      <c r="KED129" s="1021"/>
      <c r="KEE129" s="1021"/>
      <c r="KEF129" s="1021"/>
      <c r="KEG129" s="1021"/>
      <c r="KEH129" s="1021"/>
      <c r="KEI129" s="1021"/>
      <c r="KEJ129" s="1021"/>
      <c r="KEK129" s="1021"/>
      <c r="KEL129" s="1021"/>
      <c r="KEM129" s="1021"/>
      <c r="KEN129" s="1021"/>
      <c r="KEO129" s="1021"/>
      <c r="KEP129" s="1021"/>
      <c r="KEQ129" s="1021"/>
      <c r="KER129" s="1021"/>
      <c r="KES129" s="1021"/>
      <c r="KET129" s="1021"/>
      <c r="KEU129" s="1021"/>
      <c r="KEV129" s="1021"/>
      <c r="KEW129" s="1021"/>
      <c r="KEX129" s="1021"/>
      <c r="KEY129" s="1021"/>
      <c r="KEZ129" s="1021"/>
      <c r="KFA129" s="1021"/>
      <c r="KFB129" s="1021"/>
      <c r="KFC129" s="1021"/>
      <c r="KFD129" s="1021"/>
      <c r="KFE129" s="1021"/>
      <c r="KFF129" s="1021"/>
      <c r="KFG129" s="1021"/>
      <c r="KFH129" s="1021"/>
      <c r="KFI129" s="1021"/>
      <c r="KFJ129" s="1021"/>
      <c r="KFK129" s="1021"/>
      <c r="KFL129" s="1021"/>
      <c r="KFM129" s="1021"/>
      <c r="KFN129" s="1021"/>
      <c r="KFO129" s="1021"/>
      <c r="KFP129" s="1021"/>
      <c r="KFQ129" s="1021"/>
      <c r="KFR129" s="1021"/>
      <c r="KFS129" s="1021"/>
      <c r="KFT129" s="1021"/>
      <c r="KFU129" s="1021"/>
      <c r="KFV129" s="1021"/>
      <c r="KFW129" s="1021"/>
      <c r="KFX129" s="1021"/>
      <c r="KFY129" s="1021"/>
      <c r="KFZ129" s="1021"/>
      <c r="KGA129" s="1021"/>
      <c r="KGB129" s="1021"/>
      <c r="KGC129" s="1021"/>
      <c r="KGD129" s="1021"/>
      <c r="KGE129" s="1021"/>
      <c r="KGF129" s="1021"/>
      <c r="KGG129" s="1021"/>
      <c r="KGH129" s="1021"/>
      <c r="KGI129" s="1021"/>
      <c r="KGJ129" s="1021"/>
      <c r="KGK129" s="1021"/>
      <c r="KGL129" s="1021"/>
      <c r="KGM129" s="1021"/>
      <c r="KGN129" s="1021"/>
      <c r="KGO129" s="1021"/>
      <c r="KGP129" s="1021"/>
      <c r="KGQ129" s="1021"/>
      <c r="KGR129" s="1021"/>
      <c r="KGS129" s="1021"/>
      <c r="KGT129" s="1021"/>
      <c r="KGU129" s="1021"/>
      <c r="KGV129" s="1021"/>
      <c r="KGW129" s="1021"/>
      <c r="KGX129" s="1021"/>
      <c r="KGY129" s="1021"/>
      <c r="KGZ129" s="1021"/>
      <c r="KHA129" s="1021"/>
      <c r="KHB129" s="1021"/>
      <c r="KHC129" s="1021"/>
      <c r="KHD129" s="1021"/>
      <c r="KHE129" s="1021"/>
      <c r="KHF129" s="1021"/>
      <c r="KHG129" s="1021"/>
      <c r="KHH129" s="1021"/>
      <c r="KHI129" s="1021"/>
      <c r="KHJ129" s="1021"/>
      <c r="KHK129" s="1021"/>
      <c r="KHL129" s="1021"/>
      <c r="KHM129" s="1021"/>
      <c r="KHN129" s="1021"/>
      <c r="KHO129" s="1021"/>
      <c r="KHP129" s="1021"/>
      <c r="KHQ129" s="1021"/>
      <c r="KHR129" s="1021"/>
      <c r="KHS129" s="1021"/>
      <c r="KHT129" s="1021"/>
      <c r="KHU129" s="1021"/>
      <c r="KHV129" s="1021"/>
      <c r="KHW129" s="1021"/>
      <c r="KHX129" s="1021"/>
      <c r="KHY129" s="1021"/>
      <c r="KHZ129" s="1021"/>
      <c r="KIA129" s="1021"/>
      <c r="KIB129" s="1021"/>
      <c r="KIC129" s="1021"/>
      <c r="KID129" s="1021"/>
      <c r="KIE129" s="1021"/>
      <c r="KIF129" s="1021"/>
      <c r="KIG129" s="1021"/>
      <c r="KIH129" s="1021"/>
      <c r="KII129" s="1021"/>
      <c r="KIJ129" s="1021"/>
      <c r="KIK129" s="1021"/>
      <c r="KIL129" s="1021"/>
      <c r="KIM129" s="1021"/>
      <c r="KIN129" s="1021"/>
      <c r="KIO129" s="1021"/>
      <c r="KIP129" s="1021"/>
      <c r="KIQ129" s="1021"/>
      <c r="KIR129" s="1021"/>
      <c r="KIS129" s="1021"/>
      <c r="KIT129" s="1021"/>
      <c r="KIU129" s="1021"/>
      <c r="KIV129" s="1021"/>
      <c r="KIW129" s="1021"/>
      <c r="KIX129" s="1021"/>
      <c r="KIY129" s="1021"/>
      <c r="KIZ129" s="1021"/>
      <c r="KJA129" s="1021"/>
      <c r="KJB129" s="1021"/>
      <c r="KJC129" s="1021"/>
      <c r="KJD129" s="1021"/>
      <c r="KJE129" s="1021"/>
      <c r="KJF129" s="1021"/>
      <c r="KJG129" s="1021"/>
      <c r="KJH129" s="1021"/>
      <c r="KJI129" s="1021"/>
      <c r="KJJ129" s="1021"/>
      <c r="KJK129" s="1021"/>
      <c r="KJL129" s="1021"/>
      <c r="KJM129" s="1021"/>
      <c r="KJN129" s="1021"/>
      <c r="KJO129" s="1021"/>
      <c r="KJP129" s="1021"/>
      <c r="KJQ129" s="1021"/>
      <c r="KJR129" s="1021"/>
      <c r="KJS129" s="1021"/>
      <c r="KJT129" s="1021"/>
      <c r="KJU129" s="1021"/>
      <c r="KJV129" s="1021"/>
      <c r="KJW129" s="1021"/>
      <c r="KJX129" s="1021"/>
      <c r="KJY129" s="1021"/>
      <c r="KJZ129" s="1021"/>
      <c r="KKA129" s="1021"/>
      <c r="KKB129" s="1021"/>
      <c r="KKC129" s="1021"/>
      <c r="KKD129" s="1021"/>
      <c r="KKE129" s="1021"/>
      <c r="KKF129" s="1021"/>
      <c r="KKG129" s="1021"/>
      <c r="KKH129" s="1021"/>
      <c r="KKI129" s="1021"/>
      <c r="KKJ129" s="1021"/>
      <c r="KKK129" s="1021"/>
      <c r="KKL129" s="1021"/>
      <c r="KKM129" s="1021"/>
      <c r="KKN129" s="1021"/>
      <c r="KKO129" s="1021"/>
      <c r="KKP129" s="1021"/>
      <c r="KKQ129" s="1021"/>
      <c r="KKR129" s="1021"/>
      <c r="KKS129" s="1021"/>
      <c r="KKT129" s="1021"/>
      <c r="KKU129" s="1021"/>
      <c r="KKV129" s="1021"/>
      <c r="KKW129" s="1021"/>
      <c r="KKX129" s="1021"/>
      <c r="KKY129" s="1021"/>
      <c r="KKZ129" s="1021"/>
      <c r="KLA129" s="1021"/>
      <c r="KLB129" s="1021"/>
      <c r="KLC129" s="1021"/>
      <c r="KLD129" s="1021"/>
      <c r="KLE129" s="1021"/>
      <c r="KLF129" s="1021"/>
      <c r="KLG129" s="1021"/>
      <c r="KLH129" s="1021"/>
      <c r="KLI129" s="1021"/>
      <c r="KLJ129" s="1021"/>
      <c r="KLK129" s="1021"/>
      <c r="KLL129" s="1021"/>
      <c r="KLM129" s="1021"/>
      <c r="KLN129" s="1021"/>
      <c r="KLO129" s="1021"/>
      <c r="KLP129" s="1021"/>
      <c r="KLQ129" s="1021"/>
      <c r="KLR129" s="1021"/>
      <c r="KLS129" s="1021"/>
      <c r="KLT129" s="1021"/>
      <c r="KLU129" s="1021"/>
      <c r="KLV129" s="1021"/>
      <c r="KLW129" s="1021"/>
      <c r="KLX129" s="1021"/>
      <c r="KLY129" s="1021"/>
      <c r="KLZ129" s="1021"/>
      <c r="KMA129" s="1021"/>
      <c r="KMB129" s="1021"/>
      <c r="KMC129" s="1021"/>
      <c r="KMD129" s="1021"/>
      <c r="KME129" s="1021"/>
      <c r="KMF129" s="1021"/>
      <c r="KMG129" s="1021"/>
      <c r="KMH129" s="1021"/>
      <c r="KMI129" s="1021"/>
      <c r="KMJ129" s="1021"/>
      <c r="KMK129" s="1021"/>
      <c r="KML129" s="1021"/>
      <c r="KMM129" s="1021"/>
      <c r="KMN129" s="1021"/>
      <c r="KMO129" s="1021"/>
      <c r="KMP129" s="1021"/>
      <c r="KMQ129" s="1021"/>
      <c r="KMR129" s="1021"/>
      <c r="KMS129" s="1021"/>
      <c r="KMT129" s="1021"/>
      <c r="KMU129" s="1021"/>
      <c r="KMV129" s="1021"/>
      <c r="KMW129" s="1021"/>
      <c r="KMX129" s="1021"/>
      <c r="KMY129" s="1021"/>
      <c r="KMZ129" s="1021"/>
      <c r="KNA129" s="1021"/>
      <c r="KNB129" s="1021"/>
      <c r="KNC129" s="1021"/>
      <c r="KND129" s="1021"/>
      <c r="KNE129" s="1021"/>
      <c r="KNF129" s="1021"/>
      <c r="KNG129" s="1021"/>
      <c r="KNH129" s="1021"/>
      <c r="KNI129" s="1021"/>
      <c r="KNJ129" s="1021"/>
      <c r="KNK129" s="1021"/>
      <c r="KNL129" s="1021"/>
      <c r="KNM129" s="1021"/>
      <c r="KNN129" s="1021"/>
      <c r="KNO129" s="1021"/>
      <c r="KNP129" s="1021"/>
      <c r="KNQ129" s="1021"/>
      <c r="KNR129" s="1021"/>
      <c r="KNS129" s="1021"/>
      <c r="KNT129" s="1021"/>
      <c r="KNU129" s="1021"/>
      <c r="KNV129" s="1021"/>
      <c r="KNW129" s="1021"/>
      <c r="KNX129" s="1021"/>
      <c r="KNY129" s="1021"/>
      <c r="KNZ129" s="1021"/>
      <c r="KOA129" s="1021"/>
      <c r="KOB129" s="1021"/>
      <c r="KOC129" s="1021"/>
      <c r="KOD129" s="1021"/>
      <c r="KOE129" s="1021"/>
      <c r="KOF129" s="1021"/>
      <c r="KOG129" s="1021"/>
      <c r="KOH129" s="1021"/>
      <c r="KOI129" s="1021"/>
      <c r="KOJ129" s="1021"/>
      <c r="KOK129" s="1021"/>
      <c r="KOL129" s="1021"/>
      <c r="KOM129" s="1021"/>
      <c r="KON129" s="1021"/>
      <c r="KOO129" s="1021"/>
      <c r="KOP129" s="1021"/>
      <c r="KOQ129" s="1021"/>
      <c r="KOR129" s="1021"/>
      <c r="KOS129" s="1021"/>
      <c r="KOT129" s="1021"/>
      <c r="KOU129" s="1021"/>
      <c r="KOV129" s="1021"/>
      <c r="KOW129" s="1021"/>
      <c r="KOX129" s="1021"/>
      <c r="KOY129" s="1021"/>
      <c r="KOZ129" s="1021"/>
      <c r="KPA129" s="1021"/>
      <c r="KPB129" s="1021"/>
      <c r="KPC129" s="1021"/>
      <c r="KPD129" s="1021"/>
      <c r="KPE129" s="1021"/>
      <c r="KPF129" s="1021"/>
      <c r="KPG129" s="1021"/>
      <c r="KPH129" s="1021"/>
      <c r="KPI129" s="1021"/>
      <c r="KPJ129" s="1021"/>
      <c r="KPK129" s="1021"/>
      <c r="KPL129" s="1021"/>
      <c r="KPM129" s="1021"/>
      <c r="KPN129" s="1021"/>
      <c r="KPO129" s="1021"/>
      <c r="KPP129" s="1021"/>
      <c r="KPQ129" s="1021"/>
      <c r="KPR129" s="1021"/>
      <c r="KPS129" s="1021"/>
      <c r="KPT129" s="1021"/>
      <c r="KPU129" s="1021"/>
      <c r="KPV129" s="1021"/>
      <c r="KPW129" s="1021"/>
      <c r="KPX129" s="1021"/>
      <c r="KPY129" s="1021"/>
      <c r="KPZ129" s="1021"/>
      <c r="KQA129" s="1021"/>
      <c r="KQB129" s="1021"/>
      <c r="KQC129" s="1021"/>
      <c r="KQD129" s="1021"/>
      <c r="KQE129" s="1021"/>
      <c r="KQF129" s="1021"/>
      <c r="KQG129" s="1021"/>
      <c r="KQH129" s="1021"/>
      <c r="KQI129" s="1021"/>
      <c r="KQJ129" s="1021"/>
      <c r="KQK129" s="1021"/>
      <c r="KQL129" s="1021"/>
      <c r="KQM129" s="1021"/>
      <c r="KQN129" s="1021"/>
      <c r="KQO129" s="1021"/>
      <c r="KQP129" s="1021"/>
      <c r="KQQ129" s="1021"/>
      <c r="KQR129" s="1021"/>
      <c r="KQS129" s="1021"/>
      <c r="KQT129" s="1021"/>
      <c r="KQU129" s="1021"/>
      <c r="KQV129" s="1021"/>
      <c r="KQW129" s="1021"/>
      <c r="KQX129" s="1021"/>
      <c r="KQY129" s="1021"/>
      <c r="KQZ129" s="1021"/>
      <c r="KRA129" s="1021"/>
      <c r="KRB129" s="1021"/>
      <c r="KRC129" s="1021"/>
      <c r="KRD129" s="1021"/>
      <c r="KRE129" s="1021"/>
      <c r="KRF129" s="1021"/>
      <c r="KRG129" s="1021"/>
      <c r="KRH129" s="1021"/>
      <c r="KRI129" s="1021"/>
      <c r="KRJ129" s="1021"/>
      <c r="KRK129" s="1021"/>
      <c r="KRL129" s="1021"/>
      <c r="KRM129" s="1021"/>
      <c r="KRN129" s="1021"/>
      <c r="KRO129" s="1021"/>
      <c r="KRP129" s="1021"/>
      <c r="KRQ129" s="1021"/>
      <c r="KRR129" s="1021"/>
      <c r="KRS129" s="1021"/>
      <c r="KRT129" s="1021"/>
      <c r="KRU129" s="1021"/>
      <c r="KRV129" s="1021"/>
      <c r="KRW129" s="1021"/>
      <c r="KRX129" s="1021"/>
      <c r="KRY129" s="1021"/>
      <c r="KRZ129" s="1021"/>
      <c r="KSA129" s="1021"/>
      <c r="KSB129" s="1021"/>
      <c r="KSC129" s="1021"/>
      <c r="KSD129" s="1021"/>
      <c r="KSE129" s="1021"/>
      <c r="KSF129" s="1021"/>
      <c r="KSG129" s="1021"/>
      <c r="KSH129" s="1021"/>
      <c r="KSI129" s="1021"/>
      <c r="KSJ129" s="1021"/>
      <c r="KSK129" s="1021"/>
      <c r="KSL129" s="1021"/>
      <c r="KSM129" s="1021"/>
      <c r="KSN129" s="1021"/>
      <c r="KSO129" s="1021"/>
      <c r="KSP129" s="1021"/>
      <c r="KSQ129" s="1021"/>
      <c r="KSR129" s="1021"/>
      <c r="KSS129" s="1021"/>
      <c r="KST129" s="1021"/>
      <c r="KSU129" s="1021"/>
      <c r="KSV129" s="1021"/>
      <c r="KSW129" s="1021"/>
      <c r="KSX129" s="1021"/>
      <c r="KSY129" s="1021"/>
      <c r="KSZ129" s="1021"/>
      <c r="KTA129" s="1021"/>
      <c r="KTB129" s="1021"/>
      <c r="KTC129" s="1021"/>
      <c r="KTD129" s="1021"/>
      <c r="KTE129" s="1021"/>
      <c r="KTF129" s="1021"/>
      <c r="KTG129" s="1021"/>
      <c r="KTH129" s="1021"/>
      <c r="KTI129" s="1021"/>
      <c r="KTJ129" s="1021"/>
      <c r="KTK129" s="1021"/>
      <c r="KTL129" s="1021"/>
      <c r="KTM129" s="1021"/>
      <c r="KTN129" s="1021"/>
      <c r="KTO129" s="1021"/>
      <c r="KTP129" s="1021"/>
      <c r="KTQ129" s="1021"/>
      <c r="KTR129" s="1021"/>
      <c r="KTS129" s="1021"/>
      <c r="KTT129" s="1021"/>
      <c r="KTU129" s="1021"/>
      <c r="KTV129" s="1021"/>
      <c r="KTW129" s="1021"/>
      <c r="KTX129" s="1021"/>
      <c r="KTY129" s="1021"/>
      <c r="KTZ129" s="1021"/>
      <c r="KUA129" s="1021"/>
      <c r="KUB129" s="1021"/>
      <c r="KUC129" s="1021"/>
      <c r="KUD129" s="1021"/>
      <c r="KUE129" s="1021"/>
      <c r="KUF129" s="1021"/>
      <c r="KUG129" s="1021"/>
      <c r="KUH129" s="1021"/>
      <c r="KUI129" s="1021"/>
      <c r="KUJ129" s="1021"/>
      <c r="KUK129" s="1021"/>
      <c r="KUL129" s="1021"/>
      <c r="KUM129" s="1021"/>
      <c r="KUN129" s="1021"/>
      <c r="KUO129" s="1021"/>
      <c r="KUP129" s="1021"/>
      <c r="KUQ129" s="1021"/>
      <c r="KUR129" s="1021"/>
      <c r="KUS129" s="1021"/>
      <c r="KUT129" s="1021"/>
      <c r="KUU129" s="1021"/>
      <c r="KUV129" s="1021"/>
      <c r="KUW129" s="1021"/>
      <c r="KUX129" s="1021"/>
      <c r="KUY129" s="1021"/>
      <c r="KUZ129" s="1021"/>
      <c r="KVA129" s="1021"/>
      <c r="KVB129" s="1021"/>
      <c r="KVC129" s="1021"/>
      <c r="KVD129" s="1021"/>
      <c r="KVE129" s="1021"/>
      <c r="KVF129" s="1021"/>
      <c r="KVG129" s="1021"/>
      <c r="KVH129" s="1021"/>
      <c r="KVI129" s="1021"/>
      <c r="KVJ129" s="1021"/>
      <c r="KVK129" s="1021"/>
      <c r="KVL129" s="1021"/>
      <c r="KVM129" s="1021"/>
      <c r="KVN129" s="1021"/>
      <c r="KVO129" s="1021"/>
      <c r="KVP129" s="1021"/>
      <c r="KVQ129" s="1021"/>
      <c r="KVR129" s="1021"/>
      <c r="KVS129" s="1021"/>
      <c r="KVT129" s="1021"/>
      <c r="KVU129" s="1021"/>
      <c r="KVV129" s="1021"/>
      <c r="KVW129" s="1021"/>
      <c r="KVX129" s="1021"/>
      <c r="KVY129" s="1021"/>
      <c r="KVZ129" s="1021"/>
      <c r="KWA129" s="1021"/>
      <c r="KWB129" s="1021"/>
      <c r="KWC129" s="1021"/>
      <c r="KWD129" s="1021"/>
      <c r="KWE129" s="1021"/>
      <c r="KWF129" s="1021"/>
      <c r="KWG129" s="1021"/>
      <c r="KWH129" s="1021"/>
      <c r="KWI129" s="1021"/>
      <c r="KWJ129" s="1021"/>
      <c r="KWK129" s="1021"/>
      <c r="KWL129" s="1021"/>
      <c r="KWM129" s="1021"/>
      <c r="KWN129" s="1021"/>
      <c r="KWO129" s="1021"/>
      <c r="KWP129" s="1021"/>
      <c r="KWQ129" s="1021"/>
      <c r="KWR129" s="1021"/>
      <c r="KWS129" s="1021"/>
      <c r="KWT129" s="1021"/>
      <c r="KWU129" s="1021"/>
      <c r="KWV129" s="1021"/>
      <c r="KWW129" s="1021"/>
      <c r="KWX129" s="1021"/>
      <c r="KWY129" s="1021"/>
      <c r="KWZ129" s="1021"/>
      <c r="KXA129" s="1021"/>
      <c r="KXB129" s="1021"/>
      <c r="KXC129" s="1021"/>
      <c r="KXD129" s="1021"/>
      <c r="KXE129" s="1021"/>
      <c r="KXF129" s="1021"/>
      <c r="KXG129" s="1021"/>
      <c r="KXH129" s="1021"/>
      <c r="KXI129" s="1021"/>
      <c r="KXJ129" s="1021"/>
      <c r="KXK129" s="1021"/>
      <c r="KXL129" s="1021"/>
      <c r="KXM129" s="1021"/>
      <c r="KXN129" s="1021"/>
      <c r="KXO129" s="1021"/>
      <c r="KXP129" s="1021"/>
      <c r="KXQ129" s="1021"/>
      <c r="KXR129" s="1021"/>
      <c r="KXS129" s="1021"/>
      <c r="KXT129" s="1021"/>
      <c r="KXU129" s="1021"/>
      <c r="KXV129" s="1021"/>
      <c r="KXW129" s="1021"/>
      <c r="KXX129" s="1021"/>
      <c r="KXY129" s="1021"/>
      <c r="KXZ129" s="1021"/>
      <c r="KYA129" s="1021"/>
      <c r="KYB129" s="1021"/>
      <c r="KYC129" s="1021"/>
      <c r="KYD129" s="1021"/>
      <c r="KYE129" s="1021"/>
      <c r="KYF129" s="1021"/>
      <c r="KYG129" s="1021"/>
      <c r="KYH129" s="1021"/>
      <c r="KYI129" s="1021"/>
      <c r="KYJ129" s="1021"/>
      <c r="KYK129" s="1021"/>
      <c r="KYL129" s="1021"/>
      <c r="KYM129" s="1021"/>
      <c r="KYN129" s="1021"/>
      <c r="KYO129" s="1021"/>
      <c r="KYP129" s="1021"/>
      <c r="KYQ129" s="1021"/>
      <c r="KYR129" s="1021"/>
      <c r="KYS129" s="1021"/>
      <c r="KYT129" s="1021"/>
      <c r="KYU129" s="1021"/>
      <c r="KYV129" s="1021"/>
      <c r="KYW129" s="1021"/>
      <c r="KYX129" s="1021"/>
      <c r="KYY129" s="1021"/>
      <c r="KYZ129" s="1021"/>
      <c r="KZA129" s="1021"/>
      <c r="KZB129" s="1021"/>
      <c r="KZC129" s="1021"/>
      <c r="KZD129" s="1021"/>
      <c r="KZE129" s="1021"/>
      <c r="KZF129" s="1021"/>
      <c r="KZG129" s="1021"/>
      <c r="KZH129" s="1021"/>
      <c r="KZI129" s="1021"/>
      <c r="KZJ129" s="1021"/>
      <c r="KZK129" s="1021"/>
      <c r="KZL129" s="1021"/>
      <c r="KZM129" s="1021"/>
      <c r="KZN129" s="1021"/>
      <c r="KZO129" s="1021"/>
      <c r="KZP129" s="1021"/>
      <c r="KZQ129" s="1021"/>
      <c r="KZR129" s="1021"/>
      <c r="KZS129" s="1021"/>
      <c r="KZT129" s="1021"/>
      <c r="KZU129" s="1021"/>
      <c r="KZV129" s="1021"/>
      <c r="KZW129" s="1021"/>
      <c r="KZX129" s="1021"/>
      <c r="KZY129" s="1021"/>
      <c r="KZZ129" s="1021"/>
      <c r="LAA129" s="1021"/>
      <c r="LAB129" s="1021"/>
      <c r="LAC129" s="1021"/>
      <c r="LAD129" s="1021"/>
      <c r="LAE129" s="1021"/>
      <c r="LAF129" s="1021"/>
      <c r="LAG129" s="1021"/>
      <c r="LAH129" s="1021"/>
      <c r="LAI129" s="1021"/>
      <c r="LAJ129" s="1021"/>
      <c r="LAK129" s="1021"/>
      <c r="LAL129" s="1021"/>
      <c r="LAM129" s="1021"/>
      <c r="LAN129" s="1021"/>
      <c r="LAO129" s="1021"/>
      <c r="LAP129" s="1021"/>
      <c r="LAQ129" s="1021"/>
      <c r="LAR129" s="1021"/>
      <c r="LAS129" s="1021"/>
      <c r="LAT129" s="1021"/>
      <c r="LAU129" s="1021"/>
      <c r="LAV129" s="1021"/>
      <c r="LAW129" s="1021"/>
      <c r="LAX129" s="1021"/>
      <c r="LAY129" s="1021"/>
      <c r="LAZ129" s="1021"/>
      <c r="LBA129" s="1021"/>
      <c r="LBB129" s="1021"/>
      <c r="LBC129" s="1021"/>
      <c r="LBD129" s="1021"/>
      <c r="LBE129" s="1021"/>
      <c r="LBF129" s="1021"/>
      <c r="LBG129" s="1021"/>
      <c r="LBH129" s="1021"/>
      <c r="LBI129" s="1021"/>
      <c r="LBJ129" s="1021"/>
      <c r="LBK129" s="1021"/>
      <c r="LBL129" s="1021"/>
      <c r="LBM129" s="1021"/>
      <c r="LBN129" s="1021"/>
      <c r="LBO129" s="1021"/>
      <c r="LBP129" s="1021"/>
      <c r="LBQ129" s="1021"/>
      <c r="LBR129" s="1021"/>
      <c r="LBS129" s="1021"/>
      <c r="LBT129" s="1021"/>
      <c r="LBU129" s="1021"/>
      <c r="LBV129" s="1021"/>
      <c r="LBW129" s="1021"/>
      <c r="LBX129" s="1021"/>
      <c r="LBY129" s="1021"/>
      <c r="LBZ129" s="1021"/>
      <c r="LCA129" s="1021"/>
      <c r="LCB129" s="1021"/>
      <c r="LCC129" s="1021"/>
      <c r="LCD129" s="1021"/>
      <c r="LCE129" s="1021"/>
      <c r="LCF129" s="1021"/>
      <c r="LCG129" s="1021"/>
      <c r="LCH129" s="1021"/>
      <c r="LCI129" s="1021"/>
      <c r="LCJ129" s="1021"/>
      <c r="LCK129" s="1021"/>
      <c r="LCL129" s="1021"/>
      <c r="LCM129" s="1021"/>
      <c r="LCN129" s="1021"/>
      <c r="LCO129" s="1021"/>
      <c r="LCP129" s="1021"/>
      <c r="LCQ129" s="1021"/>
      <c r="LCR129" s="1021"/>
      <c r="LCS129" s="1021"/>
      <c r="LCT129" s="1021"/>
      <c r="LCU129" s="1021"/>
      <c r="LCV129" s="1021"/>
      <c r="LCW129" s="1021"/>
      <c r="LCX129" s="1021"/>
      <c r="LCY129" s="1021"/>
      <c r="LCZ129" s="1021"/>
      <c r="LDA129" s="1021"/>
      <c r="LDB129" s="1021"/>
      <c r="LDC129" s="1021"/>
      <c r="LDD129" s="1021"/>
      <c r="LDE129" s="1021"/>
      <c r="LDF129" s="1021"/>
      <c r="LDG129" s="1021"/>
      <c r="LDH129" s="1021"/>
      <c r="LDI129" s="1021"/>
      <c r="LDJ129" s="1021"/>
      <c r="LDK129" s="1021"/>
      <c r="LDL129" s="1021"/>
      <c r="LDM129" s="1021"/>
      <c r="LDN129" s="1021"/>
      <c r="LDO129" s="1021"/>
      <c r="LDP129" s="1021"/>
      <c r="LDQ129" s="1021"/>
      <c r="LDR129" s="1021"/>
      <c r="LDS129" s="1021"/>
      <c r="LDT129" s="1021"/>
      <c r="LDU129" s="1021"/>
      <c r="LDV129" s="1021"/>
      <c r="LDW129" s="1021"/>
      <c r="LDX129" s="1021"/>
      <c r="LDY129" s="1021"/>
      <c r="LDZ129" s="1021"/>
      <c r="LEA129" s="1021"/>
      <c r="LEB129" s="1021"/>
      <c r="LEC129" s="1021"/>
      <c r="LED129" s="1021"/>
      <c r="LEE129" s="1021"/>
      <c r="LEF129" s="1021"/>
      <c r="LEG129" s="1021"/>
      <c r="LEH129" s="1021"/>
      <c r="LEI129" s="1021"/>
      <c r="LEJ129" s="1021"/>
      <c r="LEK129" s="1021"/>
      <c r="LEL129" s="1021"/>
      <c r="LEM129" s="1021"/>
      <c r="LEN129" s="1021"/>
      <c r="LEO129" s="1021"/>
      <c r="LEP129" s="1021"/>
      <c r="LEQ129" s="1021"/>
      <c r="LER129" s="1021"/>
      <c r="LES129" s="1021"/>
      <c r="LET129" s="1021"/>
      <c r="LEU129" s="1021"/>
      <c r="LEV129" s="1021"/>
      <c r="LEW129" s="1021"/>
      <c r="LEX129" s="1021"/>
      <c r="LEY129" s="1021"/>
      <c r="LEZ129" s="1021"/>
      <c r="LFA129" s="1021"/>
      <c r="LFB129" s="1021"/>
      <c r="LFC129" s="1021"/>
      <c r="LFD129" s="1021"/>
      <c r="LFE129" s="1021"/>
      <c r="LFF129" s="1021"/>
      <c r="LFG129" s="1021"/>
      <c r="LFH129" s="1021"/>
      <c r="LFI129" s="1021"/>
      <c r="LFJ129" s="1021"/>
      <c r="LFK129" s="1021"/>
      <c r="LFL129" s="1021"/>
      <c r="LFM129" s="1021"/>
      <c r="LFN129" s="1021"/>
      <c r="LFO129" s="1021"/>
      <c r="LFP129" s="1021"/>
      <c r="LFQ129" s="1021"/>
      <c r="LFR129" s="1021"/>
      <c r="LFS129" s="1021"/>
      <c r="LFT129" s="1021"/>
      <c r="LFU129" s="1021"/>
      <c r="LFV129" s="1021"/>
      <c r="LFW129" s="1021"/>
      <c r="LFX129" s="1021"/>
      <c r="LFY129" s="1021"/>
      <c r="LFZ129" s="1021"/>
      <c r="LGA129" s="1021"/>
      <c r="LGB129" s="1021"/>
      <c r="LGC129" s="1021"/>
      <c r="LGD129" s="1021"/>
      <c r="LGE129" s="1021"/>
      <c r="LGF129" s="1021"/>
      <c r="LGG129" s="1021"/>
      <c r="LGH129" s="1021"/>
      <c r="LGI129" s="1021"/>
      <c r="LGJ129" s="1021"/>
      <c r="LGK129" s="1021"/>
      <c r="LGL129" s="1021"/>
      <c r="LGM129" s="1021"/>
      <c r="LGN129" s="1021"/>
      <c r="LGO129" s="1021"/>
      <c r="LGP129" s="1021"/>
      <c r="LGQ129" s="1021"/>
      <c r="LGR129" s="1021"/>
      <c r="LGS129" s="1021"/>
      <c r="LGT129" s="1021"/>
      <c r="LGU129" s="1021"/>
      <c r="LGV129" s="1021"/>
      <c r="LGW129" s="1021"/>
      <c r="LGX129" s="1021"/>
      <c r="LGY129" s="1021"/>
      <c r="LGZ129" s="1021"/>
      <c r="LHA129" s="1021"/>
      <c r="LHB129" s="1021"/>
      <c r="LHC129" s="1021"/>
      <c r="LHD129" s="1021"/>
      <c r="LHE129" s="1021"/>
      <c r="LHF129" s="1021"/>
      <c r="LHG129" s="1021"/>
      <c r="LHH129" s="1021"/>
      <c r="LHI129" s="1021"/>
      <c r="LHJ129" s="1021"/>
      <c r="LHK129" s="1021"/>
      <c r="LHL129" s="1021"/>
      <c r="LHM129" s="1021"/>
      <c r="LHN129" s="1021"/>
      <c r="LHO129" s="1021"/>
      <c r="LHP129" s="1021"/>
      <c r="LHQ129" s="1021"/>
      <c r="LHR129" s="1021"/>
      <c r="LHS129" s="1021"/>
      <c r="LHT129" s="1021"/>
      <c r="LHU129" s="1021"/>
      <c r="LHV129" s="1021"/>
      <c r="LHW129" s="1021"/>
      <c r="LHX129" s="1021"/>
      <c r="LHY129" s="1021"/>
      <c r="LHZ129" s="1021"/>
      <c r="LIA129" s="1021"/>
      <c r="LIB129" s="1021"/>
      <c r="LIC129" s="1021"/>
      <c r="LID129" s="1021"/>
      <c r="LIE129" s="1021"/>
      <c r="LIF129" s="1021"/>
      <c r="LIG129" s="1021"/>
      <c r="LIH129" s="1021"/>
      <c r="LII129" s="1021"/>
      <c r="LIJ129" s="1021"/>
      <c r="LIK129" s="1021"/>
      <c r="LIL129" s="1021"/>
      <c r="LIM129" s="1021"/>
      <c r="LIN129" s="1021"/>
      <c r="LIO129" s="1021"/>
      <c r="LIP129" s="1021"/>
      <c r="LIQ129" s="1021"/>
      <c r="LIR129" s="1021"/>
      <c r="LIS129" s="1021"/>
      <c r="LIT129" s="1021"/>
      <c r="LIU129" s="1021"/>
      <c r="LIV129" s="1021"/>
      <c r="LIW129" s="1021"/>
      <c r="LIX129" s="1021"/>
      <c r="LIY129" s="1021"/>
      <c r="LIZ129" s="1021"/>
      <c r="LJA129" s="1021"/>
      <c r="LJB129" s="1021"/>
      <c r="LJC129" s="1021"/>
      <c r="LJD129" s="1021"/>
      <c r="LJE129" s="1021"/>
      <c r="LJF129" s="1021"/>
      <c r="LJG129" s="1021"/>
      <c r="LJH129" s="1021"/>
      <c r="LJI129" s="1021"/>
      <c r="LJJ129" s="1021"/>
      <c r="LJK129" s="1021"/>
      <c r="LJL129" s="1021"/>
      <c r="LJM129" s="1021"/>
      <c r="LJN129" s="1021"/>
      <c r="LJO129" s="1021"/>
      <c r="LJP129" s="1021"/>
      <c r="LJQ129" s="1021"/>
      <c r="LJR129" s="1021"/>
      <c r="LJS129" s="1021"/>
      <c r="LJT129" s="1021"/>
      <c r="LJU129" s="1021"/>
      <c r="LJV129" s="1021"/>
      <c r="LJW129" s="1021"/>
      <c r="LJX129" s="1021"/>
      <c r="LJY129" s="1021"/>
      <c r="LJZ129" s="1021"/>
      <c r="LKA129" s="1021"/>
      <c r="LKB129" s="1021"/>
      <c r="LKC129" s="1021"/>
      <c r="LKD129" s="1021"/>
      <c r="LKE129" s="1021"/>
      <c r="LKF129" s="1021"/>
      <c r="LKG129" s="1021"/>
      <c r="LKH129" s="1021"/>
      <c r="LKI129" s="1021"/>
      <c r="LKJ129" s="1021"/>
      <c r="LKK129" s="1021"/>
      <c r="LKL129" s="1021"/>
      <c r="LKM129" s="1021"/>
      <c r="LKN129" s="1021"/>
      <c r="LKO129" s="1021"/>
      <c r="LKP129" s="1021"/>
      <c r="LKQ129" s="1021"/>
      <c r="LKR129" s="1021"/>
      <c r="LKS129" s="1021"/>
      <c r="LKT129" s="1021"/>
      <c r="LKU129" s="1021"/>
      <c r="LKV129" s="1021"/>
      <c r="LKW129" s="1021"/>
      <c r="LKX129" s="1021"/>
      <c r="LKY129" s="1021"/>
      <c r="LKZ129" s="1021"/>
      <c r="LLA129" s="1021"/>
      <c r="LLB129" s="1021"/>
      <c r="LLC129" s="1021"/>
      <c r="LLD129" s="1021"/>
      <c r="LLE129" s="1021"/>
      <c r="LLF129" s="1021"/>
      <c r="LLG129" s="1021"/>
      <c r="LLH129" s="1021"/>
      <c r="LLI129" s="1021"/>
      <c r="LLJ129" s="1021"/>
      <c r="LLK129" s="1021"/>
      <c r="LLL129" s="1021"/>
      <c r="LLM129" s="1021"/>
      <c r="LLN129" s="1021"/>
      <c r="LLO129" s="1021"/>
      <c r="LLP129" s="1021"/>
      <c r="LLQ129" s="1021"/>
      <c r="LLR129" s="1021"/>
      <c r="LLS129" s="1021"/>
      <c r="LLT129" s="1021"/>
      <c r="LLU129" s="1021"/>
      <c r="LLV129" s="1021"/>
      <c r="LLW129" s="1021"/>
      <c r="LLX129" s="1021"/>
      <c r="LLY129" s="1021"/>
      <c r="LLZ129" s="1021"/>
      <c r="LMA129" s="1021"/>
      <c r="LMB129" s="1021"/>
      <c r="LMC129" s="1021"/>
      <c r="LMD129" s="1021"/>
      <c r="LME129" s="1021"/>
      <c r="LMF129" s="1021"/>
      <c r="LMG129" s="1021"/>
      <c r="LMH129" s="1021"/>
      <c r="LMI129" s="1021"/>
      <c r="LMJ129" s="1021"/>
      <c r="LMK129" s="1021"/>
      <c r="LML129" s="1021"/>
      <c r="LMM129" s="1021"/>
      <c r="LMN129" s="1021"/>
      <c r="LMO129" s="1021"/>
      <c r="LMP129" s="1021"/>
      <c r="LMQ129" s="1021"/>
      <c r="LMR129" s="1021"/>
      <c r="LMS129" s="1021"/>
      <c r="LMT129" s="1021"/>
      <c r="LMU129" s="1021"/>
      <c r="LMV129" s="1021"/>
      <c r="LMW129" s="1021"/>
      <c r="LMX129" s="1021"/>
      <c r="LMY129" s="1021"/>
      <c r="LMZ129" s="1021"/>
      <c r="LNA129" s="1021"/>
      <c r="LNB129" s="1021"/>
      <c r="LNC129" s="1021"/>
      <c r="LND129" s="1021"/>
      <c r="LNE129" s="1021"/>
      <c r="LNF129" s="1021"/>
      <c r="LNG129" s="1021"/>
      <c r="LNH129" s="1021"/>
      <c r="LNI129" s="1021"/>
      <c r="LNJ129" s="1021"/>
      <c r="LNK129" s="1021"/>
      <c r="LNL129" s="1021"/>
      <c r="LNM129" s="1021"/>
      <c r="LNN129" s="1021"/>
      <c r="LNO129" s="1021"/>
      <c r="LNP129" s="1021"/>
      <c r="LNQ129" s="1021"/>
      <c r="LNR129" s="1021"/>
      <c r="LNS129" s="1021"/>
      <c r="LNT129" s="1021"/>
      <c r="LNU129" s="1021"/>
      <c r="LNV129" s="1021"/>
      <c r="LNW129" s="1021"/>
      <c r="LNX129" s="1021"/>
      <c r="LNY129" s="1021"/>
      <c r="LNZ129" s="1021"/>
      <c r="LOA129" s="1021"/>
      <c r="LOB129" s="1021"/>
      <c r="LOC129" s="1021"/>
      <c r="LOD129" s="1021"/>
      <c r="LOE129" s="1021"/>
      <c r="LOF129" s="1021"/>
      <c r="LOG129" s="1021"/>
      <c r="LOH129" s="1021"/>
      <c r="LOI129" s="1021"/>
      <c r="LOJ129" s="1021"/>
      <c r="LOK129" s="1021"/>
      <c r="LOL129" s="1021"/>
      <c r="LOM129" s="1021"/>
      <c r="LON129" s="1021"/>
      <c r="LOO129" s="1021"/>
      <c r="LOP129" s="1021"/>
      <c r="LOQ129" s="1021"/>
      <c r="LOR129" s="1021"/>
      <c r="LOS129" s="1021"/>
      <c r="LOT129" s="1021"/>
      <c r="LOU129" s="1021"/>
      <c r="LOV129" s="1021"/>
      <c r="LOW129" s="1021"/>
      <c r="LOX129" s="1021"/>
      <c r="LOY129" s="1021"/>
      <c r="LOZ129" s="1021"/>
      <c r="LPA129" s="1021"/>
      <c r="LPB129" s="1021"/>
      <c r="LPC129" s="1021"/>
      <c r="LPD129" s="1021"/>
      <c r="LPE129" s="1021"/>
      <c r="LPF129" s="1021"/>
      <c r="LPG129" s="1021"/>
      <c r="LPH129" s="1021"/>
      <c r="LPI129" s="1021"/>
      <c r="LPJ129" s="1021"/>
      <c r="LPK129" s="1021"/>
      <c r="LPL129" s="1021"/>
      <c r="LPM129" s="1021"/>
      <c r="LPN129" s="1021"/>
      <c r="LPO129" s="1021"/>
      <c r="LPP129" s="1021"/>
      <c r="LPQ129" s="1021"/>
      <c r="LPR129" s="1021"/>
      <c r="LPS129" s="1021"/>
      <c r="LPT129" s="1021"/>
      <c r="LPU129" s="1021"/>
      <c r="LPV129" s="1021"/>
      <c r="LPW129" s="1021"/>
      <c r="LPX129" s="1021"/>
      <c r="LPY129" s="1021"/>
      <c r="LPZ129" s="1021"/>
      <c r="LQA129" s="1021"/>
      <c r="LQB129" s="1021"/>
      <c r="LQC129" s="1021"/>
      <c r="LQD129" s="1021"/>
      <c r="LQE129" s="1021"/>
      <c r="LQF129" s="1021"/>
      <c r="LQG129" s="1021"/>
      <c r="LQH129" s="1021"/>
      <c r="LQI129" s="1021"/>
      <c r="LQJ129" s="1021"/>
      <c r="LQK129" s="1021"/>
      <c r="LQL129" s="1021"/>
      <c r="LQM129" s="1021"/>
      <c r="LQN129" s="1021"/>
      <c r="LQO129" s="1021"/>
      <c r="LQP129" s="1021"/>
      <c r="LQQ129" s="1021"/>
      <c r="LQR129" s="1021"/>
      <c r="LQS129" s="1021"/>
      <c r="LQT129" s="1021"/>
      <c r="LQU129" s="1021"/>
      <c r="LQV129" s="1021"/>
      <c r="LQW129" s="1021"/>
      <c r="LQX129" s="1021"/>
      <c r="LQY129" s="1021"/>
      <c r="LQZ129" s="1021"/>
      <c r="LRA129" s="1021"/>
      <c r="LRB129" s="1021"/>
      <c r="LRC129" s="1021"/>
      <c r="LRD129" s="1021"/>
      <c r="LRE129" s="1021"/>
      <c r="LRF129" s="1021"/>
      <c r="LRG129" s="1021"/>
      <c r="LRH129" s="1021"/>
      <c r="LRI129" s="1021"/>
      <c r="LRJ129" s="1021"/>
      <c r="LRK129" s="1021"/>
      <c r="LRL129" s="1021"/>
      <c r="LRM129" s="1021"/>
      <c r="LRN129" s="1021"/>
      <c r="LRO129" s="1021"/>
      <c r="LRP129" s="1021"/>
      <c r="LRQ129" s="1021"/>
      <c r="LRR129" s="1021"/>
      <c r="LRS129" s="1021"/>
      <c r="LRT129" s="1021"/>
      <c r="LRU129" s="1021"/>
      <c r="LRV129" s="1021"/>
      <c r="LRW129" s="1021"/>
      <c r="LRX129" s="1021"/>
      <c r="LRY129" s="1021"/>
      <c r="LRZ129" s="1021"/>
      <c r="LSA129" s="1021"/>
      <c r="LSB129" s="1021"/>
      <c r="LSC129" s="1021"/>
      <c r="LSD129" s="1021"/>
      <c r="LSE129" s="1021"/>
      <c r="LSF129" s="1021"/>
      <c r="LSG129" s="1021"/>
      <c r="LSH129" s="1021"/>
      <c r="LSI129" s="1021"/>
      <c r="LSJ129" s="1021"/>
      <c r="LSK129" s="1021"/>
      <c r="LSL129" s="1021"/>
      <c r="LSM129" s="1021"/>
      <c r="LSN129" s="1021"/>
      <c r="LSO129" s="1021"/>
      <c r="LSP129" s="1021"/>
      <c r="LSQ129" s="1021"/>
      <c r="LSR129" s="1021"/>
      <c r="LSS129" s="1021"/>
      <c r="LST129" s="1021"/>
      <c r="LSU129" s="1021"/>
      <c r="LSV129" s="1021"/>
      <c r="LSW129" s="1021"/>
      <c r="LSX129" s="1021"/>
      <c r="LSY129" s="1021"/>
      <c r="LSZ129" s="1021"/>
      <c r="LTA129" s="1021"/>
      <c r="LTB129" s="1021"/>
      <c r="LTC129" s="1021"/>
      <c r="LTD129" s="1021"/>
      <c r="LTE129" s="1021"/>
      <c r="LTF129" s="1021"/>
      <c r="LTG129" s="1021"/>
      <c r="LTH129" s="1021"/>
      <c r="LTI129" s="1021"/>
      <c r="LTJ129" s="1021"/>
      <c r="LTK129" s="1021"/>
      <c r="LTL129" s="1021"/>
      <c r="LTM129" s="1021"/>
      <c r="LTN129" s="1021"/>
      <c r="LTO129" s="1021"/>
      <c r="LTP129" s="1021"/>
      <c r="LTQ129" s="1021"/>
      <c r="LTR129" s="1021"/>
      <c r="LTS129" s="1021"/>
      <c r="LTT129" s="1021"/>
      <c r="LTU129" s="1021"/>
      <c r="LTV129" s="1021"/>
      <c r="LTW129" s="1021"/>
      <c r="LTX129" s="1021"/>
      <c r="LTY129" s="1021"/>
      <c r="LTZ129" s="1021"/>
      <c r="LUA129" s="1021"/>
      <c r="LUB129" s="1021"/>
      <c r="LUC129" s="1021"/>
      <c r="LUD129" s="1021"/>
      <c r="LUE129" s="1021"/>
      <c r="LUF129" s="1021"/>
      <c r="LUG129" s="1021"/>
      <c r="LUH129" s="1021"/>
      <c r="LUI129" s="1021"/>
      <c r="LUJ129" s="1021"/>
      <c r="LUK129" s="1021"/>
      <c r="LUL129" s="1021"/>
      <c r="LUM129" s="1021"/>
      <c r="LUN129" s="1021"/>
      <c r="LUO129" s="1021"/>
      <c r="LUP129" s="1021"/>
      <c r="LUQ129" s="1021"/>
      <c r="LUR129" s="1021"/>
      <c r="LUS129" s="1021"/>
      <c r="LUT129" s="1021"/>
      <c r="LUU129" s="1021"/>
      <c r="LUV129" s="1021"/>
      <c r="LUW129" s="1021"/>
      <c r="LUX129" s="1021"/>
      <c r="LUY129" s="1021"/>
      <c r="LUZ129" s="1021"/>
      <c r="LVA129" s="1021"/>
      <c r="LVB129" s="1021"/>
      <c r="LVC129" s="1021"/>
      <c r="LVD129" s="1021"/>
      <c r="LVE129" s="1021"/>
      <c r="LVF129" s="1021"/>
      <c r="LVG129" s="1021"/>
      <c r="LVH129" s="1021"/>
      <c r="LVI129" s="1021"/>
      <c r="LVJ129" s="1021"/>
      <c r="LVK129" s="1021"/>
      <c r="LVL129" s="1021"/>
      <c r="LVM129" s="1021"/>
      <c r="LVN129" s="1021"/>
      <c r="LVO129" s="1021"/>
      <c r="LVP129" s="1021"/>
      <c r="LVQ129" s="1021"/>
      <c r="LVR129" s="1021"/>
      <c r="LVS129" s="1021"/>
      <c r="LVT129" s="1021"/>
      <c r="LVU129" s="1021"/>
      <c r="LVV129" s="1021"/>
      <c r="LVW129" s="1021"/>
      <c r="LVX129" s="1021"/>
      <c r="LVY129" s="1021"/>
      <c r="LVZ129" s="1021"/>
      <c r="LWA129" s="1021"/>
      <c r="LWB129" s="1021"/>
      <c r="LWC129" s="1021"/>
      <c r="LWD129" s="1021"/>
      <c r="LWE129" s="1021"/>
      <c r="LWF129" s="1021"/>
      <c r="LWG129" s="1021"/>
      <c r="LWH129" s="1021"/>
      <c r="LWI129" s="1021"/>
      <c r="LWJ129" s="1021"/>
      <c r="LWK129" s="1021"/>
      <c r="LWL129" s="1021"/>
      <c r="LWM129" s="1021"/>
      <c r="LWN129" s="1021"/>
      <c r="LWO129" s="1021"/>
      <c r="LWP129" s="1021"/>
      <c r="LWQ129" s="1021"/>
      <c r="LWR129" s="1021"/>
      <c r="LWS129" s="1021"/>
      <c r="LWT129" s="1021"/>
      <c r="LWU129" s="1021"/>
      <c r="LWV129" s="1021"/>
      <c r="LWW129" s="1021"/>
      <c r="LWX129" s="1021"/>
      <c r="LWY129" s="1021"/>
      <c r="LWZ129" s="1021"/>
      <c r="LXA129" s="1021"/>
      <c r="LXB129" s="1021"/>
      <c r="LXC129" s="1021"/>
      <c r="LXD129" s="1021"/>
      <c r="LXE129" s="1021"/>
      <c r="LXF129" s="1021"/>
      <c r="LXG129" s="1021"/>
      <c r="LXH129" s="1021"/>
      <c r="LXI129" s="1021"/>
      <c r="LXJ129" s="1021"/>
      <c r="LXK129" s="1021"/>
      <c r="LXL129" s="1021"/>
      <c r="LXM129" s="1021"/>
      <c r="LXN129" s="1021"/>
      <c r="LXO129" s="1021"/>
      <c r="LXP129" s="1021"/>
      <c r="LXQ129" s="1021"/>
      <c r="LXR129" s="1021"/>
      <c r="LXS129" s="1021"/>
      <c r="LXT129" s="1021"/>
      <c r="LXU129" s="1021"/>
      <c r="LXV129" s="1021"/>
      <c r="LXW129" s="1021"/>
      <c r="LXX129" s="1021"/>
      <c r="LXY129" s="1021"/>
      <c r="LXZ129" s="1021"/>
      <c r="LYA129" s="1021"/>
      <c r="LYB129" s="1021"/>
      <c r="LYC129" s="1021"/>
      <c r="LYD129" s="1021"/>
      <c r="LYE129" s="1021"/>
      <c r="LYF129" s="1021"/>
      <c r="LYG129" s="1021"/>
      <c r="LYH129" s="1021"/>
      <c r="LYI129" s="1021"/>
      <c r="LYJ129" s="1021"/>
      <c r="LYK129" s="1021"/>
      <c r="LYL129" s="1021"/>
      <c r="LYM129" s="1021"/>
      <c r="LYN129" s="1021"/>
      <c r="LYO129" s="1021"/>
      <c r="LYP129" s="1021"/>
      <c r="LYQ129" s="1021"/>
      <c r="LYR129" s="1021"/>
      <c r="LYS129" s="1021"/>
      <c r="LYT129" s="1021"/>
      <c r="LYU129" s="1021"/>
      <c r="LYV129" s="1021"/>
      <c r="LYW129" s="1021"/>
      <c r="LYX129" s="1021"/>
      <c r="LYY129" s="1021"/>
      <c r="LYZ129" s="1021"/>
      <c r="LZA129" s="1021"/>
      <c r="LZB129" s="1021"/>
      <c r="LZC129" s="1021"/>
      <c r="LZD129" s="1021"/>
      <c r="LZE129" s="1021"/>
      <c r="LZF129" s="1021"/>
      <c r="LZG129" s="1021"/>
      <c r="LZH129" s="1021"/>
      <c r="LZI129" s="1021"/>
      <c r="LZJ129" s="1021"/>
      <c r="LZK129" s="1021"/>
      <c r="LZL129" s="1021"/>
      <c r="LZM129" s="1021"/>
      <c r="LZN129" s="1021"/>
      <c r="LZO129" s="1021"/>
      <c r="LZP129" s="1021"/>
      <c r="LZQ129" s="1021"/>
      <c r="LZR129" s="1021"/>
      <c r="LZS129" s="1021"/>
      <c r="LZT129" s="1021"/>
      <c r="LZU129" s="1021"/>
      <c r="LZV129" s="1021"/>
      <c r="LZW129" s="1021"/>
      <c r="LZX129" s="1021"/>
      <c r="LZY129" s="1021"/>
      <c r="LZZ129" s="1021"/>
      <c r="MAA129" s="1021"/>
      <c r="MAB129" s="1021"/>
      <c r="MAC129" s="1021"/>
      <c r="MAD129" s="1021"/>
      <c r="MAE129" s="1021"/>
      <c r="MAF129" s="1021"/>
      <c r="MAG129" s="1021"/>
      <c r="MAH129" s="1021"/>
      <c r="MAI129" s="1021"/>
      <c r="MAJ129" s="1021"/>
      <c r="MAK129" s="1021"/>
      <c r="MAL129" s="1021"/>
      <c r="MAM129" s="1021"/>
      <c r="MAN129" s="1021"/>
      <c r="MAO129" s="1021"/>
      <c r="MAP129" s="1021"/>
      <c r="MAQ129" s="1021"/>
      <c r="MAR129" s="1021"/>
      <c r="MAS129" s="1021"/>
      <c r="MAT129" s="1021"/>
      <c r="MAU129" s="1021"/>
      <c r="MAV129" s="1021"/>
      <c r="MAW129" s="1021"/>
      <c r="MAX129" s="1021"/>
      <c r="MAY129" s="1021"/>
      <c r="MAZ129" s="1021"/>
      <c r="MBA129" s="1021"/>
      <c r="MBB129" s="1021"/>
      <c r="MBC129" s="1021"/>
      <c r="MBD129" s="1021"/>
      <c r="MBE129" s="1021"/>
      <c r="MBF129" s="1021"/>
      <c r="MBG129" s="1021"/>
      <c r="MBH129" s="1021"/>
      <c r="MBI129" s="1021"/>
      <c r="MBJ129" s="1021"/>
      <c r="MBK129" s="1021"/>
      <c r="MBL129" s="1021"/>
      <c r="MBM129" s="1021"/>
      <c r="MBN129" s="1021"/>
      <c r="MBO129" s="1021"/>
      <c r="MBP129" s="1021"/>
      <c r="MBQ129" s="1021"/>
      <c r="MBR129" s="1021"/>
      <c r="MBS129" s="1021"/>
      <c r="MBT129" s="1021"/>
      <c r="MBU129" s="1021"/>
      <c r="MBV129" s="1021"/>
      <c r="MBW129" s="1021"/>
      <c r="MBX129" s="1021"/>
      <c r="MBY129" s="1021"/>
      <c r="MBZ129" s="1021"/>
      <c r="MCA129" s="1021"/>
      <c r="MCB129" s="1021"/>
      <c r="MCC129" s="1021"/>
      <c r="MCD129" s="1021"/>
      <c r="MCE129" s="1021"/>
      <c r="MCF129" s="1021"/>
      <c r="MCG129" s="1021"/>
      <c r="MCH129" s="1021"/>
      <c r="MCI129" s="1021"/>
      <c r="MCJ129" s="1021"/>
      <c r="MCK129" s="1021"/>
      <c r="MCL129" s="1021"/>
      <c r="MCM129" s="1021"/>
      <c r="MCN129" s="1021"/>
      <c r="MCO129" s="1021"/>
      <c r="MCP129" s="1021"/>
      <c r="MCQ129" s="1021"/>
      <c r="MCR129" s="1021"/>
      <c r="MCS129" s="1021"/>
      <c r="MCT129" s="1021"/>
      <c r="MCU129" s="1021"/>
      <c r="MCV129" s="1021"/>
      <c r="MCW129" s="1021"/>
      <c r="MCX129" s="1021"/>
      <c r="MCY129" s="1021"/>
      <c r="MCZ129" s="1021"/>
      <c r="MDA129" s="1021"/>
      <c r="MDB129" s="1021"/>
      <c r="MDC129" s="1021"/>
      <c r="MDD129" s="1021"/>
      <c r="MDE129" s="1021"/>
      <c r="MDF129" s="1021"/>
      <c r="MDG129" s="1021"/>
      <c r="MDH129" s="1021"/>
      <c r="MDI129" s="1021"/>
      <c r="MDJ129" s="1021"/>
      <c r="MDK129" s="1021"/>
      <c r="MDL129" s="1021"/>
      <c r="MDM129" s="1021"/>
      <c r="MDN129" s="1021"/>
      <c r="MDO129" s="1021"/>
      <c r="MDP129" s="1021"/>
      <c r="MDQ129" s="1021"/>
      <c r="MDR129" s="1021"/>
      <c r="MDS129" s="1021"/>
      <c r="MDT129" s="1021"/>
      <c r="MDU129" s="1021"/>
      <c r="MDV129" s="1021"/>
      <c r="MDW129" s="1021"/>
      <c r="MDX129" s="1021"/>
      <c r="MDY129" s="1021"/>
      <c r="MDZ129" s="1021"/>
      <c r="MEA129" s="1021"/>
      <c r="MEB129" s="1021"/>
      <c r="MEC129" s="1021"/>
      <c r="MED129" s="1021"/>
      <c r="MEE129" s="1021"/>
      <c r="MEF129" s="1021"/>
      <c r="MEG129" s="1021"/>
      <c r="MEH129" s="1021"/>
      <c r="MEI129" s="1021"/>
      <c r="MEJ129" s="1021"/>
      <c r="MEK129" s="1021"/>
      <c r="MEL129" s="1021"/>
      <c r="MEM129" s="1021"/>
      <c r="MEN129" s="1021"/>
      <c r="MEO129" s="1021"/>
      <c r="MEP129" s="1021"/>
      <c r="MEQ129" s="1021"/>
      <c r="MER129" s="1021"/>
      <c r="MES129" s="1021"/>
      <c r="MET129" s="1021"/>
      <c r="MEU129" s="1021"/>
      <c r="MEV129" s="1021"/>
      <c r="MEW129" s="1021"/>
      <c r="MEX129" s="1021"/>
      <c r="MEY129" s="1021"/>
      <c r="MEZ129" s="1021"/>
      <c r="MFA129" s="1021"/>
      <c r="MFB129" s="1021"/>
      <c r="MFC129" s="1021"/>
      <c r="MFD129" s="1021"/>
      <c r="MFE129" s="1021"/>
      <c r="MFF129" s="1021"/>
      <c r="MFG129" s="1021"/>
      <c r="MFH129" s="1021"/>
      <c r="MFI129" s="1021"/>
      <c r="MFJ129" s="1021"/>
      <c r="MFK129" s="1021"/>
      <c r="MFL129" s="1021"/>
      <c r="MFM129" s="1021"/>
      <c r="MFN129" s="1021"/>
      <c r="MFO129" s="1021"/>
      <c r="MFP129" s="1021"/>
      <c r="MFQ129" s="1021"/>
      <c r="MFR129" s="1021"/>
      <c r="MFS129" s="1021"/>
      <c r="MFT129" s="1021"/>
      <c r="MFU129" s="1021"/>
      <c r="MFV129" s="1021"/>
      <c r="MFW129" s="1021"/>
      <c r="MFX129" s="1021"/>
      <c r="MFY129" s="1021"/>
      <c r="MFZ129" s="1021"/>
      <c r="MGA129" s="1021"/>
      <c r="MGB129" s="1021"/>
      <c r="MGC129" s="1021"/>
      <c r="MGD129" s="1021"/>
      <c r="MGE129" s="1021"/>
      <c r="MGF129" s="1021"/>
      <c r="MGG129" s="1021"/>
      <c r="MGH129" s="1021"/>
      <c r="MGI129" s="1021"/>
      <c r="MGJ129" s="1021"/>
      <c r="MGK129" s="1021"/>
      <c r="MGL129" s="1021"/>
      <c r="MGM129" s="1021"/>
      <c r="MGN129" s="1021"/>
      <c r="MGO129" s="1021"/>
      <c r="MGP129" s="1021"/>
      <c r="MGQ129" s="1021"/>
      <c r="MGR129" s="1021"/>
      <c r="MGS129" s="1021"/>
      <c r="MGT129" s="1021"/>
      <c r="MGU129" s="1021"/>
      <c r="MGV129" s="1021"/>
      <c r="MGW129" s="1021"/>
      <c r="MGX129" s="1021"/>
      <c r="MGY129" s="1021"/>
      <c r="MGZ129" s="1021"/>
      <c r="MHA129" s="1021"/>
      <c r="MHB129" s="1021"/>
      <c r="MHC129" s="1021"/>
      <c r="MHD129" s="1021"/>
      <c r="MHE129" s="1021"/>
      <c r="MHF129" s="1021"/>
      <c r="MHG129" s="1021"/>
      <c r="MHH129" s="1021"/>
      <c r="MHI129" s="1021"/>
      <c r="MHJ129" s="1021"/>
      <c r="MHK129" s="1021"/>
      <c r="MHL129" s="1021"/>
      <c r="MHM129" s="1021"/>
      <c r="MHN129" s="1021"/>
      <c r="MHO129" s="1021"/>
      <c r="MHP129" s="1021"/>
      <c r="MHQ129" s="1021"/>
      <c r="MHR129" s="1021"/>
      <c r="MHS129" s="1021"/>
      <c r="MHT129" s="1021"/>
      <c r="MHU129" s="1021"/>
      <c r="MHV129" s="1021"/>
      <c r="MHW129" s="1021"/>
      <c r="MHX129" s="1021"/>
      <c r="MHY129" s="1021"/>
      <c r="MHZ129" s="1021"/>
      <c r="MIA129" s="1021"/>
      <c r="MIB129" s="1021"/>
      <c r="MIC129" s="1021"/>
      <c r="MID129" s="1021"/>
      <c r="MIE129" s="1021"/>
      <c r="MIF129" s="1021"/>
      <c r="MIG129" s="1021"/>
      <c r="MIH129" s="1021"/>
      <c r="MII129" s="1021"/>
      <c r="MIJ129" s="1021"/>
      <c r="MIK129" s="1021"/>
      <c r="MIL129" s="1021"/>
      <c r="MIM129" s="1021"/>
      <c r="MIN129" s="1021"/>
      <c r="MIO129" s="1021"/>
      <c r="MIP129" s="1021"/>
      <c r="MIQ129" s="1021"/>
      <c r="MIR129" s="1021"/>
      <c r="MIS129" s="1021"/>
      <c r="MIT129" s="1021"/>
      <c r="MIU129" s="1021"/>
      <c r="MIV129" s="1021"/>
      <c r="MIW129" s="1021"/>
      <c r="MIX129" s="1021"/>
      <c r="MIY129" s="1021"/>
      <c r="MIZ129" s="1021"/>
      <c r="MJA129" s="1021"/>
      <c r="MJB129" s="1021"/>
      <c r="MJC129" s="1021"/>
      <c r="MJD129" s="1021"/>
      <c r="MJE129" s="1021"/>
      <c r="MJF129" s="1021"/>
      <c r="MJG129" s="1021"/>
      <c r="MJH129" s="1021"/>
      <c r="MJI129" s="1021"/>
      <c r="MJJ129" s="1021"/>
      <c r="MJK129" s="1021"/>
      <c r="MJL129" s="1021"/>
      <c r="MJM129" s="1021"/>
      <c r="MJN129" s="1021"/>
      <c r="MJO129" s="1021"/>
      <c r="MJP129" s="1021"/>
      <c r="MJQ129" s="1021"/>
      <c r="MJR129" s="1021"/>
      <c r="MJS129" s="1021"/>
      <c r="MJT129" s="1021"/>
      <c r="MJU129" s="1021"/>
      <c r="MJV129" s="1021"/>
      <c r="MJW129" s="1021"/>
      <c r="MJX129" s="1021"/>
      <c r="MJY129" s="1021"/>
      <c r="MJZ129" s="1021"/>
      <c r="MKA129" s="1021"/>
      <c r="MKB129" s="1021"/>
      <c r="MKC129" s="1021"/>
      <c r="MKD129" s="1021"/>
      <c r="MKE129" s="1021"/>
      <c r="MKF129" s="1021"/>
      <c r="MKG129" s="1021"/>
      <c r="MKH129" s="1021"/>
      <c r="MKI129" s="1021"/>
      <c r="MKJ129" s="1021"/>
      <c r="MKK129" s="1021"/>
      <c r="MKL129" s="1021"/>
      <c r="MKM129" s="1021"/>
      <c r="MKN129" s="1021"/>
      <c r="MKO129" s="1021"/>
      <c r="MKP129" s="1021"/>
      <c r="MKQ129" s="1021"/>
      <c r="MKR129" s="1021"/>
      <c r="MKS129" s="1021"/>
      <c r="MKT129" s="1021"/>
      <c r="MKU129" s="1021"/>
      <c r="MKV129" s="1021"/>
      <c r="MKW129" s="1021"/>
      <c r="MKX129" s="1021"/>
      <c r="MKY129" s="1021"/>
      <c r="MKZ129" s="1021"/>
      <c r="MLA129" s="1021"/>
      <c r="MLB129" s="1021"/>
      <c r="MLC129" s="1021"/>
      <c r="MLD129" s="1021"/>
      <c r="MLE129" s="1021"/>
      <c r="MLF129" s="1021"/>
      <c r="MLG129" s="1021"/>
      <c r="MLH129" s="1021"/>
      <c r="MLI129" s="1021"/>
      <c r="MLJ129" s="1021"/>
      <c r="MLK129" s="1021"/>
      <c r="MLL129" s="1021"/>
      <c r="MLM129" s="1021"/>
      <c r="MLN129" s="1021"/>
      <c r="MLO129" s="1021"/>
      <c r="MLP129" s="1021"/>
      <c r="MLQ129" s="1021"/>
      <c r="MLR129" s="1021"/>
      <c r="MLS129" s="1021"/>
      <c r="MLT129" s="1021"/>
      <c r="MLU129" s="1021"/>
      <c r="MLV129" s="1021"/>
      <c r="MLW129" s="1021"/>
      <c r="MLX129" s="1021"/>
      <c r="MLY129" s="1021"/>
      <c r="MLZ129" s="1021"/>
      <c r="MMA129" s="1021"/>
      <c r="MMB129" s="1021"/>
      <c r="MMC129" s="1021"/>
      <c r="MMD129" s="1021"/>
      <c r="MME129" s="1021"/>
      <c r="MMF129" s="1021"/>
      <c r="MMG129" s="1021"/>
      <c r="MMH129" s="1021"/>
      <c r="MMI129" s="1021"/>
      <c r="MMJ129" s="1021"/>
      <c r="MMK129" s="1021"/>
      <c r="MML129" s="1021"/>
      <c r="MMM129" s="1021"/>
      <c r="MMN129" s="1021"/>
      <c r="MMO129" s="1021"/>
      <c r="MMP129" s="1021"/>
      <c r="MMQ129" s="1021"/>
      <c r="MMR129" s="1021"/>
      <c r="MMS129" s="1021"/>
      <c r="MMT129" s="1021"/>
      <c r="MMU129" s="1021"/>
      <c r="MMV129" s="1021"/>
      <c r="MMW129" s="1021"/>
      <c r="MMX129" s="1021"/>
      <c r="MMY129" s="1021"/>
      <c r="MMZ129" s="1021"/>
      <c r="MNA129" s="1021"/>
      <c r="MNB129" s="1021"/>
      <c r="MNC129" s="1021"/>
      <c r="MND129" s="1021"/>
      <c r="MNE129" s="1021"/>
      <c r="MNF129" s="1021"/>
      <c r="MNG129" s="1021"/>
      <c r="MNH129" s="1021"/>
      <c r="MNI129" s="1021"/>
      <c r="MNJ129" s="1021"/>
      <c r="MNK129" s="1021"/>
      <c r="MNL129" s="1021"/>
      <c r="MNM129" s="1021"/>
      <c r="MNN129" s="1021"/>
      <c r="MNO129" s="1021"/>
      <c r="MNP129" s="1021"/>
      <c r="MNQ129" s="1021"/>
      <c r="MNR129" s="1021"/>
      <c r="MNS129" s="1021"/>
      <c r="MNT129" s="1021"/>
      <c r="MNU129" s="1021"/>
      <c r="MNV129" s="1021"/>
      <c r="MNW129" s="1021"/>
      <c r="MNX129" s="1021"/>
      <c r="MNY129" s="1021"/>
      <c r="MNZ129" s="1021"/>
      <c r="MOA129" s="1021"/>
      <c r="MOB129" s="1021"/>
      <c r="MOC129" s="1021"/>
      <c r="MOD129" s="1021"/>
      <c r="MOE129" s="1021"/>
      <c r="MOF129" s="1021"/>
      <c r="MOG129" s="1021"/>
      <c r="MOH129" s="1021"/>
      <c r="MOI129" s="1021"/>
      <c r="MOJ129" s="1021"/>
      <c r="MOK129" s="1021"/>
      <c r="MOL129" s="1021"/>
      <c r="MOM129" s="1021"/>
      <c r="MON129" s="1021"/>
      <c r="MOO129" s="1021"/>
      <c r="MOP129" s="1021"/>
      <c r="MOQ129" s="1021"/>
      <c r="MOR129" s="1021"/>
      <c r="MOS129" s="1021"/>
      <c r="MOT129" s="1021"/>
      <c r="MOU129" s="1021"/>
      <c r="MOV129" s="1021"/>
      <c r="MOW129" s="1021"/>
      <c r="MOX129" s="1021"/>
      <c r="MOY129" s="1021"/>
      <c r="MOZ129" s="1021"/>
      <c r="MPA129" s="1021"/>
      <c r="MPB129" s="1021"/>
      <c r="MPC129" s="1021"/>
      <c r="MPD129" s="1021"/>
      <c r="MPE129" s="1021"/>
      <c r="MPF129" s="1021"/>
      <c r="MPG129" s="1021"/>
      <c r="MPH129" s="1021"/>
      <c r="MPI129" s="1021"/>
      <c r="MPJ129" s="1021"/>
      <c r="MPK129" s="1021"/>
      <c r="MPL129" s="1021"/>
      <c r="MPM129" s="1021"/>
      <c r="MPN129" s="1021"/>
      <c r="MPO129" s="1021"/>
      <c r="MPP129" s="1021"/>
      <c r="MPQ129" s="1021"/>
      <c r="MPR129" s="1021"/>
      <c r="MPS129" s="1021"/>
      <c r="MPT129" s="1021"/>
      <c r="MPU129" s="1021"/>
      <c r="MPV129" s="1021"/>
      <c r="MPW129" s="1021"/>
      <c r="MPX129" s="1021"/>
      <c r="MPY129" s="1021"/>
      <c r="MPZ129" s="1021"/>
      <c r="MQA129" s="1021"/>
      <c r="MQB129" s="1021"/>
      <c r="MQC129" s="1021"/>
      <c r="MQD129" s="1021"/>
      <c r="MQE129" s="1021"/>
      <c r="MQF129" s="1021"/>
      <c r="MQG129" s="1021"/>
      <c r="MQH129" s="1021"/>
      <c r="MQI129" s="1021"/>
      <c r="MQJ129" s="1021"/>
      <c r="MQK129" s="1021"/>
      <c r="MQL129" s="1021"/>
      <c r="MQM129" s="1021"/>
      <c r="MQN129" s="1021"/>
      <c r="MQO129" s="1021"/>
      <c r="MQP129" s="1021"/>
      <c r="MQQ129" s="1021"/>
      <c r="MQR129" s="1021"/>
      <c r="MQS129" s="1021"/>
      <c r="MQT129" s="1021"/>
      <c r="MQU129" s="1021"/>
      <c r="MQV129" s="1021"/>
      <c r="MQW129" s="1021"/>
      <c r="MQX129" s="1021"/>
      <c r="MQY129" s="1021"/>
      <c r="MQZ129" s="1021"/>
      <c r="MRA129" s="1021"/>
      <c r="MRB129" s="1021"/>
      <c r="MRC129" s="1021"/>
      <c r="MRD129" s="1021"/>
      <c r="MRE129" s="1021"/>
      <c r="MRF129" s="1021"/>
      <c r="MRG129" s="1021"/>
      <c r="MRH129" s="1021"/>
      <c r="MRI129" s="1021"/>
      <c r="MRJ129" s="1021"/>
      <c r="MRK129" s="1021"/>
      <c r="MRL129" s="1021"/>
      <c r="MRM129" s="1021"/>
      <c r="MRN129" s="1021"/>
      <c r="MRO129" s="1021"/>
      <c r="MRP129" s="1021"/>
      <c r="MRQ129" s="1021"/>
      <c r="MRR129" s="1021"/>
      <c r="MRS129" s="1021"/>
      <c r="MRT129" s="1021"/>
      <c r="MRU129" s="1021"/>
      <c r="MRV129" s="1021"/>
      <c r="MRW129" s="1021"/>
      <c r="MRX129" s="1021"/>
      <c r="MRY129" s="1021"/>
      <c r="MRZ129" s="1021"/>
      <c r="MSA129" s="1021"/>
      <c r="MSB129" s="1021"/>
      <c r="MSC129" s="1021"/>
      <c r="MSD129" s="1021"/>
      <c r="MSE129" s="1021"/>
      <c r="MSF129" s="1021"/>
      <c r="MSG129" s="1021"/>
      <c r="MSH129" s="1021"/>
      <c r="MSI129" s="1021"/>
      <c r="MSJ129" s="1021"/>
      <c r="MSK129" s="1021"/>
      <c r="MSL129" s="1021"/>
      <c r="MSM129" s="1021"/>
      <c r="MSN129" s="1021"/>
      <c r="MSO129" s="1021"/>
      <c r="MSP129" s="1021"/>
      <c r="MSQ129" s="1021"/>
      <c r="MSR129" s="1021"/>
      <c r="MSS129" s="1021"/>
      <c r="MST129" s="1021"/>
      <c r="MSU129" s="1021"/>
      <c r="MSV129" s="1021"/>
      <c r="MSW129" s="1021"/>
      <c r="MSX129" s="1021"/>
      <c r="MSY129" s="1021"/>
      <c r="MSZ129" s="1021"/>
      <c r="MTA129" s="1021"/>
      <c r="MTB129" s="1021"/>
      <c r="MTC129" s="1021"/>
      <c r="MTD129" s="1021"/>
      <c r="MTE129" s="1021"/>
      <c r="MTF129" s="1021"/>
      <c r="MTG129" s="1021"/>
      <c r="MTH129" s="1021"/>
      <c r="MTI129" s="1021"/>
      <c r="MTJ129" s="1021"/>
      <c r="MTK129" s="1021"/>
      <c r="MTL129" s="1021"/>
      <c r="MTM129" s="1021"/>
      <c r="MTN129" s="1021"/>
      <c r="MTO129" s="1021"/>
      <c r="MTP129" s="1021"/>
      <c r="MTQ129" s="1021"/>
      <c r="MTR129" s="1021"/>
      <c r="MTS129" s="1021"/>
      <c r="MTT129" s="1021"/>
      <c r="MTU129" s="1021"/>
      <c r="MTV129" s="1021"/>
      <c r="MTW129" s="1021"/>
      <c r="MTX129" s="1021"/>
      <c r="MTY129" s="1021"/>
      <c r="MTZ129" s="1021"/>
      <c r="MUA129" s="1021"/>
      <c r="MUB129" s="1021"/>
      <c r="MUC129" s="1021"/>
      <c r="MUD129" s="1021"/>
      <c r="MUE129" s="1021"/>
      <c r="MUF129" s="1021"/>
      <c r="MUG129" s="1021"/>
      <c r="MUH129" s="1021"/>
      <c r="MUI129" s="1021"/>
      <c r="MUJ129" s="1021"/>
      <c r="MUK129" s="1021"/>
      <c r="MUL129" s="1021"/>
      <c r="MUM129" s="1021"/>
      <c r="MUN129" s="1021"/>
      <c r="MUO129" s="1021"/>
      <c r="MUP129" s="1021"/>
      <c r="MUQ129" s="1021"/>
      <c r="MUR129" s="1021"/>
      <c r="MUS129" s="1021"/>
      <c r="MUT129" s="1021"/>
      <c r="MUU129" s="1021"/>
      <c r="MUV129" s="1021"/>
      <c r="MUW129" s="1021"/>
      <c r="MUX129" s="1021"/>
      <c r="MUY129" s="1021"/>
      <c r="MUZ129" s="1021"/>
      <c r="MVA129" s="1021"/>
      <c r="MVB129" s="1021"/>
      <c r="MVC129" s="1021"/>
      <c r="MVD129" s="1021"/>
      <c r="MVE129" s="1021"/>
      <c r="MVF129" s="1021"/>
      <c r="MVG129" s="1021"/>
      <c r="MVH129" s="1021"/>
      <c r="MVI129" s="1021"/>
      <c r="MVJ129" s="1021"/>
      <c r="MVK129" s="1021"/>
      <c r="MVL129" s="1021"/>
      <c r="MVM129" s="1021"/>
      <c r="MVN129" s="1021"/>
      <c r="MVO129" s="1021"/>
      <c r="MVP129" s="1021"/>
      <c r="MVQ129" s="1021"/>
      <c r="MVR129" s="1021"/>
      <c r="MVS129" s="1021"/>
      <c r="MVT129" s="1021"/>
      <c r="MVU129" s="1021"/>
      <c r="MVV129" s="1021"/>
      <c r="MVW129" s="1021"/>
      <c r="MVX129" s="1021"/>
      <c r="MVY129" s="1021"/>
      <c r="MVZ129" s="1021"/>
      <c r="MWA129" s="1021"/>
      <c r="MWB129" s="1021"/>
      <c r="MWC129" s="1021"/>
      <c r="MWD129" s="1021"/>
      <c r="MWE129" s="1021"/>
      <c r="MWF129" s="1021"/>
      <c r="MWG129" s="1021"/>
      <c r="MWH129" s="1021"/>
      <c r="MWI129" s="1021"/>
      <c r="MWJ129" s="1021"/>
      <c r="MWK129" s="1021"/>
      <c r="MWL129" s="1021"/>
      <c r="MWM129" s="1021"/>
      <c r="MWN129" s="1021"/>
      <c r="MWO129" s="1021"/>
      <c r="MWP129" s="1021"/>
      <c r="MWQ129" s="1021"/>
      <c r="MWR129" s="1021"/>
      <c r="MWS129" s="1021"/>
      <c r="MWT129" s="1021"/>
      <c r="MWU129" s="1021"/>
      <c r="MWV129" s="1021"/>
      <c r="MWW129" s="1021"/>
      <c r="MWX129" s="1021"/>
      <c r="MWY129" s="1021"/>
      <c r="MWZ129" s="1021"/>
      <c r="MXA129" s="1021"/>
      <c r="MXB129" s="1021"/>
      <c r="MXC129" s="1021"/>
      <c r="MXD129" s="1021"/>
      <c r="MXE129" s="1021"/>
      <c r="MXF129" s="1021"/>
      <c r="MXG129" s="1021"/>
      <c r="MXH129" s="1021"/>
      <c r="MXI129" s="1021"/>
      <c r="MXJ129" s="1021"/>
      <c r="MXK129" s="1021"/>
      <c r="MXL129" s="1021"/>
      <c r="MXM129" s="1021"/>
      <c r="MXN129" s="1021"/>
      <c r="MXO129" s="1021"/>
      <c r="MXP129" s="1021"/>
      <c r="MXQ129" s="1021"/>
      <c r="MXR129" s="1021"/>
      <c r="MXS129" s="1021"/>
      <c r="MXT129" s="1021"/>
      <c r="MXU129" s="1021"/>
      <c r="MXV129" s="1021"/>
      <c r="MXW129" s="1021"/>
      <c r="MXX129" s="1021"/>
      <c r="MXY129" s="1021"/>
      <c r="MXZ129" s="1021"/>
      <c r="MYA129" s="1021"/>
      <c r="MYB129" s="1021"/>
      <c r="MYC129" s="1021"/>
      <c r="MYD129" s="1021"/>
      <c r="MYE129" s="1021"/>
      <c r="MYF129" s="1021"/>
      <c r="MYG129" s="1021"/>
      <c r="MYH129" s="1021"/>
      <c r="MYI129" s="1021"/>
      <c r="MYJ129" s="1021"/>
      <c r="MYK129" s="1021"/>
      <c r="MYL129" s="1021"/>
      <c r="MYM129" s="1021"/>
      <c r="MYN129" s="1021"/>
      <c r="MYO129" s="1021"/>
      <c r="MYP129" s="1021"/>
      <c r="MYQ129" s="1021"/>
      <c r="MYR129" s="1021"/>
      <c r="MYS129" s="1021"/>
      <c r="MYT129" s="1021"/>
      <c r="MYU129" s="1021"/>
      <c r="MYV129" s="1021"/>
      <c r="MYW129" s="1021"/>
      <c r="MYX129" s="1021"/>
      <c r="MYY129" s="1021"/>
      <c r="MYZ129" s="1021"/>
      <c r="MZA129" s="1021"/>
      <c r="MZB129" s="1021"/>
      <c r="MZC129" s="1021"/>
      <c r="MZD129" s="1021"/>
      <c r="MZE129" s="1021"/>
      <c r="MZF129" s="1021"/>
      <c r="MZG129" s="1021"/>
      <c r="MZH129" s="1021"/>
      <c r="MZI129" s="1021"/>
      <c r="MZJ129" s="1021"/>
      <c r="MZK129" s="1021"/>
      <c r="MZL129" s="1021"/>
      <c r="MZM129" s="1021"/>
      <c r="MZN129" s="1021"/>
      <c r="MZO129" s="1021"/>
      <c r="MZP129" s="1021"/>
      <c r="MZQ129" s="1021"/>
      <c r="MZR129" s="1021"/>
      <c r="MZS129" s="1021"/>
      <c r="MZT129" s="1021"/>
      <c r="MZU129" s="1021"/>
      <c r="MZV129" s="1021"/>
      <c r="MZW129" s="1021"/>
      <c r="MZX129" s="1021"/>
      <c r="MZY129" s="1021"/>
      <c r="MZZ129" s="1021"/>
      <c r="NAA129" s="1021"/>
      <c r="NAB129" s="1021"/>
      <c r="NAC129" s="1021"/>
      <c r="NAD129" s="1021"/>
      <c r="NAE129" s="1021"/>
      <c r="NAF129" s="1021"/>
      <c r="NAG129" s="1021"/>
      <c r="NAH129" s="1021"/>
      <c r="NAI129" s="1021"/>
      <c r="NAJ129" s="1021"/>
      <c r="NAK129" s="1021"/>
      <c r="NAL129" s="1021"/>
      <c r="NAM129" s="1021"/>
      <c r="NAN129" s="1021"/>
      <c r="NAO129" s="1021"/>
      <c r="NAP129" s="1021"/>
      <c r="NAQ129" s="1021"/>
      <c r="NAR129" s="1021"/>
      <c r="NAS129" s="1021"/>
      <c r="NAT129" s="1021"/>
      <c r="NAU129" s="1021"/>
      <c r="NAV129" s="1021"/>
      <c r="NAW129" s="1021"/>
      <c r="NAX129" s="1021"/>
      <c r="NAY129" s="1021"/>
      <c r="NAZ129" s="1021"/>
      <c r="NBA129" s="1021"/>
      <c r="NBB129" s="1021"/>
      <c r="NBC129" s="1021"/>
      <c r="NBD129" s="1021"/>
      <c r="NBE129" s="1021"/>
      <c r="NBF129" s="1021"/>
      <c r="NBG129" s="1021"/>
      <c r="NBH129" s="1021"/>
      <c r="NBI129" s="1021"/>
      <c r="NBJ129" s="1021"/>
      <c r="NBK129" s="1021"/>
      <c r="NBL129" s="1021"/>
      <c r="NBM129" s="1021"/>
      <c r="NBN129" s="1021"/>
      <c r="NBO129" s="1021"/>
      <c r="NBP129" s="1021"/>
      <c r="NBQ129" s="1021"/>
      <c r="NBR129" s="1021"/>
      <c r="NBS129" s="1021"/>
      <c r="NBT129" s="1021"/>
      <c r="NBU129" s="1021"/>
      <c r="NBV129" s="1021"/>
      <c r="NBW129" s="1021"/>
      <c r="NBX129" s="1021"/>
      <c r="NBY129" s="1021"/>
      <c r="NBZ129" s="1021"/>
      <c r="NCA129" s="1021"/>
      <c r="NCB129" s="1021"/>
      <c r="NCC129" s="1021"/>
      <c r="NCD129" s="1021"/>
      <c r="NCE129" s="1021"/>
      <c r="NCF129" s="1021"/>
      <c r="NCG129" s="1021"/>
      <c r="NCH129" s="1021"/>
      <c r="NCI129" s="1021"/>
      <c r="NCJ129" s="1021"/>
      <c r="NCK129" s="1021"/>
      <c r="NCL129" s="1021"/>
      <c r="NCM129" s="1021"/>
      <c r="NCN129" s="1021"/>
      <c r="NCO129" s="1021"/>
      <c r="NCP129" s="1021"/>
      <c r="NCQ129" s="1021"/>
      <c r="NCR129" s="1021"/>
      <c r="NCS129" s="1021"/>
      <c r="NCT129" s="1021"/>
      <c r="NCU129" s="1021"/>
      <c r="NCV129" s="1021"/>
      <c r="NCW129" s="1021"/>
      <c r="NCX129" s="1021"/>
      <c r="NCY129" s="1021"/>
      <c r="NCZ129" s="1021"/>
      <c r="NDA129" s="1021"/>
      <c r="NDB129" s="1021"/>
      <c r="NDC129" s="1021"/>
      <c r="NDD129" s="1021"/>
      <c r="NDE129" s="1021"/>
      <c r="NDF129" s="1021"/>
      <c r="NDG129" s="1021"/>
      <c r="NDH129" s="1021"/>
      <c r="NDI129" s="1021"/>
      <c r="NDJ129" s="1021"/>
      <c r="NDK129" s="1021"/>
      <c r="NDL129" s="1021"/>
      <c r="NDM129" s="1021"/>
      <c r="NDN129" s="1021"/>
      <c r="NDO129" s="1021"/>
      <c r="NDP129" s="1021"/>
      <c r="NDQ129" s="1021"/>
      <c r="NDR129" s="1021"/>
      <c r="NDS129" s="1021"/>
      <c r="NDT129" s="1021"/>
      <c r="NDU129" s="1021"/>
      <c r="NDV129" s="1021"/>
      <c r="NDW129" s="1021"/>
      <c r="NDX129" s="1021"/>
      <c r="NDY129" s="1021"/>
      <c r="NDZ129" s="1021"/>
      <c r="NEA129" s="1021"/>
      <c r="NEB129" s="1021"/>
      <c r="NEC129" s="1021"/>
      <c r="NED129" s="1021"/>
      <c r="NEE129" s="1021"/>
      <c r="NEF129" s="1021"/>
      <c r="NEG129" s="1021"/>
      <c r="NEH129" s="1021"/>
      <c r="NEI129" s="1021"/>
      <c r="NEJ129" s="1021"/>
      <c r="NEK129" s="1021"/>
      <c r="NEL129" s="1021"/>
      <c r="NEM129" s="1021"/>
      <c r="NEN129" s="1021"/>
      <c r="NEO129" s="1021"/>
      <c r="NEP129" s="1021"/>
      <c r="NEQ129" s="1021"/>
      <c r="NER129" s="1021"/>
      <c r="NES129" s="1021"/>
      <c r="NET129" s="1021"/>
      <c r="NEU129" s="1021"/>
      <c r="NEV129" s="1021"/>
      <c r="NEW129" s="1021"/>
      <c r="NEX129" s="1021"/>
      <c r="NEY129" s="1021"/>
      <c r="NEZ129" s="1021"/>
      <c r="NFA129" s="1021"/>
      <c r="NFB129" s="1021"/>
      <c r="NFC129" s="1021"/>
      <c r="NFD129" s="1021"/>
      <c r="NFE129" s="1021"/>
      <c r="NFF129" s="1021"/>
      <c r="NFG129" s="1021"/>
      <c r="NFH129" s="1021"/>
      <c r="NFI129" s="1021"/>
      <c r="NFJ129" s="1021"/>
      <c r="NFK129" s="1021"/>
      <c r="NFL129" s="1021"/>
      <c r="NFM129" s="1021"/>
      <c r="NFN129" s="1021"/>
      <c r="NFO129" s="1021"/>
      <c r="NFP129" s="1021"/>
      <c r="NFQ129" s="1021"/>
      <c r="NFR129" s="1021"/>
      <c r="NFS129" s="1021"/>
      <c r="NFT129" s="1021"/>
      <c r="NFU129" s="1021"/>
      <c r="NFV129" s="1021"/>
      <c r="NFW129" s="1021"/>
      <c r="NFX129" s="1021"/>
      <c r="NFY129" s="1021"/>
      <c r="NFZ129" s="1021"/>
      <c r="NGA129" s="1021"/>
      <c r="NGB129" s="1021"/>
      <c r="NGC129" s="1021"/>
      <c r="NGD129" s="1021"/>
      <c r="NGE129" s="1021"/>
      <c r="NGF129" s="1021"/>
      <c r="NGG129" s="1021"/>
      <c r="NGH129" s="1021"/>
      <c r="NGI129" s="1021"/>
      <c r="NGJ129" s="1021"/>
      <c r="NGK129" s="1021"/>
      <c r="NGL129" s="1021"/>
      <c r="NGM129" s="1021"/>
      <c r="NGN129" s="1021"/>
      <c r="NGO129" s="1021"/>
      <c r="NGP129" s="1021"/>
      <c r="NGQ129" s="1021"/>
      <c r="NGR129" s="1021"/>
      <c r="NGS129" s="1021"/>
      <c r="NGT129" s="1021"/>
      <c r="NGU129" s="1021"/>
      <c r="NGV129" s="1021"/>
      <c r="NGW129" s="1021"/>
      <c r="NGX129" s="1021"/>
      <c r="NGY129" s="1021"/>
      <c r="NGZ129" s="1021"/>
      <c r="NHA129" s="1021"/>
      <c r="NHB129" s="1021"/>
      <c r="NHC129" s="1021"/>
      <c r="NHD129" s="1021"/>
      <c r="NHE129" s="1021"/>
      <c r="NHF129" s="1021"/>
      <c r="NHG129" s="1021"/>
      <c r="NHH129" s="1021"/>
      <c r="NHI129" s="1021"/>
      <c r="NHJ129" s="1021"/>
      <c r="NHK129" s="1021"/>
      <c r="NHL129" s="1021"/>
      <c r="NHM129" s="1021"/>
      <c r="NHN129" s="1021"/>
      <c r="NHO129" s="1021"/>
      <c r="NHP129" s="1021"/>
      <c r="NHQ129" s="1021"/>
      <c r="NHR129" s="1021"/>
      <c r="NHS129" s="1021"/>
      <c r="NHT129" s="1021"/>
      <c r="NHU129" s="1021"/>
      <c r="NHV129" s="1021"/>
      <c r="NHW129" s="1021"/>
      <c r="NHX129" s="1021"/>
      <c r="NHY129" s="1021"/>
      <c r="NHZ129" s="1021"/>
      <c r="NIA129" s="1021"/>
      <c r="NIB129" s="1021"/>
      <c r="NIC129" s="1021"/>
      <c r="NID129" s="1021"/>
      <c r="NIE129" s="1021"/>
      <c r="NIF129" s="1021"/>
      <c r="NIG129" s="1021"/>
      <c r="NIH129" s="1021"/>
      <c r="NII129" s="1021"/>
      <c r="NIJ129" s="1021"/>
      <c r="NIK129" s="1021"/>
      <c r="NIL129" s="1021"/>
      <c r="NIM129" s="1021"/>
      <c r="NIN129" s="1021"/>
      <c r="NIO129" s="1021"/>
      <c r="NIP129" s="1021"/>
      <c r="NIQ129" s="1021"/>
      <c r="NIR129" s="1021"/>
      <c r="NIS129" s="1021"/>
      <c r="NIT129" s="1021"/>
      <c r="NIU129" s="1021"/>
      <c r="NIV129" s="1021"/>
      <c r="NIW129" s="1021"/>
      <c r="NIX129" s="1021"/>
      <c r="NIY129" s="1021"/>
      <c r="NIZ129" s="1021"/>
      <c r="NJA129" s="1021"/>
      <c r="NJB129" s="1021"/>
      <c r="NJC129" s="1021"/>
      <c r="NJD129" s="1021"/>
      <c r="NJE129" s="1021"/>
      <c r="NJF129" s="1021"/>
      <c r="NJG129" s="1021"/>
      <c r="NJH129" s="1021"/>
      <c r="NJI129" s="1021"/>
      <c r="NJJ129" s="1021"/>
      <c r="NJK129" s="1021"/>
      <c r="NJL129" s="1021"/>
      <c r="NJM129" s="1021"/>
      <c r="NJN129" s="1021"/>
      <c r="NJO129" s="1021"/>
      <c r="NJP129" s="1021"/>
      <c r="NJQ129" s="1021"/>
      <c r="NJR129" s="1021"/>
      <c r="NJS129" s="1021"/>
      <c r="NJT129" s="1021"/>
      <c r="NJU129" s="1021"/>
      <c r="NJV129" s="1021"/>
      <c r="NJW129" s="1021"/>
      <c r="NJX129" s="1021"/>
      <c r="NJY129" s="1021"/>
      <c r="NJZ129" s="1021"/>
      <c r="NKA129" s="1021"/>
      <c r="NKB129" s="1021"/>
      <c r="NKC129" s="1021"/>
      <c r="NKD129" s="1021"/>
      <c r="NKE129" s="1021"/>
      <c r="NKF129" s="1021"/>
      <c r="NKG129" s="1021"/>
      <c r="NKH129" s="1021"/>
      <c r="NKI129" s="1021"/>
      <c r="NKJ129" s="1021"/>
      <c r="NKK129" s="1021"/>
      <c r="NKL129" s="1021"/>
      <c r="NKM129" s="1021"/>
      <c r="NKN129" s="1021"/>
      <c r="NKO129" s="1021"/>
      <c r="NKP129" s="1021"/>
      <c r="NKQ129" s="1021"/>
      <c r="NKR129" s="1021"/>
      <c r="NKS129" s="1021"/>
      <c r="NKT129" s="1021"/>
      <c r="NKU129" s="1021"/>
      <c r="NKV129" s="1021"/>
      <c r="NKW129" s="1021"/>
      <c r="NKX129" s="1021"/>
      <c r="NKY129" s="1021"/>
      <c r="NKZ129" s="1021"/>
      <c r="NLA129" s="1021"/>
      <c r="NLB129" s="1021"/>
      <c r="NLC129" s="1021"/>
      <c r="NLD129" s="1021"/>
      <c r="NLE129" s="1021"/>
      <c r="NLF129" s="1021"/>
      <c r="NLG129" s="1021"/>
      <c r="NLH129" s="1021"/>
      <c r="NLI129" s="1021"/>
      <c r="NLJ129" s="1021"/>
      <c r="NLK129" s="1021"/>
      <c r="NLL129" s="1021"/>
      <c r="NLM129" s="1021"/>
      <c r="NLN129" s="1021"/>
      <c r="NLO129" s="1021"/>
      <c r="NLP129" s="1021"/>
      <c r="NLQ129" s="1021"/>
      <c r="NLR129" s="1021"/>
      <c r="NLS129" s="1021"/>
      <c r="NLT129" s="1021"/>
      <c r="NLU129" s="1021"/>
      <c r="NLV129" s="1021"/>
      <c r="NLW129" s="1021"/>
      <c r="NLX129" s="1021"/>
      <c r="NLY129" s="1021"/>
      <c r="NLZ129" s="1021"/>
      <c r="NMA129" s="1021"/>
      <c r="NMB129" s="1021"/>
      <c r="NMC129" s="1021"/>
      <c r="NMD129" s="1021"/>
      <c r="NME129" s="1021"/>
      <c r="NMF129" s="1021"/>
      <c r="NMG129" s="1021"/>
      <c r="NMH129" s="1021"/>
      <c r="NMI129" s="1021"/>
      <c r="NMJ129" s="1021"/>
      <c r="NMK129" s="1021"/>
      <c r="NML129" s="1021"/>
      <c r="NMM129" s="1021"/>
      <c r="NMN129" s="1021"/>
      <c r="NMO129" s="1021"/>
      <c r="NMP129" s="1021"/>
      <c r="NMQ129" s="1021"/>
      <c r="NMR129" s="1021"/>
      <c r="NMS129" s="1021"/>
      <c r="NMT129" s="1021"/>
      <c r="NMU129" s="1021"/>
      <c r="NMV129" s="1021"/>
      <c r="NMW129" s="1021"/>
      <c r="NMX129" s="1021"/>
      <c r="NMY129" s="1021"/>
      <c r="NMZ129" s="1021"/>
      <c r="NNA129" s="1021"/>
      <c r="NNB129" s="1021"/>
      <c r="NNC129" s="1021"/>
      <c r="NND129" s="1021"/>
      <c r="NNE129" s="1021"/>
      <c r="NNF129" s="1021"/>
      <c r="NNG129" s="1021"/>
      <c r="NNH129" s="1021"/>
      <c r="NNI129" s="1021"/>
      <c r="NNJ129" s="1021"/>
      <c r="NNK129" s="1021"/>
      <c r="NNL129" s="1021"/>
      <c r="NNM129" s="1021"/>
      <c r="NNN129" s="1021"/>
      <c r="NNO129" s="1021"/>
      <c r="NNP129" s="1021"/>
      <c r="NNQ129" s="1021"/>
      <c r="NNR129" s="1021"/>
      <c r="NNS129" s="1021"/>
      <c r="NNT129" s="1021"/>
      <c r="NNU129" s="1021"/>
      <c r="NNV129" s="1021"/>
      <c r="NNW129" s="1021"/>
      <c r="NNX129" s="1021"/>
      <c r="NNY129" s="1021"/>
      <c r="NNZ129" s="1021"/>
      <c r="NOA129" s="1021"/>
      <c r="NOB129" s="1021"/>
      <c r="NOC129" s="1021"/>
      <c r="NOD129" s="1021"/>
      <c r="NOE129" s="1021"/>
      <c r="NOF129" s="1021"/>
      <c r="NOG129" s="1021"/>
      <c r="NOH129" s="1021"/>
      <c r="NOI129" s="1021"/>
      <c r="NOJ129" s="1021"/>
      <c r="NOK129" s="1021"/>
      <c r="NOL129" s="1021"/>
      <c r="NOM129" s="1021"/>
      <c r="NON129" s="1021"/>
      <c r="NOO129" s="1021"/>
      <c r="NOP129" s="1021"/>
      <c r="NOQ129" s="1021"/>
      <c r="NOR129" s="1021"/>
      <c r="NOS129" s="1021"/>
      <c r="NOT129" s="1021"/>
      <c r="NOU129" s="1021"/>
      <c r="NOV129" s="1021"/>
      <c r="NOW129" s="1021"/>
      <c r="NOX129" s="1021"/>
      <c r="NOY129" s="1021"/>
      <c r="NOZ129" s="1021"/>
      <c r="NPA129" s="1021"/>
      <c r="NPB129" s="1021"/>
      <c r="NPC129" s="1021"/>
      <c r="NPD129" s="1021"/>
      <c r="NPE129" s="1021"/>
      <c r="NPF129" s="1021"/>
      <c r="NPG129" s="1021"/>
      <c r="NPH129" s="1021"/>
      <c r="NPI129" s="1021"/>
      <c r="NPJ129" s="1021"/>
      <c r="NPK129" s="1021"/>
      <c r="NPL129" s="1021"/>
      <c r="NPM129" s="1021"/>
      <c r="NPN129" s="1021"/>
      <c r="NPO129" s="1021"/>
      <c r="NPP129" s="1021"/>
      <c r="NPQ129" s="1021"/>
      <c r="NPR129" s="1021"/>
      <c r="NPS129" s="1021"/>
      <c r="NPT129" s="1021"/>
      <c r="NPU129" s="1021"/>
      <c r="NPV129" s="1021"/>
      <c r="NPW129" s="1021"/>
      <c r="NPX129" s="1021"/>
      <c r="NPY129" s="1021"/>
      <c r="NPZ129" s="1021"/>
      <c r="NQA129" s="1021"/>
      <c r="NQB129" s="1021"/>
      <c r="NQC129" s="1021"/>
      <c r="NQD129" s="1021"/>
      <c r="NQE129" s="1021"/>
      <c r="NQF129" s="1021"/>
      <c r="NQG129" s="1021"/>
      <c r="NQH129" s="1021"/>
      <c r="NQI129" s="1021"/>
      <c r="NQJ129" s="1021"/>
      <c r="NQK129" s="1021"/>
      <c r="NQL129" s="1021"/>
      <c r="NQM129" s="1021"/>
      <c r="NQN129" s="1021"/>
      <c r="NQO129" s="1021"/>
      <c r="NQP129" s="1021"/>
      <c r="NQQ129" s="1021"/>
      <c r="NQR129" s="1021"/>
      <c r="NQS129" s="1021"/>
      <c r="NQT129" s="1021"/>
      <c r="NQU129" s="1021"/>
      <c r="NQV129" s="1021"/>
      <c r="NQW129" s="1021"/>
      <c r="NQX129" s="1021"/>
      <c r="NQY129" s="1021"/>
      <c r="NQZ129" s="1021"/>
      <c r="NRA129" s="1021"/>
      <c r="NRB129" s="1021"/>
      <c r="NRC129" s="1021"/>
      <c r="NRD129" s="1021"/>
      <c r="NRE129" s="1021"/>
      <c r="NRF129" s="1021"/>
      <c r="NRG129" s="1021"/>
      <c r="NRH129" s="1021"/>
      <c r="NRI129" s="1021"/>
      <c r="NRJ129" s="1021"/>
      <c r="NRK129" s="1021"/>
      <c r="NRL129" s="1021"/>
      <c r="NRM129" s="1021"/>
      <c r="NRN129" s="1021"/>
      <c r="NRO129" s="1021"/>
      <c r="NRP129" s="1021"/>
      <c r="NRQ129" s="1021"/>
      <c r="NRR129" s="1021"/>
      <c r="NRS129" s="1021"/>
      <c r="NRT129" s="1021"/>
      <c r="NRU129" s="1021"/>
      <c r="NRV129" s="1021"/>
      <c r="NRW129" s="1021"/>
      <c r="NRX129" s="1021"/>
      <c r="NRY129" s="1021"/>
      <c r="NRZ129" s="1021"/>
      <c r="NSA129" s="1021"/>
      <c r="NSB129" s="1021"/>
      <c r="NSC129" s="1021"/>
      <c r="NSD129" s="1021"/>
      <c r="NSE129" s="1021"/>
      <c r="NSF129" s="1021"/>
      <c r="NSG129" s="1021"/>
      <c r="NSH129" s="1021"/>
      <c r="NSI129" s="1021"/>
      <c r="NSJ129" s="1021"/>
      <c r="NSK129" s="1021"/>
      <c r="NSL129" s="1021"/>
      <c r="NSM129" s="1021"/>
      <c r="NSN129" s="1021"/>
      <c r="NSO129" s="1021"/>
      <c r="NSP129" s="1021"/>
      <c r="NSQ129" s="1021"/>
      <c r="NSR129" s="1021"/>
      <c r="NSS129" s="1021"/>
      <c r="NST129" s="1021"/>
      <c r="NSU129" s="1021"/>
      <c r="NSV129" s="1021"/>
      <c r="NSW129" s="1021"/>
      <c r="NSX129" s="1021"/>
      <c r="NSY129" s="1021"/>
      <c r="NSZ129" s="1021"/>
      <c r="NTA129" s="1021"/>
      <c r="NTB129" s="1021"/>
      <c r="NTC129" s="1021"/>
      <c r="NTD129" s="1021"/>
      <c r="NTE129" s="1021"/>
      <c r="NTF129" s="1021"/>
      <c r="NTG129" s="1021"/>
      <c r="NTH129" s="1021"/>
      <c r="NTI129" s="1021"/>
      <c r="NTJ129" s="1021"/>
      <c r="NTK129" s="1021"/>
      <c r="NTL129" s="1021"/>
      <c r="NTM129" s="1021"/>
      <c r="NTN129" s="1021"/>
      <c r="NTO129" s="1021"/>
      <c r="NTP129" s="1021"/>
      <c r="NTQ129" s="1021"/>
      <c r="NTR129" s="1021"/>
      <c r="NTS129" s="1021"/>
      <c r="NTT129" s="1021"/>
      <c r="NTU129" s="1021"/>
      <c r="NTV129" s="1021"/>
      <c r="NTW129" s="1021"/>
      <c r="NTX129" s="1021"/>
      <c r="NTY129" s="1021"/>
      <c r="NTZ129" s="1021"/>
      <c r="NUA129" s="1021"/>
      <c r="NUB129" s="1021"/>
      <c r="NUC129" s="1021"/>
      <c r="NUD129" s="1021"/>
      <c r="NUE129" s="1021"/>
      <c r="NUF129" s="1021"/>
      <c r="NUG129" s="1021"/>
      <c r="NUH129" s="1021"/>
      <c r="NUI129" s="1021"/>
      <c r="NUJ129" s="1021"/>
      <c r="NUK129" s="1021"/>
      <c r="NUL129" s="1021"/>
      <c r="NUM129" s="1021"/>
      <c r="NUN129" s="1021"/>
      <c r="NUO129" s="1021"/>
      <c r="NUP129" s="1021"/>
      <c r="NUQ129" s="1021"/>
      <c r="NUR129" s="1021"/>
      <c r="NUS129" s="1021"/>
      <c r="NUT129" s="1021"/>
      <c r="NUU129" s="1021"/>
      <c r="NUV129" s="1021"/>
      <c r="NUW129" s="1021"/>
      <c r="NUX129" s="1021"/>
      <c r="NUY129" s="1021"/>
      <c r="NUZ129" s="1021"/>
      <c r="NVA129" s="1021"/>
      <c r="NVB129" s="1021"/>
      <c r="NVC129" s="1021"/>
      <c r="NVD129" s="1021"/>
      <c r="NVE129" s="1021"/>
      <c r="NVF129" s="1021"/>
      <c r="NVG129" s="1021"/>
      <c r="NVH129" s="1021"/>
      <c r="NVI129" s="1021"/>
      <c r="NVJ129" s="1021"/>
      <c r="NVK129" s="1021"/>
      <c r="NVL129" s="1021"/>
      <c r="NVM129" s="1021"/>
      <c r="NVN129" s="1021"/>
      <c r="NVO129" s="1021"/>
      <c r="NVP129" s="1021"/>
      <c r="NVQ129" s="1021"/>
      <c r="NVR129" s="1021"/>
      <c r="NVS129" s="1021"/>
      <c r="NVT129" s="1021"/>
      <c r="NVU129" s="1021"/>
      <c r="NVV129" s="1021"/>
      <c r="NVW129" s="1021"/>
      <c r="NVX129" s="1021"/>
      <c r="NVY129" s="1021"/>
      <c r="NVZ129" s="1021"/>
      <c r="NWA129" s="1021"/>
      <c r="NWB129" s="1021"/>
      <c r="NWC129" s="1021"/>
      <c r="NWD129" s="1021"/>
      <c r="NWE129" s="1021"/>
      <c r="NWF129" s="1021"/>
      <c r="NWG129" s="1021"/>
      <c r="NWH129" s="1021"/>
      <c r="NWI129" s="1021"/>
      <c r="NWJ129" s="1021"/>
      <c r="NWK129" s="1021"/>
      <c r="NWL129" s="1021"/>
      <c r="NWM129" s="1021"/>
      <c r="NWN129" s="1021"/>
      <c r="NWO129" s="1021"/>
      <c r="NWP129" s="1021"/>
      <c r="NWQ129" s="1021"/>
      <c r="NWR129" s="1021"/>
      <c r="NWS129" s="1021"/>
      <c r="NWT129" s="1021"/>
      <c r="NWU129" s="1021"/>
      <c r="NWV129" s="1021"/>
      <c r="NWW129" s="1021"/>
      <c r="NWX129" s="1021"/>
      <c r="NWY129" s="1021"/>
      <c r="NWZ129" s="1021"/>
      <c r="NXA129" s="1021"/>
      <c r="NXB129" s="1021"/>
      <c r="NXC129" s="1021"/>
      <c r="NXD129" s="1021"/>
      <c r="NXE129" s="1021"/>
      <c r="NXF129" s="1021"/>
      <c r="NXG129" s="1021"/>
      <c r="NXH129" s="1021"/>
      <c r="NXI129" s="1021"/>
      <c r="NXJ129" s="1021"/>
      <c r="NXK129" s="1021"/>
      <c r="NXL129" s="1021"/>
      <c r="NXM129" s="1021"/>
      <c r="NXN129" s="1021"/>
      <c r="NXO129" s="1021"/>
      <c r="NXP129" s="1021"/>
      <c r="NXQ129" s="1021"/>
      <c r="NXR129" s="1021"/>
      <c r="NXS129" s="1021"/>
      <c r="NXT129" s="1021"/>
      <c r="NXU129" s="1021"/>
      <c r="NXV129" s="1021"/>
      <c r="NXW129" s="1021"/>
      <c r="NXX129" s="1021"/>
      <c r="NXY129" s="1021"/>
      <c r="NXZ129" s="1021"/>
      <c r="NYA129" s="1021"/>
      <c r="NYB129" s="1021"/>
      <c r="NYC129" s="1021"/>
      <c r="NYD129" s="1021"/>
      <c r="NYE129" s="1021"/>
      <c r="NYF129" s="1021"/>
      <c r="NYG129" s="1021"/>
      <c r="NYH129" s="1021"/>
      <c r="NYI129" s="1021"/>
      <c r="NYJ129" s="1021"/>
      <c r="NYK129" s="1021"/>
      <c r="NYL129" s="1021"/>
      <c r="NYM129" s="1021"/>
      <c r="NYN129" s="1021"/>
      <c r="NYO129" s="1021"/>
      <c r="NYP129" s="1021"/>
      <c r="NYQ129" s="1021"/>
      <c r="NYR129" s="1021"/>
      <c r="NYS129" s="1021"/>
      <c r="NYT129" s="1021"/>
      <c r="NYU129" s="1021"/>
      <c r="NYV129" s="1021"/>
      <c r="NYW129" s="1021"/>
      <c r="NYX129" s="1021"/>
      <c r="NYY129" s="1021"/>
      <c r="NYZ129" s="1021"/>
      <c r="NZA129" s="1021"/>
      <c r="NZB129" s="1021"/>
      <c r="NZC129" s="1021"/>
      <c r="NZD129" s="1021"/>
      <c r="NZE129" s="1021"/>
      <c r="NZF129" s="1021"/>
      <c r="NZG129" s="1021"/>
      <c r="NZH129" s="1021"/>
      <c r="NZI129" s="1021"/>
      <c r="NZJ129" s="1021"/>
      <c r="NZK129" s="1021"/>
      <c r="NZL129" s="1021"/>
      <c r="NZM129" s="1021"/>
      <c r="NZN129" s="1021"/>
      <c r="NZO129" s="1021"/>
      <c r="NZP129" s="1021"/>
      <c r="NZQ129" s="1021"/>
      <c r="NZR129" s="1021"/>
      <c r="NZS129" s="1021"/>
      <c r="NZT129" s="1021"/>
      <c r="NZU129" s="1021"/>
      <c r="NZV129" s="1021"/>
      <c r="NZW129" s="1021"/>
      <c r="NZX129" s="1021"/>
      <c r="NZY129" s="1021"/>
      <c r="NZZ129" s="1021"/>
      <c r="OAA129" s="1021"/>
      <c r="OAB129" s="1021"/>
      <c r="OAC129" s="1021"/>
      <c r="OAD129" s="1021"/>
      <c r="OAE129" s="1021"/>
      <c r="OAF129" s="1021"/>
      <c r="OAG129" s="1021"/>
      <c r="OAH129" s="1021"/>
      <c r="OAI129" s="1021"/>
      <c r="OAJ129" s="1021"/>
      <c r="OAK129" s="1021"/>
      <c r="OAL129" s="1021"/>
      <c r="OAM129" s="1021"/>
      <c r="OAN129" s="1021"/>
      <c r="OAO129" s="1021"/>
      <c r="OAP129" s="1021"/>
      <c r="OAQ129" s="1021"/>
      <c r="OAR129" s="1021"/>
      <c r="OAS129" s="1021"/>
      <c r="OAT129" s="1021"/>
      <c r="OAU129" s="1021"/>
      <c r="OAV129" s="1021"/>
      <c r="OAW129" s="1021"/>
      <c r="OAX129" s="1021"/>
      <c r="OAY129" s="1021"/>
      <c r="OAZ129" s="1021"/>
      <c r="OBA129" s="1021"/>
      <c r="OBB129" s="1021"/>
      <c r="OBC129" s="1021"/>
      <c r="OBD129" s="1021"/>
      <c r="OBE129" s="1021"/>
      <c r="OBF129" s="1021"/>
      <c r="OBG129" s="1021"/>
      <c r="OBH129" s="1021"/>
      <c r="OBI129" s="1021"/>
      <c r="OBJ129" s="1021"/>
      <c r="OBK129" s="1021"/>
      <c r="OBL129" s="1021"/>
      <c r="OBM129" s="1021"/>
      <c r="OBN129" s="1021"/>
      <c r="OBO129" s="1021"/>
      <c r="OBP129" s="1021"/>
      <c r="OBQ129" s="1021"/>
      <c r="OBR129" s="1021"/>
      <c r="OBS129" s="1021"/>
      <c r="OBT129" s="1021"/>
      <c r="OBU129" s="1021"/>
      <c r="OBV129" s="1021"/>
      <c r="OBW129" s="1021"/>
      <c r="OBX129" s="1021"/>
      <c r="OBY129" s="1021"/>
      <c r="OBZ129" s="1021"/>
      <c r="OCA129" s="1021"/>
      <c r="OCB129" s="1021"/>
      <c r="OCC129" s="1021"/>
      <c r="OCD129" s="1021"/>
      <c r="OCE129" s="1021"/>
      <c r="OCF129" s="1021"/>
      <c r="OCG129" s="1021"/>
      <c r="OCH129" s="1021"/>
      <c r="OCI129" s="1021"/>
      <c r="OCJ129" s="1021"/>
      <c r="OCK129" s="1021"/>
      <c r="OCL129" s="1021"/>
      <c r="OCM129" s="1021"/>
      <c r="OCN129" s="1021"/>
      <c r="OCO129" s="1021"/>
      <c r="OCP129" s="1021"/>
      <c r="OCQ129" s="1021"/>
      <c r="OCR129" s="1021"/>
      <c r="OCS129" s="1021"/>
      <c r="OCT129" s="1021"/>
      <c r="OCU129" s="1021"/>
      <c r="OCV129" s="1021"/>
      <c r="OCW129" s="1021"/>
      <c r="OCX129" s="1021"/>
      <c r="OCY129" s="1021"/>
      <c r="OCZ129" s="1021"/>
      <c r="ODA129" s="1021"/>
      <c r="ODB129" s="1021"/>
      <c r="ODC129" s="1021"/>
      <c r="ODD129" s="1021"/>
      <c r="ODE129" s="1021"/>
      <c r="ODF129" s="1021"/>
      <c r="ODG129" s="1021"/>
      <c r="ODH129" s="1021"/>
      <c r="ODI129" s="1021"/>
      <c r="ODJ129" s="1021"/>
      <c r="ODK129" s="1021"/>
      <c r="ODL129" s="1021"/>
      <c r="ODM129" s="1021"/>
      <c r="ODN129" s="1021"/>
      <c r="ODO129" s="1021"/>
      <c r="ODP129" s="1021"/>
      <c r="ODQ129" s="1021"/>
      <c r="ODR129" s="1021"/>
      <c r="ODS129" s="1021"/>
      <c r="ODT129" s="1021"/>
      <c r="ODU129" s="1021"/>
      <c r="ODV129" s="1021"/>
      <c r="ODW129" s="1021"/>
      <c r="ODX129" s="1021"/>
      <c r="ODY129" s="1021"/>
      <c r="ODZ129" s="1021"/>
      <c r="OEA129" s="1021"/>
      <c r="OEB129" s="1021"/>
      <c r="OEC129" s="1021"/>
      <c r="OED129" s="1021"/>
      <c r="OEE129" s="1021"/>
      <c r="OEF129" s="1021"/>
      <c r="OEG129" s="1021"/>
      <c r="OEH129" s="1021"/>
      <c r="OEI129" s="1021"/>
      <c r="OEJ129" s="1021"/>
      <c r="OEK129" s="1021"/>
      <c r="OEL129" s="1021"/>
      <c r="OEM129" s="1021"/>
      <c r="OEN129" s="1021"/>
      <c r="OEO129" s="1021"/>
      <c r="OEP129" s="1021"/>
      <c r="OEQ129" s="1021"/>
      <c r="OER129" s="1021"/>
      <c r="OES129" s="1021"/>
      <c r="OET129" s="1021"/>
      <c r="OEU129" s="1021"/>
      <c r="OEV129" s="1021"/>
      <c r="OEW129" s="1021"/>
      <c r="OEX129" s="1021"/>
      <c r="OEY129" s="1021"/>
      <c r="OEZ129" s="1021"/>
      <c r="OFA129" s="1021"/>
      <c r="OFB129" s="1021"/>
      <c r="OFC129" s="1021"/>
      <c r="OFD129" s="1021"/>
      <c r="OFE129" s="1021"/>
      <c r="OFF129" s="1021"/>
      <c r="OFG129" s="1021"/>
      <c r="OFH129" s="1021"/>
      <c r="OFI129" s="1021"/>
      <c r="OFJ129" s="1021"/>
      <c r="OFK129" s="1021"/>
      <c r="OFL129" s="1021"/>
      <c r="OFM129" s="1021"/>
      <c r="OFN129" s="1021"/>
      <c r="OFO129" s="1021"/>
      <c r="OFP129" s="1021"/>
      <c r="OFQ129" s="1021"/>
      <c r="OFR129" s="1021"/>
      <c r="OFS129" s="1021"/>
      <c r="OFT129" s="1021"/>
      <c r="OFU129" s="1021"/>
      <c r="OFV129" s="1021"/>
      <c r="OFW129" s="1021"/>
      <c r="OFX129" s="1021"/>
      <c r="OFY129" s="1021"/>
      <c r="OFZ129" s="1021"/>
      <c r="OGA129" s="1021"/>
      <c r="OGB129" s="1021"/>
      <c r="OGC129" s="1021"/>
      <c r="OGD129" s="1021"/>
      <c r="OGE129" s="1021"/>
      <c r="OGF129" s="1021"/>
      <c r="OGG129" s="1021"/>
      <c r="OGH129" s="1021"/>
      <c r="OGI129" s="1021"/>
      <c r="OGJ129" s="1021"/>
      <c r="OGK129" s="1021"/>
      <c r="OGL129" s="1021"/>
      <c r="OGM129" s="1021"/>
      <c r="OGN129" s="1021"/>
      <c r="OGO129" s="1021"/>
      <c r="OGP129" s="1021"/>
      <c r="OGQ129" s="1021"/>
      <c r="OGR129" s="1021"/>
      <c r="OGS129" s="1021"/>
      <c r="OGT129" s="1021"/>
      <c r="OGU129" s="1021"/>
      <c r="OGV129" s="1021"/>
      <c r="OGW129" s="1021"/>
      <c r="OGX129" s="1021"/>
      <c r="OGY129" s="1021"/>
      <c r="OGZ129" s="1021"/>
      <c r="OHA129" s="1021"/>
      <c r="OHB129" s="1021"/>
      <c r="OHC129" s="1021"/>
      <c r="OHD129" s="1021"/>
      <c r="OHE129" s="1021"/>
      <c r="OHF129" s="1021"/>
      <c r="OHG129" s="1021"/>
      <c r="OHH129" s="1021"/>
      <c r="OHI129" s="1021"/>
      <c r="OHJ129" s="1021"/>
      <c r="OHK129" s="1021"/>
      <c r="OHL129" s="1021"/>
      <c r="OHM129" s="1021"/>
      <c r="OHN129" s="1021"/>
      <c r="OHO129" s="1021"/>
      <c r="OHP129" s="1021"/>
      <c r="OHQ129" s="1021"/>
      <c r="OHR129" s="1021"/>
      <c r="OHS129" s="1021"/>
      <c r="OHT129" s="1021"/>
      <c r="OHU129" s="1021"/>
      <c r="OHV129" s="1021"/>
      <c r="OHW129" s="1021"/>
      <c r="OHX129" s="1021"/>
      <c r="OHY129" s="1021"/>
      <c r="OHZ129" s="1021"/>
      <c r="OIA129" s="1021"/>
      <c r="OIB129" s="1021"/>
      <c r="OIC129" s="1021"/>
      <c r="OID129" s="1021"/>
      <c r="OIE129" s="1021"/>
      <c r="OIF129" s="1021"/>
      <c r="OIG129" s="1021"/>
      <c r="OIH129" s="1021"/>
      <c r="OII129" s="1021"/>
      <c r="OIJ129" s="1021"/>
      <c r="OIK129" s="1021"/>
      <c r="OIL129" s="1021"/>
      <c r="OIM129" s="1021"/>
      <c r="OIN129" s="1021"/>
      <c r="OIO129" s="1021"/>
      <c r="OIP129" s="1021"/>
      <c r="OIQ129" s="1021"/>
      <c r="OIR129" s="1021"/>
      <c r="OIS129" s="1021"/>
      <c r="OIT129" s="1021"/>
      <c r="OIU129" s="1021"/>
      <c r="OIV129" s="1021"/>
      <c r="OIW129" s="1021"/>
      <c r="OIX129" s="1021"/>
      <c r="OIY129" s="1021"/>
      <c r="OIZ129" s="1021"/>
      <c r="OJA129" s="1021"/>
      <c r="OJB129" s="1021"/>
      <c r="OJC129" s="1021"/>
      <c r="OJD129" s="1021"/>
      <c r="OJE129" s="1021"/>
      <c r="OJF129" s="1021"/>
      <c r="OJG129" s="1021"/>
      <c r="OJH129" s="1021"/>
      <c r="OJI129" s="1021"/>
      <c r="OJJ129" s="1021"/>
      <c r="OJK129" s="1021"/>
      <c r="OJL129" s="1021"/>
      <c r="OJM129" s="1021"/>
      <c r="OJN129" s="1021"/>
      <c r="OJO129" s="1021"/>
      <c r="OJP129" s="1021"/>
      <c r="OJQ129" s="1021"/>
      <c r="OJR129" s="1021"/>
      <c r="OJS129" s="1021"/>
      <c r="OJT129" s="1021"/>
      <c r="OJU129" s="1021"/>
      <c r="OJV129" s="1021"/>
      <c r="OJW129" s="1021"/>
      <c r="OJX129" s="1021"/>
      <c r="OJY129" s="1021"/>
      <c r="OJZ129" s="1021"/>
      <c r="OKA129" s="1021"/>
      <c r="OKB129" s="1021"/>
      <c r="OKC129" s="1021"/>
      <c r="OKD129" s="1021"/>
      <c r="OKE129" s="1021"/>
      <c r="OKF129" s="1021"/>
      <c r="OKG129" s="1021"/>
      <c r="OKH129" s="1021"/>
      <c r="OKI129" s="1021"/>
      <c r="OKJ129" s="1021"/>
      <c r="OKK129" s="1021"/>
      <c r="OKL129" s="1021"/>
      <c r="OKM129" s="1021"/>
      <c r="OKN129" s="1021"/>
      <c r="OKO129" s="1021"/>
      <c r="OKP129" s="1021"/>
      <c r="OKQ129" s="1021"/>
      <c r="OKR129" s="1021"/>
      <c r="OKS129" s="1021"/>
      <c r="OKT129" s="1021"/>
      <c r="OKU129" s="1021"/>
      <c r="OKV129" s="1021"/>
      <c r="OKW129" s="1021"/>
      <c r="OKX129" s="1021"/>
      <c r="OKY129" s="1021"/>
      <c r="OKZ129" s="1021"/>
      <c r="OLA129" s="1021"/>
      <c r="OLB129" s="1021"/>
      <c r="OLC129" s="1021"/>
      <c r="OLD129" s="1021"/>
      <c r="OLE129" s="1021"/>
      <c r="OLF129" s="1021"/>
      <c r="OLG129" s="1021"/>
      <c r="OLH129" s="1021"/>
      <c r="OLI129" s="1021"/>
      <c r="OLJ129" s="1021"/>
      <c r="OLK129" s="1021"/>
      <c r="OLL129" s="1021"/>
      <c r="OLM129" s="1021"/>
      <c r="OLN129" s="1021"/>
      <c r="OLO129" s="1021"/>
      <c r="OLP129" s="1021"/>
      <c r="OLQ129" s="1021"/>
      <c r="OLR129" s="1021"/>
      <c r="OLS129" s="1021"/>
      <c r="OLT129" s="1021"/>
      <c r="OLU129" s="1021"/>
      <c r="OLV129" s="1021"/>
      <c r="OLW129" s="1021"/>
      <c r="OLX129" s="1021"/>
      <c r="OLY129" s="1021"/>
      <c r="OLZ129" s="1021"/>
      <c r="OMA129" s="1021"/>
      <c r="OMB129" s="1021"/>
      <c r="OMC129" s="1021"/>
      <c r="OMD129" s="1021"/>
      <c r="OME129" s="1021"/>
      <c r="OMF129" s="1021"/>
      <c r="OMG129" s="1021"/>
      <c r="OMH129" s="1021"/>
      <c r="OMI129" s="1021"/>
      <c r="OMJ129" s="1021"/>
      <c r="OMK129" s="1021"/>
      <c r="OML129" s="1021"/>
      <c r="OMM129" s="1021"/>
      <c r="OMN129" s="1021"/>
      <c r="OMO129" s="1021"/>
      <c r="OMP129" s="1021"/>
      <c r="OMQ129" s="1021"/>
      <c r="OMR129" s="1021"/>
      <c r="OMS129" s="1021"/>
      <c r="OMT129" s="1021"/>
      <c r="OMU129" s="1021"/>
      <c r="OMV129" s="1021"/>
      <c r="OMW129" s="1021"/>
      <c r="OMX129" s="1021"/>
      <c r="OMY129" s="1021"/>
      <c r="OMZ129" s="1021"/>
      <c r="ONA129" s="1021"/>
      <c r="ONB129" s="1021"/>
      <c r="ONC129" s="1021"/>
      <c r="OND129" s="1021"/>
      <c r="ONE129" s="1021"/>
      <c r="ONF129" s="1021"/>
      <c r="ONG129" s="1021"/>
      <c r="ONH129" s="1021"/>
      <c r="ONI129" s="1021"/>
      <c r="ONJ129" s="1021"/>
      <c r="ONK129" s="1021"/>
      <c r="ONL129" s="1021"/>
      <c r="ONM129" s="1021"/>
      <c r="ONN129" s="1021"/>
      <c r="ONO129" s="1021"/>
      <c r="ONP129" s="1021"/>
      <c r="ONQ129" s="1021"/>
      <c r="ONR129" s="1021"/>
      <c r="ONS129" s="1021"/>
      <c r="ONT129" s="1021"/>
      <c r="ONU129" s="1021"/>
      <c r="ONV129" s="1021"/>
      <c r="ONW129" s="1021"/>
      <c r="ONX129" s="1021"/>
      <c r="ONY129" s="1021"/>
      <c r="ONZ129" s="1021"/>
      <c r="OOA129" s="1021"/>
      <c r="OOB129" s="1021"/>
      <c r="OOC129" s="1021"/>
      <c r="OOD129" s="1021"/>
      <c r="OOE129" s="1021"/>
      <c r="OOF129" s="1021"/>
      <c r="OOG129" s="1021"/>
      <c r="OOH129" s="1021"/>
      <c r="OOI129" s="1021"/>
      <c r="OOJ129" s="1021"/>
      <c r="OOK129" s="1021"/>
      <c r="OOL129" s="1021"/>
      <c r="OOM129" s="1021"/>
      <c r="OON129" s="1021"/>
      <c r="OOO129" s="1021"/>
      <c r="OOP129" s="1021"/>
      <c r="OOQ129" s="1021"/>
      <c r="OOR129" s="1021"/>
      <c r="OOS129" s="1021"/>
      <c r="OOT129" s="1021"/>
      <c r="OOU129" s="1021"/>
      <c r="OOV129" s="1021"/>
      <c r="OOW129" s="1021"/>
      <c r="OOX129" s="1021"/>
      <c r="OOY129" s="1021"/>
      <c r="OOZ129" s="1021"/>
      <c r="OPA129" s="1021"/>
      <c r="OPB129" s="1021"/>
      <c r="OPC129" s="1021"/>
      <c r="OPD129" s="1021"/>
      <c r="OPE129" s="1021"/>
      <c r="OPF129" s="1021"/>
      <c r="OPG129" s="1021"/>
      <c r="OPH129" s="1021"/>
      <c r="OPI129" s="1021"/>
      <c r="OPJ129" s="1021"/>
      <c r="OPK129" s="1021"/>
      <c r="OPL129" s="1021"/>
      <c r="OPM129" s="1021"/>
      <c r="OPN129" s="1021"/>
      <c r="OPO129" s="1021"/>
      <c r="OPP129" s="1021"/>
      <c r="OPQ129" s="1021"/>
      <c r="OPR129" s="1021"/>
      <c r="OPS129" s="1021"/>
      <c r="OPT129" s="1021"/>
      <c r="OPU129" s="1021"/>
      <c r="OPV129" s="1021"/>
      <c r="OPW129" s="1021"/>
      <c r="OPX129" s="1021"/>
      <c r="OPY129" s="1021"/>
      <c r="OPZ129" s="1021"/>
      <c r="OQA129" s="1021"/>
      <c r="OQB129" s="1021"/>
      <c r="OQC129" s="1021"/>
      <c r="OQD129" s="1021"/>
      <c r="OQE129" s="1021"/>
      <c r="OQF129" s="1021"/>
      <c r="OQG129" s="1021"/>
      <c r="OQH129" s="1021"/>
      <c r="OQI129" s="1021"/>
      <c r="OQJ129" s="1021"/>
      <c r="OQK129" s="1021"/>
      <c r="OQL129" s="1021"/>
      <c r="OQM129" s="1021"/>
      <c r="OQN129" s="1021"/>
      <c r="OQO129" s="1021"/>
      <c r="OQP129" s="1021"/>
      <c r="OQQ129" s="1021"/>
      <c r="OQR129" s="1021"/>
      <c r="OQS129" s="1021"/>
      <c r="OQT129" s="1021"/>
      <c r="OQU129" s="1021"/>
      <c r="OQV129" s="1021"/>
      <c r="OQW129" s="1021"/>
      <c r="OQX129" s="1021"/>
      <c r="OQY129" s="1021"/>
      <c r="OQZ129" s="1021"/>
      <c r="ORA129" s="1021"/>
      <c r="ORB129" s="1021"/>
      <c r="ORC129" s="1021"/>
      <c r="ORD129" s="1021"/>
      <c r="ORE129" s="1021"/>
      <c r="ORF129" s="1021"/>
      <c r="ORG129" s="1021"/>
      <c r="ORH129" s="1021"/>
      <c r="ORI129" s="1021"/>
      <c r="ORJ129" s="1021"/>
      <c r="ORK129" s="1021"/>
      <c r="ORL129" s="1021"/>
      <c r="ORM129" s="1021"/>
      <c r="ORN129" s="1021"/>
      <c r="ORO129" s="1021"/>
      <c r="ORP129" s="1021"/>
      <c r="ORQ129" s="1021"/>
      <c r="ORR129" s="1021"/>
      <c r="ORS129" s="1021"/>
      <c r="ORT129" s="1021"/>
      <c r="ORU129" s="1021"/>
      <c r="ORV129" s="1021"/>
      <c r="ORW129" s="1021"/>
      <c r="ORX129" s="1021"/>
      <c r="ORY129" s="1021"/>
      <c r="ORZ129" s="1021"/>
      <c r="OSA129" s="1021"/>
      <c r="OSB129" s="1021"/>
      <c r="OSC129" s="1021"/>
      <c r="OSD129" s="1021"/>
      <c r="OSE129" s="1021"/>
      <c r="OSF129" s="1021"/>
      <c r="OSG129" s="1021"/>
      <c r="OSH129" s="1021"/>
      <c r="OSI129" s="1021"/>
      <c r="OSJ129" s="1021"/>
      <c r="OSK129" s="1021"/>
      <c r="OSL129" s="1021"/>
      <c r="OSM129" s="1021"/>
      <c r="OSN129" s="1021"/>
      <c r="OSO129" s="1021"/>
      <c r="OSP129" s="1021"/>
      <c r="OSQ129" s="1021"/>
      <c r="OSR129" s="1021"/>
      <c r="OSS129" s="1021"/>
      <c r="OST129" s="1021"/>
      <c r="OSU129" s="1021"/>
      <c r="OSV129" s="1021"/>
      <c r="OSW129" s="1021"/>
      <c r="OSX129" s="1021"/>
      <c r="OSY129" s="1021"/>
      <c r="OSZ129" s="1021"/>
      <c r="OTA129" s="1021"/>
      <c r="OTB129" s="1021"/>
      <c r="OTC129" s="1021"/>
      <c r="OTD129" s="1021"/>
      <c r="OTE129" s="1021"/>
      <c r="OTF129" s="1021"/>
      <c r="OTG129" s="1021"/>
      <c r="OTH129" s="1021"/>
      <c r="OTI129" s="1021"/>
      <c r="OTJ129" s="1021"/>
      <c r="OTK129" s="1021"/>
      <c r="OTL129" s="1021"/>
      <c r="OTM129" s="1021"/>
      <c r="OTN129" s="1021"/>
      <c r="OTO129" s="1021"/>
      <c r="OTP129" s="1021"/>
      <c r="OTQ129" s="1021"/>
      <c r="OTR129" s="1021"/>
      <c r="OTS129" s="1021"/>
      <c r="OTT129" s="1021"/>
      <c r="OTU129" s="1021"/>
      <c r="OTV129" s="1021"/>
      <c r="OTW129" s="1021"/>
      <c r="OTX129" s="1021"/>
      <c r="OTY129" s="1021"/>
      <c r="OTZ129" s="1021"/>
      <c r="OUA129" s="1021"/>
      <c r="OUB129" s="1021"/>
      <c r="OUC129" s="1021"/>
      <c r="OUD129" s="1021"/>
      <c r="OUE129" s="1021"/>
      <c r="OUF129" s="1021"/>
      <c r="OUG129" s="1021"/>
      <c r="OUH129" s="1021"/>
      <c r="OUI129" s="1021"/>
      <c r="OUJ129" s="1021"/>
      <c r="OUK129" s="1021"/>
      <c r="OUL129" s="1021"/>
      <c r="OUM129" s="1021"/>
      <c r="OUN129" s="1021"/>
      <c r="OUO129" s="1021"/>
      <c r="OUP129" s="1021"/>
      <c r="OUQ129" s="1021"/>
      <c r="OUR129" s="1021"/>
      <c r="OUS129" s="1021"/>
      <c r="OUT129" s="1021"/>
      <c r="OUU129" s="1021"/>
      <c r="OUV129" s="1021"/>
      <c r="OUW129" s="1021"/>
      <c r="OUX129" s="1021"/>
      <c r="OUY129" s="1021"/>
      <c r="OUZ129" s="1021"/>
      <c r="OVA129" s="1021"/>
      <c r="OVB129" s="1021"/>
      <c r="OVC129" s="1021"/>
      <c r="OVD129" s="1021"/>
      <c r="OVE129" s="1021"/>
      <c r="OVF129" s="1021"/>
      <c r="OVG129" s="1021"/>
      <c r="OVH129" s="1021"/>
      <c r="OVI129" s="1021"/>
      <c r="OVJ129" s="1021"/>
      <c r="OVK129" s="1021"/>
      <c r="OVL129" s="1021"/>
      <c r="OVM129" s="1021"/>
      <c r="OVN129" s="1021"/>
      <c r="OVO129" s="1021"/>
      <c r="OVP129" s="1021"/>
      <c r="OVQ129" s="1021"/>
      <c r="OVR129" s="1021"/>
      <c r="OVS129" s="1021"/>
      <c r="OVT129" s="1021"/>
      <c r="OVU129" s="1021"/>
      <c r="OVV129" s="1021"/>
      <c r="OVW129" s="1021"/>
      <c r="OVX129" s="1021"/>
      <c r="OVY129" s="1021"/>
      <c r="OVZ129" s="1021"/>
      <c r="OWA129" s="1021"/>
      <c r="OWB129" s="1021"/>
      <c r="OWC129" s="1021"/>
      <c r="OWD129" s="1021"/>
      <c r="OWE129" s="1021"/>
      <c r="OWF129" s="1021"/>
      <c r="OWG129" s="1021"/>
      <c r="OWH129" s="1021"/>
      <c r="OWI129" s="1021"/>
      <c r="OWJ129" s="1021"/>
      <c r="OWK129" s="1021"/>
      <c r="OWL129" s="1021"/>
      <c r="OWM129" s="1021"/>
      <c r="OWN129" s="1021"/>
      <c r="OWO129" s="1021"/>
      <c r="OWP129" s="1021"/>
      <c r="OWQ129" s="1021"/>
      <c r="OWR129" s="1021"/>
      <c r="OWS129" s="1021"/>
      <c r="OWT129" s="1021"/>
      <c r="OWU129" s="1021"/>
      <c r="OWV129" s="1021"/>
      <c r="OWW129" s="1021"/>
      <c r="OWX129" s="1021"/>
      <c r="OWY129" s="1021"/>
      <c r="OWZ129" s="1021"/>
      <c r="OXA129" s="1021"/>
      <c r="OXB129" s="1021"/>
      <c r="OXC129" s="1021"/>
      <c r="OXD129" s="1021"/>
      <c r="OXE129" s="1021"/>
      <c r="OXF129" s="1021"/>
      <c r="OXG129" s="1021"/>
      <c r="OXH129" s="1021"/>
      <c r="OXI129" s="1021"/>
      <c r="OXJ129" s="1021"/>
      <c r="OXK129" s="1021"/>
      <c r="OXL129" s="1021"/>
      <c r="OXM129" s="1021"/>
      <c r="OXN129" s="1021"/>
      <c r="OXO129" s="1021"/>
      <c r="OXP129" s="1021"/>
      <c r="OXQ129" s="1021"/>
      <c r="OXR129" s="1021"/>
      <c r="OXS129" s="1021"/>
      <c r="OXT129" s="1021"/>
      <c r="OXU129" s="1021"/>
      <c r="OXV129" s="1021"/>
      <c r="OXW129" s="1021"/>
      <c r="OXX129" s="1021"/>
      <c r="OXY129" s="1021"/>
      <c r="OXZ129" s="1021"/>
      <c r="OYA129" s="1021"/>
      <c r="OYB129" s="1021"/>
      <c r="OYC129" s="1021"/>
      <c r="OYD129" s="1021"/>
      <c r="OYE129" s="1021"/>
      <c r="OYF129" s="1021"/>
      <c r="OYG129" s="1021"/>
      <c r="OYH129" s="1021"/>
      <c r="OYI129" s="1021"/>
      <c r="OYJ129" s="1021"/>
      <c r="OYK129" s="1021"/>
      <c r="OYL129" s="1021"/>
      <c r="OYM129" s="1021"/>
      <c r="OYN129" s="1021"/>
      <c r="OYO129" s="1021"/>
      <c r="OYP129" s="1021"/>
      <c r="OYQ129" s="1021"/>
      <c r="OYR129" s="1021"/>
      <c r="OYS129" s="1021"/>
      <c r="OYT129" s="1021"/>
      <c r="OYU129" s="1021"/>
      <c r="OYV129" s="1021"/>
      <c r="OYW129" s="1021"/>
      <c r="OYX129" s="1021"/>
      <c r="OYY129" s="1021"/>
      <c r="OYZ129" s="1021"/>
      <c r="OZA129" s="1021"/>
      <c r="OZB129" s="1021"/>
      <c r="OZC129" s="1021"/>
      <c r="OZD129" s="1021"/>
      <c r="OZE129" s="1021"/>
      <c r="OZF129" s="1021"/>
      <c r="OZG129" s="1021"/>
      <c r="OZH129" s="1021"/>
      <c r="OZI129" s="1021"/>
      <c r="OZJ129" s="1021"/>
      <c r="OZK129" s="1021"/>
      <c r="OZL129" s="1021"/>
      <c r="OZM129" s="1021"/>
      <c r="OZN129" s="1021"/>
      <c r="OZO129" s="1021"/>
      <c r="OZP129" s="1021"/>
      <c r="OZQ129" s="1021"/>
      <c r="OZR129" s="1021"/>
      <c r="OZS129" s="1021"/>
      <c r="OZT129" s="1021"/>
      <c r="OZU129" s="1021"/>
      <c r="OZV129" s="1021"/>
      <c r="OZW129" s="1021"/>
      <c r="OZX129" s="1021"/>
      <c r="OZY129" s="1021"/>
      <c r="OZZ129" s="1021"/>
      <c r="PAA129" s="1021"/>
      <c r="PAB129" s="1021"/>
      <c r="PAC129" s="1021"/>
      <c r="PAD129" s="1021"/>
      <c r="PAE129" s="1021"/>
      <c r="PAF129" s="1021"/>
      <c r="PAG129" s="1021"/>
      <c r="PAH129" s="1021"/>
      <c r="PAI129" s="1021"/>
      <c r="PAJ129" s="1021"/>
      <c r="PAK129" s="1021"/>
      <c r="PAL129" s="1021"/>
      <c r="PAM129" s="1021"/>
      <c r="PAN129" s="1021"/>
      <c r="PAO129" s="1021"/>
      <c r="PAP129" s="1021"/>
      <c r="PAQ129" s="1021"/>
      <c r="PAR129" s="1021"/>
      <c r="PAS129" s="1021"/>
      <c r="PAT129" s="1021"/>
      <c r="PAU129" s="1021"/>
      <c r="PAV129" s="1021"/>
      <c r="PAW129" s="1021"/>
      <c r="PAX129" s="1021"/>
      <c r="PAY129" s="1021"/>
      <c r="PAZ129" s="1021"/>
      <c r="PBA129" s="1021"/>
      <c r="PBB129" s="1021"/>
      <c r="PBC129" s="1021"/>
      <c r="PBD129" s="1021"/>
      <c r="PBE129" s="1021"/>
      <c r="PBF129" s="1021"/>
      <c r="PBG129" s="1021"/>
      <c r="PBH129" s="1021"/>
      <c r="PBI129" s="1021"/>
      <c r="PBJ129" s="1021"/>
      <c r="PBK129" s="1021"/>
      <c r="PBL129" s="1021"/>
      <c r="PBM129" s="1021"/>
      <c r="PBN129" s="1021"/>
      <c r="PBO129" s="1021"/>
      <c r="PBP129" s="1021"/>
      <c r="PBQ129" s="1021"/>
      <c r="PBR129" s="1021"/>
      <c r="PBS129" s="1021"/>
      <c r="PBT129" s="1021"/>
      <c r="PBU129" s="1021"/>
      <c r="PBV129" s="1021"/>
      <c r="PBW129" s="1021"/>
      <c r="PBX129" s="1021"/>
      <c r="PBY129" s="1021"/>
      <c r="PBZ129" s="1021"/>
      <c r="PCA129" s="1021"/>
      <c r="PCB129" s="1021"/>
      <c r="PCC129" s="1021"/>
      <c r="PCD129" s="1021"/>
      <c r="PCE129" s="1021"/>
      <c r="PCF129" s="1021"/>
      <c r="PCG129" s="1021"/>
      <c r="PCH129" s="1021"/>
      <c r="PCI129" s="1021"/>
      <c r="PCJ129" s="1021"/>
      <c r="PCK129" s="1021"/>
      <c r="PCL129" s="1021"/>
      <c r="PCM129" s="1021"/>
      <c r="PCN129" s="1021"/>
      <c r="PCO129" s="1021"/>
      <c r="PCP129" s="1021"/>
      <c r="PCQ129" s="1021"/>
      <c r="PCR129" s="1021"/>
      <c r="PCS129" s="1021"/>
      <c r="PCT129" s="1021"/>
      <c r="PCU129" s="1021"/>
      <c r="PCV129" s="1021"/>
      <c r="PCW129" s="1021"/>
      <c r="PCX129" s="1021"/>
      <c r="PCY129" s="1021"/>
      <c r="PCZ129" s="1021"/>
      <c r="PDA129" s="1021"/>
      <c r="PDB129" s="1021"/>
      <c r="PDC129" s="1021"/>
      <c r="PDD129" s="1021"/>
      <c r="PDE129" s="1021"/>
      <c r="PDF129" s="1021"/>
      <c r="PDG129" s="1021"/>
      <c r="PDH129" s="1021"/>
      <c r="PDI129" s="1021"/>
      <c r="PDJ129" s="1021"/>
      <c r="PDK129" s="1021"/>
      <c r="PDL129" s="1021"/>
      <c r="PDM129" s="1021"/>
      <c r="PDN129" s="1021"/>
      <c r="PDO129" s="1021"/>
      <c r="PDP129" s="1021"/>
      <c r="PDQ129" s="1021"/>
      <c r="PDR129" s="1021"/>
      <c r="PDS129" s="1021"/>
      <c r="PDT129" s="1021"/>
      <c r="PDU129" s="1021"/>
      <c r="PDV129" s="1021"/>
      <c r="PDW129" s="1021"/>
      <c r="PDX129" s="1021"/>
      <c r="PDY129" s="1021"/>
      <c r="PDZ129" s="1021"/>
      <c r="PEA129" s="1021"/>
      <c r="PEB129" s="1021"/>
      <c r="PEC129" s="1021"/>
      <c r="PED129" s="1021"/>
      <c r="PEE129" s="1021"/>
      <c r="PEF129" s="1021"/>
      <c r="PEG129" s="1021"/>
      <c r="PEH129" s="1021"/>
      <c r="PEI129" s="1021"/>
      <c r="PEJ129" s="1021"/>
      <c r="PEK129" s="1021"/>
      <c r="PEL129" s="1021"/>
      <c r="PEM129" s="1021"/>
      <c r="PEN129" s="1021"/>
      <c r="PEO129" s="1021"/>
      <c r="PEP129" s="1021"/>
      <c r="PEQ129" s="1021"/>
      <c r="PER129" s="1021"/>
      <c r="PES129" s="1021"/>
      <c r="PET129" s="1021"/>
      <c r="PEU129" s="1021"/>
      <c r="PEV129" s="1021"/>
      <c r="PEW129" s="1021"/>
      <c r="PEX129" s="1021"/>
      <c r="PEY129" s="1021"/>
      <c r="PEZ129" s="1021"/>
      <c r="PFA129" s="1021"/>
      <c r="PFB129" s="1021"/>
      <c r="PFC129" s="1021"/>
      <c r="PFD129" s="1021"/>
      <c r="PFE129" s="1021"/>
      <c r="PFF129" s="1021"/>
      <c r="PFG129" s="1021"/>
      <c r="PFH129" s="1021"/>
      <c r="PFI129" s="1021"/>
      <c r="PFJ129" s="1021"/>
      <c r="PFK129" s="1021"/>
      <c r="PFL129" s="1021"/>
      <c r="PFM129" s="1021"/>
      <c r="PFN129" s="1021"/>
      <c r="PFO129" s="1021"/>
      <c r="PFP129" s="1021"/>
      <c r="PFQ129" s="1021"/>
      <c r="PFR129" s="1021"/>
      <c r="PFS129" s="1021"/>
      <c r="PFT129" s="1021"/>
      <c r="PFU129" s="1021"/>
      <c r="PFV129" s="1021"/>
      <c r="PFW129" s="1021"/>
      <c r="PFX129" s="1021"/>
      <c r="PFY129" s="1021"/>
      <c r="PFZ129" s="1021"/>
      <c r="PGA129" s="1021"/>
      <c r="PGB129" s="1021"/>
      <c r="PGC129" s="1021"/>
      <c r="PGD129" s="1021"/>
      <c r="PGE129" s="1021"/>
      <c r="PGF129" s="1021"/>
      <c r="PGG129" s="1021"/>
      <c r="PGH129" s="1021"/>
      <c r="PGI129" s="1021"/>
      <c r="PGJ129" s="1021"/>
      <c r="PGK129" s="1021"/>
      <c r="PGL129" s="1021"/>
      <c r="PGM129" s="1021"/>
      <c r="PGN129" s="1021"/>
      <c r="PGO129" s="1021"/>
      <c r="PGP129" s="1021"/>
      <c r="PGQ129" s="1021"/>
      <c r="PGR129" s="1021"/>
      <c r="PGS129" s="1021"/>
      <c r="PGT129" s="1021"/>
      <c r="PGU129" s="1021"/>
      <c r="PGV129" s="1021"/>
      <c r="PGW129" s="1021"/>
      <c r="PGX129" s="1021"/>
      <c r="PGY129" s="1021"/>
      <c r="PGZ129" s="1021"/>
      <c r="PHA129" s="1021"/>
      <c r="PHB129" s="1021"/>
      <c r="PHC129" s="1021"/>
      <c r="PHD129" s="1021"/>
      <c r="PHE129" s="1021"/>
      <c r="PHF129" s="1021"/>
      <c r="PHG129" s="1021"/>
      <c r="PHH129" s="1021"/>
      <c r="PHI129" s="1021"/>
      <c r="PHJ129" s="1021"/>
      <c r="PHK129" s="1021"/>
      <c r="PHL129" s="1021"/>
      <c r="PHM129" s="1021"/>
      <c r="PHN129" s="1021"/>
      <c r="PHO129" s="1021"/>
      <c r="PHP129" s="1021"/>
      <c r="PHQ129" s="1021"/>
      <c r="PHR129" s="1021"/>
      <c r="PHS129" s="1021"/>
      <c r="PHT129" s="1021"/>
      <c r="PHU129" s="1021"/>
      <c r="PHV129" s="1021"/>
      <c r="PHW129" s="1021"/>
      <c r="PHX129" s="1021"/>
      <c r="PHY129" s="1021"/>
      <c r="PHZ129" s="1021"/>
      <c r="PIA129" s="1021"/>
      <c r="PIB129" s="1021"/>
      <c r="PIC129" s="1021"/>
      <c r="PID129" s="1021"/>
      <c r="PIE129" s="1021"/>
      <c r="PIF129" s="1021"/>
      <c r="PIG129" s="1021"/>
      <c r="PIH129" s="1021"/>
      <c r="PII129" s="1021"/>
      <c r="PIJ129" s="1021"/>
      <c r="PIK129" s="1021"/>
      <c r="PIL129" s="1021"/>
      <c r="PIM129" s="1021"/>
      <c r="PIN129" s="1021"/>
      <c r="PIO129" s="1021"/>
      <c r="PIP129" s="1021"/>
      <c r="PIQ129" s="1021"/>
      <c r="PIR129" s="1021"/>
      <c r="PIS129" s="1021"/>
      <c r="PIT129" s="1021"/>
      <c r="PIU129" s="1021"/>
      <c r="PIV129" s="1021"/>
      <c r="PIW129" s="1021"/>
      <c r="PIX129" s="1021"/>
      <c r="PIY129" s="1021"/>
      <c r="PIZ129" s="1021"/>
      <c r="PJA129" s="1021"/>
      <c r="PJB129" s="1021"/>
      <c r="PJC129" s="1021"/>
      <c r="PJD129" s="1021"/>
      <c r="PJE129" s="1021"/>
      <c r="PJF129" s="1021"/>
      <c r="PJG129" s="1021"/>
      <c r="PJH129" s="1021"/>
      <c r="PJI129" s="1021"/>
      <c r="PJJ129" s="1021"/>
      <c r="PJK129" s="1021"/>
      <c r="PJL129" s="1021"/>
      <c r="PJM129" s="1021"/>
      <c r="PJN129" s="1021"/>
      <c r="PJO129" s="1021"/>
      <c r="PJP129" s="1021"/>
      <c r="PJQ129" s="1021"/>
      <c r="PJR129" s="1021"/>
      <c r="PJS129" s="1021"/>
      <c r="PJT129" s="1021"/>
      <c r="PJU129" s="1021"/>
      <c r="PJV129" s="1021"/>
      <c r="PJW129" s="1021"/>
      <c r="PJX129" s="1021"/>
      <c r="PJY129" s="1021"/>
      <c r="PJZ129" s="1021"/>
      <c r="PKA129" s="1021"/>
      <c r="PKB129" s="1021"/>
      <c r="PKC129" s="1021"/>
      <c r="PKD129" s="1021"/>
      <c r="PKE129" s="1021"/>
      <c r="PKF129" s="1021"/>
      <c r="PKG129" s="1021"/>
      <c r="PKH129" s="1021"/>
      <c r="PKI129" s="1021"/>
      <c r="PKJ129" s="1021"/>
      <c r="PKK129" s="1021"/>
      <c r="PKL129" s="1021"/>
      <c r="PKM129" s="1021"/>
      <c r="PKN129" s="1021"/>
      <c r="PKO129" s="1021"/>
      <c r="PKP129" s="1021"/>
      <c r="PKQ129" s="1021"/>
      <c r="PKR129" s="1021"/>
      <c r="PKS129" s="1021"/>
      <c r="PKT129" s="1021"/>
      <c r="PKU129" s="1021"/>
      <c r="PKV129" s="1021"/>
      <c r="PKW129" s="1021"/>
      <c r="PKX129" s="1021"/>
      <c r="PKY129" s="1021"/>
      <c r="PKZ129" s="1021"/>
      <c r="PLA129" s="1021"/>
      <c r="PLB129" s="1021"/>
      <c r="PLC129" s="1021"/>
      <c r="PLD129" s="1021"/>
      <c r="PLE129" s="1021"/>
      <c r="PLF129" s="1021"/>
      <c r="PLG129" s="1021"/>
      <c r="PLH129" s="1021"/>
      <c r="PLI129" s="1021"/>
      <c r="PLJ129" s="1021"/>
      <c r="PLK129" s="1021"/>
      <c r="PLL129" s="1021"/>
      <c r="PLM129" s="1021"/>
      <c r="PLN129" s="1021"/>
      <c r="PLO129" s="1021"/>
      <c r="PLP129" s="1021"/>
      <c r="PLQ129" s="1021"/>
      <c r="PLR129" s="1021"/>
      <c r="PLS129" s="1021"/>
      <c r="PLT129" s="1021"/>
      <c r="PLU129" s="1021"/>
      <c r="PLV129" s="1021"/>
      <c r="PLW129" s="1021"/>
      <c r="PLX129" s="1021"/>
      <c r="PLY129" s="1021"/>
      <c r="PLZ129" s="1021"/>
      <c r="PMA129" s="1021"/>
      <c r="PMB129" s="1021"/>
      <c r="PMC129" s="1021"/>
      <c r="PMD129" s="1021"/>
      <c r="PME129" s="1021"/>
      <c r="PMF129" s="1021"/>
      <c r="PMG129" s="1021"/>
      <c r="PMH129" s="1021"/>
      <c r="PMI129" s="1021"/>
      <c r="PMJ129" s="1021"/>
      <c r="PMK129" s="1021"/>
      <c r="PML129" s="1021"/>
      <c r="PMM129" s="1021"/>
      <c r="PMN129" s="1021"/>
      <c r="PMO129" s="1021"/>
      <c r="PMP129" s="1021"/>
      <c r="PMQ129" s="1021"/>
      <c r="PMR129" s="1021"/>
      <c r="PMS129" s="1021"/>
      <c r="PMT129" s="1021"/>
      <c r="PMU129" s="1021"/>
      <c r="PMV129" s="1021"/>
      <c r="PMW129" s="1021"/>
      <c r="PMX129" s="1021"/>
      <c r="PMY129" s="1021"/>
      <c r="PMZ129" s="1021"/>
      <c r="PNA129" s="1021"/>
      <c r="PNB129" s="1021"/>
      <c r="PNC129" s="1021"/>
      <c r="PND129" s="1021"/>
      <c r="PNE129" s="1021"/>
      <c r="PNF129" s="1021"/>
      <c r="PNG129" s="1021"/>
      <c r="PNH129" s="1021"/>
      <c r="PNI129" s="1021"/>
      <c r="PNJ129" s="1021"/>
      <c r="PNK129" s="1021"/>
      <c r="PNL129" s="1021"/>
      <c r="PNM129" s="1021"/>
      <c r="PNN129" s="1021"/>
      <c r="PNO129" s="1021"/>
      <c r="PNP129" s="1021"/>
      <c r="PNQ129" s="1021"/>
      <c r="PNR129" s="1021"/>
      <c r="PNS129" s="1021"/>
      <c r="PNT129" s="1021"/>
      <c r="PNU129" s="1021"/>
      <c r="PNV129" s="1021"/>
      <c r="PNW129" s="1021"/>
      <c r="PNX129" s="1021"/>
      <c r="PNY129" s="1021"/>
      <c r="PNZ129" s="1021"/>
      <c r="POA129" s="1021"/>
      <c r="POB129" s="1021"/>
      <c r="POC129" s="1021"/>
      <c r="POD129" s="1021"/>
      <c r="POE129" s="1021"/>
      <c r="POF129" s="1021"/>
      <c r="POG129" s="1021"/>
      <c r="POH129" s="1021"/>
      <c r="POI129" s="1021"/>
      <c r="POJ129" s="1021"/>
      <c r="POK129" s="1021"/>
      <c r="POL129" s="1021"/>
      <c r="POM129" s="1021"/>
      <c r="PON129" s="1021"/>
      <c r="POO129" s="1021"/>
      <c r="POP129" s="1021"/>
      <c r="POQ129" s="1021"/>
      <c r="POR129" s="1021"/>
      <c r="POS129" s="1021"/>
      <c r="POT129" s="1021"/>
      <c r="POU129" s="1021"/>
      <c r="POV129" s="1021"/>
      <c r="POW129" s="1021"/>
      <c r="POX129" s="1021"/>
      <c r="POY129" s="1021"/>
      <c r="POZ129" s="1021"/>
      <c r="PPA129" s="1021"/>
      <c r="PPB129" s="1021"/>
      <c r="PPC129" s="1021"/>
      <c r="PPD129" s="1021"/>
      <c r="PPE129" s="1021"/>
      <c r="PPF129" s="1021"/>
      <c r="PPG129" s="1021"/>
      <c r="PPH129" s="1021"/>
      <c r="PPI129" s="1021"/>
      <c r="PPJ129" s="1021"/>
      <c r="PPK129" s="1021"/>
      <c r="PPL129" s="1021"/>
      <c r="PPM129" s="1021"/>
      <c r="PPN129" s="1021"/>
      <c r="PPO129" s="1021"/>
      <c r="PPP129" s="1021"/>
      <c r="PPQ129" s="1021"/>
      <c r="PPR129" s="1021"/>
      <c r="PPS129" s="1021"/>
      <c r="PPT129" s="1021"/>
      <c r="PPU129" s="1021"/>
      <c r="PPV129" s="1021"/>
      <c r="PPW129" s="1021"/>
      <c r="PPX129" s="1021"/>
      <c r="PPY129" s="1021"/>
      <c r="PPZ129" s="1021"/>
      <c r="PQA129" s="1021"/>
      <c r="PQB129" s="1021"/>
      <c r="PQC129" s="1021"/>
      <c r="PQD129" s="1021"/>
      <c r="PQE129" s="1021"/>
      <c r="PQF129" s="1021"/>
      <c r="PQG129" s="1021"/>
      <c r="PQH129" s="1021"/>
      <c r="PQI129" s="1021"/>
      <c r="PQJ129" s="1021"/>
      <c r="PQK129" s="1021"/>
      <c r="PQL129" s="1021"/>
      <c r="PQM129" s="1021"/>
      <c r="PQN129" s="1021"/>
      <c r="PQO129" s="1021"/>
      <c r="PQP129" s="1021"/>
      <c r="PQQ129" s="1021"/>
      <c r="PQR129" s="1021"/>
      <c r="PQS129" s="1021"/>
      <c r="PQT129" s="1021"/>
      <c r="PQU129" s="1021"/>
      <c r="PQV129" s="1021"/>
      <c r="PQW129" s="1021"/>
      <c r="PQX129" s="1021"/>
      <c r="PQY129" s="1021"/>
      <c r="PQZ129" s="1021"/>
      <c r="PRA129" s="1021"/>
      <c r="PRB129" s="1021"/>
      <c r="PRC129" s="1021"/>
      <c r="PRD129" s="1021"/>
      <c r="PRE129" s="1021"/>
      <c r="PRF129" s="1021"/>
      <c r="PRG129" s="1021"/>
      <c r="PRH129" s="1021"/>
      <c r="PRI129" s="1021"/>
      <c r="PRJ129" s="1021"/>
      <c r="PRK129" s="1021"/>
      <c r="PRL129" s="1021"/>
      <c r="PRM129" s="1021"/>
      <c r="PRN129" s="1021"/>
      <c r="PRO129" s="1021"/>
      <c r="PRP129" s="1021"/>
      <c r="PRQ129" s="1021"/>
      <c r="PRR129" s="1021"/>
      <c r="PRS129" s="1021"/>
      <c r="PRT129" s="1021"/>
      <c r="PRU129" s="1021"/>
      <c r="PRV129" s="1021"/>
      <c r="PRW129" s="1021"/>
      <c r="PRX129" s="1021"/>
      <c r="PRY129" s="1021"/>
      <c r="PRZ129" s="1021"/>
      <c r="PSA129" s="1021"/>
      <c r="PSB129" s="1021"/>
      <c r="PSC129" s="1021"/>
      <c r="PSD129" s="1021"/>
      <c r="PSE129" s="1021"/>
      <c r="PSF129" s="1021"/>
      <c r="PSG129" s="1021"/>
      <c r="PSH129" s="1021"/>
      <c r="PSI129" s="1021"/>
      <c r="PSJ129" s="1021"/>
      <c r="PSK129" s="1021"/>
      <c r="PSL129" s="1021"/>
      <c r="PSM129" s="1021"/>
      <c r="PSN129" s="1021"/>
      <c r="PSO129" s="1021"/>
      <c r="PSP129" s="1021"/>
      <c r="PSQ129" s="1021"/>
      <c r="PSR129" s="1021"/>
      <c r="PSS129" s="1021"/>
      <c r="PST129" s="1021"/>
      <c r="PSU129" s="1021"/>
      <c r="PSV129" s="1021"/>
      <c r="PSW129" s="1021"/>
      <c r="PSX129" s="1021"/>
      <c r="PSY129" s="1021"/>
      <c r="PSZ129" s="1021"/>
      <c r="PTA129" s="1021"/>
      <c r="PTB129" s="1021"/>
      <c r="PTC129" s="1021"/>
      <c r="PTD129" s="1021"/>
      <c r="PTE129" s="1021"/>
      <c r="PTF129" s="1021"/>
      <c r="PTG129" s="1021"/>
      <c r="PTH129" s="1021"/>
      <c r="PTI129" s="1021"/>
      <c r="PTJ129" s="1021"/>
      <c r="PTK129" s="1021"/>
      <c r="PTL129" s="1021"/>
      <c r="PTM129" s="1021"/>
      <c r="PTN129" s="1021"/>
      <c r="PTO129" s="1021"/>
      <c r="PTP129" s="1021"/>
      <c r="PTQ129" s="1021"/>
      <c r="PTR129" s="1021"/>
      <c r="PTS129" s="1021"/>
      <c r="PTT129" s="1021"/>
      <c r="PTU129" s="1021"/>
      <c r="PTV129" s="1021"/>
      <c r="PTW129" s="1021"/>
      <c r="PTX129" s="1021"/>
      <c r="PTY129" s="1021"/>
      <c r="PTZ129" s="1021"/>
      <c r="PUA129" s="1021"/>
      <c r="PUB129" s="1021"/>
      <c r="PUC129" s="1021"/>
      <c r="PUD129" s="1021"/>
      <c r="PUE129" s="1021"/>
      <c r="PUF129" s="1021"/>
      <c r="PUG129" s="1021"/>
      <c r="PUH129" s="1021"/>
      <c r="PUI129" s="1021"/>
      <c r="PUJ129" s="1021"/>
      <c r="PUK129" s="1021"/>
      <c r="PUL129" s="1021"/>
      <c r="PUM129" s="1021"/>
      <c r="PUN129" s="1021"/>
      <c r="PUO129" s="1021"/>
      <c r="PUP129" s="1021"/>
      <c r="PUQ129" s="1021"/>
      <c r="PUR129" s="1021"/>
      <c r="PUS129" s="1021"/>
      <c r="PUT129" s="1021"/>
      <c r="PUU129" s="1021"/>
      <c r="PUV129" s="1021"/>
      <c r="PUW129" s="1021"/>
      <c r="PUX129" s="1021"/>
      <c r="PUY129" s="1021"/>
      <c r="PUZ129" s="1021"/>
      <c r="PVA129" s="1021"/>
      <c r="PVB129" s="1021"/>
      <c r="PVC129" s="1021"/>
      <c r="PVD129" s="1021"/>
      <c r="PVE129" s="1021"/>
      <c r="PVF129" s="1021"/>
      <c r="PVG129" s="1021"/>
      <c r="PVH129" s="1021"/>
      <c r="PVI129" s="1021"/>
      <c r="PVJ129" s="1021"/>
      <c r="PVK129" s="1021"/>
      <c r="PVL129" s="1021"/>
      <c r="PVM129" s="1021"/>
      <c r="PVN129" s="1021"/>
      <c r="PVO129" s="1021"/>
      <c r="PVP129" s="1021"/>
      <c r="PVQ129" s="1021"/>
      <c r="PVR129" s="1021"/>
      <c r="PVS129" s="1021"/>
      <c r="PVT129" s="1021"/>
      <c r="PVU129" s="1021"/>
      <c r="PVV129" s="1021"/>
      <c r="PVW129" s="1021"/>
      <c r="PVX129" s="1021"/>
      <c r="PVY129" s="1021"/>
      <c r="PVZ129" s="1021"/>
      <c r="PWA129" s="1021"/>
      <c r="PWB129" s="1021"/>
      <c r="PWC129" s="1021"/>
      <c r="PWD129" s="1021"/>
      <c r="PWE129" s="1021"/>
      <c r="PWF129" s="1021"/>
      <c r="PWG129" s="1021"/>
      <c r="PWH129" s="1021"/>
      <c r="PWI129" s="1021"/>
      <c r="PWJ129" s="1021"/>
      <c r="PWK129" s="1021"/>
      <c r="PWL129" s="1021"/>
      <c r="PWM129" s="1021"/>
      <c r="PWN129" s="1021"/>
      <c r="PWO129" s="1021"/>
      <c r="PWP129" s="1021"/>
      <c r="PWQ129" s="1021"/>
      <c r="PWR129" s="1021"/>
      <c r="PWS129" s="1021"/>
      <c r="PWT129" s="1021"/>
      <c r="PWU129" s="1021"/>
      <c r="PWV129" s="1021"/>
      <c r="PWW129" s="1021"/>
      <c r="PWX129" s="1021"/>
      <c r="PWY129" s="1021"/>
      <c r="PWZ129" s="1021"/>
      <c r="PXA129" s="1021"/>
      <c r="PXB129" s="1021"/>
      <c r="PXC129" s="1021"/>
      <c r="PXD129" s="1021"/>
      <c r="PXE129" s="1021"/>
      <c r="PXF129" s="1021"/>
      <c r="PXG129" s="1021"/>
      <c r="PXH129" s="1021"/>
      <c r="PXI129" s="1021"/>
      <c r="PXJ129" s="1021"/>
      <c r="PXK129" s="1021"/>
      <c r="PXL129" s="1021"/>
      <c r="PXM129" s="1021"/>
      <c r="PXN129" s="1021"/>
      <c r="PXO129" s="1021"/>
      <c r="PXP129" s="1021"/>
      <c r="PXQ129" s="1021"/>
      <c r="PXR129" s="1021"/>
      <c r="PXS129" s="1021"/>
      <c r="PXT129" s="1021"/>
      <c r="PXU129" s="1021"/>
      <c r="PXV129" s="1021"/>
      <c r="PXW129" s="1021"/>
      <c r="PXX129" s="1021"/>
      <c r="PXY129" s="1021"/>
      <c r="PXZ129" s="1021"/>
      <c r="PYA129" s="1021"/>
      <c r="PYB129" s="1021"/>
      <c r="PYC129" s="1021"/>
      <c r="PYD129" s="1021"/>
      <c r="PYE129" s="1021"/>
      <c r="PYF129" s="1021"/>
      <c r="PYG129" s="1021"/>
      <c r="PYH129" s="1021"/>
      <c r="PYI129" s="1021"/>
      <c r="PYJ129" s="1021"/>
      <c r="PYK129" s="1021"/>
      <c r="PYL129" s="1021"/>
      <c r="PYM129" s="1021"/>
      <c r="PYN129" s="1021"/>
      <c r="PYO129" s="1021"/>
      <c r="PYP129" s="1021"/>
      <c r="PYQ129" s="1021"/>
      <c r="PYR129" s="1021"/>
      <c r="PYS129" s="1021"/>
      <c r="PYT129" s="1021"/>
      <c r="PYU129" s="1021"/>
      <c r="PYV129" s="1021"/>
      <c r="PYW129" s="1021"/>
      <c r="PYX129" s="1021"/>
      <c r="PYY129" s="1021"/>
      <c r="PYZ129" s="1021"/>
      <c r="PZA129" s="1021"/>
      <c r="PZB129" s="1021"/>
      <c r="PZC129" s="1021"/>
      <c r="PZD129" s="1021"/>
      <c r="PZE129" s="1021"/>
      <c r="PZF129" s="1021"/>
      <c r="PZG129" s="1021"/>
      <c r="PZH129" s="1021"/>
      <c r="PZI129" s="1021"/>
      <c r="PZJ129" s="1021"/>
      <c r="PZK129" s="1021"/>
      <c r="PZL129" s="1021"/>
      <c r="PZM129" s="1021"/>
      <c r="PZN129" s="1021"/>
      <c r="PZO129" s="1021"/>
      <c r="PZP129" s="1021"/>
      <c r="PZQ129" s="1021"/>
      <c r="PZR129" s="1021"/>
      <c r="PZS129" s="1021"/>
      <c r="PZT129" s="1021"/>
      <c r="PZU129" s="1021"/>
      <c r="PZV129" s="1021"/>
      <c r="PZW129" s="1021"/>
      <c r="PZX129" s="1021"/>
      <c r="PZY129" s="1021"/>
      <c r="PZZ129" s="1021"/>
      <c r="QAA129" s="1021"/>
      <c r="QAB129" s="1021"/>
      <c r="QAC129" s="1021"/>
      <c r="QAD129" s="1021"/>
      <c r="QAE129" s="1021"/>
      <c r="QAF129" s="1021"/>
      <c r="QAG129" s="1021"/>
      <c r="QAH129" s="1021"/>
      <c r="QAI129" s="1021"/>
      <c r="QAJ129" s="1021"/>
      <c r="QAK129" s="1021"/>
      <c r="QAL129" s="1021"/>
      <c r="QAM129" s="1021"/>
      <c r="QAN129" s="1021"/>
      <c r="QAO129" s="1021"/>
      <c r="QAP129" s="1021"/>
      <c r="QAQ129" s="1021"/>
      <c r="QAR129" s="1021"/>
      <c r="QAS129" s="1021"/>
      <c r="QAT129" s="1021"/>
      <c r="QAU129" s="1021"/>
      <c r="QAV129" s="1021"/>
      <c r="QAW129" s="1021"/>
      <c r="QAX129" s="1021"/>
      <c r="QAY129" s="1021"/>
      <c r="QAZ129" s="1021"/>
      <c r="QBA129" s="1021"/>
      <c r="QBB129" s="1021"/>
      <c r="QBC129" s="1021"/>
      <c r="QBD129" s="1021"/>
      <c r="QBE129" s="1021"/>
      <c r="QBF129" s="1021"/>
      <c r="QBG129" s="1021"/>
      <c r="QBH129" s="1021"/>
      <c r="QBI129" s="1021"/>
      <c r="QBJ129" s="1021"/>
      <c r="QBK129" s="1021"/>
      <c r="QBL129" s="1021"/>
      <c r="QBM129" s="1021"/>
      <c r="QBN129" s="1021"/>
      <c r="QBO129" s="1021"/>
      <c r="QBP129" s="1021"/>
      <c r="QBQ129" s="1021"/>
      <c r="QBR129" s="1021"/>
      <c r="QBS129" s="1021"/>
      <c r="QBT129" s="1021"/>
      <c r="QBU129" s="1021"/>
      <c r="QBV129" s="1021"/>
      <c r="QBW129" s="1021"/>
      <c r="QBX129" s="1021"/>
      <c r="QBY129" s="1021"/>
      <c r="QBZ129" s="1021"/>
      <c r="QCA129" s="1021"/>
      <c r="QCB129" s="1021"/>
      <c r="QCC129" s="1021"/>
      <c r="QCD129" s="1021"/>
      <c r="QCE129" s="1021"/>
      <c r="QCF129" s="1021"/>
      <c r="QCG129" s="1021"/>
      <c r="QCH129" s="1021"/>
      <c r="QCI129" s="1021"/>
      <c r="QCJ129" s="1021"/>
      <c r="QCK129" s="1021"/>
      <c r="QCL129" s="1021"/>
      <c r="QCM129" s="1021"/>
      <c r="QCN129" s="1021"/>
      <c r="QCO129" s="1021"/>
      <c r="QCP129" s="1021"/>
      <c r="QCQ129" s="1021"/>
      <c r="QCR129" s="1021"/>
      <c r="QCS129" s="1021"/>
      <c r="QCT129" s="1021"/>
      <c r="QCU129" s="1021"/>
      <c r="QCV129" s="1021"/>
      <c r="QCW129" s="1021"/>
      <c r="QCX129" s="1021"/>
      <c r="QCY129" s="1021"/>
      <c r="QCZ129" s="1021"/>
      <c r="QDA129" s="1021"/>
      <c r="QDB129" s="1021"/>
      <c r="QDC129" s="1021"/>
      <c r="QDD129" s="1021"/>
      <c r="QDE129" s="1021"/>
      <c r="QDF129" s="1021"/>
      <c r="QDG129" s="1021"/>
      <c r="QDH129" s="1021"/>
      <c r="QDI129" s="1021"/>
      <c r="QDJ129" s="1021"/>
      <c r="QDK129" s="1021"/>
      <c r="QDL129" s="1021"/>
      <c r="QDM129" s="1021"/>
      <c r="QDN129" s="1021"/>
      <c r="QDO129" s="1021"/>
      <c r="QDP129" s="1021"/>
      <c r="QDQ129" s="1021"/>
      <c r="QDR129" s="1021"/>
      <c r="QDS129" s="1021"/>
      <c r="QDT129" s="1021"/>
      <c r="QDU129" s="1021"/>
      <c r="QDV129" s="1021"/>
      <c r="QDW129" s="1021"/>
      <c r="QDX129" s="1021"/>
      <c r="QDY129" s="1021"/>
      <c r="QDZ129" s="1021"/>
      <c r="QEA129" s="1021"/>
      <c r="QEB129" s="1021"/>
      <c r="QEC129" s="1021"/>
      <c r="QED129" s="1021"/>
      <c r="QEE129" s="1021"/>
      <c r="QEF129" s="1021"/>
      <c r="QEG129" s="1021"/>
      <c r="QEH129" s="1021"/>
      <c r="QEI129" s="1021"/>
      <c r="QEJ129" s="1021"/>
      <c r="QEK129" s="1021"/>
      <c r="QEL129" s="1021"/>
      <c r="QEM129" s="1021"/>
      <c r="QEN129" s="1021"/>
      <c r="QEO129" s="1021"/>
      <c r="QEP129" s="1021"/>
      <c r="QEQ129" s="1021"/>
      <c r="QER129" s="1021"/>
      <c r="QES129" s="1021"/>
      <c r="QET129" s="1021"/>
      <c r="QEU129" s="1021"/>
      <c r="QEV129" s="1021"/>
      <c r="QEW129" s="1021"/>
      <c r="QEX129" s="1021"/>
      <c r="QEY129" s="1021"/>
      <c r="QEZ129" s="1021"/>
      <c r="QFA129" s="1021"/>
      <c r="QFB129" s="1021"/>
      <c r="QFC129" s="1021"/>
      <c r="QFD129" s="1021"/>
      <c r="QFE129" s="1021"/>
      <c r="QFF129" s="1021"/>
      <c r="QFG129" s="1021"/>
      <c r="QFH129" s="1021"/>
      <c r="QFI129" s="1021"/>
      <c r="QFJ129" s="1021"/>
      <c r="QFK129" s="1021"/>
      <c r="QFL129" s="1021"/>
      <c r="QFM129" s="1021"/>
      <c r="QFN129" s="1021"/>
      <c r="QFO129" s="1021"/>
      <c r="QFP129" s="1021"/>
      <c r="QFQ129" s="1021"/>
      <c r="QFR129" s="1021"/>
      <c r="QFS129" s="1021"/>
      <c r="QFT129" s="1021"/>
      <c r="QFU129" s="1021"/>
      <c r="QFV129" s="1021"/>
      <c r="QFW129" s="1021"/>
      <c r="QFX129" s="1021"/>
      <c r="QFY129" s="1021"/>
      <c r="QFZ129" s="1021"/>
      <c r="QGA129" s="1021"/>
      <c r="QGB129" s="1021"/>
      <c r="QGC129" s="1021"/>
      <c r="QGD129" s="1021"/>
      <c r="QGE129" s="1021"/>
      <c r="QGF129" s="1021"/>
      <c r="QGG129" s="1021"/>
      <c r="QGH129" s="1021"/>
      <c r="QGI129" s="1021"/>
      <c r="QGJ129" s="1021"/>
      <c r="QGK129" s="1021"/>
      <c r="QGL129" s="1021"/>
      <c r="QGM129" s="1021"/>
      <c r="QGN129" s="1021"/>
      <c r="QGO129" s="1021"/>
      <c r="QGP129" s="1021"/>
      <c r="QGQ129" s="1021"/>
      <c r="QGR129" s="1021"/>
      <c r="QGS129" s="1021"/>
      <c r="QGT129" s="1021"/>
      <c r="QGU129" s="1021"/>
      <c r="QGV129" s="1021"/>
      <c r="QGW129" s="1021"/>
      <c r="QGX129" s="1021"/>
      <c r="QGY129" s="1021"/>
      <c r="QGZ129" s="1021"/>
      <c r="QHA129" s="1021"/>
      <c r="QHB129" s="1021"/>
      <c r="QHC129" s="1021"/>
      <c r="QHD129" s="1021"/>
      <c r="QHE129" s="1021"/>
      <c r="QHF129" s="1021"/>
      <c r="QHG129" s="1021"/>
      <c r="QHH129" s="1021"/>
      <c r="QHI129" s="1021"/>
      <c r="QHJ129" s="1021"/>
      <c r="QHK129" s="1021"/>
      <c r="QHL129" s="1021"/>
      <c r="QHM129" s="1021"/>
      <c r="QHN129" s="1021"/>
      <c r="QHO129" s="1021"/>
      <c r="QHP129" s="1021"/>
      <c r="QHQ129" s="1021"/>
      <c r="QHR129" s="1021"/>
      <c r="QHS129" s="1021"/>
      <c r="QHT129" s="1021"/>
      <c r="QHU129" s="1021"/>
      <c r="QHV129" s="1021"/>
      <c r="QHW129" s="1021"/>
      <c r="QHX129" s="1021"/>
      <c r="QHY129" s="1021"/>
      <c r="QHZ129" s="1021"/>
      <c r="QIA129" s="1021"/>
      <c r="QIB129" s="1021"/>
      <c r="QIC129" s="1021"/>
      <c r="QID129" s="1021"/>
      <c r="QIE129" s="1021"/>
      <c r="QIF129" s="1021"/>
      <c r="QIG129" s="1021"/>
      <c r="QIH129" s="1021"/>
      <c r="QII129" s="1021"/>
      <c r="QIJ129" s="1021"/>
      <c r="QIK129" s="1021"/>
      <c r="QIL129" s="1021"/>
      <c r="QIM129" s="1021"/>
      <c r="QIN129" s="1021"/>
      <c r="QIO129" s="1021"/>
      <c r="QIP129" s="1021"/>
      <c r="QIQ129" s="1021"/>
      <c r="QIR129" s="1021"/>
      <c r="QIS129" s="1021"/>
      <c r="QIT129" s="1021"/>
      <c r="QIU129" s="1021"/>
      <c r="QIV129" s="1021"/>
      <c r="QIW129" s="1021"/>
      <c r="QIX129" s="1021"/>
      <c r="QIY129" s="1021"/>
      <c r="QIZ129" s="1021"/>
      <c r="QJA129" s="1021"/>
      <c r="QJB129" s="1021"/>
      <c r="QJC129" s="1021"/>
      <c r="QJD129" s="1021"/>
      <c r="QJE129" s="1021"/>
      <c r="QJF129" s="1021"/>
      <c r="QJG129" s="1021"/>
      <c r="QJH129" s="1021"/>
      <c r="QJI129" s="1021"/>
      <c r="QJJ129" s="1021"/>
      <c r="QJK129" s="1021"/>
      <c r="QJL129" s="1021"/>
      <c r="QJM129" s="1021"/>
      <c r="QJN129" s="1021"/>
      <c r="QJO129" s="1021"/>
      <c r="QJP129" s="1021"/>
      <c r="QJQ129" s="1021"/>
      <c r="QJR129" s="1021"/>
      <c r="QJS129" s="1021"/>
      <c r="QJT129" s="1021"/>
      <c r="QJU129" s="1021"/>
      <c r="QJV129" s="1021"/>
      <c r="QJW129" s="1021"/>
      <c r="QJX129" s="1021"/>
      <c r="QJY129" s="1021"/>
      <c r="QJZ129" s="1021"/>
      <c r="QKA129" s="1021"/>
      <c r="QKB129" s="1021"/>
      <c r="QKC129" s="1021"/>
      <c r="QKD129" s="1021"/>
      <c r="QKE129" s="1021"/>
      <c r="QKF129" s="1021"/>
      <c r="QKG129" s="1021"/>
      <c r="QKH129" s="1021"/>
      <c r="QKI129" s="1021"/>
      <c r="QKJ129" s="1021"/>
      <c r="QKK129" s="1021"/>
      <c r="QKL129" s="1021"/>
      <c r="QKM129" s="1021"/>
      <c r="QKN129" s="1021"/>
      <c r="QKO129" s="1021"/>
      <c r="QKP129" s="1021"/>
      <c r="QKQ129" s="1021"/>
      <c r="QKR129" s="1021"/>
      <c r="QKS129" s="1021"/>
      <c r="QKT129" s="1021"/>
      <c r="QKU129" s="1021"/>
      <c r="QKV129" s="1021"/>
      <c r="QKW129" s="1021"/>
      <c r="QKX129" s="1021"/>
      <c r="QKY129" s="1021"/>
      <c r="QKZ129" s="1021"/>
      <c r="QLA129" s="1021"/>
      <c r="QLB129" s="1021"/>
      <c r="QLC129" s="1021"/>
      <c r="QLD129" s="1021"/>
      <c r="QLE129" s="1021"/>
      <c r="QLF129" s="1021"/>
      <c r="QLG129" s="1021"/>
      <c r="QLH129" s="1021"/>
      <c r="QLI129" s="1021"/>
      <c r="QLJ129" s="1021"/>
      <c r="QLK129" s="1021"/>
      <c r="QLL129" s="1021"/>
      <c r="QLM129" s="1021"/>
      <c r="QLN129" s="1021"/>
      <c r="QLO129" s="1021"/>
      <c r="QLP129" s="1021"/>
      <c r="QLQ129" s="1021"/>
      <c r="QLR129" s="1021"/>
      <c r="QLS129" s="1021"/>
      <c r="QLT129" s="1021"/>
      <c r="QLU129" s="1021"/>
      <c r="QLV129" s="1021"/>
      <c r="QLW129" s="1021"/>
      <c r="QLX129" s="1021"/>
      <c r="QLY129" s="1021"/>
      <c r="QLZ129" s="1021"/>
      <c r="QMA129" s="1021"/>
      <c r="QMB129" s="1021"/>
      <c r="QMC129" s="1021"/>
      <c r="QMD129" s="1021"/>
      <c r="QME129" s="1021"/>
      <c r="QMF129" s="1021"/>
      <c r="QMG129" s="1021"/>
      <c r="QMH129" s="1021"/>
      <c r="QMI129" s="1021"/>
      <c r="QMJ129" s="1021"/>
      <c r="QMK129" s="1021"/>
      <c r="QML129" s="1021"/>
      <c r="QMM129" s="1021"/>
      <c r="QMN129" s="1021"/>
      <c r="QMO129" s="1021"/>
      <c r="QMP129" s="1021"/>
      <c r="QMQ129" s="1021"/>
      <c r="QMR129" s="1021"/>
      <c r="QMS129" s="1021"/>
      <c r="QMT129" s="1021"/>
      <c r="QMU129" s="1021"/>
      <c r="QMV129" s="1021"/>
      <c r="QMW129" s="1021"/>
      <c r="QMX129" s="1021"/>
      <c r="QMY129" s="1021"/>
      <c r="QMZ129" s="1021"/>
      <c r="QNA129" s="1021"/>
      <c r="QNB129" s="1021"/>
      <c r="QNC129" s="1021"/>
      <c r="QND129" s="1021"/>
      <c r="QNE129" s="1021"/>
      <c r="QNF129" s="1021"/>
      <c r="QNG129" s="1021"/>
      <c r="QNH129" s="1021"/>
      <c r="QNI129" s="1021"/>
      <c r="QNJ129" s="1021"/>
      <c r="QNK129" s="1021"/>
      <c r="QNL129" s="1021"/>
      <c r="QNM129" s="1021"/>
      <c r="QNN129" s="1021"/>
      <c r="QNO129" s="1021"/>
      <c r="QNP129" s="1021"/>
      <c r="QNQ129" s="1021"/>
      <c r="QNR129" s="1021"/>
      <c r="QNS129" s="1021"/>
      <c r="QNT129" s="1021"/>
      <c r="QNU129" s="1021"/>
      <c r="QNV129" s="1021"/>
      <c r="QNW129" s="1021"/>
      <c r="QNX129" s="1021"/>
      <c r="QNY129" s="1021"/>
      <c r="QNZ129" s="1021"/>
      <c r="QOA129" s="1021"/>
      <c r="QOB129" s="1021"/>
      <c r="QOC129" s="1021"/>
      <c r="QOD129" s="1021"/>
      <c r="QOE129" s="1021"/>
      <c r="QOF129" s="1021"/>
      <c r="QOG129" s="1021"/>
      <c r="QOH129" s="1021"/>
      <c r="QOI129" s="1021"/>
      <c r="QOJ129" s="1021"/>
      <c r="QOK129" s="1021"/>
      <c r="QOL129" s="1021"/>
      <c r="QOM129" s="1021"/>
      <c r="QON129" s="1021"/>
      <c r="QOO129" s="1021"/>
      <c r="QOP129" s="1021"/>
      <c r="QOQ129" s="1021"/>
      <c r="QOR129" s="1021"/>
      <c r="QOS129" s="1021"/>
      <c r="QOT129" s="1021"/>
      <c r="QOU129" s="1021"/>
      <c r="QOV129" s="1021"/>
      <c r="QOW129" s="1021"/>
      <c r="QOX129" s="1021"/>
      <c r="QOY129" s="1021"/>
      <c r="QOZ129" s="1021"/>
      <c r="QPA129" s="1021"/>
      <c r="QPB129" s="1021"/>
      <c r="QPC129" s="1021"/>
      <c r="QPD129" s="1021"/>
      <c r="QPE129" s="1021"/>
      <c r="QPF129" s="1021"/>
      <c r="QPG129" s="1021"/>
      <c r="QPH129" s="1021"/>
      <c r="QPI129" s="1021"/>
      <c r="QPJ129" s="1021"/>
      <c r="QPK129" s="1021"/>
      <c r="QPL129" s="1021"/>
      <c r="QPM129" s="1021"/>
      <c r="QPN129" s="1021"/>
      <c r="QPO129" s="1021"/>
      <c r="QPP129" s="1021"/>
      <c r="QPQ129" s="1021"/>
      <c r="QPR129" s="1021"/>
      <c r="QPS129" s="1021"/>
      <c r="QPT129" s="1021"/>
      <c r="QPU129" s="1021"/>
      <c r="QPV129" s="1021"/>
      <c r="QPW129" s="1021"/>
      <c r="QPX129" s="1021"/>
      <c r="QPY129" s="1021"/>
      <c r="QPZ129" s="1021"/>
      <c r="QQA129" s="1021"/>
      <c r="QQB129" s="1021"/>
      <c r="QQC129" s="1021"/>
      <c r="QQD129" s="1021"/>
      <c r="QQE129" s="1021"/>
      <c r="QQF129" s="1021"/>
      <c r="QQG129" s="1021"/>
      <c r="QQH129" s="1021"/>
      <c r="QQI129" s="1021"/>
      <c r="QQJ129" s="1021"/>
      <c r="QQK129" s="1021"/>
      <c r="QQL129" s="1021"/>
      <c r="QQM129" s="1021"/>
      <c r="QQN129" s="1021"/>
      <c r="QQO129" s="1021"/>
      <c r="QQP129" s="1021"/>
      <c r="QQQ129" s="1021"/>
      <c r="QQR129" s="1021"/>
      <c r="QQS129" s="1021"/>
      <c r="QQT129" s="1021"/>
      <c r="QQU129" s="1021"/>
      <c r="QQV129" s="1021"/>
      <c r="QQW129" s="1021"/>
      <c r="QQX129" s="1021"/>
      <c r="QQY129" s="1021"/>
      <c r="QQZ129" s="1021"/>
      <c r="QRA129" s="1021"/>
      <c r="QRB129" s="1021"/>
      <c r="QRC129" s="1021"/>
      <c r="QRD129" s="1021"/>
      <c r="QRE129" s="1021"/>
      <c r="QRF129" s="1021"/>
      <c r="QRG129" s="1021"/>
      <c r="QRH129" s="1021"/>
      <c r="QRI129" s="1021"/>
      <c r="QRJ129" s="1021"/>
      <c r="QRK129" s="1021"/>
      <c r="QRL129" s="1021"/>
      <c r="QRM129" s="1021"/>
      <c r="QRN129" s="1021"/>
      <c r="QRO129" s="1021"/>
      <c r="QRP129" s="1021"/>
      <c r="QRQ129" s="1021"/>
      <c r="QRR129" s="1021"/>
      <c r="QRS129" s="1021"/>
      <c r="QRT129" s="1021"/>
      <c r="QRU129" s="1021"/>
      <c r="QRV129" s="1021"/>
      <c r="QRW129" s="1021"/>
      <c r="QRX129" s="1021"/>
      <c r="QRY129" s="1021"/>
      <c r="QRZ129" s="1021"/>
      <c r="QSA129" s="1021"/>
      <c r="QSB129" s="1021"/>
      <c r="QSC129" s="1021"/>
      <c r="QSD129" s="1021"/>
      <c r="QSE129" s="1021"/>
      <c r="QSF129" s="1021"/>
      <c r="QSG129" s="1021"/>
      <c r="QSH129" s="1021"/>
      <c r="QSI129" s="1021"/>
      <c r="QSJ129" s="1021"/>
      <c r="QSK129" s="1021"/>
      <c r="QSL129" s="1021"/>
      <c r="QSM129" s="1021"/>
      <c r="QSN129" s="1021"/>
      <c r="QSO129" s="1021"/>
      <c r="QSP129" s="1021"/>
      <c r="QSQ129" s="1021"/>
      <c r="QSR129" s="1021"/>
      <c r="QSS129" s="1021"/>
      <c r="QST129" s="1021"/>
      <c r="QSU129" s="1021"/>
      <c r="QSV129" s="1021"/>
      <c r="QSW129" s="1021"/>
      <c r="QSX129" s="1021"/>
      <c r="QSY129" s="1021"/>
      <c r="QSZ129" s="1021"/>
      <c r="QTA129" s="1021"/>
      <c r="QTB129" s="1021"/>
      <c r="QTC129" s="1021"/>
      <c r="QTD129" s="1021"/>
      <c r="QTE129" s="1021"/>
      <c r="QTF129" s="1021"/>
      <c r="QTG129" s="1021"/>
      <c r="QTH129" s="1021"/>
      <c r="QTI129" s="1021"/>
      <c r="QTJ129" s="1021"/>
      <c r="QTK129" s="1021"/>
      <c r="QTL129" s="1021"/>
      <c r="QTM129" s="1021"/>
      <c r="QTN129" s="1021"/>
      <c r="QTO129" s="1021"/>
      <c r="QTP129" s="1021"/>
      <c r="QTQ129" s="1021"/>
      <c r="QTR129" s="1021"/>
      <c r="QTS129" s="1021"/>
      <c r="QTT129" s="1021"/>
      <c r="QTU129" s="1021"/>
      <c r="QTV129" s="1021"/>
      <c r="QTW129" s="1021"/>
      <c r="QTX129" s="1021"/>
      <c r="QTY129" s="1021"/>
      <c r="QTZ129" s="1021"/>
      <c r="QUA129" s="1021"/>
      <c r="QUB129" s="1021"/>
      <c r="QUC129" s="1021"/>
      <c r="QUD129" s="1021"/>
      <c r="QUE129" s="1021"/>
      <c r="QUF129" s="1021"/>
      <c r="QUG129" s="1021"/>
      <c r="QUH129" s="1021"/>
      <c r="QUI129" s="1021"/>
      <c r="QUJ129" s="1021"/>
      <c r="QUK129" s="1021"/>
      <c r="QUL129" s="1021"/>
      <c r="QUM129" s="1021"/>
      <c r="QUN129" s="1021"/>
      <c r="QUO129" s="1021"/>
      <c r="QUP129" s="1021"/>
      <c r="QUQ129" s="1021"/>
      <c r="QUR129" s="1021"/>
      <c r="QUS129" s="1021"/>
      <c r="QUT129" s="1021"/>
      <c r="QUU129" s="1021"/>
      <c r="QUV129" s="1021"/>
      <c r="QUW129" s="1021"/>
      <c r="QUX129" s="1021"/>
      <c r="QUY129" s="1021"/>
      <c r="QUZ129" s="1021"/>
      <c r="QVA129" s="1021"/>
      <c r="QVB129" s="1021"/>
      <c r="QVC129" s="1021"/>
      <c r="QVD129" s="1021"/>
      <c r="QVE129" s="1021"/>
      <c r="QVF129" s="1021"/>
      <c r="QVG129" s="1021"/>
      <c r="QVH129" s="1021"/>
      <c r="QVI129" s="1021"/>
      <c r="QVJ129" s="1021"/>
      <c r="QVK129" s="1021"/>
      <c r="QVL129" s="1021"/>
      <c r="QVM129" s="1021"/>
      <c r="QVN129" s="1021"/>
      <c r="QVO129" s="1021"/>
      <c r="QVP129" s="1021"/>
      <c r="QVQ129" s="1021"/>
      <c r="QVR129" s="1021"/>
      <c r="QVS129" s="1021"/>
      <c r="QVT129" s="1021"/>
      <c r="QVU129" s="1021"/>
      <c r="QVV129" s="1021"/>
      <c r="QVW129" s="1021"/>
      <c r="QVX129" s="1021"/>
      <c r="QVY129" s="1021"/>
      <c r="QVZ129" s="1021"/>
      <c r="QWA129" s="1021"/>
      <c r="QWB129" s="1021"/>
      <c r="QWC129" s="1021"/>
      <c r="QWD129" s="1021"/>
      <c r="QWE129" s="1021"/>
      <c r="QWF129" s="1021"/>
      <c r="QWG129" s="1021"/>
      <c r="QWH129" s="1021"/>
      <c r="QWI129" s="1021"/>
      <c r="QWJ129" s="1021"/>
      <c r="QWK129" s="1021"/>
      <c r="QWL129" s="1021"/>
      <c r="QWM129" s="1021"/>
      <c r="QWN129" s="1021"/>
      <c r="QWO129" s="1021"/>
      <c r="QWP129" s="1021"/>
      <c r="QWQ129" s="1021"/>
      <c r="QWR129" s="1021"/>
      <c r="QWS129" s="1021"/>
      <c r="QWT129" s="1021"/>
      <c r="QWU129" s="1021"/>
      <c r="QWV129" s="1021"/>
      <c r="QWW129" s="1021"/>
      <c r="QWX129" s="1021"/>
      <c r="QWY129" s="1021"/>
      <c r="QWZ129" s="1021"/>
      <c r="QXA129" s="1021"/>
      <c r="QXB129" s="1021"/>
      <c r="QXC129" s="1021"/>
      <c r="QXD129" s="1021"/>
      <c r="QXE129" s="1021"/>
      <c r="QXF129" s="1021"/>
      <c r="QXG129" s="1021"/>
      <c r="QXH129" s="1021"/>
      <c r="QXI129" s="1021"/>
      <c r="QXJ129" s="1021"/>
      <c r="QXK129" s="1021"/>
      <c r="QXL129" s="1021"/>
      <c r="QXM129" s="1021"/>
      <c r="QXN129" s="1021"/>
      <c r="QXO129" s="1021"/>
      <c r="QXP129" s="1021"/>
      <c r="QXQ129" s="1021"/>
      <c r="QXR129" s="1021"/>
      <c r="QXS129" s="1021"/>
      <c r="QXT129" s="1021"/>
      <c r="QXU129" s="1021"/>
      <c r="QXV129" s="1021"/>
      <c r="QXW129" s="1021"/>
      <c r="QXX129" s="1021"/>
      <c r="QXY129" s="1021"/>
      <c r="QXZ129" s="1021"/>
      <c r="QYA129" s="1021"/>
      <c r="QYB129" s="1021"/>
      <c r="QYC129" s="1021"/>
      <c r="QYD129" s="1021"/>
      <c r="QYE129" s="1021"/>
      <c r="QYF129" s="1021"/>
      <c r="QYG129" s="1021"/>
      <c r="QYH129" s="1021"/>
      <c r="QYI129" s="1021"/>
      <c r="QYJ129" s="1021"/>
      <c r="QYK129" s="1021"/>
      <c r="QYL129" s="1021"/>
      <c r="QYM129" s="1021"/>
      <c r="QYN129" s="1021"/>
      <c r="QYO129" s="1021"/>
      <c r="QYP129" s="1021"/>
      <c r="QYQ129" s="1021"/>
      <c r="QYR129" s="1021"/>
      <c r="QYS129" s="1021"/>
      <c r="QYT129" s="1021"/>
      <c r="QYU129" s="1021"/>
      <c r="QYV129" s="1021"/>
      <c r="QYW129" s="1021"/>
      <c r="QYX129" s="1021"/>
      <c r="QYY129" s="1021"/>
      <c r="QYZ129" s="1021"/>
      <c r="QZA129" s="1021"/>
      <c r="QZB129" s="1021"/>
      <c r="QZC129" s="1021"/>
      <c r="QZD129" s="1021"/>
      <c r="QZE129" s="1021"/>
      <c r="QZF129" s="1021"/>
      <c r="QZG129" s="1021"/>
      <c r="QZH129" s="1021"/>
      <c r="QZI129" s="1021"/>
      <c r="QZJ129" s="1021"/>
      <c r="QZK129" s="1021"/>
      <c r="QZL129" s="1021"/>
      <c r="QZM129" s="1021"/>
      <c r="QZN129" s="1021"/>
      <c r="QZO129" s="1021"/>
      <c r="QZP129" s="1021"/>
      <c r="QZQ129" s="1021"/>
      <c r="QZR129" s="1021"/>
      <c r="QZS129" s="1021"/>
      <c r="QZT129" s="1021"/>
      <c r="QZU129" s="1021"/>
      <c r="QZV129" s="1021"/>
      <c r="QZW129" s="1021"/>
      <c r="QZX129" s="1021"/>
      <c r="QZY129" s="1021"/>
      <c r="QZZ129" s="1021"/>
      <c r="RAA129" s="1021"/>
      <c r="RAB129" s="1021"/>
      <c r="RAC129" s="1021"/>
      <c r="RAD129" s="1021"/>
      <c r="RAE129" s="1021"/>
      <c r="RAF129" s="1021"/>
      <c r="RAG129" s="1021"/>
      <c r="RAH129" s="1021"/>
      <c r="RAI129" s="1021"/>
      <c r="RAJ129" s="1021"/>
      <c r="RAK129" s="1021"/>
      <c r="RAL129" s="1021"/>
      <c r="RAM129" s="1021"/>
      <c r="RAN129" s="1021"/>
      <c r="RAO129" s="1021"/>
      <c r="RAP129" s="1021"/>
      <c r="RAQ129" s="1021"/>
      <c r="RAR129" s="1021"/>
      <c r="RAS129" s="1021"/>
      <c r="RAT129" s="1021"/>
      <c r="RAU129" s="1021"/>
      <c r="RAV129" s="1021"/>
      <c r="RAW129" s="1021"/>
      <c r="RAX129" s="1021"/>
      <c r="RAY129" s="1021"/>
      <c r="RAZ129" s="1021"/>
      <c r="RBA129" s="1021"/>
      <c r="RBB129" s="1021"/>
      <c r="RBC129" s="1021"/>
      <c r="RBD129" s="1021"/>
      <c r="RBE129" s="1021"/>
      <c r="RBF129" s="1021"/>
      <c r="RBG129" s="1021"/>
      <c r="RBH129" s="1021"/>
      <c r="RBI129" s="1021"/>
      <c r="RBJ129" s="1021"/>
      <c r="RBK129" s="1021"/>
      <c r="RBL129" s="1021"/>
      <c r="RBM129" s="1021"/>
      <c r="RBN129" s="1021"/>
      <c r="RBO129" s="1021"/>
      <c r="RBP129" s="1021"/>
      <c r="RBQ129" s="1021"/>
      <c r="RBR129" s="1021"/>
      <c r="RBS129" s="1021"/>
      <c r="RBT129" s="1021"/>
      <c r="RBU129" s="1021"/>
      <c r="RBV129" s="1021"/>
      <c r="RBW129" s="1021"/>
      <c r="RBX129" s="1021"/>
      <c r="RBY129" s="1021"/>
      <c r="RBZ129" s="1021"/>
      <c r="RCA129" s="1021"/>
      <c r="RCB129" s="1021"/>
      <c r="RCC129" s="1021"/>
      <c r="RCD129" s="1021"/>
      <c r="RCE129" s="1021"/>
      <c r="RCF129" s="1021"/>
      <c r="RCG129" s="1021"/>
      <c r="RCH129" s="1021"/>
      <c r="RCI129" s="1021"/>
      <c r="RCJ129" s="1021"/>
      <c r="RCK129" s="1021"/>
      <c r="RCL129" s="1021"/>
      <c r="RCM129" s="1021"/>
      <c r="RCN129" s="1021"/>
      <c r="RCO129" s="1021"/>
      <c r="RCP129" s="1021"/>
      <c r="RCQ129" s="1021"/>
      <c r="RCR129" s="1021"/>
      <c r="RCS129" s="1021"/>
      <c r="RCT129" s="1021"/>
      <c r="RCU129" s="1021"/>
      <c r="RCV129" s="1021"/>
      <c r="RCW129" s="1021"/>
      <c r="RCX129" s="1021"/>
      <c r="RCY129" s="1021"/>
      <c r="RCZ129" s="1021"/>
      <c r="RDA129" s="1021"/>
      <c r="RDB129" s="1021"/>
      <c r="RDC129" s="1021"/>
      <c r="RDD129" s="1021"/>
      <c r="RDE129" s="1021"/>
      <c r="RDF129" s="1021"/>
      <c r="RDG129" s="1021"/>
      <c r="RDH129" s="1021"/>
      <c r="RDI129" s="1021"/>
      <c r="RDJ129" s="1021"/>
      <c r="RDK129" s="1021"/>
      <c r="RDL129" s="1021"/>
      <c r="RDM129" s="1021"/>
      <c r="RDN129" s="1021"/>
      <c r="RDO129" s="1021"/>
      <c r="RDP129" s="1021"/>
      <c r="RDQ129" s="1021"/>
      <c r="RDR129" s="1021"/>
      <c r="RDS129" s="1021"/>
      <c r="RDT129" s="1021"/>
      <c r="RDU129" s="1021"/>
      <c r="RDV129" s="1021"/>
      <c r="RDW129" s="1021"/>
      <c r="RDX129" s="1021"/>
      <c r="RDY129" s="1021"/>
      <c r="RDZ129" s="1021"/>
      <c r="REA129" s="1021"/>
      <c r="REB129" s="1021"/>
      <c r="REC129" s="1021"/>
      <c r="RED129" s="1021"/>
      <c r="REE129" s="1021"/>
      <c r="REF129" s="1021"/>
      <c r="REG129" s="1021"/>
      <c r="REH129" s="1021"/>
      <c r="REI129" s="1021"/>
      <c r="REJ129" s="1021"/>
      <c r="REK129" s="1021"/>
      <c r="REL129" s="1021"/>
      <c r="REM129" s="1021"/>
      <c r="REN129" s="1021"/>
      <c r="REO129" s="1021"/>
      <c r="REP129" s="1021"/>
      <c r="REQ129" s="1021"/>
      <c r="RER129" s="1021"/>
      <c r="RES129" s="1021"/>
      <c r="RET129" s="1021"/>
      <c r="REU129" s="1021"/>
      <c r="REV129" s="1021"/>
      <c r="REW129" s="1021"/>
      <c r="REX129" s="1021"/>
      <c r="REY129" s="1021"/>
      <c r="REZ129" s="1021"/>
      <c r="RFA129" s="1021"/>
      <c r="RFB129" s="1021"/>
      <c r="RFC129" s="1021"/>
      <c r="RFD129" s="1021"/>
      <c r="RFE129" s="1021"/>
      <c r="RFF129" s="1021"/>
      <c r="RFG129" s="1021"/>
      <c r="RFH129" s="1021"/>
      <c r="RFI129" s="1021"/>
      <c r="RFJ129" s="1021"/>
      <c r="RFK129" s="1021"/>
      <c r="RFL129" s="1021"/>
      <c r="RFM129" s="1021"/>
      <c r="RFN129" s="1021"/>
      <c r="RFO129" s="1021"/>
      <c r="RFP129" s="1021"/>
      <c r="RFQ129" s="1021"/>
      <c r="RFR129" s="1021"/>
      <c r="RFS129" s="1021"/>
      <c r="RFT129" s="1021"/>
      <c r="RFU129" s="1021"/>
      <c r="RFV129" s="1021"/>
      <c r="RFW129" s="1021"/>
      <c r="RFX129" s="1021"/>
      <c r="RFY129" s="1021"/>
      <c r="RFZ129" s="1021"/>
      <c r="RGA129" s="1021"/>
      <c r="RGB129" s="1021"/>
      <c r="RGC129" s="1021"/>
      <c r="RGD129" s="1021"/>
      <c r="RGE129" s="1021"/>
      <c r="RGF129" s="1021"/>
      <c r="RGG129" s="1021"/>
      <c r="RGH129" s="1021"/>
      <c r="RGI129" s="1021"/>
      <c r="RGJ129" s="1021"/>
      <c r="RGK129" s="1021"/>
      <c r="RGL129" s="1021"/>
      <c r="RGM129" s="1021"/>
      <c r="RGN129" s="1021"/>
      <c r="RGO129" s="1021"/>
      <c r="RGP129" s="1021"/>
      <c r="RGQ129" s="1021"/>
      <c r="RGR129" s="1021"/>
      <c r="RGS129" s="1021"/>
      <c r="RGT129" s="1021"/>
      <c r="RGU129" s="1021"/>
      <c r="RGV129" s="1021"/>
      <c r="RGW129" s="1021"/>
      <c r="RGX129" s="1021"/>
      <c r="RGY129" s="1021"/>
      <c r="RGZ129" s="1021"/>
      <c r="RHA129" s="1021"/>
      <c r="RHB129" s="1021"/>
      <c r="RHC129" s="1021"/>
      <c r="RHD129" s="1021"/>
      <c r="RHE129" s="1021"/>
      <c r="RHF129" s="1021"/>
      <c r="RHG129" s="1021"/>
      <c r="RHH129" s="1021"/>
      <c r="RHI129" s="1021"/>
      <c r="RHJ129" s="1021"/>
      <c r="RHK129" s="1021"/>
      <c r="RHL129" s="1021"/>
      <c r="RHM129" s="1021"/>
      <c r="RHN129" s="1021"/>
      <c r="RHO129" s="1021"/>
      <c r="RHP129" s="1021"/>
      <c r="RHQ129" s="1021"/>
      <c r="RHR129" s="1021"/>
      <c r="RHS129" s="1021"/>
      <c r="RHT129" s="1021"/>
      <c r="RHU129" s="1021"/>
      <c r="RHV129" s="1021"/>
      <c r="RHW129" s="1021"/>
      <c r="RHX129" s="1021"/>
      <c r="RHY129" s="1021"/>
      <c r="RHZ129" s="1021"/>
      <c r="RIA129" s="1021"/>
      <c r="RIB129" s="1021"/>
      <c r="RIC129" s="1021"/>
      <c r="RID129" s="1021"/>
      <c r="RIE129" s="1021"/>
      <c r="RIF129" s="1021"/>
      <c r="RIG129" s="1021"/>
      <c r="RIH129" s="1021"/>
      <c r="RII129" s="1021"/>
      <c r="RIJ129" s="1021"/>
      <c r="RIK129" s="1021"/>
      <c r="RIL129" s="1021"/>
      <c r="RIM129" s="1021"/>
      <c r="RIN129" s="1021"/>
      <c r="RIO129" s="1021"/>
      <c r="RIP129" s="1021"/>
      <c r="RIQ129" s="1021"/>
      <c r="RIR129" s="1021"/>
      <c r="RIS129" s="1021"/>
      <c r="RIT129" s="1021"/>
      <c r="RIU129" s="1021"/>
      <c r="RIV129" s="1021"/>
      <c r="RIW129" s="1021"/>
      <c r="RIX129" s="1021"/>
      <c r="RIY129" s="1021"/>
      <c r="RIZ129" s="1021"/>
      <c r="RJA129" s="1021"/>
      <c r="RJB129" s="1021"/>
      <c r="RJC129" s="1021"/>
      <c r="RJD129" s="1021"/>
      <c r="RJE129" s="1021"/>
      <c r="RJF129" s="1021"/>
      <c r="RJG129" s="1021"/>
      <c r="RJH129" s="1021"/>
      <c r="RJI129" s="1021"/>
      <c r="RJJ129" s="1021"/>
      <c r="RJK129" s="1021"/>
      <c r="RJL129" s="1021"/>
      <c r="RJM129" s="1021"/>
      <c r="RJN129" s="1021"/>
      <c r="RJO129" s="1021"/>
      <c r="RJP129" s="1021"/>
      <c r="RJQ129" s="1021"/>
      <c r="RJR129" s="1021"/>
      <c r="RJS129" s="1021"/>
      <c r="RJT129" s="1021"/>
      <c r="RJU129" s="1021"/>
      <c r="RJV129" s="1021"/>
      <c r="RJW129" s="1021"/>
      <c r="RJX129" s="1021"/>
      <c r="RJY129" s="1021"/>
      <c r="RJZ129" s="1021"/>
      <c r="RKA129" s="1021"/>
      <c r="RKB129" s="1021"/>
      <c r="RKC129" s="1021"/>
      <c r="RKD129" s="1021"/>
      <c r="RKE129" s="1021"/>
      <c r="RKF129" s="1021"/>
      <c r="RKG129" s="1021"/>
      <c r="RKH129" s="1021"/>
      <c r="RKI129" s="1021"/>
      <c r="RKJ129" s="1021"/>
      <c r="RKK129" s="1021"/>
      <c r="RKL129" s="1021"/>
      <c r="RKM129" s="1021"/>
      <c r="RKN129" s="1021"/>
      <c r="RKO129" s="1021"/>
      <c r="RKP129" s="1021"/>
      <c r="RKQ129" s="1021"/>
      <c r="RKR129" s="1021"/>
      <c r="RKS129" s="1021"/>
      <c r="RKT129" s="1021"/>
      <c r="RKU129" s="1021"/>
      <c r="RKV129" s="1021"/>
      <c r="RKW129" s="1021"/>
      <c r="RKX129" s="1021"/>
      <c r="RKY129" s="1021"/>
      <c r="RKZ129" s="1021"/>
      <c r="RLA129" s="1021"/>
      <c r="RLB129" s="1021"/>
      <c r="RLC129" s="1021"/>
      <c r="RLD129" s="1021"/>
      <c r="RLE129" s="1021"/>
      <c r="RLF129" s="1021"/>
      <c r="RLG129" s="1021"/>
      <c r="RLH129" s="1021"/>
      <c r="RLI129" s="1021"/>
      <c r="RLJ129" s="1021"/>
      <c r="RLK129" s="1021"/>
      <c r="RLL129" s="1021"/>
      <c r="RLM129" s="1021"/>
      <c r="RLN129" s="1021"/>
      <c r="RLO129" s="1021"/>
      <c r="RLP129" s="1021"/>
      <c r="RLQ129" s="1021"/>
      <c r="RLR129" s="1021"/>
      <c r="RLS129" s="1021"/>
      <c r="RLT129" s="1021"/>
      <c r="RLU129" s="1021"/>
      <c r="RLV129" s="1021"/>
      <c r="RLW129" s="1021"/>
      <c r="RLX129" s="1021"/>
      <c r="RLY129" s="1021"/>
      <c r="RLZ129" s="1021"/>
      <c r="RMA129" s="1021"/>
      <c r="RMB129" s="1021"/>
      <c r="RMC129" s="1021"/>
      <c r="RMD129" s="1021"/>
      <c r="RME129" s="1021"/>
      <c r="RMF129" s="1021"/>
      <c r="RMG129" s="1021"/>
      <c r="RMH129" s="1021"/>
      <c r="RMI129" s="1021"/>
      <c r="RMJ129" s="1021"/>
      <c r="RMK129" s="1021"/>
      <c r="RML129" s="1021"/>
      <c r="RMM129" s="1021"/>
      <c r="RMN129" s="1021"/>
      <c r="RMO129" s="1021"/>
      <c r="RMP129" s="1021"/>
      <c r="RMQ129" s="1021"/>
      <c r="RMR129" s="1021"/>
      <c r="RMS129" s="1021"/>
      <c r="RMT129" s="1021"/>
      <c r="RMU129" s="1021"/>
      <c r="RMV129" s="1021"/>
      <c r="RMW129" s="1021"/>
      <c r="RMX129" s="1021"/>
      <c r="RMY129" s="1021"/>
      <c r="RMZ129" s="1021"/>
      <c r="RNA129" s="1021"/>
      <c r="RNB129" s="1021"/>
      <c r="RNC129" s="1021"/>
      <c r="RND129" s="1021"/>
      <c r="RNE129" s="1021"/>
      <c r="RNF129" s="1021"/>
      <c r="RNG129" s="1021"/>
      <c r="RNH129" s="1021"/>
      <c r="RNI129" s="1021"/>
      <c r="RNJ129" s="1021"/>
      <c r="RNK129" s="1021"/>
      <c r="RNL129" s="1021"/>
      <c r="RNM129" s="1021"/>
      <c r="RNN129" s="1021"/>
      <c r="RNO129" s="1021"/>
      <c r="RNP129" s="1021"/>
      <c r="RNQ129" s="1021"/>
      <c r="RNR129" s="1021"/>
      <c r="RNS129" s="1021"/>
      <c r="RNT129" s="1021"/>
      <c r="RNU129" s="1021"/>
      <c r="RNV129" s="1021"/>
      <c r="RNW129" s="1021"/>
      <c r="RNX129" s="1021"/>
      <c r="RNY129" s="1021"/>
      <c r="RNZ129" s="1021"/>
      <c r="ROA129" s="1021"/>
      <c r="ROB129" s="1021"/>
      <c r="ROC129" s="1021"/>
      <c r="ROD129" s="1021"/>
      <c r="ROE129" s="1021"/>
      <c r="ROF129" s="1021"/>
      <c r="ROG129" s="1021"/>
      <c r="ROH129" s="1021"/>
      <c r="ROI129" s="1021"/>
      <c r="ROJ129" s="1021"/>
      <c r="ROK129" s="1021"/>
      <c r="ROL129" s="1021"/>
      <c r="ROM129" s="1021"/>
      <c r="RON129" s="1021"/>
      <c r="ROO129" s="1021"/>
      <c r="ROP129" s="1021"/>
      <c r="ROQ129" s="1021"/>
      <c r="ROR129" s="1021"/>
      <c r="ROS129" s="1021"/>
      <c r="ROT129" s="1021"/>
      <c r="ROU129" s="1021"/>
      <c r="ROV129" s="1021"/>
      <c r="ROW129" s="1021"/>
      <c r="ROX129" s="1021"/>
      <c r="ROY129" s="1021"/>
      <c r="ROZ129" s="1021"/>
      <c r="RPA129" s="1021"/>
      <c r="RPB129" s="1021"/>
      <c r="RPC129" s="1021"/>
      <c r="RPD129" s="1021"/>
      <c r="RPE129" s="1021"/>
      <c r="RPF129" s="1021"/>
      <c r="RPG129" s="1021"/>
      <c r="RPH129" s="1021"/>
      <c r="RPI129" s="1021"/>
      <c r="RPJ129" s="1021"/>
      <c r="RPK129" s="1021"/>
      <c r="RPL129" s="1021"/>
      <c r="RPM129" s="1021"/>
      <c r="RPN129" s="1021"/>
      <c r="RPO129" s="1021"/>
      <c r="RPP129" s="1021"/>
      <c r="RPQ129" s="1021"/>
      <c r="RPR129" s="1021"/>
      <c r="RPS129" s="1021"/>
      <c r="RPT129" s="1021"/>
      <c r="RPU129" s="1021"/>
      <c r="RPV129" s="1021"/>
      <c r="RPW129" s="1021"/>
      <c r="RPX129" s="1021"/>
      <c r="RPY129" s="1021"/>
      <c r="RPZ129" s="1021"/>
      <c r="RQA129" s="1021"/>
      <c r="RQB129" s="1021"/>
      <c r="RQC129" s="1021"/>
      <c r="RQD129" s="1021"/>
      <c r="RQE129" s="1021"/>
      <c r="RQF129" s="1021"/>
      <c r="RQG129" s="1021"/>
      <c r="RQH129" s="1021"/>
      <c r="RQI129" s="1021"/>
      <c r="RQJ129" s="1021"/>
      <c r="RQK129" s="1021"/>
      <c r="RQL129" s="1021"/>
      <c r="RQM129" s="1021"/>
      <c r="RQN129" s="1021"/>
      <c r="RQO129" s="1021"/>
      <c r="RQP129" s="1021"/>
      <c r="RQQ129" s="1021"/>
      <c r="RQR129" s="1021"/>
      <c r="RQS129" s="1021"/>
      <c r="RQT129" s="1021"/>
      <c r="RQU129" s="1021"/>
      <c r="RQV129" s="1021"/>
      <c r="RQW129" s="1021"/>
      <c r="RQX129" s="1021"/>
      <c r="RQY129" s="1021"/>
      <c r="RQZ129" s="1021"/>
      <c r="RRA129" s="1021"/>
      <c r="RRB129" s="1021"/>
      <c r="RRC129" s="1021"/>
      <c r="RRD129" s="1021"/>
      <c r="RRE129" s="1021"/>
      <c r="RRF129" s="1021"/>
      <c r="RRG129" s="1021"/>
      <c r="RRH129" s="1021"/>
      <c r="RRI129" s="1021"/>
      <c r="RRJ129" s="1021"/>
      <c r="RRK129" s="1021"/>
      <c r="RRL129" s="1021"/>
      <c r="RRM129" s="1021"/>
      <c r="RRN129" s="1021"/>
      <c r="RRO129" s="1021"/>
      <c r="RRP129" s="1021"/>
      <c r="RRQ129" s="1021"/>
      <c r="RRR129" s="1021"/>
      <c r="RRS129" s="1021"/>
      <c r="RRT129" s="1021"/>
      <c r="RRU129" s="1021"/>
      <c r="RRV129" s="1021"/>
      <c r="RRW129" s="1021"/>
      <c r="RRX129" s="1021"/>
      <c r="RRY129" s="1021"/>
      <c r="RRZ129" s="1021"/>
      <c r="RSA129" s="1021"/>
      <c r="RSB129" s="1021"/>
      <c r="RSC129" s="1021"/>
      <c r="RSD129" s="1021"/>
      <c r="RSE129" s="1021"/>
      <c r="RSF129" s="1021"/>
      <c r="RSG129" s="1021"/>
      <c r="RSH129" s="1021"/>
      <c r="RSI129" s="1021"/>
      <c r="RSJ129" s="1021"/>
      <c r="RSK129" s="1021"/>
      <c r="RSL129" s="1021"/>
      <c r="RSM129" s="1021"/>
      <c r="RSN129" s="1021"/>
      <c r="RSO129" s="1021"/>
      <c r="RSP129" s="1021"/>
      <c r="RSQ129" s="1021"/>
      <c r="RSR129" s="1021"/>
      <c r="RSS129" s="1021"/>
      <c r="RST129" s="1021"/>
      <c r="RSU129" s="1021"/>
      <c r="RSV129" s="1021"/>
      <c r="RSW129" s="1021"/>
      <c r="RSX129" s="1021"/>
      <c r="RSY129" s="1021"/>
      <c r="RSZ129" s="1021"/>
      <c r="RTA129" s="1021"/>
      <c r="RTB129" s="1021"/>
      <c r="RTC129" s="1021"/>
      <c r="RTD129" s="1021"/>
      <c r="RTE129" s="1021"/>
      <c r="RTF129" s="1021"/>
      <c r="RTG129" s="1021"/>
      <c r="RTH129" s="1021"/>
      <c r="RTI129" s="1021"/>
      <c r="RTJ129" s="1021"/>
      <c r="RTK129" s="1021"/>
      <c r="RTL129" s="1021"/>
      <c r="RTM129" s="1021"/>
      <c r="RTN129" s="1021"/>
      <c r="RTO129" s="1021"/>
      <c r="RTP129" s="1021"/>
      <c r="RTQ129" s="1021"/>
      <c r="RTR129" s="1021"/>
      <c r="RTS129" s="1021"/>
      <c r="RTT129" s="1021"/>
      <c r="RTU129" s="1021"/>
      <c r="RTV129" s="1021"/>
      <c r="RTW129" s="1021"/>
      <c r="RTX129" s="1021"/>
      <c r="RTY129" s="1021"/>
      <c r="RTZ129" s="1021"/>
      <c r="RUA129" s="1021"/>
      <c r="RUB129" s="1021"/>
      <c r="RUC129" s="1021"/>
      <c r="RUD129" s="1021"/>
      <c r="RUE129" s="1021"/>
      <c r="RUF129" s="1021"/>
      <c r="RUG129" s="1021"/>
      <c r="RUH129" s="1021"/>
      <c r="RUI129" s="1021"/>
      <c r="RUJ129" s="1021"/>
      <c r="RUK129" s="1021"/>
      <c r="RUL129" s="1021"/>
      <c r="RUM129" s="1021"/>
      <c r="RUN129" s="1021"/>
      <c r="RUO129" s="1021"/>
      <c r="RUP129" s="1021"/>
      <c r="RUQ129" s="1021"/>
      <c r="RUR129" s="1021"/>
      <c r="RUS129" s="1021"/>
      <c r="RUT129" s="1021"/>
      <c r="RUU129" s="1021"/>
      <c r="RUV129" s="1021"/>
      <c r="RUW129" s="1021"/>
      <c r="RUX129" s="1021"/>
      <c r="RUY129" s="1021"/>
      <c r="RUZ129" s="1021"/>
      <c r="RVA129" s="1021"/>
      <c r="RVB129" s="1021"/>
      <c r="RVC129" s="1021"/>
      <c r="RVD129" s="1021"/>
      <c r="RVE129" s="1021"/>
      <c r="RVF129" s="1021"/>
      <c r="RVG129" s="1021"/>
      <c r="RVH129" s="1021"/>
      <c r="RVI129" s="1021"/>
      <c r="RVJ129" s="1021"/>
      <c r="RVK129" s="1021"/>
      <c r="RVL129" s="1021"/>
      <c r="RVM129" s="1021"/>
      <c r="RVN129" s="1021"/>
      <c r="RVO129" s="1021"/>
      <c r="RVP129" s="1021"/>
      <c r="RVQ129" s="1021"/>
      <c r="RVR129" s="1021"/>
      <c r="RVS129" s="1021"/>
      <c r="RVT129" s="1021"/>
      <c r="RVU129" s="1021"/>
      <c r="RVV129" s="1021"/>
      <c r="RVW129" s="1021"/>
      <c r="RVX129" s="1021"/>
      <c r="RVY129" s="1021"/>
      <c r="RVZ129" s="1021"/>
      <c r="RWA129" s="1021"/>
      <c r="RWB129" s="1021"/>
      <c r="RWC129" s="1021"/>
      <c r="RWD129" s="1021"/>
      <c r="RWE129" s="1021"/>
      <c r="RWF129" s="1021"/>
      <c r="RWG129" s="1021"/>
      <c r="RWH129" s="1021"/>
      <c r="RWI129" s="1021"/>
      <c r="RWJ129" s="1021"/>
      <c r="RWK129" s="1021"/>
      <c r="RWL129" s="1021"/>
      <c r="RWM129" s="1021"/>
      <c r="RWN129" s="1021"/>
      <c r="RWO129" s="1021"/>
      <c r="RWP129" s="1021"/>
      <c r="RWQ129" s="1021"/>
      <c r="RWR129" s="1021"/>
      <c r="RWS129" s="1021"/>
      <c r="RWT129" s="1021"/>
      <c r="RWU129" s="1021"/>
      <c r="RWV129" s="1021"/>
      <c r="RWW129" s="1021"/>
      <c r="RWX129" s="1021"/>
      <c r="RWY129" s="1021"/>
      <c r="RWZ129" s="1021"/>
      <c r="RXA129" s="1021"/>
      <c r="RXB129" s="1021"/>
      <c r="RXC129" s="1021"/>
      <c r="RXD129" s="1021"/>
      <c r="RXE129" s="1021"/>
      <c r="RXF129" s="1021"/>
      <c r="RXG129" s="1021"/>
      <c r="RXH129" s="1021"/>
      <c r="RXI129" s="1021"/>
      <c r="RXJ129" s="1021"/>
      <c r="RXK129" s="1021"/>
      <c r="RXL129" s="1021"/>
      <c r="RXM129" s="1021"/>
      <c r="RXN129" s="1021"/>
      <c r="RXO129" s="1021"/>
      <c r="RXP129" s="1021"/>
      <c r="RXQ129" s="1021"/>
      <c r="RXR129" s="1021"/>
      <c r="RXS129" s="1021"/>
      <c r="RXT129" s="1021"/>
      <c r="RXU129" s="1021"/>
      <c r="RXV129" s="1021"/>
      <c r="RXW129" s="1021"/>
      <c r="RXX129" s="1021"/>
      <c r="RXY129" s="1021"/>
      <c r="RXZ129" s="1021"/>
      <c r="RYA129" s="1021"/>
      <c r="RYB129" s="1021"/>
      <c r="RYC129" s="1021"/>
      <c r="RYD129" s="1021"/>
      <c r="RYE129" s="1021"/>
      <c r="RYF129" s="1021"/>
      <c r="RYG129" s="1021"/>
      <c r="RYH129" s="1021"/>
      <c r="RYI129" s="1021"/>
      <c r="RYJ129" s="1021"/>
      <c r="RYK129" s="1021"/>
      <c r="RYL129" s="1021"/>
      <c r="RYM129" s="1021"/>
      <c r="RYN129" s="1021"/>
      <c r="RYO129" s="1021"/>
      <c r="RYP129" s="1021"/>
      <c r="RYQ129" s="1021"/>
      <c r="RYR129" s="1021"/>
      <c r="RYS129" s="1021"/>
      <c r="RYT129" s="1021"/>
      <c r="RYU129" s="1021"/>
      <c r="RYV129" s="1021"/>
      <c r="RYW129" s="1021"/>
      <c r="RYX129" s="1021"/>
      <c r="RYY129" s="1021"/>
      <c r="RYZ129" s="1021"/>
      <c r="RZA129" s="1021"/>
      <c r="RZB129" s="1021"/>
      <c r="RZC129" s="1021"/>
      <c r="RZD129" s="1021"/>
      <c r="RZE129" s="1021"/>
      <c r="RZF129" s="1021"/>
      <c r="RZG129" s="1021"/>
      <c r="RZH129" s="1021"/>
      <c r="RZI129" s="1021"/>
      <c r="RZJ129" s="1021"/>
      <c r="RZK129" s="1021"/>
      <c r="RZL129" s="1021"/>
      <c r="RZM129" s="1021"/>
      <c r="RZN129" s="1021"/>
      <c r="RZO129" s="1021"/>
      <c r="RZP129" s="1021"/>
      <c r="RZQ129" s="1021"/>
      <c r="RZR129" s="1021"/>
      <c r="RZS129" s="1021"/>
      <c r="RZT129" s="1021"/>
      <c r="RZU129" s="1021"/>
      <c r="RZV129" s="1021"/>
      <c r="RZW129" s="1021"/>
      <c r="RZX129" s="1021"/>
      <c r="RZY129" s="1021"/>
      <c r="RZZ129" s="1021"/>
      <c r="SAA129" s="1021"/>
      <c r="SAB129" s="1021"/>
      <c r="SAC129" s="1021"/>
      <c r="SAD129" s="1021"/>
      <c r="SAE129" s="1021"/>
      <c r="SAF129" s="1021"/>
      <c r="SAG129" s="1021"/>
      <c r="SAH129" s="1021"/>
      <c r="SAI129" s="1021"/>
      <c r="SAJ129" s="1021"/>
      <c r="SAK129" s="1021"/>
      <c r="SAL129" s="1021"/>
      <c r="SAM129" s="1021"/>
      <c r="SAN129" s="1021"/>
      <c r="SAO129" s="1021"/>
      <c r="SAP129" s="1021"/>
      <c r="SAQ129" s="1021"/>
      <c r="SAR129" s="1021"/>
      <c r="SAS129" s="1021"/>
      <c r="SAT129" s="1021"/>
      <c r="SAU129" s="1021"/>
      <c r="SAV129" s="1021"/>
      <c r="SAW129" s="1021"/>
      <c r="SAX129" s="1021"/>
      <c r="SAY129" s="1021"/>
      <c r="SAZ129" s="1021"/>
      <c r="SBA129" s="1021"/>
      <c r="SBB129" s="1021"/>
      <c r="SBC129" s="1021"/>
      <c r="SBD129" s="1021"/>
      <c r="SBE129" s="1021"/>
      <c r="SBF129" s="1021"/>
      <c r="SBG129" s="1021"/>
      <c r="SBH129" s="1021"/>
      <c r="SBI129" s="1021"/>
      <c r="SBJ129" s="1021"/>
      <c r="SBK129" s="1021"/>
      <c r="SBL129" s="1021"/>
      <c r="SBM129" s="1021"/>
      <c r="SBN129" s="1021"/>
      <c r="SBO129" s="1021"/>
      <c r="SBP129" s="1021"/>
      <c r="SBQ129" s="1021"/>
      <c r="SBR129" s="1021"/>
      <c r="SBS129" s="1021"/>
      <c r="SBT129" s="1021"/>
      <c r="SBU129" s="1021"/>
      <c r="SBV129" s="1021"/>
      <c r="SBW129" s="1021"/>
      <c r="SBX129" s="1021"/>
      <c r="SBY129" s="1021"/>
      <c r="SBZ129" s="1021"/>
      <c r="SCA129" s="1021"/>
      <c r="SCB129" s="1021"/>
      <c r="SCC129" s="1021"/>
      <c r="SCD129" s="1021"/>
      <c r="SCE129" s="1021"/>
      <c r="SCF129" s="1021"/>
      <c r="SCG129" s="1021"/>
      <c r="SCH129" s="1021"/>
      <c r="SCI129" s="1021"/>
      <c r="SCJ129" s="1021"/>
      <c r="SCK129" s="1021"/>
      <c r="SCL129" s="1021"/>
      <c r="SCM129" s="1021"/>
      <c r="SCN129" s="1021"/>
      <c r="SCO129" s="1021"/>
      <c r="SCP129" s="1021"/>
      <c r="SCQ129" s="1021"/>
      <c r="SCR129" s="1021"/>
      <c r="SCS129" s="1021"/>
      <c r="SCT129" s="1021"/>
      <c r="SCU129" s="1021"/>
      <c r="SCV129" s="1021"/>
      <c r="SCW129" s="1021"/>
      <c r="SCX129" s="1021"/>
      <c r="SCY129" s="1021"/>
      <c r="SCZ129" s="1021"/>
      <c r="SDA129" s="1021"/>
      <c r="SDB129" s="1021"/>
      <c r="SDC129" s="1021"/>
      <c r="SDD129" s="1021"/>
      <c r="SDE129" s="1021"/>
      <c r="SDF129" s="1021"/>
      <c r="SDG129" s="1021"/>
      <c r="SDH129" s="1021"/>
      <c r="SDI129" s="1021"/>
      <c r="SDJ129" s="1021"/>
      <c r="SDK129" s="1021"/>
      <c r="SDL129" s="1021"/>
      <c r="SDM129" s="1021"/>
      <c r="SDN129" s="1021"/>
      <c r="SDO129" s="1021"/>
      <c r="SDP129" s="1021"/>
      <c r="SDQ129" s="1021"/>
      <c r="SDR129" s="1021"/>
      <c r="SDS129" s="1021"/>
      <c r="SDT129" s="1021"/>
      <c r="SDU129" s="1021"/>
      <c r="SDV129" s="1021"/>
      <c r="SDW129" s="1021"/>
      <c r="SDX129" s="1021"/>
      <c r="SDY129" s="1021"/>
      <c r="SDZ129" s="1021"/>
      <c r="SEA129" s="1021"/>
      <c r="SEB129" s="1021"/>
      <c r="SEC129" s="1021"/>
      <c r="SED129" s="1021"/>
      <c r="SEE129" s="1021"/>
      <c r="SEF129" s="1021"/>
      <c r="SEG129" s="1021"/>
      <c r="SEH129" s="1021"/>
      <c r="SEI129" s="1021"/>
      <c r="SEJ129" s="1021"/>
      <c r="SEK129" s="1021"/>
      <c r="SEL129" s="1021"/>
      <c r="SEM129" s="1021"/>
      <c r="SEN129" s="1021"/>
      <c r="SEO129" s="1021"/>
      <c r="SEP129" s="1021"/>
      <c r="SEQ129" s="1021"/>
      <c r="SER129" s="1021"/>
      <c r="SES129" s="1021"/>
      <c r="SET129" s="1021"/>
      <c r="SEU129" s="1021"/>
      <c r="SEV129" s="1021"/>
      <c r="SEW129" s="1021"/>
      <c r="SEX129" s="1021"/>
      <c r="SEY129" s="1021"/>
      <c r="SEZ129" s="1021"/>
      <c r="SFA129" s="1021"/>
      <c r="SFB129" s="1021"/>
      <c r="SFC129" s="1021"/>
      <c r="SFD129" s="1021"/>
      <c r="SFE129" s="1021"/>
      <c r="SFF129" s="1021"/>
      <c r="SFG129" s="1021"/>
      <c r="SFH129" s="1021"/>
      <c r="SFI129" s="1021"/>
      <c r="SFJ129" s="1021"/>
      <c r="SFK129" s="1021"/>
      <c r="SFL129" s="1021"/>
      <c r="SFM129" s="1021"/>
      <c r="SFN129" s="1021"/>
      <c r="SFO129" s="1021"/>
      <c r="SFP129" s="1021"/>
      <c r="SFQ129" s="1021"/>
      <c r="SFR129" s="1021"/>
      <c r="SFS129" s="1021"/>
      <c r="SFT129" s="1021"/>
      <c r="SFU129" s="1021"/>
      <c r="SFV129" s="1021"/>
      <c r="SFW129" s="1021"/>
      <c r="SFX129" s="1021"/>
      <c r="SFY129" s="1021"/>
      <c r="SFZ129" s="1021"/>
      <c r="SGA129" s="1021"/>
      <c r="SGB129" s="1021"/>
      <c r="SGC129" s="1021"/>
      <c r="SGD129" s="1021"/>
      <c r="SGE129" s="1021"/>
      <c r="SGF129" s="1021"/>
      <c r="SGG129" s="1021"/>
      <c r="SGH129" s="1021"/>
      <c r="SGI129" s="1021"/>
      <c r="SGJ129" s="1021"/>
      <c r="SGK129" s="1021"/>
      <c r="SGL129" s="1021"/>
      <c r="SGM129" s="1021"/>
      <c r="SGN129" s="1021"/>
      <c r="SGO129" s="1021"/>
      <c r="SGP129" s="1021"/>
      <c r="SGQ129" s="1021"/>
      <c r="SGR129" s="1021"/>
      <c r="SGS129" s="1021"/>
      <c r="SGT129" s="1021"/>
      <c r="SGU129" s="1021"/>
      <c r="SGV129" s="1021"/>
      <c r="SGW129" s="1021"/>
      <c r="SGX129" s="1021"/>
      <c r="SGY129" s="1021"/>
      <c r="SGZ129" s="1021"/>
      <c r="SHA129" s="1021"/>
      <c r="SHB129" s="1021"/>
      <c r="SHC129" s="1021"/>
      <c r="SHD129" s="1021"/>
      <c r="SHE129" s="1021"/>
      <c r="SHF129" s="1021"/>
      <c r="SHG129" s="1021"/>
      <c r="SHH129" s="1021"/>
      <c r="SHI129" s="1021"/>
      <c r="SHJ129" s="1021"/>
      <c r="SHK129" s="1021"/>
      <c r="SHL129" s="1021"/>
      <c r="SHM129" s="1021"/>
      <c r="SHN129" s="1021"/>
      <c r="SHO129" s="1021"/>
      <c r="SHP129" s="1021"/>
      <c r="SHQ129" s="1021"/>
      <c r="SHR129" s="1021"/>
      <c r="SHS129" s="1021"/>
      <c r="SHT129" s="1021"/>
      <c r="SHU129" s="1021"/>
      <c r="SHV129" s="1021"/>
      <c r="SHW129" s="1021"/>
      <c r="SHX129" s="1021"/>
      <c r="SHY129" s="1021"/>
      <c r="SHZ129" s="1021"/>
      <c r="SIA129" s="1021"/>
      <c r="SIB129" s="1021"/>
      <c r="SIC129" s="1021"/>
      <c r="SID129" s="1021"/>
      <c r="SIE129" s="1021"/>
      <c r="SIF129" s="1021"/>
      <c r="SIG129" s="1021"/>
      <c r="SIH129" s="1021"/>
      <c r="SII129" s="1021"/>
      <c r="SIJ129" s="1021"/>
      <c r="SIK129" s="1021"/>
      <c r="SIL129" s="1021"/>
      <c r="SIM129" s="1021"/>
      <c r="SIN129" s="1021"/>
      <c r="SIO129" s="1021"/>
      <c r="SIP129" s="1021"/>
      <c r="SIQ129" s="1021"/>
      <c r="SIR129" s="1021"/>
      <c r="SIS129" s="1021"/>
      <c r="SIT129" s="1021"/>
      <c r="SIU129" s="1021"/>
      <c r="SIV129" s="1021"/>
      <c r="SIW129" s="1021"/>
      <c r="SIX129" s="1021"/>
      <c r="SIY129" s="1021"/>
      <c r="SIZ129" s="1021"/>
      <c r="SJA129" s="1021"/>
      <c r="SJB129" s="1021"/>
      <c r="SJC129" s="1021"/>
      <c r="SJD129" s="1021"/>
      <c r="SJE129" s="1021"/>
      <c r="SJF129" s="1021"/>
      <c r="SJG129" s="1021"/>
      <c r="SJH129" s="1021"/>
      <c r="SJI129" s="1021"/>
      <c r="SJJ129" s="1021"/>
      <c r="SJK129" s="1021"/>
      <c r="SJL129" s="1021"/>
      <c r="SJM129" s="1021"/>
      <c r="SJN129" s="1021"/>
      <c r="SJO129" s="1021"/>
      <c r="SJP129" s="1021"/>
      <c r="SJQ129" s="1021"/>
      <c r="SJR129" s="1021"/>
      <c r="SJS129" s="1021"/>
      <c r="SJT129" s="1021"/>
      <c r="SJU129" s="1021"/>
      <c r="SJV129" s="1021"/>
      <c r="SJW129" s="1021"/>
      <c r="SJX129" s="1021"/>
      <c r="SJY129" s="1021"/>
      <c r="SJZ129" s="1021"/>
      <c r="SKA129" s="1021"/>
      <c r="SKB129" s="1021"/>
      <c r="SKC129" s="1021"/>
      <c r="SKD129" s="1021"/>
      <c r="SKE129" s="1021"/>
      <c r="SKF129" s="1021"/>
      <c r="SKG129" s="1021"/>
      <c r="SKH129" s="1021"/>
      <c r="SKI129" s="1021"/>
      <c r="SKJ129" s="1021"/>
      <c r="SKK129" s="1021"/>
      <c r="SKL129" s="1021"/>
      <c r="SKM129" s="1021"/>
      <c r="SKN129" s="1021"/>
      <c r="SKO129" s="1021"/>
      <c r="SKP129" s="1021"/>
      <c r="SKQ129" s="1021"/>
      <c r="SKR129" s="1021"/>
      <c r="SKS129" s="1021"/>
      <c r="SKT129" s="1021"/>
      <c r="SKU129" s="1021"/>
      <c r="SKV129" s="1021"/>
      <c r="SKW129" s="1021"/>
      <c r="SKX129" s="1021"/>
      <c r="SKY129" s="1021"/>
      <c r="SKZ129" s="1021"/>
      <c r="SLA129" s="1021"/>
      <c r="SLB129" s="1021"/>
      <c r="SLC129" s="1021"/>
      <c r="SLD129" s="1021"/>
      <c r="SLE129" s="1021"/>
      <c r="SLF129" s="1021"/>
      <c r="SLG129" s="1021"/>
      <c r="SLH129" s="1021"/>
      <c r="SLI129" s="1021"/>
      <c r="SLJ129" s="1021"/>
      <c r="SLK129" s="1021"/>
      <c r="SLL129" s="1021"/>
      <c r="SLM129" s="1021"/>
      <c r="SLN129" s="1021"/>
      <c r="SLO129" s="1021"/>
      <c r="SLP129" s="1021"/>
      <c r="SLQ129" s="1021"/>
      <c r="SLR129" s="1021"/>
      <c r="SLS129" s="1021"/>
      <c r="SLT129" s="1021"/>
      <c r="SLU129" s="1021"/>
      <c r="SLV129" s="1021"/>
      <c r="SLW129" s="1021"/>
      <c r="SLX129" s="1021"/>
      <c r="SLY129" s="1021"/>
      <c r="SLZ129" s="1021"/>
      <c r="SMA129" s="1021"/>
      <c r="SMB129" s="1021"/>
      <c r="SMC129" s="1021"/>
      <c r="SMD129" s="1021"/>
      <c r="SME129" s="1021"/>
      <c r="SMF129" s="1021"/>
      <c r="SMG129" s="1021"/>
      <c r="SMH129" s="1021"/>
      <c r="SMI129" s="1021"/>
      <c r="SMJ129" s="1021"/>
      <c r="SMK129" s="1021"/>
      <c r="SML129" s="1021"/>
      <c r="SMM129" s="1021"/>
      <c r="SMN129" s="1021"/>
      <c r="SMO129" s="1021"/>
      <c r="SMP129" s="1021"/>
      <c r="SMQ129" s="1021"/>
      <c r="SMR129" s="1021"/>
      <c r="SMS129" s="1021"/>
      <c r="SMT129" s="1021"/>
      <c r="SMU129" s="1021"/>
      <c r="SMV129" s="1021"/>
      <c r="SMW129" s="1021"/>
      <c r="SMX129" s="1021"/>
      <c r="SMY129" s="1021"/>
      <c r="SMZ129" s="1021"/>
      <c r="SNA129" s="1021"/>
      <c r="SNB129" s="1021"/>
      <c r="SNC129" s="1021"/>
      <c r="SND129" s="1021"/>
      <c r="SNE129" s="1021"/>
      <c r="SNF129" s="1021"/>
      <c r="SNG129" s="1021"/>
      <c r="SNH129" s="1021"/>
      <c r="SNI129" s="1021"/>
      <c r="SNJ129" s="1021"/>
      <c r="SNK129" s="1021"/>
      <c r="SNL129" s="1021"/>
      <c r="SNM129" s="1021"/>
      <c r="SNN129" s="1021"/>
      <c r="SNO129" s="1021"/>
      <c r="SNP129" s="1021"/>
      <c r="SNQ129" s="1021"/>
      <c r="SNR129" s="1021"/>
      <c r="SNS129" s="1021"/>
      <c r="SNT129" s="1021"/>
      <c r="SNU129" s="1021"/>
      <c r="SNV129" s="1021"/>
      <c r="SNW129" s="1021"/>
      <c r="SNX129" s="1021"/>
      <c r="SNY129" s="1021"/>
      <c r="SNZ129" s="1021"/>
      <c r="SOA129" s="1021"/>
      <c r="SOB129" s="1021"/>
      <c r="SOC129" s="1021"/>
      <c r="SOD129" s="1021"/>
      <c r="SOE129" s="1021"/>
      <c r="SOF129" s="1021"/>
      <c r="SOG129" s="1021"/>
      <c r="SOH129" s="1021"/>
      <c r="SOI129" s="1021"/>
      <c r="SOJ129" s="1021"/>
      <c r="SOK129" s="1021"/>
      <c r="SOL129" s="1021"/>
      <c r="SOM129" s="1021"/>
      <c r="SON129" s="1021"/>
      <c r="SOO129" s="1021"/>
      <c r="SOP129" s="1021"/>
      <c r="SOQ129" s="1021"/>
      <c r="SOR129" s="1021"/>
      <c r="SOS129" s="1021"/>
      <c r="SOT129" s="1021"/>
      <c r="SOU129" s="1021"/>
      <c r="SOV129" s="1021"/>
      <c r="SOW129" s="1021"/>
      <c r="SOX129" s="1021"/>
      <c r="SOY129" s="1021"/>
      <c r="SOZ129" s="1021"/>
      <c r="SPA129" s="1021"/>
      <c r="SPB129" s="1021"/>
      <c r="SPC129" s="1021"/>
      <c r="SPD129" s="1021"/>
      <c r="SPE129" s="1021"/>
      <c r="SPF129" s="1021"/>
      <c r="SPG129" s="1021"/>
      <c r="SPH129" s="1021"/>
      <c r="SPI129" s="1021"/>
      <c r="SPJ129" s="1021"/>
      <c r="SPK129" s="1021"/>
      <c r="SPL129" s="1021"/>
      <c r="SPM129" s="1021"/>
      <c r="SPN129" s="1021"/>
      <c r="SPO129" s="1021"/>
      <c r="SPP129" s="1021"/>
      <c r="SPQ129" s="1021"/>
      <c r="SPR129" s="1021"/>
      <c r="SPS129" s="1021"/>
      <c r="SPT129" s="1021"/>
      <c r="SPU129" s="1021"/>
      <c r="SPV129" s="1021"/>
      <c r="SPW129" s="1021"/>
      <c r="SPX129" s="1021"/>
      <c r="SPY129" s="1021"/>
      <c r="SPZ129" s="1021"/>
      <c r="SQA129" s="1021"/>
      <c r="SQB129" s="1021"/>
      <c r="SQC129" s="1021"/>
      <c r="SQD129" s="1021"/>
      <c r="SQE129" s="1021"/>
      <c r="SQF129" s="1021"/>
      <c r="SQG129" s="1021"/>
      <c r="SQH129" s="1021"/>
      <c r="SQI129" s="1021"/>
      <c r="SQJ129" s="1021"/>
      <c r="SQK129" s="1021"/>
      <c r="SQL129" s="1021"/>
      <c r="SQM129" s="1021"/>
      <c r="SQN129" s="1021"/>
      <c r="SQO129" s="1021"/>
      <c r="SQP129" s="1021"/>
      <c r="SQQ129" s="1021"/>
      <c r="SQR129" s="1021"/>
      <c r="SQS129" s="1021"/>
      <c r="SQT129" s="1021"/>
      <c r="SQU129" s="1021"/>
      <c r="SQV129" s="1021"/>
      <c r="SQW129" s="1021"/>
      <c r="SQX129" s="1021"/>
      <c r="SQY129" s="1021"/>
      <c r="SQZ129" s="1021"/>
      <c r="SRA129" s="1021"/>
      <c r="SRB129" s="1021"/>
      <c r="SRC129" s="1021"/>
      <c r="SRD129" s="1021"/>
      <c r="SRE129" s="1021"/>
      <c r="SRF129" s="1021"/>
      <c r="SRG129" s="1021"/>
      <c r="SRH129" s="1021"/>
      <c r="SRI129" s="1021"/>
      <c r="SRJ129" s="1021"/>
      <c r="SRK129" s="1021"/>
      <c r="SRL129" s="1021"/>
      <c r="SRM129" s="1021"/>
      <c r="SRN129" s="1021"/>
      <c r="SRO129" s="1021"/>
      <c r="SRP129" s="1021"/>
      <c r="SRQ129" s="1021"/>
      <c r="SRR129" s="1021"/>
      <c r="SRS129" s="1021"/>
      <c r="SRT129" s="1021"/>
      <c r="SRU129" s="1021"/>
      <c r="SRV129" s="1021"/>
      <c r="SRW129" s="1021"/>
      <c r="SRX129" s="1021"/>
      <c r="SRY129" s="1021"/>
      <c r="SRZ129" s="1021"/>
      <c r="SSA129" s="1021"/>
      <c r="SSB129" s="1021"/>
      <c r="SSC129" s="1021"/>
      <c r="SSD129" s="1021"/>
      <c r="SSE129" s="1021"/>
      <c r="SSF129" s="1021"/>
      <c r="SSG129" s="1021"/>
      <c r="SSH129" s="1021"/>
      <c r="SSI129" s="1021"/>
      <c r="SSJ129" s="1021"/>
      <c r="SSK129" s="1021"/>
      <c r="SSL129" s="1021"/>
      <c r="SSM129" s="1021"/>
      <c r="SSN129" s="1021"/>
      <c r="SSO129" s="1021"/>
      <c r="SSP129" s="1021"/>
      <c r="SSQ129" s="1021"/>
      <c r="SSR129" s="1021"/>
      <c r="SSS129" s="1021"/>
      <c r="SST129" s="1021"/>
      <c r="SSU129" s="1021"/>
      <c r="SSV129" s="1021"/>
      <c r="SSW129" s="1021"/>
      <c r="SSX129" s="1021"/>
      <c r="SSY129" s="1021"/>
      <c r="SSZ129" s="1021"/>
      <c r="STA129" s="1021"/>
      <c r="STB129" s="1021"/>
      <c r="STC129" s="1021"/>
      <c r="STD129" s="1021"/>
      <c r="STE129" s="1021"/>
      <c r="STF129" s="1021"/>
      <c r="STG129" s="1021"/>
      <c r="STH129" s="1021"/>
      <c r="STI129" s="1021"/>
      <c r="STJ129" s="1021"/>
      <c r="STK129" s="1021"/>
      <c r="STL129" s="1021"/>
      <c r="STM129" s="1021"/>
      <c r="STN129" s="1021"/>
      <c r="STO129" s="1021"/>
      <c r="STP129" s="1021"/>
      <c r="STQ129" s="1021"/>
      <c r="STR129" s="1021"/>
      <c r="STS129" s="1021"/>
      <c r="STT129" s="1021"/>
      <c r="STU129" s="1021"/>
      <c r="STV129" s="1021"/>
      <c r="STW129" s="1021"/>
      <c r="STX129" s="1021"/>
      <c r="STY129" s="1021"/>
      <c r="STZ129" s="1021"/>
      <c r="SUA129" s="1021"/>
      <c r="SUB129" s="1021"/>
      <c r="SUC129" s="1021"/>
      <c r="SUD129" s="1021"/>
      <c r="SUE129" s="1021"/>
      <c r="SUF129" s="1021"/>
      <c r="SUG129" s="1021"/>
      <c r="SUH129" s="1021"/>
      <c r="SUI129" s="1021"/>
      <c r="SUJ129" s="1021"/>
      <c r="SUK129" s="1021"/>
      <c r="SUL129" s="1021"/>
      <c r="SUM129" s="1021"/>
      <c r="SUN129" s="1021"/>
      <c r="SUO129" s="1021"/>
      <c r="SUP129" s="1021"/>
      <c r="SUQ129" s="1021"/>
      <c r="SUR129" s="1021"/>
      <c r="SUS129" s="1021"/>
      <c r="SUT129" s="1021"/>
      <c r="SUU129" s="1021"/>
      <c r="SUV129" s="1021"/>
      <c r="SUW129" s="1021"/>
      <c r="SUX129" s="1021"/>
      <c r="SUY129" s="1021"/>
      <c r="SUZ129" s="1021"/>
      <c r="SVA129" s="1021"/>
      <c r="SVB129" s="1021"/>
      <c r="SVC129" s="1021"/>
      <c r="SVD129" s="1021"/>
      <c r="SVE129" s="1021"/>
      <c r="SVF129" s="1021"/>
      <c r="SVG129" s="1021"/>
      <c r="SVH129" s="1021"/>
      <c r="SVI129" s="1021"/>
      <c r="SVJ129" s="1021"/>
      <c r="SVK129" s="1021"/>
      <c r="SVL129" s="1021"/>
      <c r="SVM129" s="1021"/>
      <c r="SVN129" s="1021"/>
      <c r="SVO129" s="1021"/>
      <c r="SVP129" s="1021"/>
      <c r="SVQ129" s="1021"/>
      <c r="SVR129" s="1021"/>
      <c r="SVS129" s="1021"/>
      <c r="SVT129" s="1021"/>
      <c r="SVU129" s="1021"/>
      <c r="SVV129" s="1021"/>
      <c r="SVW129" s="1021"/>
      <c r="SVX129" s="1021"/>
      <c r="SVY129" s="1021"/>
      <c r="SVZ129" s="1021"/>
      <c r="SWA129" s="1021"/>
      <c r="SWB129" s="1021"/>
      <c r="SWC129" s="1021"/>
      <c r="SWD129" s="1021"/>
      <c r="SWE129" s="1021"/>
      <c r="SWF129" s="1021"/>
      <c r="SWG129" s="1021"/>
      <c r="SWH129" s="1021"/>
      <c r="SWI129" s="1021"/>
      <c r="SWJ129" s="1021"/>
      <c r="SWK129" s="1021"/>
      <c r="SWL129" s="1021"/>
      <c r="SWM129" s="1021"/>
      <c r="SWN129" s="1021"/>
      <c r="SWO129" s="1021"/>
      <c r="SWP129" s="1021"/>
      <c r="SWQ129" s="1021"/>
      <c r="SWR129" s="1021"/>
      <c r="SWS129" s="1021"/>
      <c r="SWT129" s="1021"/>
      <c r="SWU129" s="1021"/>
      <c r="SWV129" s="1021"/>
      <c r="SWW129" s="1021"/>
      <c r="SWX129" s="1021"/>
      <c r="SWY129" s="1021"/>
      <c r="SWZ129" s="1021"/>
      <c r="SXA129" s="1021"/>
      <c r="SXB129" s="1021"/>
      <c r="SXC129" s="1021"/>
      <c r="SXD129" s="1021"/>
      <c r="SXE129" s="1021"/>
      <c r="SXF129" s="1021"/>
      <c r="SXG129" s="1021"/>
      <c r="SXH129" s="1021"/>
      <c r="SXI129" s="1021"/>
      <c r="SXJ129" s="1021"/>
      <c r="SXK129" s="1021"/>
      <c r="SXL129" s="1021"/>
      <c r="SXM129" s="1021"/>
      <c r="SXN129" s="1021"/>
      <c r="SXO129" s="1021"/>
      <c r="SXP129" s="1021"/>
      <c r="SXQ129" s="1021"/>
      <c r="SXR129" s="1021"/>
      <c r="SXS129" s="1021"/>
      <c r="SXT129" s="1021"/>
      <c r="SXU129" s="1021"/>
      <c r="SXV129" s="1021"/>
      <c r="SXW129" s="1021"/>
      <c r="SXX129" s="1021"/>
      <c r="SXY129" s="1021"/>
      <c r="SXZ129" s="1021"/>
      <c r="SYA129" s="1021"/>
      <c r="SYB129" s="1021"/>
      <c r="SYC129" s="1021"/>
      <c r="SYD129" s="1021"/>
      <c r="SYE129" s="1021"/>
      <c r="SYF129" s="1021"/>
      <c r="SYG129" s="1021"/>
      <c r="SYH129" s="1021"/>
      <c r="SYI129" s="1021"/>
      <c r="SYJ129" s="1021"/>
      <c r="SYK129" s="1021"/>
      <c r="SYL129" s="1021"/>
      <c r="SYM129" s="1021"/>
      <c r="SYN129" s="1021"/>
      <c r="SYO129" s="1021"/>
      <c r="SYP129" s="1021"/>
      <c r="SYQ129" s="1021"/>
      <c r="SYR129" s="1021"/>
      <c r="SYS129" s="1021"/>
      <c r="SYT129" s="1021"/>
      <c r="SYU129" s="1021"/>
      <c r="SYV129" s="1021"/>
      <c r="SYW129" s="1021"/>
      <c r="SYX129" s="1021"/>
      <c r="SYY129" s="1021"/>
      <c r="SYZ129" s="1021"/>
      <c r="SZA129" s="1021"/>
      <c r="SZB129" s="1021"/>
      <c r="SZC129" s="1021"/>
      <c r="SZD129" s="1021"/>
      <c r="SZE129" s="1021"/>
      <c r="SZF129" s="1021"/>
      <c r="SZG129" s="1021"/>
      <c r="SZH129" s="1021"/>
      <c r="SZI129" s="1021"/>
      <c r="SZJ129" s="1021"/>
      <c r="SZK129" s="1021"/>
      <c r="SZL129" s="1021"/>
      <c r="SZM129" s="1021"/>
      <c r="SZN129" s="1021"/>
      <c r="SZO129" s="1021"/>
      <c r="SZP129" s="1021"/>
      <c r="SZQ129" s="1021"/>
      <c r="SZR129" s="1021"/>
      <c r="SZS129" s="1021"/>
      <c r="SZT129" s="1021"/>
      <c r="SZU129" s="1021"/>
      <c r="SZV129" s="1021"/>
      <c r="SZW129" s="1021"/>
      <c r="SZX129" s="1021"/>
      <c r="SZY129" s="1021"/>
      <c r="SZZ129" s="1021"/>
      <c r="TAA129" s="1021"/>
      <c r="TAB129" s="1021"/>
      <c r="TAC129" s="1021"/>
      <c r="TAD129" s="1021"/>
      <c r="TAE129" s="1021"/>
      <c r="TAF129" s="1021"/>
      <c r="TAG129" s="1021"/>
      <c r="TAH129" s="1021"/>
      <c r="TAI129" s="1021"/>
      <c r="TAJ129" s="1021"/>
      <c r="TAK129" s="1021"/>
      <c r="TAL129" s="1021"/>
      <c r="TAM129" s="1021"/>
      <c r="TAN129" s="1021"/>
      <c r="TAO129" s="1021"/>
      <c r="TAP129" s="1021"/>
      <c r="TAQ129" s="1021"/>
      <c r="TAR129" s="1021"/>
      <c r="TAS129" s="1021"/>
      <c r="TAT129" s="1021"/>
      <c r="TAU129" s="1021"/>
      <c r="TAV129" s="1021"/>
      <c r="TAW129" s="1021"/>
      <c r="TAX129" s="1021"/>
      <c r="TAY129" s="1021"/>
      <c r="TAZ129" s="1021"/>
      <c r="TBA129" s="1021"/>
      <c r="TBB129" s="1021"/>
      <c r="TBC129" s="1021"/>
      <c r="TBD129" s="1021"/>
      <c r="TBE129" s="1021"/>
      <c r="TBF129" s="1021"/>
      <c r="TBG129" s="1021"/>
      <c r="TBH129" s="1021"/>
      <c r="TBI129" s="1021"/>
      <c r="TBJ129" s="1021"/>
      <c r="TBK129" s="1021"/>
      <c r="TBL129" s="1021"/>
      <c r="TBM129" s="1021"/>
      <c r="TBN129" s="1021"/>
      <c r="TBO129" s="1021"/>
      <c r="TBP129" s="1021"/>
      <c r="TBQ129" s="1021"/>
      <c r="TBR129" s="1021"/>
      <c r="TBS129" s="1021"/>
      <c r="TBT129" s="1021"/>
      <c r="TBU129" s="1021"/>
      <c r="TBV129" s="1021"/>
      <c r="TBW129" s="1021"/>
      <c r="TBX129" s="1021"/>
      <c r="TBY129" s="1021"/>
      <c r="TBZ129" s="1021"/>
      <c r="TCA129" s="1021"/>
      <c r="TCB129" s="1021"/>
      <c r="TCC129" s="1021"/>
      <c r="TCD129" s="1021"/>
      <c r="TCE129" s="1021"/>
      <c r="TCF129" s="1021"/>
      <c r="TCG129" s="1021"/>
      <c r="TCH129" s="1021"/>
      <c r="TCI129" s="1021"/>
      <c r="TCJ129" s="1021"/>
      <c r="TCK129" s="1021"/>
      <c r="TCL129" s="1021"/>
      <c r="TCM129" s="1021"/>
      <c r="TCN129" s="1021"/>
      <c r="TCO129" s="1021"/>
      <c r="TCP129" s="1021"/>
      <c r="TCQ129" s="1021"/>
      <c r="TCR129" s="1021"/>
      <c r="TCS129" s="1021"/>
      <c r="TCT129" s="1021"/>
      <c r="TCU129" s="1021"/>
      <c r="TCV129" s="1021"/>
      <c r="TCW129" s="1021"/>
      <c r="TCX129" s="1021"/>
      <c r="TCY129" s="1021"/>
      <c r="TCZ129" s="1021"/>
      <c r="TDA129" s="1021"/>
      <c r="TDB129" s="1021"/>
      <c r="TDC129" s="1021"/>
      <c r="TDD129" s="1021"/>
      <c r="TDE129" s="1021"/>
      <c r="TDF129" s="1021"/>
      <c r="TDG129" s="1021"/>
      <c r="TDH129" s="1021"/>
      <c r="TDI129" s="1021"/>
      <c r="TDJ129" s="1021"/>
      <c r="TDK129" s="1021"/>
      <c r="TDL129" s="1021"/>
      <c r="TDM129" s="1021"/>
      <c r="TDN129" s="1021"/>
      <c r="TDO129" s="1021"/>
      <c r="TDP129" s="1021"/>
      <c r="TDQ129" s="1021"/>
      <c r="TDR129" s="1021"/>
      <c r="TDS129" s="1021"/>
      <c r="TDT129" s="1021"/>
      <c r="TDU129" s="1021"/>
      <c r="TDV129" s="1021"/>
      <c r="TDW129" s="1021"/>
      <c r="TDX129" s="1021"/>
      <c r="TDY129" s="1021"/>
      <c r="TDZ129" s="1021"/>
      <c r="TEA129" s="1021"/>
      <c r="TEB129" s="1021"/>
      <c r="TEC129" s="1021"/>
      <c r="TED129" s="1021"/>
      <c r="TEE129" s="1021"/>
      <c r="TEF129" s="1021"/>
      <c r="TEG129" s="1021"/>
      <c r="TEH129" s="1021"/>
      <c r="TEI129" s="1021"/>
      <c r="TEJ129" s="1021"/>
      <c r="TEK129" s="1021"/>
      <c r="TEL129" s="1021"/>
      <c r="TEM129" s="1021"/>
      <c r="TEN129" s="1021"/>
      <c r="TEO129" s="1021"/>
      <c r="TEP129" s="1021"/>
      <c r="TEQ129" s="1021"/>
      <c r="TER129" s="1021"/>
      <c r="TES129" s="1021"/>
      <c r="TET129" s="1021"/>
      <c r="TEU129" s="1021"/>
      <c r="TEV129" s="1021"/>
      <c r="TEW129" s="1021"/>
      <c r="TEX129" s="1021"/>
      <c r="TEY129" s="1021"/>
      <c r="TEZ129" s="1021"/>
      <c r="TFA129" s="1021"/>
      <c r="TFB129" s="1021"/>
      <c r="TFC129" s="1021"/>
      <c r="TFD129" s="1021"/>
      <c r="TFE129" s="1021"/>
      <c r="TFF129" s="1021"/>
      <c r="TFG129" s="1021"/>
      <c r="TFH129" s="1021"/>
      <c r="TFI129" s="1021"/>
      <c r="TFJ129" s="1021"/>
      <c r="TFK129" s="1021"/>
      <c r="TFL129" s="1021"/>
      <c r="TFM129" s="1021"/>
      <c r="TFN129" s="1021"/>
      <c r="TFO129" s="1021"/>
      <c r="TFP129" s="1021"/>
      <c r="TFQ129" s="1021"/>
      <c r="TFR129" s="1021"/>
      <c r="TFS129" s="1021"/>
      <c r="TFT129" s="1021"/>
      <c r="TFU129" s="1021"/>
      <c r="TFV129" s="1021"/>
      <c r="TFW129" s="1021"/>
      <c r="TFX129" s="1021"/>
      <c r="TFY129" s="1021"/>
      <c r="TFZ129" s="1021"/>
      <c r="TGA129" s="1021"/>
      <c r="TGB129" s="1021"/>
      <c r="TGC129" s="1021"/>
      <c r="TGD129" s="1021"/>
      <c r="TGE129" s="1021"/>
      <c r="TGF129" s="1021"/>
      <c r="TGG129" s="1021"/>
      <c r="TGH129" s="1021"/>
      <c r="TGI129" s="1021"/>
      <c r="TGJ129" s="1021"/>
      <c r="TGK129" s="1021"/>
      <c r="TGL129" s="1021"/>
      <c r="TGM129" s="1021"/>
      <c r="TGN129" s="1021"/>
      <c r="TGO129" s="1021"/>
      <c r="TGP129" s="1021"/>
      <c r="TGQ129" s="1021"/>
      <c r="TGR129" s="1021"/>
      <c r="TGS129" s="1021"/>
      <c r="TGT129" s="1021"/>
      <c r="TGU129" s="1021"/>
      <c r="TGV129" s="1021"/>
      <c r="TGW129" s="1021"/>
      <c r="TGX129" s="1021"/>
      <c r="TGY129" s="1021"/>
      <c r="TGZ129" s="1021"/>
      <c r="THA129" s="1021"/>
      <c r="THB129" s="1021"/>
      <c r="THC129" s="1021"/>
      <c r="THD129" s="1021"/>
      <c r="THE129" s="1021"/>
      <c r="THF129" s="1021"/>
      <c r="THG129" s="1021"/>
      <c r="THH129" s="1021"/>
      <c r="THI129" s="1021"/>
      <c r="THJ129" s="1021"/>
      <c r="THK129" s="1021"/>
      <c r="THL129" s="1021"/>
      <c r="THM129" s="1021"/>
      <c r="THN129" s="1021"/>
      <c r="THO129" s="1021"/>
      <c r="THP129" s="1021"/>
      <c r="THQ129" s="1021"/>
      <c r="THR129" s="1021"/>
      <c r="THS129" s="1021"/>
      <c r="THT129" s="1021"/>
      <c r="THU129" s="1021"/>
      <c r="THV129" s="1021"/>
      <c r="THW129" s="1021"/>
      <c r="THX129" s="1021"/>
      <c r="THY129" s="1021"/>
      <c r="THZ129" s="1021"/>
      <c r="TIA129" s="1021"/>
      <c r="TIB129" s="1021"/>
      <c r="TIC129" s="1021"/>
      <c r="TID129" s="1021"/>
      <c r="TIE129" s="1021"/>
      <c r="TIF129" s="1021"/>
      <c r="TIG129" s="1021"/>
      <c r="TIH129" s="1021"/>
      <c r="TII129" s="1021"/>
      <c r="TIJ129" s="1021"/>
      <c r="TIK129" s="1021"/>
      <c r="TIL129" s="1021"/>
      <c r="TIM129" s="1021"/>
      <c r="TIN129" s="1021"/>
      <c r="TIO129" s="1021"/>
      <c r="TIP129" s="1021"/>
      <c r="TIQ129" s="1021"/>
      <c r="TIR129" s="1021"/>
      <c r="TIS129" s="1021"/>
      <c r="TIT129" s="1021"/>
      <c r="TIU129" s="1021"/>
      <c r="TIV129" s="1021"/>
      <c r="TIW129" s="1021"/>
      <c r="TIX129" s="1021"/>
      <c r="TIY129" s="1021"/>
      <c r="TIZ129" s="1021"/>
      <c r="TJA129" s="1021"/>
      <c r="TJB129" s="1021"/>
      <c r="TJC129" s="1021"/>
      <c r="TJD129" s="1021"/>
      <c r="TJE129" s="1021"/>
      <c r="TJF129" s="1021"/>
      <c r="TJG129" s="1021"/>
      <c r="TJH129" s="1021"/>
      <c r="TJI129" s="1021"/>
      <c r="TJJ129" s="1021"/>
      <c r="TJK129" s="1021"/>
      <c r="TJL129" s="1021"/>
      <c r="TJM129" s="1021"/>
      <c r="TJN129" s="1021"/>
      <c r="TJO129" s="1021"/>
      <c r="TJP129" s="1021"/>
      <c r="TJQ129" s="1021"/>
      <c r="TJR129" s="1021"/>
      <c r="TJS129" s="1021"/>
      <c r="TJT129" s="1021"/>
      <c r="TJU129" s="1021"/>
      <c r="TJV129" s="1021"/>
      <c r="TJW129" s="1021"/>
      <c r="TJX129" s="1021"/>
      <c r="TJY129" s="1021"/>
      <c r="TJZ129" s="1021"/>
      <c r="TKA129" s="1021"/>
      <c r="TKB129" s="1021"/>
      <c r="TKC129" s="1021"/>
      <c r="TKD129" s="1021"/>
      <c r="TKE129" s="1021"/>
      <c r="TKF129" s="1021"/>
      <c r="TKG129" s="1021"/>
      <c r="TKH129" s="1021"/>
      <c r="TKI129" s="1021"/>
      <c r="TKJ129" s="1021"/>
      <c r="TKK129" s="1021"/>
      <c r="TKL129" s="1021"/>
      <c r="TKM129" s="1021"/>
      <c r="TKN129" s="1021"/>
      <c r="TKO129" s="1021"/>
      <c r="TKP129" s="1021"/>
      <c r="TKQ129" s="1021"/>
      <c r="TKR129" s="1021"/>
      <c r="TKS129" s="1021"/>
      <c r="TKT129" s="1021"/>
      <c r="TKU129" s="1021"/>
      <c r="TKV129" s="1021"/>
      <c r="TKW129" s="1021"/>
      <c r="TKX129" s="1021"/>
      <c r="TKY129" s="1021"/>
      <c r="TKZ129" s="1021"/>
      <c r="TLA129" s="1021"/>
      <c r="TLB129" s="1021"/>
      <c r="TLC129" s="1021"/>
      <c r="TLD129" s="1021"/>
      <c r="TLE129" s="1021"/>
      <c r="TLF129" s="1021"/>
      <c r="TLG129" s="1021"/>
      <c r="TLH129" s="1021"/>
      <c r="TLI129" s="1021"/>
      <c r="TLJ129" s="1021"/>
      <c r="TLK129" s="1021"/>
      <c r="TLL129" s="1021"/>
      <c r="TLM129" s="1021"/>
      <c r="TLN129" s="1021"/>
      <c r="TLO129" s="1021"/>
      <c r="TLP129" s="1021"/>
      <c r="TLQ129" s="1021"/>
      <c r="TLR129" s="1021"/>
      <c r="TLS129" s="1021"/>
      <c r="TLT129" s="1021"/>
      <c r="TLU129" s="1021"/>
      <c r="TLV129" s="1021"/>
      <c r="TLW129" s="1021"/>
      <c r="TLX129" s="1021"/>
      <c r="TLY129" s="1021"/>
      <c r="TLZ129" s="1021"/>
      <c r="TMA129" s="1021"/>
      <c r="TMB129" s="1021"/>
      <c r="TMC129" s="1021"/>
      <c r="TMD129" s="1021"/>
      <c r="TME129" s="1021"/>
      <c r="TMF129" s="1021"/>
      <c r="TMG129" s="1021"/>
      <c r="TMH129" s="1021"/>
      <c r="TMI129" s="1021"/>
      <c r="TMJ129" s="1021"/>
      <c r="TMK129" s="1021"/>
      <c r="TML129" s="1021"/>
      <c r="TMM129" s="1021"/>
      <c r="TMN129" s="1021"/>
      <c r="TMO129" s="1021"/>
      <c r="TMP129" s="1021"/>
      <c r="TMQ129" s="1021"/>
      <c r="TMR129" s="1021"/>
      <c r="TMS129" s="1021"/>
      <c r="TMT129" s="1021"/>
      <c r="TMU129" s="1021"/>
      <c r="TMV129" s="1021"/>
      <c r="TMW129" s="1021"/>
      <c r="TMX129" s="1021"/>
      <c r="TMY129" s="1021"/>
      <c r="TMZ129" s="1021"/>
      <c r="TNA129" s="1021"/>
      <c r="TNB129" s="1021"/>
      <c r="TNC129" s="1021"/>
      <c r="TND129" s="1021"/>
      <c r="TNE129" s="1021"/>
      <c r="TNF129" s="1021"/>
      <c r="TNG129" s="1021"/>
      <c r="TNH129" s="1021"/>
      <c r="TNI129" s="1021"/>
      <c r="TNJ129" s="1021"/>
      <c r="TNK129" s="1021"/>
      <c r="TNL129" s="1021"/>
      <c r="TNM129" s="1021"/>
      <c r="TNN129" s="1021"/>
      <c r="TNO129" s="1021"/>
      <c r="TNP129" s="1021"/>
      <c r="TNQ129" s="1021"/>
      <c r="TNR129" s="1021"/>
      <c r="TNS129" s="1021"/>
      <c r="TNT129" s="1021"/>
      <c r="TNU129" s="1021"/>
      <c r="TNV129" s="1021"/>
      <c r="TNW129" s="1021"/>
      <c r="TNX129" s="1021"/>
      <c r="TNY129" s="1021"/>
      <c r="TNZ129" s="1021"/>
      <c r="TOA129" s="1021"/>
      <c r="TOB129" s="1021"/>
      <c r="TOC129" s="1021"/>
      <c r="TOD129" s="1021"/>
      <c r="TOE129" s="1021"/>
      <c r="TOF129" s="1021"/>
      <c r="TOG129" s="1021"/>
      <c r="TOH129" s="1021"/>
      <c r="TOI129" s="1021"/>
      <c r="TOJ129" s="1021"/>
      <c r="TOK129" s="1021"/>
      <c r="TOL129" s="1021"/>
      <c r="TOM129" s="1021"/>
      <c r="TON129" s="1021"/>
      <c r="TOO129" s="1021"/>
      <c r="TOP129" s="1021"/>
      <c r="TOQ129" s="1021"/>
      <c r="TOR129" s="1021"/>
      <c r="TOS129" s="1021"/>
      <c r="TOT129" s="1021"/>
      <c r="TOU129" s="1021"/>
      <c r="TOV129" s="1021"/>
      <c r="TOW129" s="1021"/>
      <c r="TOX129" s="1021"/>
      <c r="TOY129" s="1021"/>
      <c r="TOZ129" s="1021"/>
      <c r="TPA129" s="1021"/>
      <c r="TPB129" s="1021"/>
      <c r="TPC129" s="1021"/>
      <c r="TPD129" s="1021"/>
      <c r="TPE129" s="1021"/>
      <c r="TPF129" s="1021"/>
      <c r="TPG129" s="1021"/>
      <c r="TPH129" s="1021"/>
      <c r="TPI129" s="1021"/>
      <c r="TPJ129" s="1021"/>
      <c r="TPK129" s="1021"/>
      <c r="TPL129" s="1021"/>
      <c r="TPM129" s="1021"/>
      <c r="TPN129" s="1021"/>
      <c r="TPO129" s="1021"/>
      <c r="TPP129" s="1021"/>
      <c r="TPQ129" s="1021"/>
      <c r="TPR129" s="1021"/>
      <c r="TPS129" s="1021"/>
      <c r="TPT129" s="1021"/>
      <c r="TPU129" s="1021"/>
      <c r="TPV129" s="1021"/>
      <c r="TPW129" s="1021"/>
      <c r="TPX129" s="1021"/>
      <c r="TPY129" s="1021"/>
      <c r="TPZ129" s="1021"/>
      <c r="TQA129" s="1021"/>
      <c r="TQB129" s="1021"/>
      <c r="TQC129" s="1021"/>
      <c r="TQD129" s="1021"/>
      <c r="TQE129" s="1021"/>
      <c r="TQF129" s="1021"/>
      <c r="TQG129" s="1021"/>
      <c r="TQH129" s="1021"/>
      <c r="TQI129" s="1021"/>
      <c r="TQJ129" s="1021"/>
      <c r="TQK129" s="1021"/>
      <c r="TQL129" s="1021"/>
      <c r="TQM129" s="1021"/>
      <c r="TQN129" s="1021"/>
      <c r="TQO129" s="1021"/>
      <c r="TQP129" s="1021"/>
      <c r="TQQ129" s="1021"/>
      <c r="TQR129" s="1021"/>
      <c r="TQS129" s="1021"/>
      <c r="TQT129" s="1021"/>
      <c r="TQU129" s="1021"/>
      <c r="TQV129" s="1021"/>
      <c r="TQW129" s="1021"/>
      <c r="TQX129" s="1021"/>
      <c r="TQY129" s="1021"/>
      <c r="TQZ129" s="1021"/>
      <c r="TRA129" s="1021"/>
      <c r="TRB129" s="1021"/>
      <c r="TRC129" s="1021"/>
      <c r="TRD129" s="1021"/>
      <c r="TRE129" s="1021"/>
      <c r="TRF129" s="1021"/>
      <c r="TRG129" s="1021"/>
      <c r="TRH129" s="1021"/>
      <c r="TRI129" s="1021"/>
      <c r="TRJ129" s="1021"/>
      <c r="TRK129" s="1021"/>
      <c r="TRL129" s="1021"/>
      <c r="TRM129" s="1021"/>
      <c r="TRN129" s="1021"/>
      <c r="TRO129" s="1021"/>
      <c r="TRP129" s="1021"/>
      <c r="TRQ129" s="1021"/>
      <c r="TRR129" s="1021"/>
      <c r="TRS129" s="1021"/>
      <c r="TRT129" s="1021"/>
      <c r="TRU129" s="1021"/>
      <c r="TRV129" s="1021"/>
      <c r="TRW129" s="1021"/>
      <c r="TRX129" s="1021"/>
      <c r="TRY129" s="1021"/>
      <c r="TRZ129" s="1021"/>
      <c r="TSA129" s="1021"/>
      <c r="TSB129" s="1021"/>
      <c r="TSC129" s="1021"/>
      <c r="TSD129" s="1021"/>
      <c r="TSE129" s="1021"/>
      <c r="TSF129" s="1021"/>
      <c r="TSG129" s="1021"/>
      <c r="TSH129" s="1021"/>
      <c r="TSI129" s="1021"/>
      <c r="TSJ129" s="1021"/>
      <c r="TSK129" s="1021"/>
      <c r="TSL129" s="1021"/>
      <c r="TSM129" s="1021"/>
      <c r="TSN129" s="1021"/>
      <c r="TSO129" s="1021"/>
      <c r="TSP129" s="1021"/>
      <c r="TSQ129" s="1021"/>
      <c r="TSR129" s="1021"/>
      <c r="TSS129" s="1021"/>
      <c r="TST129" s="1021"/>
      <c r="TSU129" s="1021"/>
      <c r="TSV129" s="1021"/>
      <c r="TSW129" s="1021"/>
      <c r="TSX129" s="1021"/>
      <c r="TSY129" s="1021"/>
      <c r="TSZ129" s="1021"/>
      <c r="TTA129" s="1021"/>
      <c r="TTB129" s="1021"/>
      <c r="TTC129" s="1021"/>
      <c r="TTD129" s="1021"/>
      <c r="TTE129" s="1021"/>
      <c r="TTF129" s="1021"/>
      <c r="TTG129" s="1021"/>
      <c r="TTH129" s="1021"/>
      <c r="TTI129" s="1021"/>
      <c r="TTJ129" s="1021"/>
      <c r="TTK129" s="1021"/>
      <c r="TTL129" s="1021"/>
      <c r="TTM129" s="1021"/>
      <c r="TTN129" s="1021"/>
      <c r="TTO129" s="1021"/>
      <c r="TTP129" s="1021"/>
      <c r="TTQ129" s="1021"/>
      <c r="TTR129" s="1021"/>
      <c r="TTS129" s="1021"/>
      <c r="TTT129" s="1021"/>
      <c r="TTU129" s="1021"/>
      <c r="TTV129" s="1021"/>
      <c r="TTW129" s="1021"/>
      <c r="TTX129" s="1021"/>
      <c r="TTY129" s="1021"/>
      <c r="TTZ129" s="1021"/>
      <c r="TUA129" s="1021"/>
      <c r="TUB129" s="1021"/>
      <c r="TUC129" s="1021"/>
      <c r="TUD129" s="1021"/>
      <c r="TUE129" s="1021"/>
      <c r="TUF129" s="1021"/>
      <c r="TUG129" s="1021"/>
      <c r="TUH129" s="1021"/>
      <c r="TUI129" s="1021"/>
      <c r="TUJ129" s="1021"/>
      <c r="TUK129" s="1021"/>
      <c r="TUL129" s="1021"/>
      <c r="TUM129" s="1021"/>
      <c r="TUN129" s="1021"/>
      <c r="TUO129" s="1021"/>
      <c r="TUP129" s="1021"/>
      <c r="TUQ129" s="1021"/>
      <c r="TUR129" s="1021"/>
      <c r="TUS129" s="1021"/>
      <c r="TUT129" s="1021"/>
      <c r="TUU129" s="1021"/>
      <c r="TUV129" s="1021"/>
      <c r="TUW129" s="1021"/>
      <c r="TUX129" s="1021"/>
      <c r="TUY129" s="1021"/>
      <c r="TUZ129" s="1021"/>
      <c r="TVA129" s="1021"/>
      <c r="TVB129" s="1021"/>
      <c r="TVC129" s="1021"/>
      <c r="TVD129" s="1021"/>
      <c r="TVE129" s="1021"/>
      <c r="TVF129" s="1021"/>
      <c r="TVG129" s="1021"/>
      <c r="TVH129" s="1021"/>
      <c r="TVI129" s="1021"/>
      <c r="TVJ129" s="1021"/>
      <c r="TVK129" s="1021"/>
      <c r="TVL129" s="1021"/>
      <c r="TVM129" s="1021"/>
      <c r="TVN129" s="1021"/>
      <c r="TVO129" s="1021"/>
      <c r="TVP129" s="1021"/>
      <c r="TVQ129" s="1021"/>
      <c r="TVR129" s="1021"/>
      <c r="TVS129" s="1021"/>
      <c r="TVT129" s="1021"/>
      <c r="TVU129" s="1021"/>
      <c r="TVV129" s="1021"/>
      <c r="TVW129" s="1021"/>
      <c r="TVX129" s="1021"/>
      <c r="TVY129" s="1021"/>
      <c r="TVZ129" s="1021"/>
      <c r="TWA129" s="1021"/>
      <c r="TWB129" s="1021"/>
      <c r="TWC129" s="1021"/>
      <c r="TWD129" s="1021"/>
      <c r="TWE129" s="1021"/>
      <c r="TWF129" s="1021"/>
      <c r="TWG129" s="1021"/>
      <c r="TWH129" s="1021"/>
      <c r="TWI129" s="1021"/>
      <c r="TWJ129" s="1021"/>
      <c r="TWK129" s="1021"/>
      <c r="TWL129" s="1021"/>
      <c r="TWM129" s="1021"/>
      <c r="TWN129" s="1021"/>
      <c r="TWO129" s="1021"/>
      <c r="TWP129" s="1021"/>
      <c r="TWQ129" s="1021"/>
      <c r="TWR129" s="1021"/>
      <c r="TWS129" s="1021"/>
      <c r="TWT129" s="1021"/>
      <c r="TWU129" s="1021"/>
      <c r="TWV129" s="1021"/>
      <c r="TWW129" s="1021"/>
      <c r="TWX129" s="1021"/>
      <c r="TWY129" s="1021"/>
      <c r="TWZ129" s="1021"/>
      <c r="TXA129" s="1021"/>
      <c r="TXB129" s="1021"/>
      <c r="TXC129" s="1021"/>
      <c r="TXD129" s="1021"/>
      <c r="TXE129" s="1021"/>
      <c r="TXF129" s="1021"/>
      <c r="TXG129" s="1021"/>
      <c r="TXH129" s="1021"/>
      <c r="TXI129" s="1021"/>
      <c r="TXJ129" s="1021"/>
      <c r="TXK129" s="1021"/>
      <c r="TXL129" s="1021"/>
      <c r="TXM129" s="1021"/>
      <c r="TXN129" s="1021"/>
      <c r="TXO129" s="1021"/>
      <c r="TXP129" s="1021"/>
      <c r="TXQ129" s="1021"/>
      <c r="TXR129" s="1021"/>
      <c r="TXS129" s="1021"/>
      <c r="TXT129" s="1021"/>
      <c r="TXU129" s="1021"/>
      <c r="TXV129" s="1021"/>
      <c r="TXW129" s="1021"/>
      <c r="TXX129" s="1021"/>
      <c r="TXY129" s="1021"/>
      <c r="TXZ129" s="1021"/>
      <c r="TYA129" s="1021"/>
      <c r="TYB129" s="1021"/>
      <c r="TYC129" s="1021"/>
      <c r="TYD129" s="1021"/>
      <c r="TYE129" s="1021"/>
      <c r="TYF129" s="1021"/>
      <c r="TYG129" s="1021"/>
      <c r="TYH129" s="1021"/>
      <c r="TYI129" s="1021"/>
      <c r="TYJ129" s="1021"/>
      <c r="TYK129" s="1021"/>
      <c r="TYL129" s="1021"/>
      <c r="TYM129" s="1021"/>
      <c r="TYN129" s="1021"/>
      <c r="TYO129" s="1021"/>
      <c r="TYP129" s="1021"/>
      <c r="TYQ129" s="1021"/>
      <c r="TYR129" s="1021"/>
      <c r="TYS129" s="1021"/>
      <c r="TYT129" s="1021"/>
      <c r="TYU129" s="1021"/>
      <c r="TYV129" s="1021"/>
      <c r="TYW129" s="1021"/>
      <c r="TYX129" s="1021"/>
      <c r="TYY129" s="1021"/>
      <c r="TYZ129" s="1021"/>
      <c r="TZA129" s="1021"/>
      <c r="TZB129" s="1021"/>
      <c r="TZC129" s="1021"/>
      <c r="TZD129" s="1021"/>
      <c r="TZE129" s="1021"/>
      <c r="TZF129" s="1021"/>
      <c r="TZG129" s="1021"/>
      <c r="TZH129" s="1021"/>
      <c r="TZI129" s="1021"/>
      <c r="TZJ129" s="1021"/>
      <c r="TZK129" s="1021"/>
      <c r="TZL129" s="1021"/>
      <c r="TZM129" s="1021"/>
      <c r="TZN129" s="1021"/>
      <c r="TZO129" s="1021"/>
      <c r="TZP129" s="1021"/>
      <c r="TZQ129" s="1021"/>
      <c r="TZR129" s="1021"/>
      <c r="TZS129" s="1021"/>
      <c r="TZT129" s="1021"/>
      <c r="TZU129" s="1021"/>
      <c r="TZV129" s="1021"/>
      <c r="TZW129" s="1021"/>
      <c r="TZX129" s="1021"/>
      <c r="TZY129" s="1021"/>
      <c r="TZZ129" s="1021"/>
      <c r="UAA129" s="1021"/>
      <c r="UAB129" s="1021"/>
      <c r="UAC129" s="1021"/>
      <c r="UAD129" s="1021"/>
      <c r="UAE129" s="1021"/>
      <c r="UAF129" s="1021"/>
      <c r="UAG129" s="1021"/>
      <c r="UAH129" s="1021"/>
      <c r="UAI129" s="1021"/>
      <c r="UAJ129" s="1021"/>
      <c r="UAK129" s="1021"/>
      <c r="UAL129" s="1021"/>
      <c r="UAM129" s="1021"/>
      <c r="UAN129" s="1021"/>
      <c r="UAO129" s="1021"/>
      <c r="UAP129" s="1021"/>
      <c r="UAQ129" s="1021"/>
      <c r="UAR129" s="1021"/>
      <c r="UAS129" s="1021"/>
      <c r="UAT129" s="1021"/>
      <c r="UAU129" s="1021"/>
      <c r="UAV129" s="1021"/>
      <c r="UAW129" s="1021"/>
      <c r="UAX129" s="1021"/>
      <c r="UAY129" s="1021"/>
      <c r="UAZ129" s="1021"/>
      <c r="UBA129" s="1021"/>
      <c r="UBB129" s="1021"/>
      <c r="UBC129" s="1021"/>
      <c r="UBD129" s="1021"/>
      <c r="UBE129" s="1021"/>
      <c r="UBF129" s="1021"/>
      <c r="UBG129" s="1021"/>
      <c r="UBH129" s="1021"/>
      <c r="UBI129" s="1021"/>
      <c r="UBJ129" s="1021"/>
      <c r="UBK129" s="1021"/>
      <c r="UBL129" s="1021"/>
      <c r="UBM129" s="1021"/>
      <c r="UBN129" s="1021"/>
      <c r="UBO129" s="1021"/>
      <c r="UBP129" s="1021"/>
      <c r="UBQ129" s="1021"/>
      <c r="UBR129" s="1021"/>
      <c r="UBS129" s="1021"/>
      <c r="UBT129" s="1021"/>
      <c r="UBU129" s="1021"/>
      <c r="UBV129" s="1021"/>
      <c r="UBW129" s="1021"/>
      <c r="UBX129" s="1021"/>
      <c r="UBY129" s="1021"/>
      <c r="UBZ129" s="1021"/>
      <c r="UCA129" s="1021"/>
      <c r="UCB129" s="1021"/>
      <c r="UCC129" s="1021"/>
      <c r="UCD129" s="1021"/>
      <c r="UCE129" s="1021"/>
      <c r="UCF129" s="1021"/>
      <c r="UCG129" s="1021"/>
      <c r="UCH129" s="1021"/>
      <c r="UCI129" s="1021"/>
      <c r="UCJ129" s="1021"/>
      <c r="UCK129" s="1021"/>
      <c r="UCL129" s="1021"/>
      <c r="UCM129" s="1021"/>
      <c r="UCN129" s="1021"/>
      <c r="UCO129" s="1021"/>
      <c r="UCP129" s="1021"/>
      <c r="UCQ129" s="1021"/>
      <c r="UCR129" s="1021"/>
      <c r="UCS129" s="1021"/>
      <c r="UCT129" s="1021"/>
      <c r="UCU129" s="1021"/>
      <c r="UCV129" s="1021"/>
      <c r="UCW129" s="1021"/>
      <c r="UCX129" s="1021"/>
      <c r="UCY129" s="1021"/>
      <c r="UCZ129" s="1021"/>
      <c r="UDA129" s="1021"/>
      <c r="UDB129" s="1021"/>
      <c r="UDC129" s="1021"/>
      <c r="UDD129" s="1021"/>
      <c r="UDE129" s="1021"/>
      <c r="UDF129" s="1021"/>
      <c r="UDG129" s="1021"/>
      <c r="UDH129" s="1021"/>
      <c r="UDI129" s="1021"/>
      <c r="UDJ129" s="1021"/>
      <c r="UDK129" s="1021"/>
      <c r="UDL129" s="1021"/>
      <c r="UDM129" s="1021"/>
      <c r="UDN129" s="1021"/>
      <c r="UDO129" s="1021"/>
      <c r="UDP129" s="1021"/>
      <c r="UDQ129" s="1021"/>
      <c r="UDR129" s="1021"/>
      <c r="UDS129" s="1021"/>
      <c r="UDT129" s="1021"/>
      <c r="UDU129" s="1021"/>
      <c r="UDV129" s="1021"/>
      <c r="UDW129" s="1021"/>
      <c r="UDX129" s="1021"/>
      <c r="UDY129" s="1021"/>
      <c r="UDZ129" s="1021"/>
      <c r="UEA129" s="1021"/>
      <c r="UEB129" s="1021"/>
      <c r="UEC129" s="1021"/>
      <c r="UED129" s="1021"/>
      <c r="UEE129" s="1021"/>
      <c r="UEF129" s="1021"/>
      <c r="UEG129" s="1021"/>
      <c r="UEH129" s="1021"/>
      <c r="UEI129" s="1021"/>
      <c r="UEJ129" s="1021"/>
      <c r="UEK129" s="1021"/>
      <c r="UEL129" s="1021"/>
      <c r="UEM129" s="1021"/>
      <c r="UEN129" s="1021"/>
      <c r="UEO129" s="1021"/>
      <c r="UEP129" s="1021"/>
      <c r="UEQ129" s="1021"/>
      <c r="UER129" s="1021"/>
      <c r="UES129" s="1021"/>
      <c r="UET129" s="1021"/>
      <c r="UEU129" s="1021"/>
      <c r="UEV129" s="1021"/>
      <c r="UEW129" s="1021"/>
      <c r="UEX129" s="1021"/>
      <c r="UEY129" s="1021"/>
      <c r="UEZ129" s="1021"/>
      <c r="UFA129" s="1021"/>
      <c r="UFB129" s="1021"/>
      <c r="UFC129" s="1021"/>
      <c r="UFD129" s="1021"/>
      <c r="UFE129" s="1021"/>
      <c r="UFF129" s="1021"/>
      <c r="UFG129" s="1021"/>
      <c r="UFH129" s="1021"/>
      <c r="UFI129" s="1021"/>
      <c r="UFJ129" s="1021"/>
      <c r="UFK129" s="1021"/>
      <c r="UFL129" s="1021"/>
      <c r="UFM129" s="1021"/>
      <c r="UFN129" s="1021"/>
      <c r="UFO129" s="1021"/>
      <c r="UFP129" s="1021"/>
      <c r="UFQ129" s="1021"/>
      <c r="UFR129" s="1021"/>
      <c r="UFS129" s="1021"/>
      <c r="UFT129" s="1021"/>
      <c r="UFU129" s="1021"/>
      <c r="UFV129" s="1021"/>
      <c r="UFW129" s="1021"/>
      <c r="UFX129" s="1021"/>
      <c r="UFY129" s="1021"/>
      <c r="UFZ129" s="1021"/>
      <c r="UGA129" s="1021"/>
      <c r="UGB129" s="1021"/>
      <c r="UGC129" s="1021"/>
      <c r="UGD129" s="1021"/>
      <c r="UGE129" s="1021"/>
      <c r="UGF129" s="1021"/>
      <c r="UGG129" s="1021"/>
      <c r="UGH129" s="1021"/>
      <c r="UGI129" s="1021"/>
      <c r="UGJ129" s="1021"/>
      <c r="UGK129" s="1021"/>
      <c r="UGL129" s="1021"/>
      <c r="UGM129" s="1021"/>
      <c r="UGN129" s="1021"/>
      <c r="UGO129" s="1021"/>
      <c r="UGP129" s="1021"/>
      <c r="UGQ129" s="1021"/>
      <c r="UGR129" s="1021"/>
      <c r="UGS129" s="1021"/>
      <c r="UGT129" s="1021"/>
      <c r="UGU129" s="1021"/>
      <c r="UGV129" s="1021"/>
      <c r="UGW129" s="1021"/>
      <c r="UGX129" s="1021"/>
      <c r="UGY129" s="1021"/>
      <c r="UGZ129" s="1021"/>
      <c r="UHA129" s="1021"/>
      <c r="UHB129" s="1021"/>
      <c r="UHC129" s="1021"/>
      <c r="UHD129" s="1021"/>
      <c r="UHE129" s="1021"/>
      <c r="UHF129" s="1021"/>
      <c r="UHG129" s="1021"/>
      <c r="UHH129" s="1021"/>
      <c r="UHI129" s="1021"/>
      <c r="UHJ129" s="1021"/>
      <c r="UHK129" s="1021"/>
      <c r="UHL129" s="1021"/>
      <c r="UHM129" s="1021"/>
      <c r="UHN129" s="1021"/>
      <c r="UHO129" s="1021"/>
      <c r="UHP129" s="1021"/>
      <c r="UHQ129" s="1021"/>
      <c r="UHR129" s="1021"/>
      <c r="UHS129" s="1021"/>
      <c r="UHT129" s="1021"/>
      <c r="UHU129" s="1021"/>
      <c r="UHV129" s="1021"/>
      <c r="UHW129" s="1021"/>
      <c r="UHX129" s="1021"/>
      <c r="UHY129" s="1021"/>
      <c r="UHZ129" s="1021"/>
      <c r="UIA129" s="1021"/>
      <c r="UIB129" s="1021"/>
      <c r="UIC129" s="1021"/>
      <c r="UID129" s="1021"/>
      <c r="UIE129" s="1021"/>
      <c r="UIF129" s="1021"/>
      <c r="UIG129" s="1021"/>
      <c r="UIH129" s="1021"/>
      <c r="UII129" s="1021"/>
      <c r="UIJ129" s="1021"/>
      <c r="UIK129" s="1021"/>
      <c r="UIL129" s="1021"/>
      <c r="UIM129" s="1021"/>
      <c r="UIN129" s="1021"/>
      <c r="UIO129" s="1021"/>
      <c r="UIP129" s="1021"/>
      <c r="UIQ129" s="1021"/>
      <c r="UIR129" s="1021"/>
      <c r="UIS129" s="1021"/>
      <c r="UIT129" s="1021"/>
      <c r="UIU129" s="1021"/>
      <c r="UIV129" s="1021"/>
      <c r="UIW129" s="1021"/>
      <c r="UIX129" s="1021"/>
      <c r="UIY129" s="1021"/>
      <c r="UIZ129" s="1021"/>
      <c r="UJA129" s="1021"/>
      <c r="UJB129" s="1021"/>
      <c r="UJC129" s="1021"/>
      <c r="UJD129" s="1021"/>
      <c r="UJE129" s="1021"/>
      <c r="UJF129" s="1021"/>
      <c r="UJG129" s="1021"/>
      <c r="UJH129" s="1021"/>
      <c r="UJI129" s="1021"/>
      <c r="UJJ129" s="1021"/>
      <c r="UJK129" s="1021"/>
      <c r="UJL129" s="1021"/>
      <c r="UJM129" s="1021"/>
      <c r="UJN129" s="1021"/>
      <c r="UJO129" s="1021"/>
      <c r="UJP129" s="1021"/>
      <c r="UJQ129" s="1021"/>
      <c r="UJR129" s="1021"/>
      <c r="UJS129" s="1021"/>
      <c r="UJT129" s="1021"/>
      <c r="UJU129" s="1021"/>
      <c r="UJV129" s="1021"/>
      <c r="UJW129" s="1021"/>
      <c r="UJX129" s="1021"/>
      <c r="UJY129" s="1021"/>
      <c r="UJZ129" s="1021"/>
      <c r="UKA129" s="1021"/>
      <c r="UKB129" s="1021"/>
      <c r="UKC129" s="1021"/>
      <c r="UKD129" s="1021"/>
      <c r="UKE129" s="1021"/>
      <c r="UKF129" s="1021"/>
      <c r="UKG129" s="1021"/>
      <c r="UKH129" s="1021"/>
      <c r="UKI129" s="1021"/>
      <c r="UKJ129" s="1021"/>
      <c r="UKK129" s="1021"/>
      <c r="UKL129" s="1021"/>
      <c r="UKM129" s="1021"/>
      <c r="UKN129" s="1021"/>
      <c r="UKO129" s="1021"/>
      <c r="UKP129" s="1021"/>
      <c r="UKQ129" s="1021"/>
      <c r="UKR129" s="1021"/>
      <c r="UKS129" s="1021"/>
      <c r="UKT129" s="1021"/>
      <c r="UKU129" s="1021"/>
      <c r="UKV129" s="1021"/>
      <c r="UKW129" s="1021"/>
      <c r="UKX129" s="1021"/>
      <c r="UKY129" s="1021"/>
      <c r="UKZ129" s="1021"/>
      <c r="ULA129" s="1021"/>
      <c r="ULB129" s="1021"/>
      <c r="ULC129" s="1021"/>
      <c r="ULD129" s="1021"/>
      <c r="ULE129" s="1021"/>
      <c r="ULF129" s="1021"/>
      <c r="ULG129" s="1021"/>
      <c r="ULH129" s="1021"/>
      <c r="ULI129" s="1021"/>
      <c r="ULJ129" s="1021"/>
      <c r="ULK129" s="1021"/>
      <c r="ULL129" s="1021"/>
      <c r="ULM129" s="1021"/>
      <c r="ULN129" s="1021"/>
      <c r="ULO129" s="1021"/>
      <c r="ULP129" s="1021"/>
      <c r="ULQ129" s="1021"/>
      <c r="ULR129" s="1021"/>
      <c r="ULS129" s="1021"/>
      <c r="ULT129" s="1021"/>
      <c r="ULU129" s="1021"/>
      <c r="ULV129" s="1021"/>
      <c r="ULW129" s="1021"/>
      <c r="ULX129" s="1021"/>
      <c r="ULY129" s="1021"/>
      <c r="ULZ129" s="1021"/>
      <c r="UMA129" s="1021"/>
      <c r="UMB129" s="1021"/>
      <c r="UMC129" s="1021"/>
      <c r="UMD129" s="1021"/>
      <c r="UME129" s="1021"/>
      <c r="UMF129" s="1021"/>
      <c r="UMG129" s="1021"/>
      <c r="UMH129" s="1021"/>
      <c r="UMI129" s="1021"/>
      <c r="UMJ129" s="1021"/>
      <c r="UMK129" s="1021"/>
      <c r="UML129" s="1021"/>
      <c r="UMM129" s="1021"/>
      <c r="UMN129" s="1021"/>
      <c r="UMO129" s="1021"/>
      <c r="UMP129" s="1021"/>
      <c r="UMQ129" s="1021"/>
      <c r="UMR129" s="1021"/>
      <c r="UMS129" s="1021"/>
      <c r="UMT129" s="1021"/>
      <c r="UMU129" s="1021"/>
      <c r="UMV129" s="1021"/>
      <c r="UMW129" s="1021"/>
      <c r="UMX129" s="1021"/>
      <c r="UMY129" s="1021"/>
      <c r="UMZ129" s="1021"/>
      <c r="UNA129" s="1021"/>
      <c r="UNB129" s="1021"/>
      <c r="UNC129" s="1021"/>
      <c r="UND129" s="1021"/>
      <c r="UNE129" s="1021"/>
      <c r="UNF129" s="1021"/>
      <c r="UNG129" s="1021"/>
      <c r="UNH129" s="1021"/>
      <c r="UNI129" s="1021"/>
      <c r="UNJ129" s="1021"/>
      <c r="UNK129" s="1021"/>
      <c r="UNL129" s="1021"/>
      <c r="UNM129" s="1021"/>
      <c r="UNN129" s="1021"/>
      <c r="UNO129" s="1021"/>
      <c r="UNP129" s="1021"/>
      <c r="UNQ129" s="1021"/>
      <c r="UNR129" s="1021"/>
      <c r="UNS129" s="1021"/>
      <c r="UNT129" s="1021"/>
      <c r="UNU129" s="1021"/>
      <c r="UNV129" s="1021"/>
      <c r="UNW129" s="1021"/>
      <c r="UNX129" s="1021"/>
      <c r="UNY129" s="1021"/>
      <c r="UNZ129" s="1021"/>
      <c r="UOA129" s="1021"/>
      <c r="UOB129" s="1021"/>
      <c r="UOC129" s="1021"/>
      <c r="UOD129" s="1021"/>
      <c r="UOE129" s="1021"/>
      <c r="UOF129" s="1021"/>
      <c r="UOG129" s="1021"/>
      <c r="UOH129" s="1021"/>
      <c r="UOI129" s="1021"/>
      <c r="UOJ129" s="1021"/>
      <c r="UOK129" s="1021"/>
      <c r="UOL129" s="1021"/>
      <c r="UOM129" s="1021"/>
      <c r="UON129" s="1021"/>
      <c r="UOO129" s="1021"/>
      <c r="UOP129" s="1021"/>
      <c r="UOQ129" s="1021"/>
      <c r="UOR129" s="1021"/>
      <c r="UOS129" s="1021"/>
      <c r="UOT129" s="1021"/>
      <c r="UOU129" s="1021"/>
      <c r="UOV129" s="1021"/>
      <c r="UOW129" s="1021"/>
      <c r="UOX129" s="1021"/>
      <c r="UOY129" s="1021"/>
      <c r="UOZ129" s="1021"/>
      <c r="UPA129" s="1021"/>
      <c r="UPB129" s="1021"/>
      <c r="UPC129" s="1021"/>
      <c r="UPD129" s="1021"/>
      <c r="UPE129" s="1021"/>
      <c r="UPF129" s="1021"/>
      <c r="UPG129" s="1021"/>
      <c r="UPH129" s="1021"/>
      <c r="UPI129" s="1021"/>
      <c r="UPJ129" s="1021"/>
      <c r="UPK129" s="1021"/>
      <c r="UPL129" s="1021"/>
      <c r="UPM129" s="1021"/>
      <c r="UPN129" s="1021"/>
      <c r="UPO129" s="1021"/>
      <c r="UPP129" s="1021"/>
      <c r="UPQ129" s="1021"/>
      <c r="UPR129" s="1021"/>
      <c r="UPS129" s="1021"/>
      <c r="UPT129" s="1021"/>
      <c r="UPU129" s="1021"/>
      <c r="UPV129" s="1021"/>
      <c r="UPW129" s="1021"/>
      <c r="UPX129" s="1021"/>
      <c r="UPY129" s="1021"/>
      <c r="UPZ129" s="1021"/>
      <c r="UQA129" s="1021"/>
      <c r="UQB129" s="1021"/>
      <c r="UQC129" s="1021"/>
      <c r="UQD129" s="1021"/>
      <c r="UQE129" s="1021"/>
      <c r="UQF129" s="1021"/>
      <c r="UQG129" s="1021"/>
      <c r="UQH129" s="1021"/>
      <c r="UQI129" s="1021"/>
      <c r="UQJ129" s="1021"/>
      <c r="UQK129" s="1021"/>
      <c r="UQL129" s="1021"/>
      <c r="UQM129" s="1021"/>
      <c r="UQN129" s="1021"/>
      <c r="UQO129" s="1021"/>
      <c r="UQP129" s="1021"/>
      <c r="UQQ129" s="1021"/>
      <c r="UQR129" s="1021"/>
      <c r="UQS129" s="1021"/>
      <c r="UQT129" s="1021"/>
      <c r="UQU129" s="1021"/>
      <c r="UQV129" s="1021"/>
      <c r="UQW129" s="1021"/>
      <c r="UQX129" s="1021"/>
      <c r="UQY129" s="1021"/>
      <c r="UQZ129" s="1021"/>
      <c r="URA129" s="1021"/>
      <c r="URB129" s="1021"/>
      <c r="URC129" s="1021"/>
      <c r="URD129" s="1021"/>
      <c r="URE129" s="1021"/>
      <c r="URF129" s="1021"/>
      <c r="URG129" s="1021"/>
      <c r="URH129" s="1021"/>
      <c r="URI129" s="1021"/>
      <c r="URJ129" s="1021"/>
      <c r="URK129" s="1021"/>
      <c r="URL129" s="1021"/>
      <c r="URM129" s="1021"/>
      <c r="URN129" s="1021"/>
      <c r="URO129" s="1021"/>
      <c r="URP129" s="1021"/>
      <c r="URQ129" s="1021"/>
      <c r="URR129" s="1021"/>
      <c r="URS129" s="1021"/>
      <c r="URT129" s="1021"/>
      <c r="URU129" s="1021"/>
      <c r="URV129" s="1021"/>
      <c r="URW129" s="1021"/>
      <c r="URX129" s="1021"/>
      <c r="URY129" s="1021"/>
      <c r="URZ129" s="1021"/>
      <c r="USA129" s="1021"/>
      <c r="USB129" s="1021"/>
      <c r="USC129" s="1021"/>
      <c r="USD129" s="1021"/>
      <c r="USE129" s="1021"/>
      <c r="USF129" s="1021"/>
      <c r="USG129" s="1021"/>
      <c r="USH129" s="1021"/>
      <c r="USI129" s="1021"/>
      <c r="USJ129" s="1021"/>
      <c r="USK129" s="1021"/>
      <c r="USL129" s="1021"/>
      <c r="USM129" s="1021"/>
      <c r="USN129" s="1021"/>
      <c r="USO129" s="1021"/>
      <c r="USP129" s="1021"/>
      <c r="USQ129" s="1021"/>
      <c r="USR129" s="1021"/>
      <c r="USS129" s="1021"/>
      <c r="UST129" s="1021"/>
      <c r="USU129" s="1021"/>
      <c r="USV129" s="1021"/>
      <c r="USW129" s="1021"/>
      <c r="USX129" s="1021"/>
      <c r="USY129" s="1021"/>
      <c r="USZ129" s="1021"/>
      <c r="UTA129" s="1021"/>
      <c r="UTB129" s="1021"/>
      <c r="UTC129" s="1021"/>
      <c r="UTD129" s="1021"/>
      <c r="UTE129" s="1021"/>
      <c r="UTF129" s="1021"/>
      <c r="UTG129" s="1021"/>
      <c r="UTH129" s="1021"/>
      <c r="UTI129" s="1021"/>
      <c r="UTJ129" s="1021"/>
      <c r="UTK129" s="1021"/>
      <c r="UTL129" s="1021"/>
      <c r="UTM129" s="1021"/>
      <c r="UTN129" s="1021"/>
      <c r="UTO129" s="1021"/>
      <c r="UTP129" s="1021"/>
      <c r="UTQ129" s="1021"/>
      <c r="UTR129" s="1021"/>
      <c r="UTS129" s="1021"/>
      <c r="UTT129" s="1021"/>
      <c r="UTU129" s="1021"/>
      <c r="UTV129" s="1021"/>
      <c r="UTW129" s="1021"/>
      <c r="UTX129" s="1021"/>
      <c r="UTY129" s="1021"/>
      <c r="UTZ129" s="1021"/>
      <c r="UUA129" s="1021"/>
      <c r="UUB129" s="1021"/>
      <c r="UUC129" s="1021"/>
      <c r="UUD129" s="1021"/>
      <c r="UUE129" s="1021"/>
      <c r="UUF129" s="1021"/>
      <c r="UUG129" s="1021"/>
      <c r="UUH129" s="1021"/>
      <c r="UUI129" s="1021"/>
      <c r="UUJ129" s="1021"/>
      <c r="UUK129" s="1021"/>
      <c r="UUL129" s="1021"/>
      <c r="UUM129" s="1021"/>
      <c r="UUN129" s="1021"/>
      <c r="UUO129" s="1021"/>
      <c r="UUP129" s="1021"/>
      <c r="UUQ129" s="1021"/>
      <c r="UUR129" s="1021"/>
      <c r="UUS129" s="1021"/>
      <c r="UUT129" s="1021"/>
      <c r="UUU129" s="1021"/>
      <c r="UUV129" s="1021"/>
      <c r="UUW129" s="1021"/>
      <c r="UUX129" s="1021"/>
      <c r="UUY129" s="1021"/>
      <c r="UUZ129" s="1021"/>
      <c r="UVA129" s="1021"/>
      <c r="UVB129" s="1021"/>
      <c r="UVC129" s="1021"/>
      <c r="UVD129" s="1021"/>
      <c r="UVE129" s="1021"/>
      <c r="UVF129" s="1021"/>
      <c r="UVG129" s="1021"/>
      <c r="UVH129" s="1021"/>
      <c r="UVI129" s="1021"/>
      <c r="UVJ129" s="1021"/>
      <c r="UVK129" s="1021"/>
      <c r="UVL129" s="1021"/>
      <c r="UVM129" s="1021"/>
      <c r="UVN129" s="1021"/>
      <c r="UVO129" s="1021"/>
      <c r="UVP129" s="1021"/>
      <c r="UVQ129" s="1021"/>
      <c r="UVR129" s="1021"/>
      <c r="UVS129" s="1021"/>
      <c r="UVT129" s="1021"/>
      <c r="UVU129" s="1021"/>
      <c r="UVV129" s="1021"/>
      <c r="UVW129" s="1021"/>
      <c r="UVX129" s="1021"/>
      <c r="UVY129" s="1021"/>
      <c r="UVZ129" s="1021"/>
      <c r="UWA129" s="1021"/>
      <c r="UWB129" s="1021"/>
      <c r="UWC129" s="1021"/>
      <c r="UWD129" s="1021"/>
      <c r="UWE129" s="1021"/>
      <c r="UWF129" s="1021"/>
      <c r="UWG129" s="1021"/>
      <c r="UWH129" s="1021"/>
      <c r="UWI129" s="1021"/>
      <c r="UWJ129" s="1021"/>
      <c r="UWK129" s="1021"/>
      <c r="UWL129" s="1021"/>
      <c r="UWM129" s="1021"/>
      <c r="UWN129" s="1021"/>
      <c r="UWO129" s="1021"/>
      <c r="UWP129" s="1021"/>
      <c r="UWQ129" s="1021"/>
      <c r="UWR129" s="1021"/>
      <c r="UWS129" s="1021"/>
      <c r="UWT129" s="1021"/>
      <c r="UWU129" s="1021"/>
      <c r="UWV129" s="1021"/>
      <c r="UWW129" s="1021"/>
      <c r="UWX129" s="1021"/>
      <c r="UWY129" s="1021"/>
      <c r="UWZ129" s="1021"/>
      <c r="UXA129" s="1021"/>
      <c r="UXB129" s="1021"/>
      <c r="UXC129" s="1021"/>
      <c r="UXD129" s="1021"/>
      <c r="UXE129" s="1021"/>
      <c r="UXF129" s="1021"/>
      <c r="UXG129" s="1021"/>
      <c r="UXH129" s="1021"/>
      <c r="UXI129" s="1021"/>
      <c r="UXJ129" s="1021"/>
      <c r="UXK129" s="1021"/>
      <c r="UXL129" s="1021"/>
      <c r="UXM129" s="1021"/>
      <c r="UXN129" s="1021"/>
      <c r="UXO129" s="1021"/>
      <c r="UXP129" s="1021"/>
      <c r="UXQ129" s="1021"/>
      <c r="UXR129" s="1021"/>
      <c r="UXS129" s="1021"/>
      <c r="UXT129" s="1021"/>
      <c r="UXU129" s="1021"/>
      <c r="UXV129" s="1021"/>
      <c r="UXW129" s="1021"/>
      <c r="UXX129" s="1021"/>
      <c r="UXY129" s="1021"/>
      <c r="UXZ129" s="1021"/>
      <c r="UYA129" s="1021"/>
      <c r="UYB129" s="1021"/>
      <c r="UYC129" s="1021"/>
      <c r="UYD129" s="1021"/>
      <c r="UYE129" s="1021"/>
      <c r="UYF129" s="1021"/>
      <c r="UYG129" s="1021"/>
      <c r="UYH129" s="1021"/>
      <c r="UYI129" s="1021"/>
      <c r="UYJ129" s="1021"/>
      <c r="UYK129" s="1021"/>
      <c r="UYL129" s="1021"/>
      <c r="UYM129" s="1021"/>
      <c r="UYN129" s="1021"/>
      <c r="UYO129" s="1021"/>
      <c r="UYP129" s="1021"/>
      <c r="UYQ129" s="1021"/>
      <c r="UYR129" s="1021"/>
      <c r="UYS129" s="1021"/>
      <c r="UYT129" s="1021"/>
      <c r="UYU129" s="1021"/>
      <c r="UYV129" s="1021"/>
      <c r="UYW129" s="1021"/>
      <c r="UYX129" s="1021"/>
      <c r="UYY129" s="1021"/>
      <c r="UYZ129" s="1021"/>
      <c r="UZA129" s="1021"/>
      <c r="UZB129" s="1021"/>
      <c r="UZC129" s="1021"/>
      <c r="UZD129" s="1021"/>
      <c r="UZE129" s="1021"/>
      <c r="UZF129" s="1021"/>
      <c r="UZG129" s="1021"/>
      <c r="UZH129" s="1021"/>
      <c r="UZI129" s="1021"/>
      <c r="UZJ129" s="1021"/>
      <c r="UZK129" s="1021"/>
      <c r="UZL129" s="1021"/>
      <c r="UZM129" s="1021"/>
      <c r="UZN129" s="1021"/>
      <c r="UZO129" s="1021"/>
      <c r="UZP129" s="1021"/>
      <c r="UZQ129" s="1021"/>
      <c r="UZR129" s="1021"/>
      <c r="UZS129" s="1021"/>
      <c r="UZT129" s="1021"/>
      <c r="UZU129" s="1021"/>
      <c r="UZV129" s="1021"/>
      <c r="UZW129" s="1021"/>
      <c r="UZX129" s="1021"/>
      <c r="UZY129" s="1021"/>
      <c r="UZZ129" s="1021"/>
      <c r="VAA129" s="1021"/>
      <c r="VAB129" s="1021"/>
      <c r="VAC129" s="1021"/>
      <c r="VAD129" s="1021"/>
      <c r="VAE129" s="1021"/>
      <c r="VAF129" s="1021"/>
      <c r="VAG129" s="1021"/>
      <c r="VAH129" s="1021"/>
      <c r="VAI129" s="1021"/>
      <c r="VAJ129" s="1021"/>
      <c r="VAK129" s="1021"/>
      <c r="VAL129" s="1021"/>
      <c r="VAM129" s="1021"/>
      <c r="VAN129" s="1021"/>
      <c r="VAO129" s="1021"/>
      <c r="VAP129" s="1021"/>
      <c r="VAQ129" s="1021"/>
      <c r="VAR129" s="1021"/>
      <c r="VAS129" s="1021"/>
      <c r="VAT129" s="1021"/>
      <c r="VAU129" s="1021"/>
      <c r="VAV129" s="1021"/>
      <c r="VAW129" s="1021"/>
      <c r="VAX129" s="1021"/>
      <c r="VAY129" s="1021"/>
      <c r="VAZ129" s="1021"/>
      <c r="VBA129" s="1021"/>
      <c r="VBB129" s="1021"/>
      <c r="VBC129" s="1021"/>
      <c r="VBD129" s="1021"/>
      <c r="VBE129" s="1021"/>
      <c r="VBF129" s="1021"/>
      <c r="VBG129" s="1021"/>
      <c r="VBH129" s="1021"/>
      <c r="VBI129" s="1021"/>
      <c r="VBJ129" s="1021"/>
      <c r="VBK129" s="1021"/>
      <c r="VBL129" s="1021"/>
      <c r="VBM129" s="1021"/>
      <c r="VBN129" s="1021"/>
      <c r="VBO129" s="1021"/>
      <c r="VBP129" s="1021"/>
      <c r="VBQ129" s="1021"/>
      <c r="VBR129" s="1021"/>
      <c r="VBS129" s="1021"/>
      <c r="VBT129" s="1021"/>
      <c r="VBU129" s="1021"/>
      <c r="VBV129" s="1021"/>
      <c r="VBW129" s="1021"/>
      <c r="VBX129" s="1021"/>
      <c r="VBY129" s="1021"/>
      <c r="VBZ129" s="1021"/>
      <c r="VCA129" s="1021"/>
      <c r="VCB129" s="1021"/>
      <c r="VCC129" s="1021"/>
      <c r="VCD129" s="1021"/>
      <c r="VCE129" s="1021"/>
      <c r="VCF129" s="1021"/>
      <c r="VCG129" s="1021"/>
      <c r="VCH129" s="1021"/>
      <c r="VCI129" s="1021"/>
      <c r="VCJ129" s="1021"/>
      <c r="VCK129" s="1021"/>
      <c r="VCL129" s="1021"/>
      <c r="VCM129" s="1021"/>
      <c r="VCN129" s="1021"/>
      <c r="VCO129" s="1021"/>
      <c r="VCP129" s="1021"/>
      <c r="VCQ129" s="1021"/>
      <c r="VCR129" s="1021"/>
      <c r="VCS129" s="1021"/>
      <c r="VCT129" s="1021"/>
      <c r="VCU129" s="1021"/>
      <c r="VCV129" s="1021"/>
      <c r="VCW129" s="1021"/>
      <c r="VCX129" s="1021"/>
      <c r="VCY129" s="1021"/>
      <c r="VCZ129" s="1021"/>
      <c r="VDA129" s="1021"/>
      <c r="VDB129" s="1021"/>
      <c r="VDC129" s="1021"/>
      <c r="VDD129" s="1021"/>
      <c r="VDE129" s="1021"/>
      <c r="VDF129" s="1021"/>
      <c r="VDG129" s="1021"/>
      <c r="VDH129" s="1021"/>
      <c r="VDI129" s="1021"/>
      <c r="VDJ129" s="1021"/>
      <c r="VDK129" s="1021"/>
      <c r="VDL129" s="1021"/>
      <c r="VDM129" s="1021"/>
      <c r="VDN129" s="1021"/>
      <c r="VDO129" s="1021"/>
      <c r="VDP129" s="1021"/>
      <c r="VDQ129" s="1021"/>
      <c r="VDR129" s="1021"/>
      <c r="VDS129" s="1021"/>
      <c r="VDT129" s="1021"/>
      <c r="VDU129" s="1021"/>
      <c r="VDV129" s="1021"/>
      <c r="VDW129" s="1021"/>
      <c r="VDX129" s="1021"/>
      <c r="VDY129" s="1021"/>
      <c r="VDZ129" s="1021"/>
      <c r="VEA129" s="1021"/>
      <c r="VEB129" s="1021"/>
      <c r="VEC129" s="1021"/>
      <c r="VED129" s="1021"/>
      <c r="VEE129" s="1021"/>
      <c r="VEF129" s="1021"/>
      <c r="VEG129" s="1021"/>
      <c r="VEH129" s="1021"/>
      <c r="VEI129" s="1021"/>
      <c r="VEJ129" s="1021"/>
      <c r="VEK129" s="1021"/>
      <c r="VEL129" s="1021"/>
      <c r="VEM129" s="1021"/>
      <c r="VEN129" s="1021"/>
      <c r="VEO129" s="1021"/>
      <c r="VEP129" s="1021"/>
      <c r="VEQ129" s="1021"/>
      <c r="VER129" s="1021"/>
      <c r="VES129" s="1021"/>
      <c r="VET129" s="1021"/>
      <c r="VEU129" s="1021"/>
      <c r="VEV129" s="1021"/>
      <c r="VEW129" s="1021"/>
      <c r="VEX129" s="1021"/>
      <c r="VEY129" s="1021"/>
      <c r="VEZ129" s="1021"/>
      <c r="VFA129" s="1021"/>
      <c r="VFB129" s="1021"/>
      <c r="VFC129" s="1021"/>
      <c r="VFD129" s="1021"/>
      <c r="VFE129" s="1021"/>
      <c r="VFF129" s="1021"/>
      <c r="VFG129" s="1021"/>
      <c r="VFH129" s="1021"/>
      <c r="VFI129" s="1021"/>
      <c r="VFJ129" s="1021"/>
      <c r="VFK129" s="1021"/>
      <c r="VFL129" s="1021"/>
      <c r="VFM129" s="1021"/>
      <c r="VFN129" s="1021"/>
      <c r="VFO129" s="1021"/>
      <c r="VFP129" s="1021"/>
      <c r="VFQ129" s="1021"/>
      <c r="VFR129" s="1021"/>
      <c r="VFS129" s="1021"/>
      <c r="VFT129" s="1021"/>
      <c r="VFU129" s="1021"/>
      <c r="VFV129" s="1021"/>
      <c r="VFW129" s="1021"/>
      <c r="VFX129" s="1021"/>
      <c r="VFY129" s="1021"/>
      <c r="VFZ129" s="1021"/>
      <c r="VGA129" s="1021"/>
      <c r="VGB129" s="1021"/>
      <c r="VGC129" s="1021"/>
      <c r="VGD129" s="1021"/>
      <c r="VGE129" s="1021"/>
      <c r="VGF129" s="1021"/>
      <c r="VGG129" s="1021"/>
      <c r="VGH129" s="1021"/>
      <c r="VGI129" s="1021"/>
      <c r="VGJ129" s="1021"/>
      <c r="VGK129" s="1021"/>
      <c r="VGL129" s="1021"/>
      <c r="VGM129" s="1021"/>
      <c r="VGN129" s="1021"/>
      <c r="VGO129" s="1021"/>
      <c r="VGP129" s="1021"/>
      <c r="VGQ129" s="1021"/>
      <c r="VGR129" s="1021"/>
      <c r="VGS129" s="1021"/>
      <c r="VGT129" s="1021"/>
      <c r="VGU129" s="1021"/>
      <c r="VGV129" s="1021"/>
      <c r="VGW129" s="1021"/>
      <c r="VGX129" s="1021"/>
      <c r="VGY129" s="1021"/>
      <c r="VGZ129" s="1021"/>
      <c r="VHA129" s="1021"/>
      <c r="VHB129" s="1021"/>
      <c r="VHC129" s="1021"/>
      <c r="VHD129" s="1021"/>
      <c r="VHE129" s="1021"/>
      <c r="VHF129" s="1021"/>
      <c r="VHG129" s="1021"/>
      <c r="VHH129" s="1021"/>
      <c r="VHI129" s="1021"/>
      <c r="VHJ129" s="1021"/>
      <c r="VHK129" s="1021"/>
      <c r="VHL129" s="1021"/>
      <c r="VHM129" s="1021"/>
      <c r="VHN129" s="1021"/>
      <c r="VHO129" s="1021"/>
      <c r="VHP129" s="1021"/>
      <c r="VHQ129" s="1021"/>
      <c r="VHR129" s="1021"/>
      <c r="VHS129" s="1021"/>
      <c r="VHT129" s="1021"/>
      <c r="VHU129" s="1021"/>
      <c r="VHV129" s="1021"/>
      <c r="VHW129" s="1021"/>
      <c r="VHX129" s="1021"/>
      <c r="VHY129" s="1021"/>
      <c r="VHZ129" s="1021"/>
      <c r="VIA129" s="1021"/>
      <c r="VIB129" s="1021"/>
      <c r="VIC129" s="1021"/>
      <c r="VID129" s="1021"/>
      <c r="VIE129" s="1021"/>
      <c r="VIF129" s="1021"/>
      <c r="VIG129" s="1021"/>
      <c r="VIH129" s="1021"/>
      <c r="VII129" s="1021"/>
      <c r="VIJ129" s="1021"/>
      <c r="VIK129" s="1021"/>
      <c r="VIL129" s="1021"/>
      <c r="VIM129" s="1021"/>
      <c r="VIN129" s="1021"/>
      <c r="VIO129" s="1021"/>
      <c r="VIP129" s="1021"/>
      <c r="VIQ129" s="1021"/>
      <c r="VIR129" s="1021"/>
      <c r="VIS129" s="1021"/>
      <c r="VIT129" s="1021"/>
      <c r="VIU129" s="1021"/>
      <c r="VIV129" s="1021"/>
      <c r="VIW129" s="1021"/>
      <c r="VIX129" s="1021"/>
      <c r="VIY129" s="1021"/>
      <c r="VIZ129" s="1021"/>
      <c r="VJA129" s="1021"/>
      <c r="VJB129" s="1021"/>
      <c r="VJC129" s="1021"/>
      <c r="VJD129" s="1021"/>
      <c r="VJE129" s="1021"/>
      <c r="VJF129" s="1021"/>
      <c r="VJG129" s="1021"/>
      <c r="VJH129" s="1021"/>
      <c r="VJI129" s="1021"/>
      <c r="VJJ129" s="1021"/>
      <c r="VJK129" s="1021"/>
      <c r="VJL129" s="1021"/>
      <c r="VJM129" s="1021"/>
      <c r="VJN129" s="1021"/>
      <c r="VJO129" s="1021"/>
      <c r="VJP129" s="1021"/>
      <c r="VJQ129" s="1021"/>
      <c r="VJR129" s="1021"/>
      <c r="VJS129" s="1021"/>
      <c r="VJT129" s="1021"/>
      <c r="VJU129" s="1021"/>
      <c r="VJV129" s="1021"/>
      <c r="VJW129" s="1021"/>
      <c r="VJX129" s="1021"/>
      <c r="VJY129" s="1021"/>
      <c r="VJZ129" s="1021"/>
      <c r="VKA129" s="1021"/>
      <c r="VKB129" s="1021"/>
      <c r="VKC129" s="1021"/>
      <c r="VKD129" s="1021"/>
      <c r="VKE129" s="1021"/>
      <c r="VKF129" s="1021"/>
      <c r="VKG129" s="1021"/>
      <c r="VKH129" s="1021"/>
      <c r="VKI129" s="1021"/>
      <c r="VKJ129" s="1021"/>
      <c r="VKK129" s="1021"/>
      <c r="VKL129" s="1021"/>
      <c r="VKM129" s="1021"/>
      <c r="VKN129" s="1021"/>
      <c r="VKO129" s="1021"/>
      <c r="VKP129" s="1021"/>
      <c r="VKQ129" s="1021"/>
      <c r="VKR129" s="1021"/>
      <c r="VKS129" s="1021"/>
      <c r="VKT129" s="1021"/>
      <c r="VKU129" s="1021"/>
      <c r="VKV129" s="1021"/>
      <c r="VKW129" s="1021"/>
      <c r="VKX129" s="1021"/>
      <c r="VKY129" s="1021"/>
      <c r="VKZ129" s="1021"/>
      <c r="VLA129" s="1021"/>
      <c r="VLB129" s="1021"/>
      <c r="VLC129" s="1021"/>
      <c r="VLD129" s="1021"/>
      <c r="VLE129" s="1021"/>
      <c r="VLF129" s="1021"/>
      <c r="VLG129" s="1021"/>
      <c r="VLH129" s="1021"/>
      <c r="VLI129" s="1021"/>
      <c r="VLJ129" s="1021"/>
      <c r="VLK129" s="1021"/>
      <c r="VLL129" s="1021"/>
      <c r="VLM129" s="1021"/>
      <c r="VLN129" s="1021"/>
      <c r="VLO129" s="1021"/>
      <c r="VLP129" s="1021"/>
      <c r="VLQ129" s="1021"/>
      <c r="VLR129" s="1021"/>
      <c r="VLS129" s="1021"/>
      <c r="VLT129" s="1021"/>
      <c r="VLU129" s="1021"/>
      <c r="VLV129" s="1021"/>
      <c r="VLW129" s="1021"/>
      <c r="VLX129" s="1021"/>
      <c r="VLY129" s="1021"/>
      <c r="VLZ129" s="1021"/>
      <c r="VMA129" s="1021"/>
      <c r="VMB129" s="1021"/>
      <c r="VMC129" s="1021"/>
      <c r="VMD129" s="1021"/>
      <c r="VME129" s="1021"/>
      <c r="VMF129" s="1021"/>
      <c r="VMG129" s="1021"/>
      <c r="VMH129" s="1021"/>
      <c r="VMI129" s="1021"/>
      <c r="VMJ129" s="1021"/>
      <c r="VMK129" s="1021"/>
      <c r="VML129" s="1021"/>
      <c r="VMM129" s="1021"/>
      <c r="VMN129" s="1021"/>
      <c r="VMO129" s="1021"/>
      <c r="VMP129" s="1021"/>
      <c r="VMQ129" s="1021"/>
      <c r="VMR129" s="1021"/>
      <c r="VMS129" s="1021"/>
      <c r="VMT129" s="1021"/>
      <c r="VMU129" s="1021"/>
      <c r="VMV129" s="1021"/>
      <c r="VMW129" s="1021"/>
      <c r="VMX129" s="1021"/>
      <c r="VMY129" s="1021"/>
      <c r="VMZ129" s="1021"/>
      <c r="VNA129" s="1021"/>
      <c r="VNB129" s="1021"/>
      <c r="VNC129" s="1021"/>
      <c r="VND129" s="1021"/>
      <c r="VNE129" s="1021"/>
      <c r="VNF129" s="1021"/>
      <c r="VNG129" s="1021"/>
      <c r="VNH129" s="1021"/>
      <c r="VNI129" s="1021"/>
      <c r="VNJ129" s="1021"/>
      <c r="VNK129" s="1021"/>
      <c r="VNL129" s="1021"/>
      <c r="VNM129" s="1021"/>
      <c r="VNN129" s="1021"/>
      <c r="VNO129" s="1021"/>
      <c r="VNP129" s="1021"/>
      <c r="VNQ129" s="1021"/>
      <c r="VNR129" s="1021"/>
      <c r="VNS129" s="1021"/>
      <c r="VNT129" s="1021"/>
      <c r="VNU129" s="1021"/>
      <c r="VNV129" s="1021"/>
      <c r="VNW129" s="1021"/>
      <c r="VNX129" s="1021"/>
      <c r="VNY129" s="1021"/>
      <c r="VNZ129" s="1021"/>
      <c r="VOA129" s="1021"/>
      <c r="VOB129" s="1021"/>
      <c r="VOC129" s="1021"/>
      <c r="VOD129" s="1021"/>
      <c r="VOE129" s="1021"/>
      <c r="VOF129" s="1021"/>
      <c r="VOG129" s="1021"/>
      <c r="VOH129" s="1021"/>
      <c r="VOI129" s="1021"/>
      <c r="VOJ129" s="1021"/>
      <c r="VOK129" s="1021"/>
      <c r="VOL129" s="1021"/>
      <c r="VOM129" s="1021"/>
      <c r="VON129" s="1021"/>
      <c r="VOO129" s="1021"/>
      <c r="VOP129" s="1021"/>
      <c r="VOQ129" s="1021"/>
      <c r="VOR129" s="1021"/>
      <c r="VOS129" s="1021"/>
      <c r="VOT129" s="1021"/>
      <c r="VOU129" s="1021"/>
      <c r="VOV129" s="1021"/>
      <c r="VOW129" s="1021"/>
      <c r="VOX129" s="1021"/>
      <c r="VOY129" s="1021"/>
      <c r="VOZ129" s="1021"/>
      <c r="VPA129" s="1021"/>
      <c r="VPB129" s="1021"/>
      <c r="VPC129" s="1021"/>
      <c r="VPD129" s="1021"/>
      <c r="VPE129" s="1021"/>
      <c r="VPF129" s="1021"/>
      <c r="VPG129" s="1021"/>
      <c r="VPH129" s="1021"/>
      <c r="VPI129" s="1021"/>
      <c r="VPJ129" s="1021"/>
      <c r="VPK129" s="1021"/>
      <c r="VPL129" s="1021"/>
      <c r="VPM129" s="1021"/>
      <c r="VPN129" s="1021"/>
      <c r="VPO129" s="1021"/>
      <c r="VPP129" s="1021"/>
      <c r="VPQ129" s="1021"/>
      <c r="VPR129" s="1021"/>
      <c r="VPS129" s="1021"/>
      <c r="VPT129" s="1021"/>
      <c r="VPU129" s="1021"/>
      <c r="VPV129" s="1021"/>
      <c r="VPW129" s="1021"/>
      <c r="VPX129" s="1021"/>
      <c r="VPY129" s="1021"/>
      <c r="VPZ129" s="1021"/>
      <c r="VQA129" s="1021"/>
      <c r="VQB129" s="1021"/>
      <c r="VQC129" s="1021"/>
      <c r="VQD129" s="1021"/>
      <c r="VQE129" s="1021"/>
      <c r="VQF129" s="1021"/>
      <c r="VQG129" s="1021"/>
      <c r="VQH129" s="1021"/>
      <c r="VQI129" s="1021"/>
      <c r="VQJ129" s="1021"/>
      <c r="VQK129" s="1021"/>
      <c r="VQL129" s="1021"/>
      <c r="VQM129" s="1021"/>
      <c r="VQN129" s="1021"/>
      <c r="VQO129" s="1021"/>
      <c r="VQP129" s="1021"/>
      <c r="VQQ129" s="1021"/>
      <c r="VQR129" s="1021"/>
      <c r="VQS129" s="1021"/>
      <c r="VQT129" s="1021"/>
      <c r="VQU129" s="1021"/>
      <c r="VQV129" s="1021"/>
      <c r="VQW129" s="1021"/>
      <c r="VQX129" s="1021"/>
      <c r="VQY129" s="1021"/>
      <c r="VQZ129" s="1021"/>
      <c r="VRA129" s="1021"/>
      <c r="VRB129" s="1021"/>
      <c r="VRC129" s="1021"/>
      <c r="VRD129" s="1021"/>
      <c r="VRE129" s="1021"/>
      <c r="VRF129" s="1021"/>
      <c r="VRG129" s="1021"/>
      <c r="VRH129" s="1021"/>
      <c r="VRI129" s="1021"/>
      <c r="VRJ129" s="1021"/>
      <c r="VRK129" s="1021"/>
      <c r="VRL129" s="1021"/>
      <c r="VRM129" s="1021"/>
      <c r="VRN129" s="1021"/>
      <c r="VRO129" s="1021"/>
      <c r="VRP129" s="1021"/>
      <c r="VRQ129" s="1021"/>
      <c r="VRR129" s="1021"/>
      <c r="VRS129" s="1021"/>
      <c r="VRT129" s="1021"/>
      <c r="VRU129" s="1021"/>
      <c r="VRV129" s="1021"/>
      <c r="VRW129" s="1021"/>
      <c r="VRX129" s="1021"/>
      <c r="VRY129" s="1021"/>
      <c r="VRZ129" s="1021"/>
      <c r="VSA129" s="1021"/>
      <c r="VSB129" s="1021"/>
      <c r="VSC129" s="1021"/>
      <c r="VSD129" s="1021"/>
      <c r="VSE129" s="1021"/>
      <c r="VSF129" s="1021"/>
      <c r="VSG129" s="1021"/>
      <c r="VSH129" s="1021"/>
      <c r="VSI129" s="1021"/>
      <c r="VSJ129" s="1021"/>
      <c r="VSK129" s="1021"/>
      <c r="VSL129" s="1021"/>
      <c r="VSM129" s="1021"/>
      <c r="VSN129" s="1021"/>
      <c r="VSO129" s="1021"/>
      <c r="VSP129" s="1021"/>
      <c r="VSQ129" s="1021"/>
      <c r="VSR129" s="1021"/>
      <c r="VSS129" s="1021"/>
      <c r="VST129" s="1021"/>
      <c r="VSU129" s="1021"/>
      <c r="VSV129" s="1021"/>
      <c r="VSW129" s="1021"/>
      <c r="VSX129" s="1021"/>
      <c r="VSY129" s="1021"/>
      <c r="VSZ129" s="1021"/>
      <c r="VTA129" s="1021"/>
      <c r="VTB129" s="1021"/>
      <c r="VTC129" s="1021"/>
      <c r="VTD129" s="1021"/>
      <c r="VTE129" s="1021"/>
      <c r="VTF129" s="1021"/>
      <c r="VTG129" s="1021"/>
      <c r="VTH129" s="1021"/>
      <c r="VTI129" s="1021"/>
      <c r="VTJ129" s="1021"/>
      <c r="VTK129" s="1021"/>
      <c r="VTL129" s="1021"/>
      <c r="VTM129" s="1021"/>
      <c r="VTN129" s="1021"/>
      <c r="VTO129" s="1021"/>
      <c r="VTP129" s="1021"/>
      <c r="VTQ129" s="1021"/>
      <c r="VTR129" s="1021"/>
      <c r="VTS129" s="1021"/>
      <c r="VTT129" s="1021"/>
      <c r="VTU129" s="1021"/>
      <c r="VTV129" s="1021"/>
      <c r="VTW129" s="1021"/>
      <c r="VTX129" s="1021"/>
      <c r="VTY129" s="1021"/>
      <c r="VTZ129" s="1021"/>
      <c r="VUA129" s="1021"/>
      <c r="VUB129" s="1021"/>
      <c r="VUC129" s="1021"/>
      <c r="VUD129" s="1021"/>
      <c r="VUE129" s="1021"/>
      <c r="VUF129" s="1021"/>
      <c r="VUG129" s="1021"/>
      <c r="VUH129" s="1021"/>
      <c r="VUI129" s="1021"/>
      <c r="VUJ129" s="1021"/>
      <c r="VUK129" s="1021"/>
      <c r="VUL129" s="1021"/>
      <c r="VUM129" s="1021"/>
      <c r="VUN129" s="1021"/>
      <c r="VUO129" s="1021"/>
      <c r="VUP129" s="1021"/>
      <c r="VUQ129" s="1021"/>
      <c r="VUR129" s="1021"/>
      <c r="VUS129" s="1021"/>
      <c r="VUT129" s="1021"/>
      <c r="VUU129" s="1021"/>
      <c r="VUV129" s="1021"/>
      <c r="VUW129" s="1021"/>
      <c r="VUX129" s="1021"/>
      <c r="VUY129" s="1021"/>
      <c r="VUZ129" s="1021"/>
      <c r="VVA129" s="1021"/>
      <c r="VVB129" s="1021"/>
      <c r="VVC129" s="1021"/>
      <c r="VVD129" s="1021"/>
      <c r="VVE129" s="1021"/>
      <c r="VVF129" s="1021"/>
      <c r="VVG129" s="1021"/>
      <c r="VVH129" s="1021"/>
      <c r="VVI129" s="1021"/>
      <c r="VVJ129" s="1021"/>
      <c r="VVK129" s="1021"/>
      <c r="VVL129" s="1021"/>
      <c r="VVM129" s="1021"/>
      <c r="VVN129" s="1021"/>
      <c r="VVO129" s="1021"/>
      <c r="VVP129" s="1021"/>
      <c r="VVQ129" s="1021"/>
      <c r="VVR129" s="1021"/>
      <c r="VVS129" s="1021"/>
      <c r="VVT129" s="1021"/>
      <c r="VVU129" s="1021"/>
      <c r="VVV129" s="1021"/>
      <c r="VVW129" s="1021"/>
      <c r="VVX129" s="1021"/>
      <c r="VVY129" s="1021"/>
      <c r="VVZ129" s="1021"/>
      <c r="VWA129" s="1021"/>
      <c r="VWB129" s="1021"/>
      <c r="VWC129" s="1021"/>
      <c r="VWD129" s="1021"/>
      <c r="VWE129" s="1021"/>
      <c r="VWF129" s="1021"/>
      <c r="VWG129" s="1021"/>
      <c r="VWH129" s="1021"/>
      <c r="VWI129" s="1021"/>
      <c r="VWJ129" s="1021"/>
      <c r="VWK129" s="1021"/>
      <c r="VWL129" s="1021"/>
      <c r="VWM129" s="1021"/>
      <c r="VWN129" s="1021"/>
      <c r="VWO129" s="1021"/>
      <c r="VWP129" s="1021"/>
      <c r="VWQ129" s="1021"/>
      <c r="VWR129" s="1021"/>
      <c r="VWS129" s="1021"/>
      <c r="VWT129" s="1021"/>
      <c r="VWU129" s="1021"/>
      <c r="VWV129" s="1021"/>
      <c r="VWW129" s="1021"/>
      <c r="VWX129" s="1021"/>
      <c r="VWY129" s="1021"/>
      <c r="VWZ129" s="1021"/>
      <c r="VXA129" s="1021"/>
      <c r="VXB129" s="1021"/>
      <c r="VXC129" s="1021"/>
      <c r="VXD129" s="1021"/>
      <c r="VXE129" s="1021"/>
      <c r="VXF129" s="1021"/>
      <c r="VXG129" s="1021"/>
      <c r="VXH129" s="1021"/>
      <c r="VXI129" s="1021"/>
      <c r="VXJ129" s="1021"/>
      <c r="VXK129" s="1021"/>
      <c r="VXL129" s="1021"/>
      <c r="VXM129" s="1021"/>
      <c r="VXN129" s="1021"/>
      <c r="VXO129" s="1021"/>
      <c r="VXP129" s="1021"/>
      <c r="VXQ129" s="1021"/>
      <c r="VXR129" s="1021"/>
      <c r="VXS129" s="1021"/>
      <c r="VXT129" s="1021"/>
      <c r="VXU129" s="1021"/>
      <c r="VXV129" s="1021"/>
      <c r="VXW129" s="1021"/>
      <c r="VXX129" s="1021"/>
      <c r="VXY129" s="1021"/>
      <c r="VXZ129" s="1021"/>
      <c r="VYA129" s="1021"/>
      <c r="VYB129" s="1021"/>
      <c r="VYC129" s="1021"/>
      <c r="VYD129" s="1021"/>
      <c r="VYE129" s="1021"/>
      <c r="VYF129" s="1021"/>
      <c r="VYG129" s="1021"/>
      <c r="VYH129" s="1021"/>
      <c r="VYI129" s="1021"/>
      <c r="VYJ129" s="1021"/>
      <c r="VYK129" s="1021"/>
      <c r="VYL129" s="1021"/>
      <c r="VYM129" s="1021"/>
      <c r="VYN129" s="1021"/>
      <c r="VYO129" s="1021"/>
      <c r="VYP129" s="1021"/>
      <c r="VYQ129" s="1021"/>
      <c r="VYR129" s="1021"/>
      <c r="VYS129" s="1021"/>
      <c r="VYT129" s="1021"/>
      <c r="VYU129" s="1021"/>
      <c r="VYV129" s="1021"/>
      <c r="VYW129" s="1021"/>
      <c r="VYX129" s="1021"/>
      <c r="VYY129" s="1021"/>
      <c r="VYZ129" s="1021"/>
      <c r="VZA129" s="1021"/>
      <c r="VZB129" s="1021"/>
      <c r="VZC129" s="1021"/>
      <c r="VZD129" s="1021"/>
      <c r="VZE129" s="1021"/>
      <c r="VZF129" s="1021"/>
      <c r="VZG129" s="1021"/>
      <c r="VZH129" s="1021"/>
      <c r="VZI129" s="1021"/>
      <c r="VZJ129" s="1021"/>
      <c r="VZK129" s="1021"/>
      <c r="VZL129" s="1021"/>
      <c r="VZM129" s="1021"/>
      <c r="VZN129" s="1021"/>
      <c r="VZO129" s="1021"/>
      <c r="VZP129" s="1021"/>
      <c r="VZQ129" s="1021"/>
      <c r="VZR129" s="1021"/>
      <c r="VZS129" s="1021"/>
      <c r="VZT129" s="1021"/>
      <c r="VZU129" s="1021"/>
      <c r="VZV129" s="1021"/>
      <c r="VZW129" s="1021"/>
      <c r="VZX129" s="1021"/>
      <c r="VZY129" s="1021"/>
      <c r="VZZ129" s="1021"/>
      <c r="WAA129" s="1021"/>
      <c r="WAB129" s="1021"/>
      <c r="WAC129" s="1021"/>
      <c r="WAD129" s="1021"/>
      <c r="WAE129" s="1021"/>
      <c r="WAF129" s="1021"/>
      <c r="WAG129" s="1021"/>
      <c r="WAH129" s="1021"/>
      <c r="WAI129" s="1021"/>
      <c r="WAJ129" s="1021"/>
      <c r="WAK129" s="1021"/>
      <c r="WAL129" s="1021"/>
      <c r="WAM129" s="1021"/>
      <c r="WAN129" s="1021"/>
      <c r="WAO129" s="1021"/>
      <c r="WAP129" s="1021"/>
      <c r="WAQ129" s="1021"/>
      <c r="WAR129" s="1021"/>
      <c r="WAS129" s="1021"/>
      <c r="WAT129" s="1021"/>
      <c r="WAU129" s="1021"/>
      <c r="WAV129" s="1021"/>
      <c r="WAW129" s="1021"/>
      <c r="WAX129" s="1021"/>
      <c r="WAY129" s="1021"/>
      <c r="WAZ129" s="1021"/>
      <c r="WBA129" s="1021"/>
      <c r="WBB129" s="1021"/>
      <c r="WBC129" s="1021"/>
      <c r="WBD129" s="1021"/>
      <c r="WBE129" s="1021"/>
      <c r="WBF129" s="1021"/>
      <c r="WBG129" s="1021"/>
      <c r="WBH129" s="1021"/>
      <c r="WBI129" s="1021"/>
      <c r="WBJ129" s="1021"/>
      <c r="WBK129" s="1021"/>
      <c r="WBL129" s="1021"/>
      <c r="WBM129" s="1021"/>
      <c r="WBN129" s="1021"/>
      <c r="WBO129" s="1021"/>
      <c r="WBP129" s="1021"/>
      <c r="WBQ129" s="1021"/>
      <c r="WBR129" s="1021"/>
      <c r="WBS129" s="1021"/>
      <c r="WBT129" s="1021"/>
      <c r="WBU129" s="1021"/>
      <c r="WBV129" s="1021"/>
      <c r="WBW129" s="1021"/>
      <c r="WBX129" s="1021"/>
      <c r="WBY129" s="1021"/>
      <c r="WBZ129" s="1021"/>
      <c r="WCA129" s="1021"/>
      <c r="WCB129" s="1021"/>
      <c r="WCC129" s="1021"/>
      <c r="WCD129" s="1021"/>
      <c r="WCE129" s="1021"/>
      <c r="WCF129" s="1021"/>
      <c r="WCG129" s="1021"/>
      <c r="WCH129" s="1021"/>
      <c r="WCI129" s="1021"/>
      <c r="WCJ129" s="1021"/>
      <c r="WCK129" s="1021"/>
      <c r="WCL129" s="1021"/>
      <c r="WCM129" s="1021"/>
      <c r="WCN129" s="1021"/>
      <c r="WCO129" s="1021"/>
      <c r="WCP129" s="1021"/>
      <c r="WCQ129" s="1021"/>
      <c r="WCR129" s="1021"/>
      <c r="WCS129" s="1021"/>
      <c r="WCT129" s="1021"/>
      <c r="WCU129" s="1021"/>
      <c r="WCV129" s="1021"/>
      <c r="WCW129" s="1021"/>
      <c r="WCX129" s="1021"/>
      <c r="WCY129" s="1021"/>
      <c r="WCZ129" s="1021"/>
      <c r="WDA129" s="1021"/>
      <c r="WDB129" s="1021"/>
      <c r="WDC129" s="1021"/>
      <c r="WDD129" s="1021"/>
      <c r="WDE129" s="1021"/>
      <c r="WDF129" s="1021"/>
      <c r="WDG129" s="1021"/>
      <c r="WDH129" s="1021"/>
      <c r="WDI129" s="1021"/>
      <c r="WDJ129" s="1021"/>
      <c r="WDK129" s="1021"/>
      <c r="WDL129" s="1021"/>
      <c r="WDM129" s="1021"/>
      <c r="WDN129" s="1021"/>
      <c r="WDO129" s="1021"/>
      <c r="WDP129" s="1021"/>
      <c r="WDQ129" s="1021"/>
      <c r="WDR129" s="1021"/>
      <c r="WDS129" s="1021"/>
      <c r="WDT129" s="1021"/>
      <c r="WDU129" s="1021"/>
      <c r="WDV129" s="1021"/>
      <c r="WDW129" s="1021"/>
      <c r="WDX129" s="1021"/>
      <c r="WDY129" s="1021"/>
      <c r="WDZ129" s="1021"/>
      <c r="WEA129" s="1021"/>
      <c r="WEB129" s="1021"/>
      <c r="WEC129" s="1021"/>
      <c r="WED129" s="1021"/>
      <c r="WEE129" s="1021"/>
      <c r="WEF129" s="1021"/>
      <c r="WEG129" s="1021"/>
      <c r="WEH129" s="1021"/>
      <c r="WEI129" s="1021"/>
      <c r="WEJ129" s="1021"/>
      <c r="WEK129" s="1021"/>
      <c r="WEL129" s="1021"/>
      <c r="WEM129" s="1021"/>
      <c r="WEN129" s="1021"/>
      <c r="WEO129" s="1021"/>
      <c r="WEP129" s="1021"/>
      <c r="WEQ129" s="1021"/>
      <c r="WER129" s="1021"/>
      <c r="WES129" s="1021"/>
      <c r="WET129" s="1021"/>
      <c r="WEU129" s="1021"/>
      <c r="WEV129" s="1021"/>
      <c r="WEW129" s="1021"/>
      <c r="WEX129" s="1021"/>
      <c r="WEY129" s="1021"/>
      <c r="WEZ129" s="1021"/>
      <c r="WFA129" s="1021"/>
      <c r="WFB129" s="1021"/>
      <c r="WFC129" s="1021"/>
      <c r="WFD129" s="1021"/>
      <c r="WFE129" s="1021"/>
      <c r="WFF129" s="1021"/>
      <c r="WFG129" s="1021"/>
      <c r="WFH129" s="1021"/>
      <c r="WFI129" s="1021"/>
      <c r="WFJ129" s="1021"/>
      <c r="WFK129" s="1021"/>
      <c r="WFL129" s="1021"/>
      <c r="WFM129" s="1021"/>
      <c r="WFN129" s="1021"/>
      <c r="WFO129" s="1021"/>
      <c r="WFP129" s="1021"/>
      <c r="WFQ129" s="1021"/>
      <c r="WFR129" s="1021"/>
      <c r="WFS129" s="1021"/>
      <c r="WFT129" s="1021"/>
      <c r="WFU129" s="1021"/>
      <c r="WFV129" s="1021"/>
      <c r="WFW129" s="1021"/>
      <c r="WFX129" s="1021"/>
      <c r="WFY129" s="1021"/>
      <c r="WFZ129" s="1021"/>
      <c r="WGA129" s="1021"/>
      <c r="WGB129" s="1021"/>
      <c r="WGC129" s="1021"/>
      <c r="WGD129" s="1021"/>
      <c r="WGE129" s="1021"/>
      <c r="WGF129" s="1021"/>
      <c r="WGG129" s="1021"/>
      <c r="WGH129" s="1021"/>
      <c r="WGI129" s="1021"/>
      <c r="WGJ129" s="1021"/>
      <c r="WGK129" s="1021"/>
      <c r="WGL129" s="1021"/>
      <c r="WGM129" s="1021"/>
      <c r="WGN129" s="1021"/>
      <c r="WGO129" s="1021"/>
      <c r="WGP129" s="1021"/>
      <c r="WGQ129" s="1021"/>
      <c r="WGR129" s="1021"/>
      <c r="WGS129" s="1021"/>
      <c r="WGT129" s="1021"/>
      <c r="WGU129" s="1021"/>
      <c r="WGV129" s="1021"/>
      <c r="WGW129" s="1021"/>
      <c r="WGX129" s="1021"/>
      <c r="WGY129" s="1021"/>
      <c r="WGZ129" s="1021"/>
      <c r="WHA129" s="1021"/>
      <c r="WHB129" s="1021"/>
      <c r="WHC129" s="1021"/>
      <c r="WHD129" s="1021"/>
      <c r="WHE129" s="1021"/>
      <c r="WHF129" s="1021"/>
      <c r="WHG129" s="1021"/>
      <c r="WHH129" s="1021"/>
      <c r="WHI129" s="1021"/>
      <c r="WHJ129" s="1021"/>
      <c r="WHK129" s="1021"/>
      <c r="WHL129" s="1021"/>
      <c r="WHM129" s="1021"/>
      <c r="WHN129" s="1021"/>
      <c r="WHO129" s="1021"/>
      <c r="WHP129" s="1021"/>
      <c r="WHQ129" s="1021"/>
      <c r="WHR129" s="1021"/>
      <c r="WHS129" s="1021"/>
      <c r="WHT129" s="1021"/>
      <c r="WHU129" s="1021"/>
      <c r="WHV129" s="1021"/>
      <c r="WHW129" s="1021"/>
      <c r="WHX129" s="1021"/>
      <c r="WHY129" s="1021"/>
      <c r="WHZ129" s="1021"/>
      <c r="WIA129" s="1021"/>
      <c r="WIB129" s="1021"/>
      <c r="WIC129" s="1021"/>
      <c r="WID129" s="1021"/>
      <c r="WIE129" s="1021"/>
      <c r="WIF129" s="1021"/>
      <c r="WIG129" s="1021"/>
      <c r="WIH129" s="1021"/>
      <c r="WII129" s="1021"/>
      <c r="WIJ129" s="1021"/>
      <c r="WIK129" s="1021"/>
      <c r="WIL129" s="1021"/>
      <c r="WIM129" s="1021"/>
      <c r="WIN129" s="1021"/>
      <c r="WIO129" s="1021"/>
      <c r="WIP129" s="1021"/>
      <c r="WIQ129" s="1021"/>
      <c r="WIR129" s="1021"/>
      <c r="WIS129" s="1021"/>
      <c r="WIT129" s="1021"/>
      <c r="WIU129" s="1021"/>
      <c r="WIV129" s="1021"/>
      <c r="WIW129" s="1021"/>
      <c r="WIX129" s="1021"/>
      <c r="WIY129" s="1021"/>
      <c r="WIZ129" s="1021"/>
      <c r="WJA129" s="1021"/>
      <c r="WJB129" s="1021"/>
      <c r="WJC129" s="1021"/>
      <c r="WJD129" s="1021"/>
      <c r="WJE129" s="1021"/>
      <c r="WJF129" s="1021"/>
      <c r="WJG129" s="1021"/>
      <c r="WJH129" s="1021"/>
      <c r="WJI129" s="1021"/>
      <c r="WJJ129" s="1021"/>
      <c r="WJK129" s="1021"/>
      <c r="WJL129" s="1021"/>
      <c r="WJM129" s="1021"/>
      <c r="WJN129" s="1021"/>
      <c r="WJO129" s="1021"/>
      <c r="WJP129" s="1021"/>
      <c r="WJQ129" s="1021"/>
      <c r="WJR129" s="1021"/>
      <c r="WJS129" s="1021"/>
      <c r="WJT129" s="1021"/>
      <c r="WJU129" s="1021"/>
      <c r="WJV129" s="1021"/>
      <c r="WJW129" s="1021"/>
      <c r="WJX129" s="1021"/>
      <c r="WJY129" s="1021"/>
      <c r="WJZ129" s="1021"/>
      <c r="WKA129" s="1021"/>
      <c r="WKB129" s="1021"/>
      <c r="WKC129" s="1021"/>
      <c r="WKD129" s="1021"/>
      <c r="WKE129" s="1021"/>
      <c r="WKF129" s="1021"/>
      <c r="WKG129" s="1021"/>
      <c r="WKH129" s="1021"/>
      <c r="WKI129" s="1021"/>
      <c r="WKJ129" s="1021"/>
      <c r="WKK129" s="1021"/>
      <c r="WKL129" s="1021"/>
      <c r="WKM129" s="1021"/>
      <c r="WKN129" s="1021"/>
      <c r="WKO129" s="1021"/>
      <c r="WKP129" s="1021"/>
      <c r="WKQ129" s="1021"/>
      <c r="WKR129" s="1021"/>
      <c r="WKS129" s="1021"/>
      <c r="WKT129" s="1021"/>
      <c r="WKU129" s="1021"/>
      <c r="WKV129" s="1021"/>
      <c r="WKW129" s="1021"/>
      <c r="WKX129" s="1021"/>
      <c r="WKY129" s="1021"/>
      <c r="WKZ129" s="1021"/>
      <c r="WLA129" s="1021"/>
      <c r="WLB129" s="1021"/>
      <c r="WLC129" s="1021"/>
      <c r="WLD129" s="1021"/>
      <c r="WLE129" s="1021"/>
      <c r="WLF129" s="1021"/>
      <c r="WLG129" s="1021"/>
      <c r="WLH129" s="1021"/>
      <c r="WLI129" s="1021"/>
      <c r="WLJ129" s="1021"/>
      <c r="WLK129" s="1021"/>
      <c r="WLL129" s="1021"/>
      <c r="WLM129" s="1021"/>
      <c r="WLN129" s="1021"/>
      <c r="WLO129" s="1021"/>
      <c r="WLP129" s="1021"/>
      <c r="WLQ129" s="1021"/>
      <c r="WLR129" s="1021"/>
      <c r="WLS129" s="1021"/>
      <c r="WLT129" s="1021"/>
      <c r="WLU129" s="1021"/>
      <c r="WLV129" s="1021"/>
      <c r="WLW129" s="1021"/>
      <c r="WLX129" s="1021"/>
      <c r="WLY129" s="1021"/>
      <c r="WLZ129" s="1021"/>
      <c r="WMA129" s="1021"/>
      <c r="WMB129" s="1021"/>
      <c r="WMC129" s="1021"/>
      <c r="WMD129" s="1021"/>
      <c r="WME129" s="1021"/>
      <c r="WMF129" s="1021"/>
      <c r="WMG129" s="1021"/>
      <c r="WMH129" s="1021"/>
      <c r="WMI129" s="1021"/>
      <c r="WMJ129" s="1021"/>
      <c r="WMK129" s="1021"/>
      <c r="WML129" s="1021"/>
      <c r="WMM129" s="1021"/>
      <c r="WMN129" s="1021"/>
      <c r="WMO129" s="1021"/>
      <c r="WMP129" s="1021"/>
      <c r="WMQ129" s="1021"/>
      <c r="WMR129" s="1021"/>
      <c r="WMS129" s="1021"/>
      <c r="WMT129" s="1021"/>
      <c r="WMU129" s="1021"/>
      <c r="WMV129" s="1021"/>
      <c r="WMW129" s="1021"/>
      <c r="WMX129" s="1021"/>
      <c r="WMY129" s="1021"/>
      <c r="WMZ129" s="1021"/>
      <c r="WNA129" s="1021"/>
      <c r="WNB129" s="1021"/>
      <c r="WNC129" s="1021"/>
      <c r="WND129" s="1021"/>
      <c r="WNE129" s="1021"/>
      <c r="WNF129" s="1021"/>
      <c r="WNG129" s="1021"/>
      <c r="WNH129" s="1021"/>
      <c r="WNI129" s="1021"/>
      <c r="WNJ129" s="1021"/>
      <c r="WNK129" s="1021"/>
      <c r="WNL129" s="1021"/>
      <c r="WNM129" s="1021"/>
      <c r="WNN129" s="1021"/>
      <c r="WNO129" s="1021"/>
      <c r="WNP129" s="1021"/>
      <c r="WNQ129" s="1021"/>
      <c r="WNR129" s="1021"/>
      <c r="WNS129" s="1021"/>
      <c r="WNT129" s="1021"/>
      <c r="WNU129" s="1021"/>
      <c r="WNV129" s="1021"/>
      <c r="WNW129" s="1021"/>
      <c r="WNX129" s="1021"/>
      <c r="WNY129" s="1021"/>
      <c r="WNZ129" s="1021"/>
      <c r="WOA129" s="1021"/>
      <c r="WOB129" s="1021"/>
      <c r="WOC129" s="1021"/>
      <c r="WOD129" s="1021"/>
      <c r="WOE129" s="1021"/>
      <c r="WOF129" s="1021"/>
      <c r="WOG129" s="1021"/>
      <c r="WOH129" s="1021"/>
      <c r="WOI129" s="1021"/>
      <c r="WOJ129" s="1021"/>
      <c r="WOK129" s="1021"/>
      <c r="WOL129" s="1021"/>
      <c r="WOM129" s="1021"/>
      <c r="WON129" s="1021"/>
      <c r="WOO129" s="1021"/>
      <c r="WOP129" s="1021"/>
      <c r="WOQ129" s="1021"/>
      <c r="WOR129" s="1021"/>
      <c r="WOS129" s="1021"/>
      <c r="WOT129" s="1021"/>
      <c r="WOU129" s="1021"/>
      <c r="WOV129" s="1021"/>
      <c r="WOW129" s="1021"/>
      <c r="WOX129" s="1021"/>
      <c r="WOY129" s="1021"/>
      <c r="WOZ129" s="1021"/>
      <c r="WPA129" s="1021"/>
      <c r="WPB129" s="1021"/>
      <c r="WPC129" s="1021"/>
      <c r="WPD129" s="1021"/>
      <c r="WPE129" s="1021"/>
      <c r="WPF129" s="1021"/>
      <c r="WPG129" s="1021"/>
      <c r="WPH129" s="1021"/>
      <c r="WPI129" s="1021"/>
      <c r="WPJ129" s="1021"/>
      <c r="WPK129" s="1021"/>
      <c r="WPL129" s="1021"/>
      <c r="WPM129" s="1021"/>
      <c r="WPN129" s="1021"/>
      <c r="WPO129" s="1021"/>
      <c r="WPP129" s="1021"/>
      <c r="WPQ129" s="1021"/>
      <c r="WPR129" s="1021"/>
      <c r="WPS129" s="1021"/>
      <c r="WPT129" s="1021"/>
      <c r="WPU129" s="1021"/>
      <c r="WPV129" s="1021"/>
      <c r="WPW129" s="1021"/>
      <c r="WPX129" s="1021"/>
      <c r="WPY129" s="1021"/>
      <c r="WPZ129" s="1021"/>
      <c r="WQA129" s="1021"/>
      <c r="WQB129" s="1021"/>
      <c r="WQC129" s="1021"/>
      <c r="WQD129" s="1021"/>
      <c r="WQE129" s="1021"/>
      <c r="WQF129" s="1021"/>
      <c r="WQG129" s="1021"/>
      <c r="WQH129" s="1021"/>
      <c r="WQI129" s="1021"/>
      <c r="WQJ129" s="1021"/>
      <c r="WQK129" s="1021"/>
      <c r="WQL129" s="1021"/>
      <c r="WQM129" s="1021"/>
      <c r="WQN129" s="1021"/>
      <c r="WQO129" s="1021"/>
      <c r="WQP129" s="1021"/>
      <c r="WQQ129" s="1021"/>
      <c r="WQR129" s="1021"/>
      <c r="WQS129" s="1021"/>
      <c r="WQT129" s="1021"/>
      <c r="WQU129" s="1021"/>
      <c r="WQV129" s="1021"/>
      <c r="WQW129" s="1021"/>
      <c r="WQX129" s="1021"/>
      <c r="WQY129" s="1021"/>
      <c r="WQZ129" s="1021"/>
      <c r="WRA129" s="1021"/>
      <c r="WRB129" s="1021"/>
      <c r="WRC129" s="1021"/>
      <c r="WRD129" s="1021"/>
      <c r="WRE129" s="1021"/>
      <c r="WRF129" s="1021"/>
      <c r="WRG129" s="1021"/>
      <c r="WRH129" s="1021"/>
      <c r="WRI129" s="1021"/>
      <c r="WRJ129" s="1021"/>
      <c r="WRK129" s="1021"/>
      <c r="WRL129" s="1021"/>
      <c r="WRM129" s="1021"/>
      <c r="WRN129" s="1021"/>
      <c r="WRO129" s="1021"/>
      <c r="WRP129" s="1021"/>
      <c r="WRQ129" s="1021"/>
      <c r="WRR129" s="1021"/>
      <c r="WRS129" s="1021"/>
      <c r="WRT129" s="1021"/>
      <c r="WRU129" s="1021"/>
      <c r="WRV129" s="1021"/>
      <c r="WRW129" s="1021"/>
      <c r="WRX129" s="1021"/>
      <c r="WRY129" s="1021"/>
      <c r="WRZ129" s="1021"/>
      <c r="WSA129" s="1021"/>
      <c r="WSB129" s="1021"/>
      <c r="WSC129" s="1021"/>
      <c r="WSD129" s="1021"/>
      <c r="WSE129" s="1021"/>
      <c r="WSF129" s="1021"/>
      <c r="WSG129" s="1021"/>
      <c r="WSH129" s="1021"/>
      <c r="WSI129" s="1021"/>
      <c r="WSJ129" s="1021"/>
      <c r="WSK129" s="1021"/>
      <c r="WSL129" s="1021"/>
      <c r="WSM129" s="1021"/>
      <c r="WSN129" s="1021"/>
      <c r="WSO129" s="1021"/>
      <c r="WSP129" s="1021"/>
      <c r="WSQ129" s="1021"/>
      <c r="WSR129" s="1021"/>
      <c r="WSS129" s="1021"/>
      <c r="WST129" s="1021"/>
      <c r="WSU129" s="1021"/>
      <c r="WSV129" s="1021"/>
      <c r="WSW129" s="1021"/>
      <c r="WSX129" s="1021"/>
      <c r="WSY129" s="1021"/>
      <c r="WSZ129" s="1021"/>
      <c r="WTA129" s="1021"/>
      <c r="WTB129" s="1021"/>
      <c r="WTC129" s="1021"/>
      <c r="WTD129" s="1021"/>
      <c r="WTE129" s="1021"/>
      <c r="WTF129" s="1021"/>
      <c r="WTG129" s="1021"/>
      <c r="WTH129" s="1021"/>
      <c r="WTI129" s="1021"/>
      <c r="WTJ129" s="1021"/>
      <c r="WTK129" s="1021"/>
      <c r="WTL129" s="1021"/>
      <c r="WTM129" s="1021"/>
      <c r="WTN129" s="1021"/>
      <c r="WTO129" s="1021"/>
      <c r="WTP129" s="1021"/>
      <c r="WTQ129" s="1021"/>
      <c r="WTR129" s="1021"/>
      <c r="WTS129" s="1021"/>
      <c r="WTT129" s="1021"/>
      <c r="WTU129" s="1021"/>
      <c r="WTV129" s="1021"/>
      <c r="WTW129" s="1021"/>
      <c r="WTX129" s="1021"/>
      <c r="WTY129" s="1021"/>
      <c r="WTZ129" s="1021"/>
      <c r="WUA129" s="1021"/>
      <c r="WUB129" s="1021"/>
      <c r="WUC129" s="1021"/>
      <c r="WUD129" s="1021"/>
      <c r="WUE129" s="1021"/>
      <c r="WUF129" s="1021"/>
      <c r="WUG129" s="1021"/>
      <c r="WUH129" s="1021"/>
      <c r="WUI129" s="1021"/>
      <c r="WUJ129" s="1021"/>
      <c r="WUK129" s="1021"/>
      <c r="WUL129" s="1021"/>
      <c r="WUM129" s="1021"/>
      <c r="WUN129" s="1021"/>
      <c r="WUO129" s="1021"/>
      <c r="WUP129" s="1021"/>
      <c r="WUQ129" s="1021"/>
      <c r="WUR129" s="1021"/>
      <c r="WUS129" s="1021"/>
      <c r="WUT129" s="1021"/>
      <c r="WUU129" s="1021"/>
      <c r="WUV129" s="1021"/>
      <c r="WUW129" s="1021"/>
      <c r="WUX129" s="1021"/>
      <c r="WUY129" s="1021"/>
      <c r="WUZ129" s="1021"/>
      <c r="WVA129" s="1021"/>
      <c r="WVB129" s="1021"/>
      <c r="WVC129" s="1021"/>
      <c r="WVD129" s="1021"/>
      <c r="WVE129" s="1021"/>
      <c r="WVF129" s="1021"/>
      <c r="WVG129" s="1021"/>
      <c r="WVH129" s="1021"/>
      <c r="WVI129" s="1021"/>
      <c r="WVJ129" s="1021"/>
      <c r="WVK129" s="1021"/>
      <c r="WVL129" s="1021"/>
      <c r="WVM129" s="1021"/>
      <c r="WVN129" s="1021"/>
      <c r="WVO129" s="1021"/>
      <c r="WVP129" s="1021"/>
      <c r="WVQ129" s="1021"/>
      <c r="WVR129" s="1021"/>
      <c r="WVS129" s="1021"/>
      <c r="WVT129" s="1021"/>
      <c r="WVU129" s="1021"/>
    </row>
  </sheetData>
  <autoFilter ref="A3:K127" xr:uid="{00000000-0009-0000-0000-000027000000}"/>
  <phoneticPr fontId="1" type="noConversion"/>
  <printOptions horizontalCentered="1"/>
  <pageMargins left="0" right="0" top="0.98425196850393704" bottom="0.98425196850393704" header="0.51181102362204722" footer="0.51181102362204722"/>
  <pageSetup paperSize="9" scale="62" orientation="landscape" r:id="rId1"/>
  <headerFooter alignWithMargins="0"/>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56"/>
  <sheetViews>
    <sheetView topLeftCell="A124" workbookViewId="0">
      <selection activeCell="C127" sqref="C127"/>
    </sheetView>
  </sheetViews>
  <sheetFormatPr defaultRowHeight="11.25"/>
  <cols>
    <col min="1" max="1" width="9.125" style="834" customWidth="1"/>
    <col min="2" max="2" width="12" style="834" customWidth="1"/>
    <col min="3" max="3" width="39.5" style="834" customWidth="1"/>
    <col min="4" max="4" width="15" style="834" hidden="1" customWidth="1"/>
    <col min="5" max="5" width="13.875" style="834" hidden="1" customWidth="1"/>
    <col min="6" max="6" width="14.125" style="834" customWidth="1"/>
    <col min="7" max="8" width="14.125" style="834" hidden="1" customWidth="1"/>
    <col min="9" max="9" width="13.375" style="834" bestFit="1" customWidth="1"/>
    <col min="10" max="10" width="16.375" style="849" bestFit="1" customWidth="1"/>
    <col min="11" max="11" width="12" style="834" bestFit="1" customWidth="1"/>
    <col min="12" max="12" width="12.5" style="834" bestFit="1" customWidth="1"/>
    <col min="13" max="13" width="9.125" style="834" bestFit="1" customWidth="1"/>
    <col min="14" max="256" width="9" style="834"/>
    <col min="257" max="257" width="9.125" style="834" customWidth="1"/>
    <col min="258" max="258" width="12" style="834" customWidth="1"/>
    <col min="259" max="259" width="39.5" style="834" customWidth="1"/>
    <col min="260" max="261" width="0" style="834" hidden="1" customWidth="1"/>
    <col min="262" max="262" width="14.125" style="834" customWidth="1"/>
    <col min="263" max="264" width="0" style="834" hidden="1" customWidth="1"/>
    <col min="265" max="265" width="13.375" style="834" bestFit="1" customWidth="1"/>
    <col min="266" max="266" width="16.375" style="834" bestFit="1" customWidth="1"/>
    <col min="267" max="267" width="12" style="834" bestFit="1" customWidth="1"/>
    <col min="268" max="268" width="12.5" style="834" bestFit="1" customWidth="1"/>
    <col min="269" max="269" width="9.125" style="834" bestFit="1" customWidth="1"/>
    <col min="270" max="512" width="9" style="834"/>
    <col min="513" max="513" width="9.125" style="834" customWidth="1"/>
    <col min="514" max="514" width="12" style="834" customWidth="1"/>
    <col min="515" max="515" width="39.5" style="834" customWidth="1"/>
    <col min="516" max="517" width="0" style="834" hidden="1" customWidth="1"/>
    <col min="518" max="518" width="14.125" style="834" customWidth="1"/>
    <col min="519" max="520" width="0" style="834" hidden="1" customWidth="1"/>
    <col min="521" max="521" width="13.375" style="834" bestFit="1" customWidth="1"/>
    <col min="522" max="522" width="16.375" style="834" bestFit="1" customWidth="1"/>
    <col min="523" max="523" width="12" style="834" bestFit="1" customWidth="1"/>
    <col min="524" max="524" width="12.5" style="834" bestFit="1" customWidth="1"/>
    <col min="525" max="525" width="9.125" style="834" bestFit="1" customWidth="1"/>
    <col min="526" max="768" width="9" style="834"/>
    <col min="769" max="769" width="9.125" style="834" customWidth="1"/>
    <col min="770" max="770" width="12" style="834" customWidth="1"/>
    <col min="771" max="771" width="39.5" style="834" customWidth="1"/>
    <col min="772" max="773" width="0" style="834" hidden="1" customWidth="1"/>
    <col min="774" max="774" width="14.125" style="834" customWidth="1"/>
    <col min="775" max="776" width="0" style="834" hidden="1" customWidth="1"/>
    <col min="777" max="777" width="13.375" style="834" bestFit="1" customWidth="1"/>
    <col min="778" max="778" width="16.375" style="834" bestFit="1" customWidth="1"/>
    <col min="779" max="779" width="12" style="834" bestFit="1" customWidth="1"/>
    <col min="780" max="780" width="12.5" style="834" bestFit="1" customWidth="1"/>
    <col min="781" max="781" width="9.125" style="834" bestFit="1" customWidth="1"/>
    <col min="782" max="1024" width="9" style="834"/>
    <col min="1025" max="1025" width="9.125" style="834" customWidth="1"/>
    <col min="1026" max="1026" width="12" style="834" customWidth="1"/>
    <col min="1027" max="1027" width="39.5" style="834" customWidth="1"/>
    <col min="1028" max="1029" width="0" style="834" hidden="1" customWidth="1"/>
    <col min="1030" max="1030" width="14.125" style="834" customWidth="1"/>
    <col min="1031" max="1032" width="0" style="834" hidden="1" customWidth="1"/>
    <col min="1033" max="1033" width="13.375" style="834" bestFit="1" customWidth="1"/>
    <col min="1034" max="1034" width="16.375" style="834" bestFit="1" customWidth="1"/>
    <col min="1035" max="1035" width="12" style="834" bestFit="1" customWidth="1"/>
    <col min="1036" max="1036" width="12.5" style="834" bestFit="1" customWidth="1"/>
    <col min="1037" max="1037" width="9.125" style="834" bestFit="1" customWidth="1"/>
    <col min="1038" max="1280" width="9" style="834"/>
    <col min="1281" max="1281" width="9.125" style="834" customWidth="1"/>
    <col min="1282" max="1282" width="12" style="834" customWidth="1"/>
    <col min="1283" max="1283" width="39.5" style="834" customWidth="1"/>
    <col min="1284" max="1285" width="0" style="834" hidden="1" customWidth="1"/>
    <col min="1286" max="1286" width="14.125" style="834" customWidth="1"/>
    <col min="1287" max="1288" width="0" style="834" hidden="1" customWidth="1"/>
    <col min="1289" max="1289" width="13.375" style="834" bestFit="1" customWidth="1"/>
    <col min="1290" max="1290" width="16.375" style="834" bestFit="1" customWidth="1"/>
    <col min="1291" max="1291" width="12" style="834" bestFit="1" customWidth="1"/>
    <col min="1292" max="1292" width="12.5" style="834" bestFit="1" customWidth="1"/>
    <col min="1293" max="1293" width="9.125" style="834" bestFit="1" customWidth="1"/>
    <col min="1294" max="1536" width="9" style="834"/>
    <col min="1537" max="1537" width="9.125" style="834" customWidth="1"/>
    <col min="1538" max="1538" width="12" style="834" customWidth="1"/>
    <col min="1539" max="1539" width="39.5" style="834" customWidth="1"/>
    <col min="1540" max="1541" width="0" style="834" hidden="1" customWidth="1"/>
    <col min="1542" max="1542" width="14.125" style="834" customWidth="1"/>
    <col min="1543" max="1544" width="0" style="834" hidden="1" customWidth="1"/>
    <col min="1545" max="1545" width="13.375" style="834" bestFit="1" customWidth="1"/>
    <col min="1546" max="1546" width="16.375" style="834" bestFit="1" customWidth="1"/>
    <col min="1547" max="1547" width="12" style="834" bestFit="1" customWidth="1"/>
    <col min="1548" max="1548" width="12.5" style="834" bestFit="1" customWidth="1"/>
    <col min="1549" max="1549" width="9.125" style="834" bestFit="1" customWidth="1"/>
    <col min="1550" max="1792" width="9" style="834"/>
    <col min="1793" max="1793" width="9.125" style="834" customWidth="1"/>
    <col min="1794" max="1794" width="12" style="834" customWidth="1"/>
    <col min="1795" max="1795" width="39.5" style="834" customWidth="1"/>
    <col min="1796" max="1797" width="0" style="834" hidden="1" customWidth="1"/>
    <col min="1798" max="1798" width="14.125" style="834" customWidth="1"/>
    <col min="1799" max="1800" width="0" style="834" hidden="1" customWidth="1"/>
    <col min="1801" max="1801" width="13.375" style="834" bestFit="1" customWidth="1"/>
    <col min="1802" max="1802" width="16.375" style="834" bestFit="1" customWidth="1"/>
    <col min="1803" max="1803" width="12" style="834" bestFit="1" customWidth="1"/>
    <col min="1804" max="1804" width="12.5" style="834" bestFit="1" customWidth="1"/>
    <col min="1805" max="1805" width="9.125" style="834" bestFit="1" customWidth="1"/>
    <col min="1806" max="2048" width="9" style="834"/>
    <col min="2049" max="2049" width="9.125" style="834" customWidth="1"/>
    <col min="2050" max="2050" width="12" style="834" customWidth="1"/>
    <col min="2051" max="2051" width="39.5" style="834" customWidth="1"/>
    <col min="2052" max="2053" width="0" style="834" hidden="1" customWidth="1"/>
    <col min="2054" max="2054" width="14.125" style="834" customWidth="1"/>
    <col min="2055" max="2056" width="0" style="834" hidden="1" customWidth="1"/>
    <col min="2057" max="2057" width="13.375" style="834" bestFit="1" customWidth="1"/>
    <col min="2058" max="2058" width="16.375" style="834" bestFit="1" customWidth="1"/>
    <col min="2059" max="2059" width="12" style="834" bestFit="1" customWidth="1"/>
    <col min="2060" max="2060" width="12.5" style="834" bestFit="1" customWidth="1"/>
    <col min="2061" max="2061" width="9.125" style="834" bestFit="1" customWidth="1"/>
    <col min="2062" max="2304" width="9" style="834"/>
    <col min="2305" max="2305" width="9.125" style="834" customWidth="1"/>
    <col min="2306" max="2306" width="12" style="834" customWidth="1"/>
    <col min="2307" max="2307" width="39.5" style="834" customWidth="1"/>
    <col min="2308" max="2309" width="0" style="834" hidden="1" customWidth="1"/>
    <col min="2310" max="2310" width="14.125" style="834" customWidth="1"/>
    <col min="2311" max="2312" width="0" style="834" hidden="1" customWidth="1"/>
    <col min="2313" max="2313" width="13.375" style="834" bestFit="1" customWidth="1"/>
    <col min="2314" max="2314" width="16.375" style="834" bestFit="1" customWidth="1"/>
    <col min="2315" max="2315" width="12" style="834" bestFit="1" customWidth="1"/>
    <col min="2316" max="2316" width="12.5" style="834" bestFit="1" customWidth="1"/>
    <col min="2317" max="2317" width="9.125" style="834" bestFit="1" customWidth="1"/>
    <col min="2318" max="2560" width="9" style="834"/>
    <col min="2561" max="2561" width="9.125" style="834" customWidth="1"/>
    <col min="2562" max="2562" width="12" style="834" customWidth="1"/>
    <col min="2563" max="2563" width="39.5" style="834" customWidth="1"/>
    <col min="2564" max="2565" width="0" style="834" hidden="1" customWidth="1"/>
    <col min="2566" max="2566" width="14.125" style="834" customWidth="1"/>
    <col min="2567" max="2568" width="0" style="834" hidden="1" customWidth="1"/>
    <col min="2569" max="2569" width="13.375" style="834" bestFit="1" customWidth="1"/>
    <col min="2570" max="2570" width="16.375" style="834" bestFit="1" customWidth="1"/>
    <col min="2571" max="2571" width="12" style="834" bestFit="1" customWidth="1"/>
    <col min="2572" max="2572" width="12.5" style="834" bestFit="1" customWidth="1"/>
    <col min="2573" max="2573" width="9.125" style="834" bestFit="1" customWidth="1"/>
    <col min="2574" max="2816" width="9" style="834"/>
    <col min="2817" max="2817" width="9.125" style="834" customWidth="1"/>
    <col min="2818" max="2818" width="12" style="834" customWidth="1"/>
    <col min="2819" max="2819" width="39.5" style="834" customWidth="1"/>
    <col min="2820" max="2821" width="0" style="834" hidden="1" customWidth="1"/>
    <col min="2822" max="2822" width="14.125" style="834" customWidth="1"/>
    <col min="2823" max="2824" width="0" style="834" hidden="1" customWidth="1"/>
    <col min="2825" max="2825" width="13.375" style="834" bestFit="1" customWidth="1"/>
    <col min="2826" max="2826" width="16.375" style="834" bestFit="1" customWidth="1"/>
    <col min="2827" max="2827" width="12" style="834" bestFit="1" customWidth="1"/>
    <col min="2828" max="2828" width="12.5" style="834" bestFit="1" customWidth="1"/>
    <col min="2829" max="2829" width="9.125" style="834" bestFit="1" customWidth="1"/>
    <col min="2830" max="3072" width="9" style="834"/>
    <col min="3073" max="3073" width="9.125" style="834" customWidth="1"/>
    <col min="3074" max="3074" width="12" style="834" customWidth="1"/>
    <col min="3075" max="3075" width="39.5" style="834" customWidth="1"/>
    <col min="3076" max="3077" width="0" style="834" hidden="1" customWidth="1"/>
    <col min="3078" max="3078" width="14.125" style="834" customWidth="1"/>
    <col min="3079" max="3080" width="0" style="834" hidden="1" customWidth="1"/>
    <col min="3081" max="3081" width="13.375" style="834" bestFit="1" customWidth="1"/>
    <col min="3082" max="3082" width="16.375" style="834" bestFit="1" customWidth="1"/>
    <col min="3083" max="3083" width="12" style="834" bestFit="1" customWidth="1"/>
    <col min="3084" max="3084" width="12.5" style="834" bestFit="1" customWidth="1"/>
    <col min="3085" max="3085" width="9.125" style="834" bestFit="1" customWidth="1"/>
    <col min="3086" max="3328" width="9" style="834"/>
    <col min="3329" max="3329" width="9.125" style="834" customWidth="1"/>
    <col min="3330" max="3330" width="12" style="834" customWidth="1"/>
    <col min="3331" max="3331" width="39.5" style="834" customWidth="1"/>
    <col min="3332" max="3333" width="0" style="834" hidden="1" customWidth="1"/>
    <col min="3334" max="3334" width="14.125" style="834" customWidth="1"/>
    <col min="3335" max="3336" width="0" style="834" hidden="1" customWidth="1"/>
    <col min="3337" max="3337" width="13.375" style="834" bestFit="1" customWidth="1"/>
    <col min="3338" max="3338" width="16.375" style="834" bestFit="1" customWidth="1"/>
    <col min="3339" max="3339" width="12" style="834" bestFit="1" customWidth="1"/>
    <col min="3340" max="3340" width="12.5" style="834" bestFit="1" customWidth="1"/>
    <col min="3341" max="3341" width="9.125" style="834" bestFit="1" customWidth="1"/>
    <col min="3342" max="3584" width="9" style="834"/>
    <col min="3585" max="3585" width="9.125" style="834" customWidth="1"/>
    <col min="3586" max="3586" width="12" style="834" customWidth="1"/>
    <col min="3587" max="3587" width="39.5" style="834" customWidth="1"/>
    <col min="3588" max="3589" width="0" style="834" hidden="1" customWidth="1"/>
    <col min="3590" max="3590" width="14.125" style="834" customWidth="1"/>
    <col min="3591" max="3592" width="0" style="834" hidden="1" customWidth="1"/>
    <col min="3593" max="3593" width="13.375" style="834" bestFit="1" customWidth="1"/>
    <col min="3594" max="3594" width="16.375" style="834" bestFit="1" customWidth="1"/>
    <col min="3595" max="3595" width="12" style="834" bestFit="1" customWidth="1"/>
    <col min="3596" max="3596" width="12.5" style="834" bestFit="1" customWidth="1"/>
    <col min="3597" max="3597" width="9.125" style="834" bestFit="1" customWidth="1"/>
    <col min="3598" max="3840" width="9" style="834"/>
    <col min="3841" max="3841" width="9.125" style="834" customWidth="1"/>
    <col min="3842" max="3842" width="12" style="834" customWidth="1"/>
    <col min="3843" max="3843" width="39.5" style="834" customWidth="1"/>
    <col min="3844" max="3845" width="0" style="834" hidden="1" customWidth="1"/>
    <col min="3846" max="3846" width="14.125" style="834" customWidth="1"/>
    <col min="3847" max="3848" width="0" style="834" hidden="1" customWidth="1"/>
    <col min="3849" max="3849" width="13.375" style="834" bestFit="1" customWidth="1"/>
    <col min="3850" max="3850" width="16.375" style="834" bestFit="1" customWidth="1"/>
    <col min="3851" max="3851" width="12" style="834" bestFit="1" customWidth="1"/>
    <col min="3852" max="3852" width="12.5" style="834" bestFit="1" customWidth="1"/>
    <col min="3853" max="3853" width="9.125" style="834" bestFit="1" customWidth="1"/>
    <col min="3854" max="4096" width="9" style="834"/>
    <col min="4097" max="4097" width="9.125" style="834" customWidth="1"/>
    <col min="4098" max="4098" width="12" style="834" customWidth="1"/>
    <col min="4099" max="4099" width="39.5" style="834" customWidth="1"/>
    <col min="4100" max="4101" width="0" style="834" hidden="1" customWidth="1"/>
    <col min="4102" max="4102" width="14.125" style="834" customWidth="1"/>
    <col min="4103" max="4104" width="0" style="834" hidden="1" customWidth="1"/>
    <col min="4105" max="4105" width="13.375" style="834" bestFit="1" customWidth="1"/>
    <col min="4106" max="4106" width="16.375" style="834" bestFit="1" customWidth="1"/>
    <col min="4107" max="4107" width="12" style="834" bestFit="1" customWidth="1"/>
    <col min="4108" max="4108" width="12.5" style="834" bestFit="1" customWidth="1"/>
    <col min="4109" max="4109" width="9.125" style="834" bestFit="1" customWidth="1"/>
    <col min="4110" max="4352" width="9" style="834"/>
    <col min="4353" max="4353" width="9.125" style="834" customWidth="1"/>
    <col min="4354" max="4354" width="12" style="834" customWidth="1"/>
    <col min="4355" max="4355" width="39.5" style="834" customWidth="1"/>
    <col min="4356" max="4357" width="0" style="834" hidden="1" customWidth="1"/>
    <col min="4358" max="4358" width="14.125" style="834" customWidth="1"/>
    <col min="4359" max="4360" width="0" style="834" hidden="1" customWidth="1"/>
    <col min="4361" max="4361" width="13.375" style="834" bestFit="1" customWidth="1"/>
    <col min="4362" max="4362" width="16.375" style="834" bestFit="1" customWidth="1"/>
    <col min="4363" max="4363" width="12" style="834" bestFit="1" customWidth="1"/>
    <col min="4364" max="4364" width="12.5" style="834" bestFit="1" customWidth="1"/>
    <col min="4365" max="4365" width="9.125" style="834" bestFit="1" customWidth="1"/>
    <col min="4366" max="4608" width="9" style="834"/>
    <col min="4609" max="4609" width="9.125" style="834" customWidth="1"/>
    <col min="4610" max="4610" width="12" style="834" customWidth="1"/>
    <col min="4611" max="4611" width="39.5" style="834" customWidth="1"/>
    <col min="4612" max="4613" width="0" style="834" hidden="1" customWidth="1"/>
    <col min="4614" max="4614" width="14.125" style="834" customWidth="1"/>
    <col min="4615" max="4616" width="0" style="834" hidden="1" customWidth="1"/>
    <col min="4617" max="4617" width="13.375" style="834" bestFit="1" customWidth="1"/>
    <col min="4618" max="4618" width="16.375" style="834" bestFit="1" customWidth="1"/>
    <col min="4619" max="4619" width="12" style="834" bestFit="1" customWidth="1"/>
    <col min="4620" max="4620" width="12.5" style="834" bestFit="1" customWidth="1"/>
    <col min="4621" max="4621" width="9.125" style="834" bestFit="1" customWidth="1"/>
    <col min="4622" max="4864" width="9" style="834"/>
    <col min="4865" max="4865" width="9.125" style="834" customWidth="1"/>
    <col min="4866" max="4866" width="12" style="834" customWidth="1"/>
    <col min="4867" max="4867" width="39.5" style="834" customWidth="1"/>
    <col min="4868" max="4869" width="0" style="834" hidden="1" customWidth="1"/>
    <col min="4870" max="4870" width="14.125" style="834" customWidth="1"/>
    <col min="4871" max="4872" width="0" style="834" hidden="1" customWidth="1"/>
    <col min="4873" max="4873" width="13.375" style="834" bestFit="1" customWidth="1"/>
    <col min="4874" max="4874" width="16.375" style="834" bestFit="1" customWidth="1"/>
    <col min="4875" max="4875" width="12" style="834" bestFit="1" customWidth="1"/>
    <col min="4876" max="4876" width="12.5" style="834" bestFit="1" customWidth="1"/>
    <col min="4877" max="4877" width="9.125" style="834" bestFit="1" customWidth="1"/>
    <col min="4878" max="5120" width="9" style="834"/>
    <col min="5121" max="5121" width="9.125" style="834" customWidth="1"/>
    <col min="5122" max="5122" width="12" style="834" customWidth="1"/>
    <col min="5123" max="5123" width="39.5" style="834" customWidth="1"/>
    <col min="5124" max="5125" width="0" style="834" hidden="1" customWidth="1"/>
    <col min="5126" max="5126" width="14.125" style="834" customWidth="1"/>
    <col min="5127" max="5128" width="0" style="834" hidden="1" customWidth="1"/>
    <col min="5129" max="5129" width="13.375" style="834" bestFit="1" customWidth="1"/>
    <col min="5130" max="5130" width="16.375" style="834" bestFit="1" customWidth="1"/>
    <col min="5131" max="5131" width="12" style="834" bestFit="1" customWidth="1"/>
    <col min="5132" max="5132" width="12.5" style="834" bestFit="1" customWidth="1"/>
    <col min="5133" max="5133" width="9.125" style="834" bestFit="1" customWidth="1"/>
    <col min="5134" max="5376" width="9" style="834"/>
    <col min="5377" max="5377" width="9.125" style="834" customWidth="1"/>
    <col min="5378" max="5378" width="12" style="834" customWidth="1"/>
    <col min="5379" max="5379" width="39.5" style="834" customWidth="1"/>
    <col min="5380" max="5381" width="0" style="834" hidden="1" customWidth="1"/>
    <col min="5382" max="5382" width="14.125" style="834" customWidth="1"/>
    <col min="5383" max="5384" width="0" style="834" hidden="1" customWidth="1"/>
    <col min="5385" max="5385" width="13.375" style="834" bestFit="1" customWidth="1"/>
    <col min="5386" max="5386" width="16.375" style="834" bestFit="1" customWidth="1"/>
    <col min="5387" max="5387" width="12" style="834" bestFit="1" customWidth="1"/>
    <col min="5388" max="5388" width="12.5" style="834" bestFit="1" customWidth="1"/>
    <col min="5389" max="5389" width="9.125" style="834" bestFit="1" customWidth="1"/>
    <col min="5390" max="5632" width="9" style="834"/>
    <col min="5633" max="5633" width="9.125" style="834" customWidth="1"/>
    <col min="5634" max="5634" width="12" style="834" customWidth="1"/>
    <col min="5635" max="5635" width="39.5" style="834" customWidth="1"/>
    <col min="5636" max="5637" width="0" style="834" hidden="1" customWidth="1"/>
    <col min="5638" max="5638" width="14.125" style="834" customWidth="1"/>
    <col min="5639" max="5640" width="0" style="834" hidden="1" customWidth="1"/>
    <col min="5641" max="5641" width="13.375" style="834" bestFit="1" customWidth="1"/>
    <col min="5642" max="5642" width="16.375" style="834" bestFit="1" customWidth="1"/>
    <col min="5643" max="5643" width="12" style="834" bestFit="1" customWidth="1"/>
    <col min="5644" max="5644" width="12.5" style="834" bestFit="1" customWidth="1"/>
    <col min="5645" max="5645" width="9.125" style="834" bestFit="1" customWidth="1"/>
    <col min="5646" max="5888" width="9" style="834"/>
    <col min="5889" max="5889" width="9.125" style="834" customWidth="1"/>
    <col min="5890" max="5890" width="12" style="834" customWidth="1"/>
    <col min="5891" max="5891" width="39.5" style="834" customWidth="1"/>
    <col min="5892" max="5893" width="0" style="834" hidden="1" customWidth="1"/>
    <col min="5894" max="5894" width="14.125" style="834" customWidth="1"/>
    <col min="5895" max="5896" width="0" style="834" hidden="1" customWidth="1"/>
    <col min="5897" max="5897" width="13.375" style="834" bestFit="1" customWidth="1"/>
    <col min="5898" max="5898" width="16.375" style="834" bestFit="1" customWidth="1"/>
    <col min="5899" max="5899" width="12" style="834" bestFit="1" customWidth="1"/>
    <col min="5900" max="5900" width="12.5" style="834" bestFit="1" customWidth="1"/>
    <col min="5901" max="5901" width="9.125" style="834" bestFit="1" customWidth="1"/>
    <col min="5902" max="6144" width="9" style="834"/>
    <col min="6145" max="6145" width="9.125" style="834" customWidth="1"/>
    <col min="6146" max="6146" width="12" style="834" customWidth="1"/>
    <col min="6147" max="6147" width="39.5" style="834" customWidth="1"/>
    <col min="6148" max="6149" width="0" style="834" hidden="1" customWidth="1"/>
    <col min="6150" max="6150" width="14.125" style="834" customWidth="1"/>
    <col min="6151" max="6152" width="0" style="834" hidden="1" customWidth="1"/>
    <col min="6153" max="6153" width="13.375" style="834" bestFit="1" customWidth="1"/>
    <col min="6154" max="6154" width="16.375" style="834" bestFit="1" customWidth="1"/>
    <col min="6155" max="6155" width="12" style="834" bestFit="1" customWidth="1"/>
    <col min="6156" max="6156" width="12.5" style="834" bestFit="1" customWidth="1"/>
    <col min="6157" max="6157" width="9.125" style="834" bestFit="1" customWidth="1"/>
    <col min="6158" max="6400" width="9" style="834"/>
    <col min="6401" max="6401" width="9.125" style="834" customWidth="1"/>
    <col min="6402" max="6402" width="12" style="834" customWidth="1"/>
    <col min="6403" max="6403" width="39.5" style="834" customWidth="1"/>
    <col min="6404" max="6405" width="0" style="834" hidden="1" customWidth="1"/>
    <col min="6406" max="6406" width="14.125" style="834" customWidth="1"/>
    <col min="6407" max="6408" width="0" style="834" hidden="1" customWidth="1"/>
    <col min="6409" max="6409" width="13.375" style="834" bestFit="1" customWidth="1"/>
    <col min="6410" max="6410" width="16.375" style="834" bestFit="1" customWidth="1"/>
    <col min="6411" max="6411" width="12" style="834" bestFit="1" customWidth="1"/>
    <col min="6412" max="6412" width="12.5" style="834" bestFit="1" customWidth="1"/>
    <col min="6413" max="6413" width="9.125" style="834" bestFit="1" customWidth="1"/>
    <col min="6414" max="6656" width="9" style="834"/>
    <col min="6657" max="6657" width="9.125" style="834" customWidth="1"/>
    <col min="6658" max="6658" width="12" style="834" customWidth="1"/>
    <col min="6659" max="6659" width="39.5" style="834" customWidth="1"/>
    <col min="6660" max="6661" width="0" style="834" hidden="1" customWidth="1"/>
    <col min="6662" max="6662" width="14.125" style="834" customWidth="1"/>
    <col min="6663" max="6664" width="0" style="834" hidden="1" customWidth="1"/>
    <col min="6665" max="6665" width="13.375" style="834" bestFit="1" customWidth="1"/>
    <col min="6666" max="6666" width="16.375" style="834" bestFit="1" customWidth="1"/>
    <col min="6667" max="6667" width="12" style="834" bestFit="1" customWidth="1"/>
    <col min="6668" max="6668" width="12.5" style="834" bestFit="1" customWidth="1"/>
    <col min="6669" max="6669" width="9.125" style="834" bestFit="1" customWidth="1"/>
    <col min="6670" max="6912" width="9" style="834"/>
    <col min="6913" max="6913" width="9.125" style="834" customWidth="1"/>
    <col min="6914" max="6914" width="12" style="834" customWidth="1"/>
    <col min="6915" max="6915" width="39.5" style="834" customWidth="1"/>
    <col min="6916" max="6917" width="0" style="834" hidden="1" customWidth="1"/>
    <col min="6918" max="6918" width="14.125" style="834" customWidth="1"/>
    <col min="6919" max="6920" width="0" style="834" hidden="1" customWidth="1"/>
    <col min="6921" max="6921" width="13.375" style="834" bestFit="1" customWidth="1"/>
    <col min="6922" max="6922" width="16.375" style="834" bestFit="1" customWidth="1"/>
    <col min="6923" max="6923" width="12" style="834" bestFit="1" customWidth="1"/>
    <col min="6924" max="6924" width="12.5" style="834" bestFit="1" customWidth="1"/>
    <col min="6925" max="6925" width="9.125" style="834" bestFit="1" customWidth="1"/>
    <col min="6926" max="7168" width="9" style="834"/>
    <col min="7169" max="7169" width="9.125" style="834" customWidth="1"/>
    <col min="7170" max="7170" width="12" style="834" customWidth="1"/>
    <col min="7171" max="7171" width="39.5" style="834" customWidth="1"/>
    <col min="7172" max="7173" width="0" style="834" hidden="1" customWidth="1"/>
    <col min="7174" max="7174" width="14.125" style="834" customWidth="1"/>
    <col min="7175" max="7176" width="0" style="834" hidden="1" customWidth="1"/>
    <col min="7177" max="7177" width="13.375" style="834" bestFit="1" customWidth="1"/>
    <col min="7178" max="7178" width="16.375" style="834" bestFit="1" customWidth="1"/>
    <col min="7179" max="7179" width="12" style="834" bestFit="1" customWidth="1"/>
    <col min="7180" max="7180" width="12.5" style="834" bestFit="1" customWidth="1"/>
    <col min="7181" max="7181" width="9.125" style="834" bestFit="1" customWidth="1"/>
    <col min="7182" max="7424" width="9" style="834"/>
    <col min="7425" max="7425" width="9.125" style="834" customWidth="1"/>
    <col min="7426" max="7426" width="12" style="834" customWidth="1"/>
    <col min="7427" max="7427" width="39.5" style="834" customWidth="1"/>
    <col min="7428" max="7429" width="0" style="834" hidden="1" customWidth="1"/>
    <col min="7430" max="7430" width="14.125" style="834" customWidth="1"/>
    <col min="7431" max="7432" width="0" style="834" hidden="1" customWidth="1"/>
    <col min="7433" max="7433" width="13.375" style="834" bestFit="1" customWidth="1"/>
    <col min="7434" max="7434" width="16.375" style="834" bestFit="1" customWidth="1"/>
    <col min="7435" max="7435" width="12" style="834" bestFit="1" customWidth="1"/>
    <col min="7436" max="7436" width="12.5" style="834" bestFit="1" customWidth="1"/>
    <col min="7437" max="7437" width="9.125" style="834" bestFit="1" customWidth="1"/>
    <col min="7438" max="7680" width="9" style="834"/>
    <col min="7681" max="7681" width="9.125" style="834" customWidth="1"/>
    <col min="7682" max="7682" width="12" style="834" customWidth="1"/>
    <col min="7683" max="7683" width="39.5" style="834" customWidth="1"/>
    <col min="7684" max="7685" width="0" style="834" hidden="1" customWidth="1"/>
    <col min="7686" max="7686" width="14.125" style="834" customWidth="1"/>
    <col min="7687" max="7688" width="0" style="834" hidden="1" customWidth="1"/>
    <col min="7689" max="7689" width="13.375" style="834" bestFit="1" customWidth="1"/>
    <col min="7690" max="7690" width="16.375" style="834" bestFit="1" customWidth="1"/>
    <col min="7691" max="7691" width="12" style="834" bestFit="1" customWidth="1"/>
    <col min="7692" max="7692" width="12.5" style="834" bestFit="1" customWidth="1"/>
    <col min="7693" max="7693" width="9.125" style="834" bestFit="1" customWidth="1"/>
    <col min="7694" max="7936" width="9" style="834"/>
    <col min="7937" max="7937" width="9.125" style="834" customWidth="1"/>
    <col min="7938" max="7938" width="12" style="834" customWidth="1"/>
    <col min="7939" max="7939" width="39.5" style="834" customWidth="1"/>
    <col min="7940" max="7941" width="0" style="834" hidden="1" customWidth="1"/>
    <col min="7942" max="7942" width="14.125" style="834" customWidth="1"/>
    <col min="7943" max="7944" width="0" style="834" hidden="1" customWidth="1"/>
    <col min="7945" max="7945" width="13.375" style="834" bestFit="1" customWidth="1"/>
    <col min="7946" max="7946" width="16.375" style="834" bestFit="1" customWidth="1"/>
    <col min="7947" max="7947" width="12" style="834" bestFit="1" customWidth="1"/>
    <col min="7948" max="7948" width="12.5" style="834" bestFit="1" customWidth="1"/>
    <col min="7949" max="7949" width="9.125" style="834" bestFit="1" customWidth="1"/>
    <col min="7950" max="8192" width="9" style="834"/>
    <col min="8193" max="8193" width="9.125" style="834" customWidth="1"/>
    <col min="8194" max="8194" width="12" style="834" customWidth="1"/>
    <col min="8195" max="8195" width="39.5" style="834" customWidth="1"/>
    <col min="8196" max="8197" width="0" style="834" hidden="1" customWidth="1"/>
    <col min="8198" max="8198" width="14.125" style="834" customWidth="1"/>
    <col min="8199" max="8200" width="0" style="834" hidden="1" customWidth="1"/>
    <col min="8201" max="8201" width="13.375" style="834" bestFit="1" customWidth="1"/>
    <col min="8202" max="8202" width="16.375" style="834" bestFit="1" customWidth="1"/>
    <col min="8203" max="8203" width="12" style="834" bestFit="1" customWidth="1"/>
    <col min="8204" max="8204" width="12.5" style="834" bestFit="1" customWidth="1"/>
    <col min="8205" max="8205" width="9.125" style="834" bestFit="1" customWidth="1"/>
    <col min="8206" max="8448" width="9" style="834"/>
    <col min="8449" max="8449" width="9.125" style="834" customWidth="1"/>
    <col min="8450" max="8450" width="12" style="834" customWidth="1"/>
    <col min="8451" max="8451" width="39.5" style="834" customWidth="1"/>
    <col min="8452" max="8453" width="0" style="834" hidden="1" customWidth="1"/>
    <col min="8454" max="8454" width="14.125" style="834" customWidth="1"/>
    <col min="8455" max="8456" width="0" style="834" hidden="1" customWidth="1"/>
    <col min="8457" max="8457" width="13.375" style="834" bestFit="1" customWidth="1"/>
    <col min="8458" max="8458" width="16.375" style="834" bestFit="1" customWidth="1"/>
    <col min="8459" max="8459" width="12" style="834" bestFit="1" customWidth="1"/>
    <col min="8460" max="8460" width="12.5" style="834" bestFit="1" customWidth="1"/>
    <col min="8461" max="8461" width="9.125" style="834" bestFit="1" customWidth="1"/>
    <col min="8462" max="8704" width="9" style="834"/>
    <col min="8705" max="8705" width="9.125" style="834" customWidth="1"/>
    <col min="8706" max="8706" width="12" style="834" customWidth="1"/>
    <col min="8707" max="8707" width="39.5" style="834" customWidth="1"/>
    <col min="8708" max="8709" width="0" style="834" hidden="1" customWidth="1"/>
    <col min="8710" max="8710" width="14.125" style="834" customWidth="1"/>
    <col min="8711" max="8712" width="0" style="834" hidden="1" customWidth="1"/>
    <col min="8713" max="8713" width="13.375" style="834" bestFit="1" customWidth="1"/>
    <col min="8714" max="8714" width="16.375" style="834" bestFit="1" customWidth="1"/>
    <col min="8715" max="8715" width="12" style="834" bestFit="1" customWidth="1"/>
    <col min="8716" max="8716" width="12.5" style="834" bestFit="1" customWidth="1"/>
    <col min="8717" max="8717" width="9.125" style="834" bestFit="1" customWidth="1"/>
    <col min="8718" max="8960" width="9" style="834"/>
    <col min="8961" max="8961" width="9.125" style="834" customWidth="1"/>
    <col min="8962" max="8962" width="12" style="834" customWidth="1"/>
    <col min="8963" max="8963" width="39.5" style="834" customWidth="1"/>
    <col min="8964" max="8965" width="0" style="834" hidden="1" customWidth="1"/>
    <col min="8966" max="8966" width="14.125" style="834" customWidth="1"/>
    <col min="8967" max="8968" width="0" style="834" hidden="1" customWidth="1"/>
    <col min="8969" max="8969" width="13.375" style="834" bestFit="1" customWidth="1"/>
    <col min="8970" max="8970" width="16.375" style="834" bestFit="1" customWidth="1"/>
    <col min="8971" max="8971" width="12" style="834" bestFit="1" customWidth="1"/>
    <col min="8972" max="8972" width="12.5" style="834" bestFit="1" customWidth="1"/>
    <col min="8973" max="8973" width="9.125" style="834" bestFit="1" customWidth="1"/>
    <col min="8974" max="9216" width="9" style="834"/>
    <col min="9217" max="9217" width="9.125" style="834" customWidth="1"/>
    <col min="9218" max="9218" width="12" style="834" customWidth="1"/>
    <col min="9219" max="9219" width="39.5" style="834" customWidth="1"/>
    <col min="9220" max="9221" width="0" style="834" hidden="1" customWidth="1"/>
    <col min="9222" max="9222" width="14.125" style="834" customWidth="1"/>
    <col min="9223" max="9224" width="0" style="834" hidden="1" customWidth="1"/>
    <col min="9225" max="9225" width="13.375" style="834" bestFit="1" customWidth="1"/>
    <col min="9226" max="9226" width="16.375" style="834" bestFit="1" customWidth="1"/>
    <col min="9227" max="9227" width="12" style="834" bestFit="1" customWidth="1"/>
    <col min="9228" max="9228" width="12.5" style="834" bestFit="1" customWidth="1"/>
    <col min="9229" max="9229" width="9.125" style="834" bestFit="1" customWidth="1"/>
    <col min="9230" max="9472" width="9" style="834"/>
    <col min="9473" max="9473" width="9.125" style="834" customWidth="1"/>
    <col min="9474" max="9474" width="12" style="834" customWidth="1"/>
    <col min="9475" max="9475" width="39.5" style="834" customWidth="1"/>
    <col min="9476" max="9477" width="0" style="834" hidden="1" customWidth="1"/>
    <col min="9478" max="9478" width="14.125" style="834" customWidth="1"/>
    <col min="9479" max="9480" width="0" style="834" hidden="1" customWidth="1"/>
    <col min="9481" max="9481" width="13.375" style="834" bestFit="1" customWidth="1"/>
    <col min="9482" max="9482" width="16.375" style="834" bestFit="1" customWidth="1"/>
    <col min="9483" max="9483" width="12" style="834" bestFit="1" customWidth="1"/>
    <col min="9484" max="9484" width="12.5" style="834" bestFit="1" customWidth="1"/>
    <col min="9485" max="9485" width="9.125" style="834" bestFit="1" customWidth="1"/>
    <col min="9486" max="9728" width="9" style="834"/>
    <col min="9729" max="9729" width="9.125" style="834" customWidth="1"/>
    <col min="9730" max="9730" width="12" style="834" customWidth="1"/>
    <col min="9731" max="9731" width="39.5" style="834" customWidth="1"/>
    <col min="9732" max="9733" width="0" style="834" hidden="1" customWidth="1"/>
    <col min="9734" max="9734" width="14.125" style="834" customWidth="1"/>
    <col min="9735" max="9736" width="0" style="834" hidden="1" customWidth="1"/>
    <col min="9737" max="9737" width="13.375" style="834" bestFit="1" customWidth="1"/>
    <col min="9738" max="9738" width="16.375" style="834" bestFit="1" customWidth="1"/>
    <col min="9739" max="9739" width="12" style="834" bestFit="1" customWidth="1"/>
    <col min="9740" max="9740" width="12.5" style="834" bestFit="1" customWidth="1"/>
    <col min="9741" max="9741" width="9.125" style="834" bestFit="1" customWidth="1"/>
    <col min="9742" max="9984" width="9" style="834"/>
    <col min="9985" max="9985" width="9.125" style="834" customWidth="1"/>
    <col min="9986" max="9986" width="12" style="834" customWidth="1"/>
    <col min="9987" max="9987" width="39.5" style="834" customWidth="1"/>
    <col min="9988" max="9989" width="0" style="834" hidden="1" customWidth="1"/>
    <col min="9990" max="9990" width="14.125" style="834" customWidth="1"/>
    <col min="9991" max="9992" width="0" style="834" hidden="1" customWidth="1"/>
    <col min="9993" max="9993" width="13.375" style="834" bestFit="1" customWidth="1"/>
    <col min="9994" max="9994" width="16.375" style="834" bestFit="1" customWidth="1"/>
    <col min="9995" max="9995" width="12" style="834" bestFit="1" customWidth="1"/>
    <col min="9996" max="9996" width="12.5" style="834" bestFit="1" customWidth="1"/>
    <col min="9997" max="9997" width="9.125" style="834" bestFit="1" customWidth="1"/>
    <col min="9998" max="10240" width="9" style="834"/>
    <col min="10241" max="10241" width="9.125" style="834" customWidth="1"/>
    <col min="10242" max="10242" width="12" style="834" customWidth="1"/>
    <col min="10243" max="10243" width="39.5" style="834" customWidth="1"/>
    <col min="10244" max="10245" width="0" style="834" hidden="1" customWidth="1"/>
    <col min="10246" max="10246" width="14.125" style="834" customWidth="1"/>
    <col min="10247" max="10248" width="0" style="834" hidden="1" customWidth="1"/>
    <col min="10249" max="10249" width="13.375" style="834" bestFit="1" customWidth="1"/>
    <col min="10250" max="10250" width="16.375" style="834" bestFit="1" customWidth="1"/>
    <col min="10251" max="10251" width="12" style="834" bestFit="1" customWidth="1"/>
    <col min="10252" max="10252" width="12.5" style="834" bestFit="1" customWidth="1"/>
    <col min="10253" max="10253" width="9.125" style="834" bestFit="1" customWidth="1"/>
    <col min="10254" max="10496" width="9" style="834"/>
    <col min="10497" max="10497" width="9.125" style="834" customWidth="1"/>
    <col min="10498" max="10498" width="12" style="834" customWidth="1"/>
    <col min="10499" max="10499" width="39.5" style="834" customWidth="1"/>
    <col min="10500" max="10501" width="0" style="834" hidden="1" customWidth="1"/>
    <col min="10502" max="10502" width="14.125" style="834" customWidth="1"/>
    <col min="10503" max="10504" width="0" style="834" hidden="1" customWidth="1"/>
    <col min="10505" max="10505" width="13.375" style="834" bestFit="1" customWidth="1"/>
    <col min="10506" max="10506" width="16.375" style="834" bestFit="1" customWidth="1"/>
    <col min="10507" max="10507" width="12" style="834" bestFit="1" customWidth="1"/>
    <col min="10508" max="10508" width="12.5" style="834" bestFit="1" customWidth="1"/>
    <col min="10509" max="10509" width="9.125" style="834" bestFit="1" customWidth="1"/>
    <col min="10510" max="10752" width="9" style="834"/>
    <col min="10753" max="10753" width="9.125" style="834" customWidth="1"/>
    <col min="10754" max="10754" width="12" style="834" customWidth="1"/>
    <col min="10755" max="10755" width="39.5" style="834" customWidth="1"/>
    <col min="10756" max="10757" width="0" style="834" hidden="1" customWidth="1"/>
    <col min="10758" max="10758" width="14.125" style="834" customWidth="1"/>
    <col min="10759" max="10760" width="0" style="834" hidden="1" customWidth="1"/>
    <col min="10761" max="10761" width="13.375" style="834" bestFit="1" customWidth="1"/>
    <col min="10762" max="10762" width="16.375" style="834" bestFit="1" customWidth="1"/>
    <col min="10763" max="10763" width="12" style="834" bestFit="1" customWidth="1"/>
    <col min="10764" max="10764" width="12.5" style="834" bestFit="1" customWidth="1"/>
    <col min="10765" max="10765" width="9.125" style="834" bestFit="1" customWidth="1"/>
    <col min="10766" max="11008" width="9" style="834"/>
    <col min="11009" max="11009" width="9.125" style="834" customWidth="1"/>
    <col min="11010" max="11010" width="12" style="834" customWidth="1"/>
    <col min="11011" max="11011" width="39.5" style="834" customWidth="1"/>
    <col min="11012" max="11013" width="0" style="834" hidden="1" customWidth="1"/>
    <col min="11014" max="11014" width="14.125" style="834" customWidth="1"/>
    <col min="11015" max="11016" width="0" style="834" hidden="1" customWidth="1"/>
    <col min="11017" max="11017" width="13.375" style="834" bestFit="1" customWidth="1"/>
    <col min="11018" max="11018" width="16.375" style="834" bestFit="1" customWidth="1"/>
    <col min="11019" max="11019" width="12" style="834" bestFit="1" customWidth="1"/>
    <col min="11020" max="11020" width="12.5" style="834" bestFit="1" customWidth="1"/>
    <col min="11021" max="11021" width="9.125" style="834" bestFit="1" customWidth="1"/>
    <col min="11022" max="11264" width="9" style="834"/>
    <col min="11265" max="11265" width="9.125" style="834" customWidth="1"/>
    <col min="11266" max="11266" width="12" style="834" customWidth="1"/>
    <col min="11267" max="11267" width="39.5" style="834" customWidth="1"/>
    <col min="11268" max="11269" width="0" style="834" hidden="1" customWidth="1"/>
    <col min="11270" max="11270" width="14.125" style="834" customWidth="1"/>
    <col min="11271" max="11272" width="0" style="834" hidden="1" customWidth="1"/>
    <col min="11273" max="11273" width="13.375" style="834" bestFit="1" customWidth="1"/>
    <col min="11274" max="11274" width="16.375" style="834" bestFit="1" customWidth="1"/>
    <col min="11275" max="11275" width="12" style="834" bestFit="1" customWidth="1"/>
    <col min="11276" max="11276" width="12.5" style="834" bestFit="1" customWidth="1"/>
    <col min="11277" max="11277" width="9.125" style="834" bestFit="1" customWidth="1"/>
    <col min="11278" max="11520" width="9" style="834"/>
    <col min="11521" max="11521" width="9.125" style="834" customWidth="1"/>
    <col min="11522" max="11522" width="12" style="834" customWidth="1"/>
    <col min="11523" max="11523" width="39.5" style="834" customWidth="1"/>
    <col min="11524" max="11525" width="0" style="834" hidden="1" customWidth="1"/>
    <col min="11526" max="11526" width="14.125" style="834" customWidth="1"/>
    <col min="11527" max="11528" width="0" style="834" hidden="1" customWidth="1"/>
    <col min="11529" max="11529" width="13.375" style="834" bestFit="1" customWidth="1"/>
    <col min="11530" max="11530" width="16.375" style="834" bestFit="1" customWidth="1"/>
    <col min="11531" max="11531" width="12" style="834" bestFit="1" customWidth="1"/>
    <col min="11532" max="11532" width="12.5" style="834" bestFit="1" customWidth="1"/>
    <col min="11533" max="11533" width="9.125" style="834" bestFit="1" customWidth="1"/>
    <col min="11534" max="11776" width="9" style="834"/>
    <col min="11777" max="11777" width="9.125" style="834" customWidth="1"/>
    <col min="11778" max="11778" width="12" style="834" customWidth="1"/>
    <col min="11779" max="11779" width="39.5" style="834" customWidth="1"/>
    <col min="11780" max="11781" width="0" style="834" hidden="1" customWidth="1"/>
    <col min="11782" max="11782" width="14.125" style="834" customWidth="1"/>
    <col min="11783" max="11784" width="0" style="834" hidden="1" customWidth="1"/>
    <col min="11785" max="11785" width="13.375" style="834" bestFit="1" customWidth="1"/>
    <col min="11786" max="11786" width="16.375" style="834" bestFit="1" customWidth="1"/>
    <col min="11787" max="11787" width="12" style="834" bestFit="1" customWidth="1"/>
    <col min="11788" max="11788" width="12.5" style="834" bestFit="1" customWidth="1"/>
    <col min="11789" max="11789" width="9.125" style="834" bestFit="1" customWidth="1"/>
    <col min="11790" max="12032" width="9" style="834"/>
    <col min="12033" max="12033" width="9.125" style="834" customWidth="1"/>
    <col min="12034" max="12034" width="12" style="834" customWidth="1"/>
    <col min="12035" max="12035" width="39.5" style="834" customWidth="1"/>
    <col min="12036" max="12037" width="0" style="834" hidden="1" customWidth="1"/>
    <col min="12038" max="12038" width="14.125" style="834" customWidth="1"/>
    <col min="12039" max="12040" width="0" style="834" hidden="1" customWidth="1"/>
    <col min="12041" max="12041" width="13.375" style="834" bestFit="1" customWidth="1"/>
    <col min="12042" max="12042" width="16.375" style="834" bestFit="1" customWidth="1"/>
    <col min="12043" max="12043" width="12" style="834" bestFit="1" customWidth="1"/>
    <col min="12044" max="12044" width="12.5" style="834" bestFit="1" customWidth="1"/>
    <col min="12045" max="12045" width="9.125" style="834" bestFit="1" customWidth="1"/>
    <col min="12046" max="12288" width="9" style="834"/>
    <col min="12289" max="12289" width="9.125" style="834" customWidth="1"/>
    <col min="12290" max="12290" width="12" style="834" customWidth="1"/>
    <col min="12291" max="12291" width="39.5" style="834" customWidth="1"/>
    <col min="12292" max="12293" width="0" style="834" hidden="1" customWidth="1"/>
    <col min="12294" max="12294" width="14.125" style="834" customWidth="1"/>
    <col min="12295" max="12296" width="0" style="834" hidden="1" customWidth="1"/>
    <col min="12297" max="12297" width="13.375" style="834" bestFit="1" customWidth="1"/>
    <col min="12298" max="12298" width="16.375" style="834" bestFit="1" customWidth="1"/>
    <col min="12299" max="12299" width="12" style="834" bestFit="1" customWidth="1"/>
    <col min="12300" max="12300" width="12.5" style="834" bestFit="1" customWidth="1"/>
    <col min="12301" max="12301" width="9.125" style="834" bestFit="1" customWidth="1"/>
    <col min="12302" max="12544" width="9" style="834"/>
    <col min="12545" max="12545" width="9.125" style="834" customWidth="1"/>
    <col min="12546" max="12546" width="12" style="834" customWidth="1"/>
    <col min="12547" max="12547" width="39.5" style="834" customWidth="1"/>
    <col min="12548" max="12549" width="0" style="834" hidden="1" customWidth="1"/>
    <col min="12550" max="12550" width="14.125" style="834" customWidth="1"/>
    <col min="12551" max="12552" width="0" style="834" hidden="1" customWidth="1"/>
    <col min="12553" max="12553" width="13.375" style="834" bestFit="1" customWidth="1"/>
    <col min="12554" max="12554" width="16.375" style="834" bestFit="1" customWidth="1"/>
    <col min="12555" max="12555" width="12" style="834" bestFit="1" customWidth="1"/>
    <col min="12556" max="12556" width="12.5" style="834" bestFit="1" customWidth="1"/>
    <col min="12557" max="12557" width="9.125" style="834" bestFit="1" customWidth="1"/>
    <col min="12558" max="12800" width="9" style="834"/>
    <col min="12801" max="12801" width="9.125" style="834" customWidth="1"/>
    <col min="12802" max="12802" width="12" style="834" customWidth="1"/>
    <col min="12803" max="12803" width="39.5" style="834" customWidth="1"/>
    <col min="12804" max="12805" width="0" style="834" hidden="1" customWidth="1"/>
    <col min="12806" max="12806" width="14.125" style="834" customWidth="1"/>
    <col min="12807" max="12808" width="0" style="834" hidden="1" customWidth="1"/>
    <col min="12809" max="12809" width="13.375" style="834" bestFit="1" customWidth="1"/>
    <col min="12810" max="12810" width="16.375" style="834" bestFit="1" customWidth="1"/>
    <col min="12811" max="12811" width="12" style="834" bestFit="1" customWidth="1"/>
    <col min="12812" max="12812" width="12.5" style="834" bestFit="1" customWidth="1"/>
    <col min="12813" max="12813" width="9.125" style="834" bestFit="1" customWidth="1"/>
    <col min="12814" max="13056" width="9" style="834"/>
    <col min="13057" max="13057" width="9.125" style="834" customWidth="1"/>
    <col min="13058" max="13058" width="12" style="834" customWidth="1"/>
    <col min="13059" max="13059" width="39.5" style="834" customWidth="1"/>
    <col min="13060" max="13061" width="0" style="834" hidden="1" customWidth="1"/>
    <col min="13062" max="13062" width="14.125" style="834" customWidth="1"/>
    <col min="13063" max="13064" width="0" style="834" hidden="1" customWidth="1"/>
    <col min="13065" max="13065" width="13.375" style="834" bestFit="1" customWidth="1"/>
    <col min="13066" max="13066" width="16.375" style="834" bestFit="1" customWidth="1"/>
    <col min="13067" max="13067" width="12" style="834" bestFit="1" customWidth="1"/>
    <col min="13068" max="13068" width="12.5" style="834" bestFit="1" customWidth="1"/>
    <col min="13069" max="13069" width="9.125" style="834" bestFit="1" customWidth="1"/>
    <col min="13070" max="13312" width="9" style="834"/>
    <col min="13313" max="13313" width="9.125" style="834" customWidth="1"/>
    <col min="13314" max="13314" width="12" style="834" customWidth="1"/>
    <col min="13315" max="13315" width="39.5" style="834" customWidth="1"/>
    <col min="13316" max="13317" width="0" style="834" hidden="1" customWidth="1"/>
    <col min="13318" max="13318" width="14.125" style="834" customWidth="1"/>
    <col min="13319" max="13320" width="0" style="834" hidden="1" customWidth="1"/>
    <col min="13321" max="13321" width="13.375" style="834" bestFit="1" customWidth="1"/>
    <col min="13322" max="13322" width="16.375" style="834" bestFit="1" customWidth="1"/>
    <col min="13323" max="13323" width="12" style="834" bestFit="1" customWidth="1"/>
    <col min="13324" max="13324" width="12.5" style="834" bestFit="1" customWidth="1"/>
    <col min="13325" max="13325" width="9.125" style="834" bestFit="1" customWidth="1"/>
    <col min="13326" max="13568" width="9" style="834"/>
    <col min="13569" max="13569" width="9.125" style="834" customWidth="1"/>
    <col min="13570" max="13570" width="12" style="834" customWidth="1"/>
    <col min="13571" max="13571" width="39.5" style="834" customWidth="1"/>
    <col min="13572" max="13573" width="0" style="834" hidden="1" customWidth="1"/>
    <col min="13574" max="13574" width="14.125" style="834" customWidth="1"/>
    <col min="13575" max="13576" width="0" style="834" hidden="1" customWidth="1"/>
    <col min="13577" max="13577" width="13.375" style="834" bestFit="1" customWidth="1"/>
    <col min="13578" max="13578" width="16.375" style="834" bestFit="1" customWidth="1"/>
    <col min="13579" max="13579" width="12" style="834" bestFit="1" customWidth="1"/>
    <col min="13580" max="13580" width="12.5" style="834" bestFit="1" customWidth="1"/>
    <col min="13581" max="13581" width="9.125" style="834" bestFit="1" customWidth="1"/>
    <col min="13582" max="13824" width="9" style="834"/>
    <col min="13825" max="13825" width="9.125" style="834" customWidth="1"/>
    <col min="13826" max="13826" width="12" style="834" customWidth="1"/>
    <col min="13827" max="13827" width="39.5" style="834" customWidth="1"/>
    <col min="13828" max="13829" width="0" style="834" hidden="1" customWidth="1"/>
    <col min="13830" max="13830" width="14.125" style="834" customWidth="1"/>
    <col min="13831" max="13832" width="0" style="834" hidden="1" customWidth="1"/>
    <col min="13833" max="13833" width="13.375" style="834" bestFit="1" customWidth="1"/>
    <col min="13834" max="13834" width="16.375" style="834" bestFit="1" customWidth="1"/>
    <col min="13835" max="13835" width="12" style="834" bestFit="1" customWidth="1"/>
    <col min="13836" max="13836" width="12.5" style="834" bestFit="1" customWidth="1"/>
    <col min="13837" max="13837" width="9.125" style="834" bestFit="1" customWidth="1"/>
    <col min="13838" max="14080" width="9" style="834"/>
    <col min="14081" max="14081" width="9.125" style="834" customWidth="1"/>
    <col min="14082" max="14082" width="12" style="834" customWidth="1"/>
    <col min="14083" max="14083" width="39.5" style="834" customWidth="1"/>
    <col min="14084" max="14085" width="0" style="834" hidden="1" customWidth="1"/>
    <col min="14086" max="14086" width="14.125" style="834" customWidth="1"/>
    <col min="14087" max="14088" width="0" style="834" hidden="1" customWidth="1"/>
    <col min="14089" max="14089" width="13.375" style="834" bestFit="1" customWidth="1"/>
    <col min="14090" max="14090" width="16.375" style="834" bestFit="1" customWidth="1"/>
    <col min="14091" max="14091" width="12" style="834" bestFit="1" customWidth="1"/>
    <col min="14092" max="14092" width="12.5" style="834" bestFit="1" customWidth="1"/>
    <col min="14093" max="14093" width="9.125" style="834" bestFit="1" customWidth="1"/>
    <col min="14094" max="14336" width="9" style="834"/>
    <col min="14337" max="14337" width="9.125" style="834" customWidth="1"/>
    <col min="14338" max="14338" width="12" style="834" customWidth="1"/>
    <col min="14339" max="14339" width="39.5" style="834" customWidth="1"/>
    <col min="14340" max="14341" width="0" style="834" hidden="1" customWidth="1"/>
    <col min="14342" max="14342" width="14.125" style="834" customWidth="1"/>
    <col min="14343" max="14344" width="0" style="834" hidden="1" customWidth="1"/>
    <col min="14345" max="14345" width="13.375" style="834" bestFit="1" customWidth="1"/>
    <col min="14346" max="14346" width="16.375" style="834" bestFit="1" customWidth="1"/>
    <col min="14347" max="14347" width="12" style="834" bestFit="1" customWidth="1"/>
    <col min="14348" max="14348" width="12.5" style="834" bestFit="1" customWidth="1"/>
    <col min="14349" max="14349" width="9.125" style="834" bestFit="1" customWidth="1"/>
    <col min="14350" max="14592" width="9" style="834"/>
    <col min="14593" max="14593" width="9.125" style="834" customWidth="1"/>
    <col min="14594" max="14594" width="12" style="834" customWidth="1"/>
    <col min="14595" max="14595" width="39.5" style="834" customWidth="1"/>
    <col min="14596" max="14597" width="0" style="834" hidden="1" customWidth="1"/>
    <col min="14598" max="14598" width="14.125" style="834" customWidth="1"/>
    <col min="14599" max="14600" width="0" style="834" hidden="1" customWidth="1"/>
    <col min="14601" max="14601" width="13.375" style="834" bestFit="1" customWidth="1"/>
    <col min="14602" max="14602" width="16.375" style="834" bestFit="1" customWidth="1"/>
    <col min="14603" max="14603" width="12" style="834" bestFit="1" customWidth="1"/>
    <col min="14604" max="14604" width="12.5" style="834" bestFit="1" customWidth="1"/>
    <col min="14605" max="14605" width="9.125" style="834" bestFit="1" customWidth="1"/>
    <col min="14606" max="14848" width="9" style="834"/>
    <col min="14849" max="14849" width="9.125" style="834" customWidth="1"/>
    <col min="14850" max="14850" width="12" style="834" customWidth="1"/>
    <col min="14851" max="14851" width="39.5" style="834" customWidth="1"/>
    <col min="14852" max="14853" width="0" style="834" hidden="1" customWidth="1"/>
    <col min="14854" max="14854" width="14.125" style="834" customWidth="1"/>
    <col min="14855" max="14856" width="0" style="834" hidden="1" customWidth="1"/>
    <col min="14857" max="14857" width="13.375" style="834" bestFit="1" customWidth="1"/>
    <col min="14858" max="14858" width="16.375" style="834" bestFit="1" customWidth="1"/>
    <col min="14859" max="14859" width="12" style="834" bestFit="1" customWidth="1"/>
    <col min="14860" max="14860" width="12.5" style="834" bestFit="1" customWidth="1"/>
    <col min="14861" max="14861" width="9.125" style="834" bestFit="1" customWidth="1"/>
    <col min="14862" max="15104" width="9" style="834"/>
    <col min="15105" max="15105" width="9.125" style="834" customWidth="1"/>
    <col min="15106" max="15106" width="12" style="834" customWidth="1"/>
    <col min="15107" max="15107" width="39.5" style="834" customWidth="1"/>
    <col min="15108" max="15109" width="0" style="834" hidden="1" customWidth="1"/>
    <col min="15110" max="15110" width="14.125" style="834" customWidth="1"/>
    <col min="15111" max="15112" width="0" style="834" hidden="1" customWidth="1"/>
    <col min="15113" max="15113" width="13.375" style="834" bestFit="1" customWidth="1"/>
    <col min="15114" max="15114" width="16.375" style="834" bestFit="1" customWidth="1"/>
    <col min="15115" max="15115" width="12" style="834" bestFit="1" customWidth="1"/>
    <col min="15116" max="15116" width="12.5" style="834" bestFit="1" customWidth="1"/>
    <col min="15117" max="15117" width="9.125" style="834" bestFit="1" customWidth="1"/>
    <col min="15118" max="15360" width="9" style="834"/>
    <col min="15361" max="15361" width="9.125" style="834" customWidth="1"/>
    <col min="15362" max="15362" width="12" style="834" customWidth="1"/>
    <col min="15363" max="15363" width="39.5" style="834" customWidth="1"/>
    <col min="15364" max="15365" width="0" style="834" hidden="1" customWidth="1"/>
    <col min="15366" max="15366" width="14.125" style="834" customWidth="1"/>
    <col min="15367" max="15368" width="0" style="834" hidden="1" customWidth="1"/>
    <col min="15369" max="15369" width="13.375" style="834" bestFit="1" customWidth="1"/>
    <col min="15370" max="15370" width="16.375" style="834" bestFit="1" customWidth="1"/>
    <col min="15371" max="15371" width="12" style="834" bestFit="1" customWidth="1"/>
    <col min="15372" max="15372" width="12.5" style="834" bestFit="1" customWidth="1"/>
    <col min="15373" max="15373" width="9.125" style="834" bestFit="1" customWidth="1"/>
    <col min="15374" max="15616" width="9" style="834"/>
    <col min="15617" max="15617" width="9.125" style="834" customWidth="1"/>
    <col min="15618" max="15618" width="12" style="834" customWidth="1"/>
    <col min="15619" max="15619" width="39.5" style="834" customWidth="1"/>
    <col min="15620" max="15621" width="0" style="834" hidden="1" customWidth="1"/>
    <col min="15622" max="15622" width="14.125" style="834" customWidth="1"/>
    <col min="15623" max="15624" width="0" style="834" hidden="1" customWidth="1"/>
    <col min="15625" max="15625" width="13.375" style="834" bestFit="1" customWidth="1"/>
    <col min="15626" max="15626" width="16.375" style="834" bestFit="1" customWidth="1"/>
    <col min="15627" max="15627" width="12" style="834" bestFit="1" customWidth="1"/>
    <col min="15628" max="15628" width="12.5" style="834" bestFit="1" customWidth="1"/>
    <col min="15629" max="15629" width="9.125" style="834" bestFit="1" customWidth="1"/>
    <col min="15630" max="15872" width="9" style="834"/>
    <col min="15873" max="15873" width="9.125" style="834" customWidth="1"/>
    <col min="15874" max="15874" width="12" style="834" customWidth="1"/>
    <col min="15875" max="15875" width="39.5" style="834" customWidth="1"/>
    <col min="15876" max="15877" width="0" style="834" hidden="1" customWidth="1"/>
    <col min="15878" max="15878" width="14.125" style="834" customWidth="1"/>
    <col min="15879" max="15880" width="0" style="834" hidden="1" customWidth="1"/>
    <col min="15881" max="15881" width="13.375" style="834" bestFit="1" customWidth="1"/>
    <col min="15882" max="15882" width="16.375" style="834" bestFit="1" customWidth="1"/>
    <col min="15883" max="15883" width="12" style="834" bestFit="1" customWidth="1"/>
    <col min="15884" max="15884" width="12.5" style="834" bestFit="1" customWidth="1"/>
    <col min="15885" max="15885" width="9.125" style="834" bestFit="1" customWidth="1"/>
    <col min="15886" max="16128" width="9" style="834"/>
    <col min="16129" max="16129" width="9.125" style="834" customWidth="1"/>
    <col min="16130" max="16130" width="12" style="834" customWidth="1"/>
    <col min="16131" max="16131" width="39.5" style="834" customWidth="1"/>
    <col min="16132" max="16133" width="0" style="834" hidden="1" customWidth="1"/>
    <col min="16134" max="16134" width="14.125" style="834" customWidth="1"/>
    <col min="16135" max="16136" width="0" style="834" hidden="1" customWidth="1"/>
    <col min="16137" max="16137" width="13.375" style="834" bestFit="1" customWidth="1"/>
    <col min="16138" max="16138" width="16.375" style="834" bestFit="1" customWidth="1"/>
    <col min="16139" max="16139" width="12" style="834" bestFit="1" customWidth="1"/>
    <col min="16140" max="16140" width="12.5" style="834" bestFit="1" customWidth="1"/>
    <col min="16141" max="16141" width="9.125" style="834" bestFit="1" customWidth="1"/>
    <col min="16142" max="16384" width="9" style="834"/>
  </cols>
  <sheetData>
    <row r="1" spans="1:13" s="923" customFormat="1" ht="10.5">
      <c r="A1" s="1247" t="s">
        <v>3935</v>
      </c>
      <c r="B1" s="1247"/>
      <c r="C1" s="1247"/>
      <c r="D1" s="1247"/>
      <c r="E1" s="1247"/>
      <c r="F1" s="1247"/>
      <c r="G1" s="1247"/>
      <c r="H1" s="1247"/>
      <c r="I1" s="1247"/>
      <c r="J1" s="1247"/>
      <c r="K1" s="1247"/>
    </row>
    <row r="2" spans="1:13" s="923" customFormat="1" ht="10.5">
      <c r="A2" s="1247" t="s">
        <v>4059</v>
      </c>
      <c r="B2" s="1247"/>
      <c r="C2" s="1247"/>
      <c r="D2" s="1247"/>
      <c r="E2" s="1247"/>
      <c r="F2" s="1247"/>
      <c r="G2" s="1247"/>
      <c r="H2" s="1247"/>
      <c r="I2" s="1247"/>
      <c r="J2" s="1247"/>
      <c r="K2" s="1247"/>
    </row>
    <row r="3" spans="1:13" s="930" customFormat="1" ht="21" customHeight="1">
      <c r="A3" s="1055" t="s">
        <v>4060</v>
      </c>
      <c r="B3" s="924" t="s">
        <v>3623</v>
      </c>
      <c r="C3" s="925" t="s">
        <v>3624</v>
      </c>
      <c r="D3" s="925" t="s">
        <v>3625</v>
      </c>
      <c r="E3" s="925" t="s">
        <v>3626</v>
      </c>
      <c r="F3" s="926" t="s">
        <v>3627</v>
      </c>
      <c r="G3" s="927" t="s">
        <v>3937</v>
      </c>
      <c r="H3" s="928" t="s">
        <v>3938</v>
      </c>
      <c r="I3" s="926" t="s">
        <v>3628</v>
      </c>
      <c r="J3" s="929" t="s">
        <v>3629</v>
      </c>
      <c r="K3" s="1056"/>
    </row>
    <row r="4" spans="1:13" ht="13.5" customHeight="1">
      <c r="A4" s="931" t="s">
        <v>3641</v>
      </c>
      <c r="B4" s="841" t="s">
        <v>3642</v>
      </c>
      <c r="C4" s="846" t="s">
        <v>3643</v>
      </c>
      <c r="D4" s="846" t="s">
        <v>3939</v>
      </c>
      <c r="E4" s="846"/>
      <c r="F4" s="940" t="s">
        <v>3644</v>
      </c>
      <c r="G4" s="940"/>
      <c r="H4" s="940"/>
      <c r="I4" s="941"/>
      <c r="J4" s="979">
        <v>35000</v>
      </c>
      <c r="K4" s="936" t="s">
        <v>4061</v>
      </c>
      <c r="L4" s="1248" t="s">
        <v>3637</v>
      </c>
    </row>
    <row r="5" spans="1:13" ht="13.5" customHeight="1">
      <c r="A5" s="931" t="s">
        <v>3641</v>
      </c>
      <c r="B5" s="841" t="s">
        <v>3642</v>
      </c>
      <c r="C5" s="846" t="s">
        <v>3645</v>
      </c>
      <c r="D5" s="846" t="s">
        <v>3939</v>
      </c>
      <c r="E5" s="846"/>
      <c r="F5" s="940" t="s">
        <v>3646</v>
      </c>
      <c r="G5" s="940"/>
      <c r="H5" s="940"/>
      <c r="I5" s="941"/>
      <c r="J5" s="979">
        <v>35000</v>
      </c>
      <c r="K5" s="936" t="s">
        <v>4061</v>
      </c>
      <c r="L5" s="1249"/>
    </row>
    <row r="6" spans="1:13" ht="13.5" customHeight="1">
      <c r="A6" s="931" t="s">
        <v>3943</v>
      </c>
      <c r="B6" s="840" t="s">
        <v>3677</v>
      </c>
      <c r="C6" s="1048" t="s">
        <v>3944</v>
      </c>
      <c r="D6" s="846" t="s">
        <v>3945</v>
      </c>
      <c r="E6" s="846"/>
      <c r="F6" s="1049" t="s">
        <v>3946</v>
      </c>
      <c r="G6" s="1049"/>
      <c r="H6" s="1049"/>
      <c r="I6" s="941"/>
      <c r="J6" s="980">
        <v>48000</v>
      </c>
      <c r="K6" s="936" t="s">
        <v>3871</v>
      </c>
      <c r="M6" s="1050"/>
    </row>
    <row r="7" spans="1:13" ht="13.5" customHeight="1">
      <c r="A7" s="931" t="s">
        <v>3943</v>
      </c>
      <c r="B7" s="840" t="s">
        <v>3677</v>
      </c>
      <c r="C7" s="1048" t="s">
        <v>3947</v>
      </c>
      <c r="D7" s="846" t="s">
        <v>3945</v>
      </c>
      <c r="E7" s="846"/>
      <c r="F7" s="1049" t="s">
        <v>3948</v>
      </c>
      <c r="G7" s="1049"/>
      <c r="H7" s="1049"/>
      <c r="I7" s="941"/>
      <c r="J7" s="980">
        <v>45000</v>
      </c>
      <c r="K7" s="936" t="s">
        <v>3871</v>
      </c>
      <c r="M7" s="1050"/>
    </row>
    <row r="8" spans="1:13" ht="13.5" customHeight="1">
      <c r="A8" s="931" t="s">
        <v>3943</v>
      </c>
      <c r="B8" s="840" t="s">
        <v>3677</v>
      </c>
      <c r="C8" s="1048" t="s">
        <v>3949</v>
      </c>
      <c r="D8" s="846" t="s">
        <v>3945</v>
      </c>
      <c r="E8" s="846"/>
      <c r="F8" s="1049" t="s">
        <v>3950</v>
      </c>
      <c r="G8" s="1049"/>
      <c r="H8" s="1049"/>
      <c r="I8" s="941"/>
      <c r="J8" s="980">
        <v>45000</v>
      </c>
      <c r="K8" s="936" t="s">
        <v>3871</v>
      </c>
      <c r="M8" s="1050"/>
    </row>
    <row r="9" spans="1:13" ht="13.5" customHeight="1">
      <c r="A9" s="931" t="s">
        <v>4062</v>
      </c>
      <c r="B9" s="840" t="s">
        <v>4063</v>
      </c>
      <c r="C9" s="1048" t="s">
        <v>4064</v>
      </c>
      <c r="D9" s="846"/>
      <c r="E9" s="846" t="s">
        <v>4018</v>
      </c>
      <c r="F9" s="1049" t="s">
        <v>4065</v>
      </c>
      <c r="G9" s="1049"/>
      <c r="H9" s="1049"/>
      <c r="I9" s="941"/>
      <c r="J9" s="980">
        <v>42000</v>
      </c>
      <c r="K9" s="936" t="s">
        <v>3637</v>
      </c>
      <c r="M9" s="1050"/>
    </row>
    <row r="10" spans="1:13" ht="13.5" customHeight="1">
      <c r="A10" s="931" t="s">
        <v>4062</v>
      </c>
      <c r="B10" s="840" t="s">
        <v>4063</v>
      </c>
      <c r="C10" s="1048" t="s">
        <v>4066</v>
      </c>
      <c r="D10" s="846"/>
      <c r="E10" s="846" t="s">
        <v>4018</v>
      </c>
      <c r="F10" s="1049" t="s">
        <v>4067</v>
      </c>
      <c r="G10" s="1049"/>
      <c r="H10" s="1049"/>
      <c r="I10" s="941"/>
      <c r="J10" s="980">
        <v>42000</v>
      </c>
      <c r="K10" s="936" t="s">
        <v>3637</v>
      </c>
      <c r="M10" s="1050"/>
    </row>
    <row r="11" spans="1:13" ht="13.5" customHeight="1">
      <c r="A11" s="931" t="s">
        <v>4062</v>
      </c>
      <c r="B11" s="840" t="s">
        <v>4063</v>
      </c>
      <c r="C11" s="1048" t="s">
        <v>4068</v>
      </c>
      <c r="D11" s="846"/>
      <c r="E11" s="846" t="s">
        <v>4018</v>
      </c>
      <c r="F11" s="1049" t="s">
        <v>4069</v>
      </c>
      <c r="G11" s="1049"/>
      <c r="H11" s="1049"/>
      <c r="I11" s="941"/>
      <c r="J11" s="979">
        <f>45000+7850</f>
        <v>52850</v>
      </c>
      <c r="K11" s="936" t="s">
        <v>3637</v>
      </c>
      <c r="M11" s="1050"/>
    </row>
    <row r="12" spans="1:13" ht="13.5" customHeight="1">
      <c r="A12" s="931" t="s">
        <v>4062</v>
      </c>
      <c r="B12" s="840" t="s">
        <v>4063</v>
      </c>
      <c r="C12" s="1048" t="s">
        <v>4070</v>
      </c>
      <c r="D12" s="846"/>
      <c r="E12" s="846" t="s">
        <v>4018</v>
      </c>
      <c r="F12" s="1049" t="s">
        <v>4071</v>
      </c>
      <c r="G12" s="1049"/>
      <c r="H12" s="1049"/>
      <c r="I12" s="941"/>
      <c r="J12" s="979">
        <f>45000+7850</f>
        <v>52850</v>
      </c>
      <c r="K12" s="936" t="s">
        <v>3637</v>
      </c>
      <c r="M12" s="1050"/>
    </row>
    <row r="13" spans="1:13" ht="13.5" customHeight="1">
      <c r="A13" s="931" t="s">
        <v>4062</v>
      </c>
      <c r="B13" s="840" t="s">
        <v>4063</v>
      </c>
      <c r="C13" s="1048" t="s">
        <v>4072</v>
      </c>
      <c r="D13" s="846"/>
      <c r="E13" s="846" t="s">
        <v>4018</v>
      </c>
      <c r="F13" s="1049" t="s">
        <v>4073</v>
      </c>
      <c r="G13" s="1049"/>
      <c r="H13" s="1049"/>
      <c r="I13" s="941"/>
      <c r="J13" s="979">
        <f>45000+7850</f>
        <v>52850</v>
      </c>
      <c r="K13" s="936" t="s">
        <v>3637</v>
      </c>
      <c r="M13" s="1050"/>
    </row>
    <row r="14" spans="1:13" ht="13.5" customHeight="1">
      <c r="A14" s="931" t="s">
        <v>4062</v>
      </c>
      <c r="B14" s="840" t="s">
        <v>4063</v>
      </c>
      <c r="C14" s="1048" t="s">
        <v>4074</v>
      </c>
      <c r="D14" s="846"/>
      <c r="E14" s="846" t="s">
        <v>4018</v>
      </c>
      <c r="F14" s="1049" t="s">
        <v>4075</v>
      </c>
      <c r="G14" s="1049"/>
      <c r="H14" s="1049"/>
      <c r="I14" s="941"/>
      <c r="J14" s="979">
        <f>45000+7850</f>
        <v>52850</v>
      </c>
      <c r="K14" s="936" t="s">
        <v>3637</v>
      </c>
      <c r="M14" s="1050"/>
    </row>
    <row r="15" spans="1:13" ht="13.5" customHeight="1">
      <c r="A15" s="931" t="s">
        <v>4076</v>
      </c>
      <c r="B15" s="840" t="s">
        <v>4063</v>
      </c>
      <c r="C15" s="932" t="s">
        <v>4077</v>
      </c>
      <c r="D15" s="932"/>
      <c r="E15" s="846" t="s">
        <v>3889</v>
      </c>
      <c r="F15" s="933" t="s">
        <v>4078</v>
      </c>
      <c r="G15" s="933"/>
      <c r="H15" s="933"/>
      <c r="I15" s="934"/>
      <c r="J15" s="935">
        <v>120000</v>
      </c>
      <c r="K15" s="936" t="s">
        <v>3679</v>
      </c>
    </row>
    <row r="16" spans="1:13" ht="13.5" customHeight="1">
      <c r="A16" s="931" t="s">
        <v>4076</v>
      </c>
      <c r="B16" s="840" t="s">
        <v>4063</v>
      </c>
      <c r="C16" s="932" t="s">
        <v>4079</v>
      </c>
      <c r="D16" s="932"/>
      <c r="E16" s="846" t="s">
        <v>3889</v>
      </c>
      <c r="F16" s="933" t="s">
        <v>4080</v>
      </c>
      <c r="G16" s="933"/>
      <c r="H16" s="933"/>
      <c r="I16" s="934"/>
      <c r="J16" s="935">
        <v>35000</v>
      </c>
      <c r="K16" s="936" t="s">
        <v>3679</v>
      </c>
    </row>
    <row r="17" spans="1:11" ht="13.5" customHeight="1">
      <c r="A17" s="931" t="s">
        <v>4076</v>
      </c>
      <c r="B17" s="840" t="s">
        <v>4063</v>
      </c>
      <c r="C17" s="932" t="s">
        <v>4081</v>
      </c>
      <c r="D17" s="932"/>
      <c r="E17" s="846" t="s">
        <v>3889</v>
      </c>
      <c r="F17" s="933" t="s">
        <v>4082</v>
      </c>
      <c r="G17" s="933"/>
      <c r="H17" s="933"/>
      <c r="I17" s="934"/>
      <c r="J17" s="935">
        <v>35000</v>
      </c>
      <c r="K17" s="936" t="s">
        <v>3679</v>
      </c>
    </row>
    <row r="18" spans="1:11" ht="13.5" customHeight="1">
      <c r="A18" s="931" t="s">
        <v>4083</v>
      </c>
      <c r="B18" s="840" t="s">
        <v>4063</v>
      </c>
      <c r="C18" s="932" t="s">
        <v>4084</v>
      </c>
      <c r="D18" s="932"/>
      <c r="E18" s="846"/>
      <c r="F18" s="933" t="s">
        <v>4085</v>
      </c>
      <c r="G18" s="933"/>
      <c r="H18" s="933"/>
      <c r="I18" s="934"/>
      <c r="J18" s="935">
        <v>40000</v>
      </c>
      <c r="K18" s="936" t="s">
        <v>4086</v>
      </c>
    </row>
    <row r="19" spans="1:11" ht="13.5" customHeight="1">
      <c r="A19" s="931" t="s">
        <v>4083</v>
      </c>
      <c r="B19" s="840" t="s">
        <v>4063</v>
      </c>
      <c r="C19" s="932" t="s">
        <v>4087</v>
      </c>
      <c r="D19" s="932"/>
      <c r="E19" s="846"/>
      <c r="F19" s="933" t="s">
        <v>3533</v>
      </c>
      <c r="G19" s="933"/>
      <c r="H19" s="933"/>
      <c r="I19" s="934"/>
      <c r="J19" s="935">
        <v>40000</v>
      </c>
      <c r="K19" s="936" t="s">
        <v>4086</v>
      </c>
    </row>
    <row r="20" spans="1:11" ht="13.5" customHeight="1">
      <c r="A20" s="931" t="s">
        <v>4083</v>
      </c>
      <c r="B20" s="840" t="s">
        <v>4063</v>
      </c>
      <c r="C20" s="932" t="s">
        <v>4088</v>
      </c>
      <c r="D20" s="932"/>
      <c r="E20" s="846"/>
      <c r="F20" s="933" t="s">
        <v>4089</v>
      </c>
      <c r="G20" s="933"/>
      <c r="H20" s="933"/>
      <c r="I20" s="934"/>
      <c r="J20" s="935">
        <v>40000</v>
      </c>
      <c r="K20" s="936" t="s">
        <v>4086</v>
      </c>
    </row>
    <row r="21" spans="1:11" ht="13.5" customHeight="1">
      <c r="A21" s="931" t="s">
        <v>4083</v>
      </c>
      <c r="B21" s="840" t="s">
        <v>4090</v>
      </c>
      <c r="C21" s="932" t="s">
        <v>4091</v>
      </c>
      <c r="D21" s="932"/>
      <c r="E21" s="846"/>
      <c r="F21" s="933" t="s">
        <v>4092</v>
      </c>
      <c r="G21" s="933"/>
      <c r="H21" s="933"/>
      <c r="I21" s="934"/>
      <c r="J21" s="935">
        <v>96000</v>
      </c>
      <c r="K21" s="934"/>
    </row>
    <row r="22" spans="1:11" ht="13.5" customHeight="1">
      <c r="A22" s="931" t="s">
        <v>4083</v>
      </c>
      <c r="B22" s="840" t="s">
        <v>4090</v>
      </c>
      <c r="C22" s="932" t="s">
        <v>4093</v>
      </c>
      <c r="D22" s="932"/>
      <c r="E22" s="846"/>
      <c r="F22" s="933" t="s">
        <v>3514</v>
      </c>
      <c r="G22" s="933"/>
      <c r="H22" s="933"/>
      <c r="I22" s="934"/>
      <c r="J22" s="935">
        <v>65000</v>
      </c>
      <c r="K22" s="934"/>
    </row>
    <row r="23" spans="1:11" ht="13.5" customHeight="1">
      <c r="A23" s="931" t="s">
        <v>4083</v>
      </c>
      <c r="B23" s="840" t="s">
        <v>4090</v>
      </c>
      <c r="C23" s="932" t="s">
        <v>4094</v>
      </c>
      <c r="D23" s="932"/>
      <c r="E23" s="846"/>
      <c r="F23" s="933" t="s">
        <v>3515</v>
      </c>
      <c r="G23" s="933"/>
      <c r="H23" s="933"/>
      <c r="I23" s="934"/>
      <c r="J23" s="935">
        <v>40000</v>
      </c>
      <c r="K23" s="934"/>
    </row>
    <row r="24" spans="1:11" ht="13.5" customHeight="1">
      <c r="A24" s="931" t="s">
        <v>4083</v>
      </c>
      <c r="B24" s="840" t="s">
        <v>4090</v>
      </c>
      <c r="C24" s="932" t="s">
        <v>4095</v>
      </c>
      <c r="D24" s="932"/>
      <c r="E24" s="846"/>
      <c r="F24" s="933" t="s">
        <v>4096</v>
      </c>
      <c r="G24" s="933"/>
      <c r="H24" s="933"/>
      <c r="I24" s="934"/>
      <c r="J24" s="935">
        <v>42000</v>
      </c>
      <c r="K24" s="934"/>
    </row>
    <row r="25" spans="1:11" ht="13.5" customHeight="1">
      <c r="A25" s="931" t="s">
        <v>4083</v>
      </c>
      <c r="B25" s="840" t="s">
        <v>4090</v>
      </c>
      <c r="C25" s="932" t="s">
        <v>4097</v>
      </c>
      <c r="D25" s="932"/>
      <c r="E25" s="846"/>
      <c r="F25" s="933" t="s">
        <v>3517</v>
      </c>
      <c r="G25" s="933"/>
      <c r="H25" s="933"/>
      <c r="I25" s="934"/>
      <c r="J25" s="935">
        <v>49000</v>
      </c>
      <c r="K25" s="934"/>
    </row>
    <row r="26" spans="1:11" ht="13.5" customHeight="1">
      <c r="A26" s="931" t="s">
        <v>4083</v>
      </c>
      <c r="B26" s="840" t="s">
        <v>4090</v>
      </c>
      <c r="C26" s="932" t="s">
        <v>4098</v>
      </c>
      <c r="D26" s="932"/>
      <c r="E26" s="846"/>
      <c r="F26" s="933" t="s">
        <v>3518</v>
      </c>
      <c r="G26" s="933"/>
      <c r="H26" s="933"/>
      <c r="I26" s="934"/>
      <c r="J26" s="935">
        <v>49000</v>
      </c>
      <c r="K26" s="934"/>
    </row>
    <row r="27" spans="1:11" ht="13.5" customHeight="1">
      <c r="A27" s="931" t="s">
        <v>4083</v>
      </c>
      <c r="B27" s="840" t="s">
        <v>4090</v>
      </c>
      <c r="C27" s="932" t="s">
        <v>4099</v>
      </c>
      <c r="D27" s="932"/>
      <c r="E27" s="846"/>
      <c r="F27" s="933" t="s">
        <v>3519</v>
      </c>
      <c r="G27" s="847"/>
      <c r="H27" s="847"/>
      <c r="I27" s="847"/>
      <c r="J27" s="880">
        <v>49000</v>
      </c>
      <c r="K27" s="934"/>
    </row>
    <row r="28" spans="1:11" ht="13.5" customHeight="1">
      <c r="A28" s="931" t="s">
        <v>4083</v>
      </c>
      <c r="B28" s="840" t="s">
        <v>4090</v>
      </c>
      <c r="C28" s="932" t="s">
        <v>4100</v>
      </c>
      <c r="D28" s="932"/>
      <c r="E28" s="846"/>
      <c r="F28" s="933" t="s">
        <v>3520</v>
      </c>
      <c r="G28" s="847"/>
      <c r="H28" s="847"/>
      <c r="I28" s="847"/>
      <c r="J28" s="880">
        <v>64000</v>
      </c>
      <c r="K28" s="934"/>
    </row>
    <row r="29" spans="1:11" ht="13.5" customHeight="1">
      <c r="A29" s="931" t="s">
        <v>4083</v>
      </c>
      <c r="B29" s="840" t="s">
        <v>4090</v>
      </c>
      <c r="C29" s="932" t="s">
        <v>4101</v>
      </c>
      <c r="D29" s="932"/>
      <c r="E29" s="846"/>
      <c r="F29" s="933" t="s">
        <v>3521</v>
      </c>
      <c r="G29" s="933"/>
      <c r="H29" s="933"/>
      <c r="I29" s="934"/>
      <c r="J29" s="935">
        <v>54000</v>
      </c>
      <c r="K29" s="934"/>
    </row>
    <row r="30" spans="1:11" ht="13.5" customHeight="1">
      <c r="A30" s="931" t="s">
        <v>4083</v>
      </c>
      <c r="B30" s="840" t="s">
        <v>4090</v>
      </c>
      <c r="C30" s="932" t="s">
        <v>4102</v>
      </c>
      <c r="D30" s="932"/>
      <c r="E30" s="846"/>
      <c r="F30" s="933" t="s">
        <v>3522</v>
      </c>
      <c r="G30" s="933"/>
      <c r="H30" s="933"/>
      <c r="I30" s="934"/>
      <c r="J30" s="935">
        <v>38000</v>
      </c>
      <c r="K30" s="934"/>
    </row>
    <row r="31" spans="1:11" ht="13.5" customHeight="1">
      <c r="A31" s="931" t="s">
        <v>4083</v>
      </c>
      <c r="B31" s="840" t="s">
        <v>4090</v>
      </c>
      <c r="C31" s="932" t="s">
        <v>4103</v>
      </c>
      <c r="D31" s="932"/>
      <c r="E31" s="846"/>
      <c r="F31" s="933" t="s">
        <v>3523</v>
      </c>
      <c r="G31" s="933"/>
      <c r="H31" s="933"/>
      <c r="I31" s="934"/>
      <c r="J31" s="935">
        <v>29000</v>
      </c>
      <c r="K31" s="934"/>
    </row>
    <row r="32" spans="1:11" ht="13.5" customHeight="1">
      <c r="A32" s="931" t="s">
        <v>4083</v>
      </c>
      <c r="B32" s="840" t="s">
        <v>4090</v>
      </c>
      <c r="C32" s="932" t="s">
        <v>4104</v>
      </c>
      <c r="D32" s="932"/>
      <c r="E32" s="846"/>
      <c r="F32" s="933" t="s">
        <v>3524</v>
      </c>
      <c r="G32" s="933"/>
      <c r="H32" s="933"/>
      <c r="I32" s="934"/>
      <c r="J32" s="935">
        <v>30000</v>
      </c>
      <c r="K32" s="934"/>
    </row>
    <row r="33" spans="1:11" ht="13.5" customHeight="1">
      <c r="A33" s="931" t="s">
        <v>4083</v>
      </c>
      <c r="B33" s="840" t="s">
        <v>4090</v>
      </c>
      <c r="C33" s="932" t="s">
        <v>4105</v>
      </c>
      <c r="D33" s="932"/>
      <c r="E33" s="846"/>
      <c r="F33" s="933" t="s">
        <v>3525</v>
      </c>
      <c r="G33" s="933"/>
      <c r="H33" s="933"/>
      <c r="I33" s="934"/>
      <c r="J33" s="935">
        <v>34000</v>
      </c>
      <c r="K33" s="934"/>
    </row>
    <row r="34" spans="1:11" ht="13.5" customHeight="1">
      <c r="A34" s="931" t="s">
        <v>4083</v>
      </c>
      <c r="B34" s="840" t="s">
        <v>4090</v>
      </c>
      <c r="C34" s="932" t="s">
        <v>4106</v>
      </c>
      <c r="D34" s="932"/>
      <c r="E34" s="846"/>
      <c r="F34" s="933" t="s">
        <v>3526</v>
      </c>
      <c r="G34" s="933"/>
      <c r="H34" s="933"/>
      <c r="I34" s="934"/>
      <c r="J34" s="935">
        <v>33000</v>
      </c>
      <c r="K34" s="934"/>
    </row>
    <row r="35" spans="1:11" ht="13.5" customHeight="1">
      <c r="A35" s="931" t="s">
        <v>4083</v>
      </c>
      <c r="B35" s="840" t="s">
        <v>4090</v>
      </c>
      <c r="C35" s="932" t="s">
        <v>4107</v>
      </c>
      <c r="D35" s="932"/>
      <c r="E35" s="846"/>
      <c r="F35" s="933" t="s">
        <v>3527</v>
      </c>
      <c r="G35" s="933"/>
      <c r="H35" s="933"/>
      <c r="I35" s="934"/>
      <c r="J35" s="935">
        <v>28000</v>
      </c>
      <c r="K35" s="934"/>
    </row>
    <row r="36" spans="1:11" ht="13.5" customHeight="1">
      <c r="A36" s="931" t="s">
        <v>4083</v>
      </c>
      <c r="B36" s="840" t="s">
        <v>4090</v>
      </c>
      <c r="C36" s="932" t="s">
        <v>4108</v>
      </c>
      <c r="D36" s="932"/>
      <c r="E36" s="846"/>
      <c r="F36" s="933" t="s">
        <v>3528</v>
      </c>
      <c r="G36" s="933"/>
      <c r="H36" s="933"/>
      <c r="I36" s="934"/>
      <c r="J36" s="935">
        <v>20000</v>
      </c>
      <c r="K36" s="934"/>
    </row>
    <row r="37" spans="1:11" ht="13.5" customHeight="1">
      <c r="A37" s="931" t="s">
        <v>4083</v>
      </c>
      <c r="B37" s="840" t="s">
        <v>4090</v>
      </c>
      <c r="C37" s="932" t="s">
        <v>4109</v>
      </c>
      <c r="D37" s="932"/>
      <c r="E37" s="846"/>
      <c r="F37" s="933" t="s">
        <v>3529</v>
      </c>
      <c r="G37" s="933"/>
      <c r="H37" s="933"/>
      <c r="I37" s="934"/>
      <c r="J37" s="935">
        <v>15000</v>
      </c>
      <c r="K37" s="934"/>
    </row>
    <row r="38" spans="1:11" ht="13.5" customHeight="1">
      <c r="A38" s="931" t="s">
        <v>4083</v>
      </c>
      <c r="B38" s="840" t="s">
        <v>4090</v>
      </c>
      <c r="C38" s="932" t="s">
        <v>4110</v>
      </c>
      <c r="D38" s="932"/>
      <c r="E38" s="846"/>
      <c r="F38" s="933" t="s">
        <v>3530</v>
      </c>
      <c r="G38" s="933"/>
      <c r="H38" s="933"/>
      <c r="I38" s="934"/>
      <c r="J38" s="935">
        <v>55000</v>
      </c>
      <c r="K38" s="934"/>
    </row>
    <row r="39" spans="1:11" ht="13.5" customHeight="1">
      <c r="A39" s="931" t="s">
        <v>4083</v>
      </c>
      <c r="B39" s="840" t="s">
        <v>4090</v>
      </c>
      <c r="C39" s="932" t="s">
        <v>4111</v>
      </c>
      <c r="D39" s="932"/>
      <c r="E39" s="846"/>
      <c r="F39" s="933" t="s">
        <v>3532</v>
      </c>
      <c r="G39" s="933"/>
      <c r="H39" s="933"/>
      <c r="I39" s="934"/>
      <c r="J39" s="935">
        <v>45000</v>
      </c>
      <c r="K39" s="934"/>
    </row>
    <row r="40" spans="1:11" ht="13.5" customHeight="1">
      <c r="A40" s="931" t="s">
        <v>4083</v>
      </c>
      <c r="B40" s="840" t="s">
        <v>4090</v>
      </c>
      <c r="C40" s="932" t="s">
        <v>4112</v>
      </c>
      <c r="D40" s="932"/>
      <c r="E40" s="846"/>
      <c r="F40" s="933" t="s">
        <v>3534</v>
      </c>
      <c r="G40" s="933"/>
      <c r="H40" s="933"/>
      <c r="I40" s="934"/>
      <c r="J40" s="935">
        <v>40000</v>
      </c>
      <c r="K40" s="934"/>
    </row>
    <row r="41" spans="1:11" ht="13.5" customHeight="1">
      <c r="A41" s="931" t="s">
        <v>4083</v>
      </c>
      <c r="B41" s="840" t="s">
        <v>4090</v>
      </c>
      <c r="C41" s="932" t="s">
        <v>4113</v>
      </c>
      <c r="D41" s="932"/>
      <c r="E41" s="846"/>
      <c r="F41" s="933" t="s">
        <v>3536</v>
      </c>
      <c r="G41" s="933"/>
      <c r="H41" s="933"/>
      <c r="I41" s="934"/>
      <c r="J41" s="935">
        <v>45000</v>
      </c>
      <c r="K41" s="934"/>
    </row>
    <row r="42" spans="1:11" ht="13.5" customHeight="1">
      <c r="A42" s="931" t="s">
        <v>4083</v>
      </c>
      <c r="B42" s="840" t="s">
        <v>4090</v>
      </c>
      <c r="C42" s="932" t="s">
        <v>4114</v>
      </c>
      <c r="D42" s="932"/>
      <c r="E42" s="846"/>
      <c r="F42" s="933" t="s">
        <v>3537</v>
      </c>
      <c r="G42" s="933"/>
      <c r="H42" s="933"/>
      <c r="I42" s="934"/>
      <c r="J42" s="935">
        <v>45000</v>
      </c>
      <c r="K42" s="934"/>
    </row>
    <row r="43" spans="1:11" ht="13.5" customHeight="1">
      <c r="A43" s="931" t="s">
        <v>4083</v>
      </c>
      <c r="B43" s="840" t="s">
        <v>4090</v>
      </c>
      <c r="C43" s="932" t="s">
        <v>4115</v>
      </c>
      <c r="D43" s="932"/>
      <c r="E43" s="846"/>
      <c r="F43" s="933" t="s">
        <v>3538</v>
      </c>
      <c r="G43" s="933"/>
      <c r="H43" s="933"/>
      <c r="I43" s="934"/>
      <c r="J43" s="935">
        <v>40000</v>
      </c>
      <c r="K43" s="934"/>
    </row>
    <row r="44" spans="1:11" ht="13.5" customHeight="1">
      <c r="A44" s="931" t="s">
        <v>4083</v>
      </c>
      <c r="B44" s="840" t="s">
        <v>4090</v>
      </c>
      <c r="C44" s="932" t="s">
        <v>4116</v>
      </c>
      <c r="D44" s="932"/>
      <c r="E44" s="846"/>
      <c r="F44" s="933" t="s">
        <v>3539</v>
      </c>
      <c r="G44" s="933"/>
      <c r="H44" s="933"/>
      <c r="I44" s="934"/>
      <c r="J44" s="935">
        <v>45000</v>
      </c>
      <c r="K44" s="934"/>
    </row>
    <row r="45" spans="1:11" ht="13.5" customHeight="1">
      <c r="A45" s="931" t="s">
        <v>4083</v>
      </c>
      <c r="B45" s="840" t="s">
        <v>4090</v>
      </c>
      <c r="C45" s="932" t="s">
        <v>4117</v>
      </c>
      <c r="D45" s="932"/>
      <c r="E45" s="846"/>
      <c r="F45" s="933" t="s">
        <v>3540</v>
      </c>
      <c r="G45" s="933"/>
      <c r="H45" s="933"/>
      <c r="I45" s="934"/>
      <c r="J45" s="935">
        <v>40000</v>
      </c>
      <c r="K45" s="934"/>
    </row>
    <row r="46" spans="1:11" ht="13.5" customHeight="1">
      <c r="A46" s="931" t="s">
        <v>4083</v>
      </c>
      <c r="B46" s="840" t="s">
        <v>4090</v>
      </c>
      <c r="C46" s="932" t="s">
        <v>4118</v>
      </c>
      <c r="D46" s="932"/>
      <c r="E46" s="846"/>
      <c r="F46" s="933" t="s">
        <v>3541</v>
      </c>
      <c r="G46" s="933"/>
      <c r="H46" s="933"/>
      <c r="I46" s="934"/>
      <c r="J46" s="935">
        <v>40000</v>
      </c>
      <c r="K46" s="934"/>
    </row>
    <row r="47" spans="1:11" ht="13.5" customHeight="1">
      <c r="A47" s="931" t="s">
        <v>4083</v>
      </c>
      <c r="B47" s="840" t="s">
        <v>4090</v>
      </c>
      <c r="C47" s="932" t="s">
        <v>4119</v>
      </c>
      <c r="D47" s="932"/>
      <c r="E47" s="846"/>
      <c r="F47" s="933" t="s">
        <v>3542</v>
      </c>
      <c r="G47" s="933"/>
      <c r="H47" s="933"/>
      <c r="I47" s="934"/>
      <c r="J47" s="935">
        <v>40000</v>
      </c>
      <c r="K47" s="934"/>
    </row>
    <row r="48" spans="1:11" ht="13.5" customHeight="1">
      <c r="A48" s="931" t="s">
        <v>4083</v>
      </c>
      <c r="B48" s="840" t="s">
        <v>4090</v>
      </c>
      <c r="C48" s="932" t="s">
        <v>4120</v>
      </c>
      <c r="D48" s="932"/>
      <c r="E48" s="846"/>
      <c r="F48" s="933" t="s">
        <v>3543</v>
      </c>
      <c r="G48" s="933"/>
      <c r="H48" s="933"/>
      <c r="I48" s="934"/>
      <c r="J48" s="935">
        <v>40000</v>
      </c>
      <c r="K48" s="934"/>
    </row>
    <row r="49" spans="1:11" ht="13.5" customHeight="1">
      <c r="A49" s="931" t="s">
        <v>4083</v>
      </c>
      <c r="B49" s="840" t="s">
        <v>4090</v>
      </c>
      <c r="C49" s="932" t="s">
        <v>4121</v>
      </c>
      <c r="D49" s="932"/>
      <c r="E49" s="846"/>
      <c r="F49" s="933" t="s">
        <v>3544</v>
      </c>
      <c r="G49" s="933"/>
      <c r="H49" s="933"/>
      <c r="I49" s="934"/>
      <c r="J49" s="935">
        <v>45000</v>
      </c>
      <c r="K49" s="934"/>
    </row>
    <row r="50" spans="1:11" ht="13.5" customHeight="1">
      <c r="A50" s="931" t="s">
        <v>4083</v>
      </c>
      <c r="B50" s="840" t="s">
        <v>4090</v>
      </c>
      <c r="C50" s="932" t="s">
        <v>4122</v>
      </c>
      <c r="D50" s="932"/>
      <c r="E50" s="846"/>
      <c r="F50" s="933" t="s">
        <v>3545</v>
      </c>
      <c r="G50" s="933"/>
      <c r="H50" s="933"/>
      <c r="I50" s="934"/>
      <c r="J50" s="935">
        <v>45000</v>
      </c>
      <c r="K50" s="934"/>
    </row>
    <row r="51" spans="1:11" ht="13.5" customHeight="1">
      <c r="A51" s="931" t="s">
        <v>4083</v>
      </c>
      <c r="B51" s="840" t="s">
        <v>4090</v>
      </c>
      <c r="C51" s="932" t="s">
        <v>4123</v>
      </c>
      <c r="D51" s="932"/>
      <c r="E51" s="846"/>
      <c r="F51" s="933" t="s">
        <v>3546</v>
      </c>
      <c r="G51" s="933"/>
      <c r="H51" s="933"/>
      <c r="I51" s="934"/>
      <c r="J51" s="935">
        <v>45000</v>
      </c>
      <c r="K51" s="934"/>
    </row>
    <row r="52" spans="1:11" ht="13.5" customHeight="1">
      <c r="A52" s="931" t="s">
        <v>4083</v>
      </c>
      <c r="B52" s="840" t="s">
        <v>4090</v>
      </c>
      <c r="C52" s="932" t="s">
        <v>4124</v>
      </c>
      <c r="D52" s="932"/>
      <c r="E52" s="846"/>
      <c r="F52" s="933" t="s">
        <v>3547</v>
      </c>
      <c r="G52" s="933"/>
      <c r="H52" s="933"/>
      <c r="I52" s="934"/>
      <c r="J52" s="935">
        <v>38000</v>
      </c>
      <c r="K52" s="934"/>
    </row>
    <row r="53" spans="1:11" ht="13.5" customHeight="1">
      <c r="A53" s="931" t="s">
        <v>4083</v>
      </c>
      <c r="B53" s="840" t="s">
        <v>4090</v>
      </c>
      <c r="C53" s="932" t="s">
        <v>4125</v>
      </c>
      <c r="D53" s="932"/>
      <c r="E53" s="846"/>
      <c r="F53" s="933" t="s">
        <v>3548</v>
      </c>
      <c r="G53" s="933"/>
      <c r="H53" s="933"/>
      <c r="I53" s="934"/>
      <c r="J53" s="935">
        <v>40000</v>
      </c>
      <c r="K53" s="934"/>
    </row>
    <row r="54" spans="1:11" ht="13.5" customHeight="1">
      <c r="A54" s="931" t="s">
        <v>4083</v>
      </c>
      <c r="B54" s="840" t="s">
        <v>4090</v>
      </c>
      <c r="C54" s="932" t="s">
        <v>4126</v>
      </c>
      <c r="D54" s="932"/>
      <c r="E54" s="846"/>
      <c r="F54" s="933" t="s">
        <v>3549</v>
      </c>
      <c r="G54" s="933"/>
      <c r="H54" s="933"/>
      <c r="I54" s="934"/>
      <c r="J54" s="935">
        <v>40000</v>
      </c>
      <c r="K54" s="934"/>
    </row>
    <row r="55" spans="1:11" ht="13.5" customHeight="1">
      <c r="A55" s="931" t="s">
        <v>4083</v>
      </c>
      <c r="B55" s="840" t="s">
        <v>4090</v>
      </c>
      <c r="C55" s="932" t="s">
        <v>4127</v>
      </c>
      <c r="D55" s="932"/>
      <c r="E55" s="846"/>
      <c r="F55" s="933" t="s">
        <v>3550</v>
      </c>
      <c r="G55" s="933"/>
      <c r="H55" s="933"/>
      <c r="I55" s="934"/>
      <c r="J55" s="935">
        <v>40000</v>
      </c>
      <c r="K55" s="934"/>
    </row>
    <row r="56" spans="1:11" ht="13.5" customHeight="1">
      <c r="A56" s="931" t="s">
        <v>4083</v>
      </c>
      <c r="B56" s="840" t="s">
        <v>4090</v>
      </c>
      <c r="C56" s="932" t="s">
        <v>4128</v>
      </c>
      <c r="D56" s="932"/>
      <c r="E56" s="846"/>
      <c r="F56" s="933" t="s">
        <v>3551</v>
      </c>
      <c r="G56" s="933"/>
      <c r="H56" s="933"/>
      <c r="I56" s="934"/>
      <c r="J56" s="935">
        <v>45000</v>
      </c>
      <c r="K56" s="934"/>
    </row>
    <row r="57" spans="1:11" ht="13.5" customHeight="1">
      <c r="A57" s="931" t="s">
        <v>4083</v>
      </c>
      <c r="B57" s="840" t="s">
        <v>4090</v>
      </c>
      <c r="C57" s="932" t="s">
        <v>4129</v>
      </c>
      <c r="D57" s="932"/>
      <c r="E57" s="846"/>
      <c r="F57" s="933" t="s">
        <v>3552</v>
      </c>
      <c r="G57" s="933"/>
      <c r="H57" s="933"/>
      <c r="I57" s="934"/>
      <c r="J57" s="935">
        <v>170000</v>
      </c>
      <c r="K57" s="934"/>
    </row>
    <row r="58" spans="1:11" ht="13.5" customHeight="1">
      <c r="A58" s="931" t="s">
        <v>4083</v>
      </c>
      <c r="B58" s="840" t="s">
        <v>4090</v>
      </c>
      <c r="C58" s="932" t="s">
        <v>4130</v>
      </c>
      <c r="D58" s="932"/>
      <c r="E58" s="846"/>
      <c r="F58" s="933" t="s">
        <v>3553</v>
      </c>
      <c r="G58" s="933"/>
      <c r="H58" s="933"/>
      <c r="I58" s="934"/>
      <c r="J58" s="935">
        <v>120000</v>
      </c>
      <c r="K58" s="934"/>
    </row>
    <row r="59" spans="1:11" ht="13.5" customHeight="1">
      <c r="A59" s="931" t="s">
        <v>4083</v>
      </c>
      <c r="B59" s="840" t="s">
        <v>4090</v>
      </c>
      <c r="C59" s="932" t="s">
        <v>4131</v>
      </c>
      <c r="D59" s="932"/>
      <c r="E59" s="846"/>
      <c r="F59" s="933" t="s">
        <v>3554</v>
      </c>
      <c r="G59" s="933"/>
      <c r="H59" s="933"/>
      <c r="I59" s="934"/>
      <c r="J59" s="935">
        <v>26000</v>
      </c>
      <c r="K59" s="934"/>
    </row>
    <row r="60" spans="1:11" ht="13.5" customHeight="1">
      <c r="A60" s="931" t="s">
        <v>4083</v>
      </c>
      <c r="B60" s="840" t="s">
        <v>4090</v>
      </c>
      <c r="C60" s="932" t="s">
        <v>4132</v>
      </c>
      <c r="D60" s="932"/>
      <c r="E60" s="846"/>
      <c r="F60" s="933" t="s">
        <v>3555</v>
      </c>
      <c r="G60" s="933"/>
      <c r="H60" s="933"/>
      <c r="I60" s="934"/>
      <c r="J60" s="935">
        <v>26000</v>
      </c>
      <c r="K60" s="934"/>
    </row>
    <row r="61" spans="1:11" ht="13.5" customHeight="1">
      <c r="A61" s="931" t="s">
        <v>4083</v>
      </c>
      <c r="B61" s="840" t="s">
        <v>4090</v>
      </c>
      <c r="C61" s="932" t="s">
        <v>4133</v>
      </c>
      <c r="D61" s="932"/>
      <c r="E61" s="846"/>
      <c r="F61" s="933" t="s">
        <v>3556</v>
      </c>
      <c r="G61" s="933"/>
      <c r="H61" s="933"/>
      <c r="I61" s="934"/>
      <c r="J61" s="935">
        <v>27600</v>
      </c>
      <c r="K61" s="934"/>
    </row>
    <row r="62" spans="1:11" ht="13.5" customHeight="1">
      <c r="A62" s="931" t="s">
        <v>4083</v>
      </c>
      <c r="B62" s="840" t="s">
        <v>4090</v>
      </c>
      <c r="C62" s="932" t="s">
        <v>4134</v>
      </c>
      <c r="D62" s="932"/>
      <c r="E62" s="846"/>
      <c r="F62" s="933" t="s">
        <v>3557</v>
      </c>
      <c r="G62" s="933"/>
      <c r="H62" s="933"/>
      <c r="I62" s="934"/>
      <c r="J62" s="935">
        <v>20000</v>
      </c>
      <c r="K62" s="934"/>
    </row>
    <row r="63" spans="1:11" ht="13.5" customHeight="1">
      <c r="A63" s="931" t="s">
        <v>4083</v>
      </c>
      <c r="B63" s="840" t="s">
        <v>4090</v>
      </c>
      <c r="C63" s="932" t="s">
        <v>4135</v>
      </c>
      <c r="D63" s="932"/>
      <c r="E63" s="846"/>
      <c r="F63" s="933" t="s">
        <v>3558</v>
      </c>
      <c r="G63" s="933"/>
      <c r="H63" s="933"/>
      <c r="I63" s="934"/>
      <c r="J63" s="935">
        <v>17200</v>
      </c>
      <c r="K63" s="934"/>
    </row>
    <row r="64" spans="1:11" ht="13.5" customHeight="1">
      <c r="A64" s="931" t="s">
        <v>4083</v>
      </c>
      <c r="B64" s="840" t="s">
        <v>4090</v>
      </c>
      <c r="C64" s="932" t="s">
        <v>4136</v>
      </c>
      <c r="D64" s="932"/>
      <c r="E64" s="846"/>
      <c r="F64" s="933" t="s">
        <v>3559</v>
      </c>
      <c r="G64" s="933"/>
      <c r="H64" s="933"/>
      <c r="I64" s="934"/>
      <c r="J64" s="935">
        <v>17200</v>
      </c>
      <c r="K64" s="934"/>
    </row>
    <row r="65" spans="1:11" ht="13.5" customHeight="1">
      <c r="A65" s="931" t="s">
        <v>4083</v>
      </c>
      <c r="B65" s="840" t="s">
        <v>4090</v>
      </c>
      <c r="C65" s="932" t="s">
        <v>4137</v>
      </c>
      <c r="D65" s="932"/>
      <c r="E65" s="846"/>
      <c r="F65" s="933" t="s">
        <v>3560</v>
      </c>
      <c r="G65" s="933"/>
      <c r="H65" s="933"/>
      <c r="I65" s="934"/>
      <c r="J65" s="935">
        <v>17200</v>
      </c>
      <c r="K65" s="934"/>
    </row>
    <row r="66" spans="1:11" ht="13.5" customHeight="1">
      <c r="A66" s="931" t="s">
        <v>4083</v>
      </c>
      <c r="B66" s="840" t="s">
        <v>4090</v>
      </c>
      <c r="C66" s="932" t="s">
        <v>4138</v>
      </c>
      <c r="D66" s="932"/>
      <c r="E66" s="846"/>
      <c r="F66" s="933" t="s">
        <v>3561</v>
      </c>
      <c r="G66" s="933"/>
      <c r="H66" s="933"/>
      <c r="I66" s="934"/>
      <c r="J66" s="935">
        <v>20000</v>
      </c>
      <c r="K66" s="934"/>
    </row>
    <row r="67" spans="1:11" ht="13.5" customHeight="1">
      <c r="A67" s="931" t="s">
        <v>4083</v>
      </c>
      <c r="B67" s="840" t="s">
        <v>4090</v>
      </c>
      <c r="C67" s="932" t="s">
        <v>4139</v>
      </c>
      <c r="D67" s="932"/>
      <c r="E67" s="846"/>
      <c r="F67" s="933" t="s">
        <v>3562</v>
      </c>
      <c r="G67" s="933"/>
      <c r="H67" s="933"/>
      <c r="I67" s="934"/>
      <c r="J67" s="935">
        <v>16000</v>
      </c>
      <c r="K67" s="934"/>
    </row>
    <row r="68" spans="1:11" ht="13.5" customHeight="1">
      <c r="A68" s="931" t="s">
        <v>4083</v>
      </c>
      <c r="B68" s="840" t="s">
        <v>4090</v>
      </c>
      <c r="C68" s="932" t="s">
        <v>4140</v>
      </c>
      <c r="D68" s="932"/>
      <c r="E68" s="846"/>
      <c r="F68" s="933" t="s">
        <v>3563</v>
      </c>
      <c r="G68" s="933"/>
      <c r="H68" s="933"/>
      <c r="I68" s="934"/>
      <c r="J68" s="935">
        <v>17200</v>
      </c>
      <c r="K68" s="934"/>
    </row>
    <row r="69" spans="1:11" ht="13.5" customHeight="1">
      <c r="A69" s="931" t="s">
        <v>4083</v>
      </c>
      <c r="B69" s="840" t="s">
        <v>4090</v>
      </c>
      <c r="C69" s="932" t="s">
        <v>4141</v>
      </c>
      <c r="D69" s="932"/>
      <c r="E69" s="846"/>
      <c r="F69" s="933" t="s">
        <v>3564</v>
      </c>
      <c r="G69" s="933"/>
      <c r="H69" s="933"/>
      <c r="I69" s="934"/>
      <c r="J69" s="935">
        <v>18000</v>
      </c>
      <c r="K69" s="934"/>
    </row>
    <row r="70" spans="1:11" ht="13.5" customHeight="1">
      <c r="A70" s="931" t="s">
        <v>4083</v>
      </c>
      <c r="B70" s="840" t="s">
        <v>4090</v>
      </c>
      <c r="C70" s="932" t="s">
        <v>4142</v>
      </c>
      <c r="D70" s="932"/>
      <c r="E70" s="846"/>
      <c r="F70" s="933" t="s">
        <v>3565</v>
      </c>
      <c r="G70" s="933"/>
      <c r="H70" s="933"/>
      <c r="I70" s="934"/>
      <c r="J70" s="935">
        <v>14400</v>
      </c>
      <c r="K70" s="934"/>
    </row>
    <row r="71" spans="1:11" ht="13.5" customHeight="1">
      <c r="A71" s="931" t="s">
        <v>4083</v>
      </c>
      <c r="B71" s="840" t="s">
        <v>4090</v>
      </c>
      <c r="C71" s="932" t="s">
        <v>4143</v>
      </c>
      <c r="D71" s="932"/>
      <c r="E71" s="846"/>
      <c r="F71" s="933" t="s">
        <v>3566</v>
      </c>
      <c r="G71" s="933"/>
      <c r="H71" s="933"/>
      <c r="I71" s="934"/>
      <c r="J71" s="935">
        <v>12000</v>
      </c>
      <c r="K71" s="934"/>
    </row>
    <row r="72" spans="1:11" ht="13.5" customHeight="1">
      <c r="A72" s="931" t="s">
        <v>4083</v>
      </c>
      <c r="B72" s="840" t="s">
        <v>4090</v>
      </c>
      <c r="C72" s="932" t="s">
        <v>4144</v>
      </c>
      <c r="D72" s="932"/>
      <c r="E72" s="846"/>
      <c r="F72" s="933" t="s">
        <v>3567</v>
      </c>
      <c r="G72" s="933"/>
      <c r="H72" s="933"/>
      <c r="I72" s="934"/>
      <c r="J72" s="935">
        <v>36000</v>
      </c>
      <c r="K72" s="934"/>
    </row>
    <row r="73" spans="1:11" ht="13.5" customHeight="1">
      <c r="A73" s="931" t="s">
        <v>4083</v>
      </c>
      <c r="B73" s="840" t="s">
        <v>4090</v>
      </c>
      <c r="C73" s="932" t="s">
        <v>4145</v>
      </c>
      <c r="D73" s="932"/>
      <c r="E73" s="846"/>
      <c r="F73" s="933" t="s">
        <v>3568</v>
      </c>
      <c r="G73" s="933"/>
      <c r="H73" s="933"/>
      <c r="I73" s="934"/>
      <c r="J73" s="935">
        <v>63200</v>
      </c>
      <c r="K73" s="934"/>
    </row>
    <row r="74" spans="1:11" ht="13.5" customHeight="1">
      <c r="A74" s="931" t="s">
        <v>4083</v>
      </c>
      <c r="B74" s="840" t="s">
        <v>4090</v>
      </c>
      <c r="C74" s="932" t="s">
        <v>4146</v>
      </c>
      <c r="D74" s="932"/>
      <c r="E74" s="846"/>
      <c r="F74" s="933" t="s">
        <v>3569</v>
      </c>
      <c r="G74" s="933"/>
      <c r="H74" s="933"/>
      <c r="I74" s="934"/>
      <c r="J74" s="935">
        <v>55000</v>
      </c>
      <c r="K74" s="934"/>
    </row>
    <row r="75" spans="1:11" ht="13.5" customHeight="1">
      <c r="A75" s="931" t="s">
        <v>4083</v>
      </c>
      <c r="B75" s="840" t="s">
        <v>4090</v>
      </c>
      <c r="C75" s="932" t="s">
        <v>4147</v>
      </c>
      <c r="D75" s="932"/>
      <c r="E75" s="846"/>
      <c r="F75" s="933" t="s">
        <v>3570</v>
      </c>
      <c r="G75" s="933"/>
      <c r="H75" s="933"/>
      <c r="I75" s="934"/>
      <c r="J75" s="935">
        <v>50000</v>
      </c>
      <c r="K75" s="934"/>
    </row>
    <row r="76" spans="1:11" ht="13.5" customHeight="1">
      <c r="A76" s="931" t="s">
        <v>3742</v>
      </c>
      <c r="B76" s="1051" t="s">
        <v>3743</v>
      </c>
      <c r="C76" s="932" t="s">
        <v>3744</v>
      </c>
      <c r="D76" s="846" t="s">
        <v>4148</v>
      </c>
      <c r="E76" s="846" t="s">
        <v>4148</v>
      </c>
      <c r="F76" s="940" t="s">
        <v>3745</v>
      </c>
      <c r="G76" s="940"/>
      <c r="H76" s="940"/>
      <c r="I76" s="934"/>
      <c r="J76" s="935">
        <v>76923.08</v>
      </c>
      <c r="K76" s="936" t="s">
        <v>4149</v>
      </c>
    </row>
    <row r="77" spans="1:11" ht="13.5" customHeight="1">
      <c r="A77" s="931" t="s">
        <v>3742</v>
      </c>
      <c r="B77" s="1051" t="s">
        <v>3743</v>
      </c>
      <c r="C77" s="932" t="s">
        <v>3746</v>
      </c>
      <c r="D77" s="846" t="s">
        <v>4148</v>
      </c>
      <c r="E77" s="846" t="s">
        <v>4148</v>
      </c>
      <c r="F77" s="940" t="s">
        <v>3256</v>
      </c>
      <c r="G77" s="940"/>
      <c r="H77" s="940"/>
      <c r="I77" s="934"/>
      <c r="J77" s="935">
        <v>81196.58</v>
      </c>
      <c r="K77" s="936" t="s">
        <v>4149</v>
      </c>
    </row>
    <row r="78" spans="1:11" ht="13.5" customHeight="1">
      <c r="A78" s="931" t="s">
        <v>3958</v>
      </c>
      <c r="B78" s="840" t="s">
        <v>3858</v>
      </c>
      <c r="C78" s="932" t="s">
        <v>3959</v>
      </c>
      <c r="D78" s="846" t="s">
        <v>3960</v>
      </c>
      <c r="E78" s="846" t="s">
        <v>3960</v>
      </c>
      <c r="F78" s="940" t="s">
        <v>3961</v>
      </c>
      <c r="G78" s="940"/>
      <c r="H78" s="940"/>
      <c r="I78" s="942"/>
      <c r="J78" s="943">
        <v>33000</v>
      </c>
      <c r="K78" s="934"/>
    </row>
    <row r="79" spans="1:11" ht="13.5" customHeight="1">
      <c r="A79" s="931" t="s">
        <v>3992</v>
      </c>
      <c r="B79" s="840" t="s">
        <v>3993</v>
      </c>
      <c r="C79" s="932" t="s">
        <v>3994</v>
      </c>
      <c r="D79" s="932" t="s">
        <v>3951</v>
      </c>
      <c r="E79" s="846"/>
      <c r="F79" s="940" t="s">
        <v>3995</v>
      </c>
      <c r="G79" s="940"/>
      <c r="H79" s="940"/>
      <c r="I79" s="942"/>
      <c r="J79" s="943">
        <v>60000</v>
      </c>
      <c r="K79" s="936"/>
    </row>
    <row r="80" spans="1:11" ht="13.5" customHeight="1">
      <c r="A80" s="931" t="s">
        <v>3992</v>
      </c>
      <c r="B80" s="840" t="s">
        <v>3993</v>
      </c>
      <c r="C80" s="932" t="s">
        <v>3996</v>
      </c>
      <c r="D80" s="932" t="s">
        <v>3951</v>
      </c>
      <c r="E80" s="846"/>
      <c r="F80" s="940" t="s">
        <v>3997</v>
      </c>
      <c r="G80" s="940"/>
      <c r="H80" s="940"/>
      <c r="I80" s="942"/>
      <c r="J80" s="943">
        <v>70000</v>
      </c>
      <c r="K80" s="936"/>
    </row>
    <row r="81" spans="1:11" ht="13.5" customHeight="1">
      <c r="A81" s="931" t="s">
        <v>3992</v>
      </c>
      <c r="B81" s="840" t="s">
        <v>3993</v>
      </c>
      <c r="C81" s="932" t="s">
        <v>3998</v>
      </c>
      <c r="D81" s="932" t="s">
        <v>3951</v>
      </c>
      <c r="E81" s="846"/>
      <c r="F81" s="940" t="s">
        <v>3999</v>
      </c>
      <c r="G81" s="940"/>
      <c r="H81" s="940"/>
      <c r="I81" s="942"/>
      <c r="J81" s="943">
        <v>55000</v>
      </c>
      <c r="K81" s="936"/>
    </row>
    <row r="82" spans="1:11" ht="13.5" customHeight="1">
      <c r="A82" s="931" t="s">
        <v>3992</v>
      </c>
      <c r="B82" s="840" t="s">
        <v>3993</v>
      </c>
      <c r="C82" s="932" t="s">
        <v>4000</v>
      </c>
      <c r="D82" s="932" t="s">
        <v>3951</v>
      </c>
      <c r="E82" s="846"/>
      <c r="F82" s="940" t="s">
        <v>4001</v>
      </c>
      <c r="G82" s="940"/>
      <c r="H82" s="940"/>
      <c r="I82" s="942"/>
      <c r="J82" s="943">
        <v>48000</v>
      </c>
      <c r="K82" s="936"/>
    </row>
    <row r="83" spans="1:11" ht="13.5" customHeight="1">
      <c r="A83" s="931" t="s">
        <v>3992</v>
      </c>
      <c r="B83" s="840" t="s">
        <v>3993</v>
      </c>
      <c r="C83" s="932" t="s">
        <v>4002</v>
      </c>
      <c r="D83" s="932" t="s">
        <v>3951</v>
      </c>
      <c r="E83" s="846"/>
      <c r="F83" s="940" t="s">
        <v>4003</v>
      </c>
      <c r="G83" s="940"/>
      <c r="H83" s="940"/>
      <c r="I83" s="942"/>
      <c r="J83" s="943">
        <v>47000</v>
      </c>
      <c r="K83" s="936"/>
    </row>
    <row r="84" spans="1:11" ht="13.5" customHeight="1">
      <c r="A84" s="931" t="s">
        <v>3992</v>
      </c>
      <c r="B84" s="840" t="s">
        <v>3993</v>
      </c>
      <c r="C84" s="932" t="s">
        <v>4004</v>
      </c>
      <c r="D84" s="932" t="s">
        <v>3951</v>
      </c>
      <c r="E84" s="846"/>
      <c r="F84" s="940" t="s">
        <v>4005</v>
      </c>
      <c r="G84" s="940"/>
      <c r="H84" s="940"/>
      <c r="I84" s="942"/>
      <c r="J84" s="943">
        <v>35000</v>
      </c>
      <c r="K84" s="936"/>
    </row>
    <row r="85" spans="1:11" ht="13.5" customHeight="1">
      <c r="A85" s="931" t="s">
        <v>3992</v>
      </c>
      <c r="B85" s="840" t="s">
        <v>3993</v>
      </c>
      <c r="C85" s="932" t="s">
        <v>4006</v>
      </c>
      <c r="D85" s="932" t="s">
        <v>3951</v>
      </c>
      <c r="E85" s="846"/>
      <c r="F85" s="940" t="s">
        <v>4007</v>
      </c>
      <c r="G85" s="940"/>
      <c r="H85" s="940"/>
      <c r="I85" s="942"/>
      <c r="J85" s="943">
        <v>25000</v>
      </c>
      <c r="K85" s="936"/>
    </row>
    <row r="86" spans="1:11" ht="13.5" customHeight="1">
      <c r="A86" s="931" t="s">
        <v>4011</v>
      </c>
      <c r="B86" s="840" t="s">
        <v>4012</v>
      </c>
      <c r="C86" s="932" t="s">
        <v>4013</v>
      </c>
      <c r="D86" s="932" t="s">
        <v>3940</v>
      </c>
      <c r="E86" s="846"/>
      <c r="F86" s="940" t="s">
        <v>4014</v>
      </c>
      <c r="G86" s="940"/>
      <c r="H86" s="940"/>
      <c r="I86" s="942"/>
      <c r="J86" s="944">
        <v>22000</v>
      </c>
      <c r="K86" s="936"/>
    </row>
    <row r="87" spans="1:11" ht="13.5" customHeight="1">
      <c r="A87" s="931" t="s">
        <v>4062</v>
      </c>
      <c r="B87" s="840" t="s">
        <v>4150</v>
      </c>
      <c r="C87" s="932" t="s">
        <v>4151</v>
      </c>
      <c r="D87" s="932" t="s">
        <v>4018</v>
      </c>
      <c r="E87" s="846"/>
      <c r="F87" s="940" t="s">
        <v>4152</v>
      </c>
      <c r="G87" s="940"/>
      <c r="H87" s="940"/>
      <c r="I87" s="942"/>
      <c r="J87" s="944">
        <v>76000</v>
      </c>
      <c r="K87" s="936" t="s">
        <v>3637</v>
      </c>
    </row>
    <row r="88" spans="1:11" ht="13.5" customHeight="1">
      <c r="A88" s="931" t="s">
        <v>4041</v>
      </c>
      <c r="B88" s="840" t="s">
        <v>4047</v>
      </c>
      <c r="C88" s="932" t="s">
        <v>4048</v>
      </c>
      <c r="D88" s="932" t="s">
        <v>4018</v>
      </c>
      <c r="E88" s="846"/>
      <c r="F88" s="933" t="s">
        <v>4049</v>
      </c>
      <c r="G88" s="933"/>
      <c r="H88" s="933"/>
      <c r="I88" s="934"/>
      <c r="J88" s="945">
        <v>74000</v>
      </c>
      <c r="K88" s="936" t="s">
        <v>3637</v>
      </c>
    </row>
    <row r="89" spans="1:11" ht="13.5" customHeight="1">
      <c r="A89" s="931" t="s">
        <v>4041</v>
      </c>
      <c r="B89" s="840" t="s">
        <v>4047</v>
      </c>
      <c r="C89" s="932" t="s">
        <v>4050</v>
      </c>
      <c r="D89" s="932" t="s">
        <v>4018</v>
      </c>
      <c r="E89" s="846"/>
      <c r="F89" s="933" t="s">
        <v>4051</v>
      </c>
      <c r="G89" s="933"/>
      <c r="H89" s="933"/>
      <c r="I89" s="934"/>
      <c r="J89" s="945">
        <v>69000</v>
      </c>
      <c r="K89" s="936" t="s">
        <v>3637</v>
      </c>
    </row>
    <row r="90" spans="1:11" ht="13.5" customHeight="1">
      <c r="A90" s="931" t="s">
        <v>4076</v>
      </c>
      <c r="B90" s="840" t="s">
        <v>4153</v>
      </c>
      <c r="C90" s="946" t="s">
        <v>4154</v>
      </c>
      <c r="D90" s="932"/>
      <c r="E90" s="932" t="s">
        <v>3889</v>
      </c>
      <c r="F90" s="933" t="s">
        <v>4155</v>
      </c>
      <c r="G90" s="933"/>
      <c r="H90" s="933"/>
      <c r="I90" s="934"/>
      <c r="J90" s="935">
        <v>87000</v>
      </c>
      <c r="K90" s="936" t="s">
        <v>3679</v>
      </c>
    </row>
    <row r="91" spans="1:11" ht="13.5" customHeight="1">
      <c r="A91" s="931" t="s">
        <v>4076</v>
      </c>
      <c r="B91" s="840" t="s">
        <v>4153</v>
      </c>
      <c r="C91" s="946" t="s">
        <v>4156</v>
      </c>
      <c r="D91" s="932"/>
      <c r="E91" s="932" t="s">
        <v>3889</v>
      </c>
      <c r="F91" s="933" t="s">
        <v>4157</v>
      </c>
      <c r="G91" s="933"/>
      <c r="H91" s="933"/>
      <c r="I91" s="934"/>
      <c r="J91" s="935">
        <v>59000</v>
      </c>
      <c r="K91" s="936" t="s">
        <v>3679</v>
      </c>
    </row>
    <row r="92" spans="1:11" ht="13.5" customHeight="1">
      <c r="A92" s="931" t="s">
        <v>4076</v>
      </c>
      <c r="B92" s="840" t="s">
        <v>4153</v>
      </c>
      <c r="C92" s="946" t="s">
        <v>4158</v>
      </c>
      <c r="D92" s="932"/>
      <c r="E92" s="932" t="s">
        <v>3889</v>
      </c>
      <c r="F92" s="933" t="s">
        <v>4159</v>
      </c>
      <c r="G92" s="933"/>
      <c r="H92" s="933"/>
      <c r="I92" s="934"/>
      <c r="J92" s="935">
        <v>32000</v>
      </c>
      <c r="K92" s="936" t="s">
        <v>3679</v>
      </c>
    </row>
    <row r="93" spans="1:11" ht="13.5" customHeight="1">
      <c r="A93" s="931" t="s">
        <v>4076</v>
      </c>
      <c r="B93" s="840" t="s">
        <v>4160</v>
      </c>
      <c r="C93" s="932" t="s">
        <v>4161</v>
      </c>
      <c r="D93" s="932"/>
      <c r="E93" s="932" t="s">
        <v>3945</v>
      </c>
      <c r="F93" s="933" t="s">
        <v>4162</v>
      </c>
      <c r="G93" s="933"/>
      <c r="H93" s="933"/>
      <c r="I93" s="934"/>
      <c r="J93" s="935">
        <v>50000</v>
      </c>
      <c r="K93" s="936" t="s">
        <v>3871</v>
      </c>
    </row>
    <row r="94" spans="1:11" ht="13.5" customHeight="1">
      <c r="A94" s="931" t="s">
        <v>4076</v>
      </c>
      <c r="B94" s="840" t="s">
        <v>4160</v>
      </c>
      <c r="C94" s="932" t="s">
        <v>4163</v>
      </c>
      <c r="D94" s="932"/>
      <c r="E94" s="932" t="s">
        <v>3945</v>
      </c>
      <c r="F94" s="933" t="s">
        <v>3463</v>
      </c>
      <c r="G94" s="933"/>
      <c r="H94" s="933"/>
      <c r="I94" s="934"/>
      <c r="J94" s="935">
        <v>50000</v>
      </c>
      <c r="K94" s="936" t="s">
        <v>3871</v>
      </c>
    </row>
    <row r="95" spans="1:11" ht="13.5" customHeight="1">
      <c r="A95" s="931" t="s">
        <v>4076</v>
      </c>
      <c r="B95" s="840" t="s">
        <v>4160</v>
      </c>
      <c r="C95" s="932" t="s">
        <v>4164</v>
      </c>
      <c r="D95" s="932"/>
      <c r="E95" s="932" t="s">
        <v>3945</v>
      </c>
      <c r="F95" s="933" t="s">
        <v>3464</v>
      </c>
      <c r="G95" s="933"/>
      <c r="H95" s="933"/>
      <c r="I95" s="934"/>
      <c r="J95" s="935">
        <v>70000</v>
      </c>
      <c r="K95" s="936" t="s">
        <v>3871</v>
      </c>
    </row>
    <row r="96" spans="1:11" ht="13.5" customHeight="1">
      <c r="A96" s="931" t="s">
        <v>4076</v>
      </c>
      <c r="B96" s="840" t="s">
        <v>4160</v>
      </c>
      <c r="C96" s="932" t="s">
        <v>4165</v>
      </c>
      <c r="D96" s="932"/>
      <c r="E96" s="932" t="s">
        <v>3945</v>
      </c>
      <c r="F96" s="933" t="s">
        <v>3465</v>
      </c>
      <c r="G96" s="933"/>
      <c r="H96" s="933"/>
      <c r="I96" s="934"/>
      <c r="J96" s="935">
        <v>50000</v>
      </c>
      <c r="K96" s="936" t="s">
        <v>3871</v>
      </c>
    </row>
    <row r="97" spans="1:11" ht="13.5" customHeight="1">
      <c r="A97" s="931" t="s">
        <v>4076</v>
      </c>
      <c r="B97" s="840" t="s">
        <v>4160</v>
      </c>
      <c r="C97" s="932" t="s">
        <v>4166</v>
      </c>
      <c r="D97" s="932"/>
      <c r="E97" s="932" t="s">
        <v>3945</v>
      </c>
      <c r="F97" s="933" t="s">
        <v>3466</v>
      </c>
      <c r="G97" s="933"/>
      <c r="H97" s="933"/>
      <c r="I97" s="934"/>
      <c r="J97" s="935">
        <v>50000</v>
      </c>
      <c r="K97" s="936" t="s">
        <v>3871</v>
      </c>
    </row>
    <row r="98" spans="1:11" ht="13.5" customHeight="1">
      <c r="A98" s="931" t="s">
        <v>4076</v>
      </c>
      <c r="B98" s="840" t="s">
        <v>4160</v>
      </c>
      <c r="C98" s="932" t="s">
        <v>4167</v>
      </c>
      <c r="D98" s="932"/>
      <c r="E98" s="932" t="s">
        <v>3945</v>
      </c>
      <c r="F98" s="933" t="s">
        <v>3467</v>
      </c>
      <c r="G98" s="933"/>
      <c r="H98" s="933"/>
      <c r="I98" s="934"/>
      <c r="J98" s="935">
        <v>30000</v>
      </c>
      <c r="K98" s="936" t="s">
        <v>3871</v>
      </c>
    </row>
    <row r="99" spans="1:11" ht="13.5" customHeight="1">
      <c r="A99" s="931" t="s">
        <v>4076</v>
      </c>
      <c r="B99" s="840" t="s">
        <v>4160</v>
      </c>
      <c r="C99" s="932" t="s">
        <v>4168</v>
      </c>
      <c r="D99" s="932"/>
      <c r="E99" s="932" t="s">
        <v>3945</v>
      </c>
      <c r="F99" s="933" t="s">
        <v>3468</v>
      </c>
      <c r="G99" s="933"/>
      <c r="H99" s="933"/>
      <c r="I99" s="934"/>
      <c r="J99" s="935">
        <v>80000</v>
      </c>
      <c r="K99" s="936" t="s">
        <v>3871</v>
      </c>
    </row>
    <row r="100" spans="1:11" ht="13.5" customHeight="1">
      <c r="A100" s="931" t="s">
        <v>4076</v>
      </c>
      <c r="B100" s="840" t="s">
        <v>4160</v>
      </c>
      <c r="C100" s="932" t="s">
        <v>4169</v>
      </c>
      <c r="D100" s="932"/>
      <c r="E100" s="932" t="s">
        <v>3945</v>
      </c>
      <c r="F100" s="933" t="s">
        <v>3469</v>
      </c>
      <c r="G100" s="933"/>
      <c r="H100" s="933"/>
      <c r="I100" s="934"/>
      <c r="J100" s="935">
        <v>80000</v>
      </c>
      <c r="K100" s="936" t="s">
        <v>3871</v>
      </c>
    </row>
    <row r="101" spans="1:11" ht="13.5" customHeight="1">
      <c r="A101" s="931" t="s">
        <v>4076</v>
      </c>
      <c r="B101" s="840" t="s">
        <v>4160</v>
      </c>
      <c r="C101" s="932" t="s">
        <v>4170</v>
      </c>
      <c r="D101" s="932"/>
      <c r="E101" s="932" t="s">
        <v>3945</v>
      </c>
      <c r="F101" s="933" t="s">
        <v>3470</v>
      </c>
      <c r="G101" s="933"/>
      <c r="H101" s="933"/>
      <c r="I101" s="934"/>
      <c r="J101" s="935">
        <v>50000</v>
      </c>
      <c r="K101" s="936" t="s">
        <v>3871</v>
      </c>
    </row>
    <row r="102" spans="1:11" ht="13.5" customHeight="1">
      <c r="A102" s="931" t="s">
        <v>4076</v>
      </c>
      <c r="B102" s="840" t="s">
        <v>4160</v>
      </c>
      <c r="C102" s="932" t="s">
        <v>4171</v>
      </c>
      <c r="D102" s="932"/>
      <c r="E102" s="932" t="s">
        <v>3945</v>
      </c>
      <c r="F102" s="933" t="s">
        <v>3471</v>
      </c>
      <c r="G102" s="933"/>
      <c r="H102" s="933"/>
      <c r="I102" s="934"/>
      <c r="J102" s="935">
        <v>50000</v>
      </c>
      <c r="K102" s="936" t="s">
        <v>3871</v>
      </c>
    </row>
    <row r="103" spans="1:11" ht="13.5" customHeight="1">
      <c r="A103" s="931" t="s">
        <v>4172</v>
      </c>
      <c r="B103" s="840" t="s">
        <v>3983</v>
      </c>
      <c r="C103" s="946" t="s">
        <v>4173</v>
      </c>
      <c r="D103" s="932"/>
      <c r="E103" s="932"/>
      <c r="F103" s="933" t="s">
        <v>4174</v>
      </c>
      <c r="G103" s="933"/>
      <c r="H103" s="933"/>
      <c r="I103" s="934"/>
      <c r="J103" s="935">
        <v>11000</v>
      </c>
      <c r="K103" s="934"/>
    </row>
    <row r="104" spans="1:11" ht="13.5" customHeight="1">
      <c r="A104" s="931" t="s">
        <v>4175</v>
      </c>
      <c r="B104" s="840" t="s">
        <v>4176</v>
      </c>
      <c r="C104" s="946" t="s">
        <v>4177</v>
      </c>
      <c r="D104" s="932"/>
      <c r="E104" s="932"/>
      <c r="F104" s="933" t="s">
        <v>4178</v>
      </c>
      <c r="G104" s="933" t="s">
        <v>4178</v>
      </c>
      <c r="H104" s="933" t="s">
        <v>4178</v>
      </c>
      <c r="I104" s="934"/>
      <c r="J104" s="935">
        <v>90000</v>
      </c>
      <c r="K104" s="936" t="s">
        <v>3637</v>
      </c>
    </row>
    <row r="105" spans="1:11" ht="13.5" customHeight="1">
      <c r="A105" s="931" t="s">
        <v>4175</v>
      </c>
      <c r="B105" s="840" t="s">
        <v>4176</v>
      </c>
      <c r="C105" s="946" t="s">
        <v>4179</v>
      </c>
      <c r="D105" s="932"/>
      <c r="E105" s="932"/>
      <c r="F105" s="933" t="s">
        <v>3508</v>
      </c>
      <c r="G105" s="933"/>
      <c r="H105" s="933"/>
      <c r="I105" s="934"/>
      <c r="J105" s="935">
        <v>40000</v>
      </c>
      <c r="K105" s="936" t="s">
        <v>3637</v>
      </c>
    </row>
    <row r="106" spans="1:11" ht="13.5" customHeight="1">
      <c r="A106" s="931" t="s">
        <v>3992</v>
      </c>
      <c r="B106" s="840" t="s">
        <v>4008</v>
      </c>
      <c r="C106" s="932" t="s">
        <v>4009</v>
      </c>
      <c r="D106" s="932" t="s">
        <v>3951</v>
      </c>
      <c r="E106" s="846"/>
      <c r="F106" s="940" t="s">
        <v>4010</v>
      </c>
      <c r="G106" s="940"/>
      <c r="H106" s="940"/>
      <c r="I106" s="942"/>
      <c r="J106" s="943">
        <v>60000</v>
      </c>
      <c r="K106" s="936"/>
    </row>
    <row r="107" spans="1:11">
      <c r="A107" s="931" t="s">
        <v>4180</v>
      </c>
      <c r="B107" s="840" t="s">
        <v>4181</v>
      </c>
      <c r="C107" s="835" t="s">
        <v>4182</v>
      </c>
      <c r="D107" s="932" t="s">
        <v>4183</v>
      </c>
      <c r="E107" s="846" t="s">
        <v>4184</v>
      </c>
      <c r="F107" s="947" t="s">
        <v>4185</v>
      </c>
      <c r="G107" s="947"/>
      <c r="H107" s="947"/>
      <c r="I107" s="948">
        <v>346310</v>
      </c>
      <c r="J107" s="950">
        <f>2136559.54+15153.95+110792+47493.86+2500</f>
        <v>2312499.35</v>
      </c>
      <c r="K107" s="934"/>
    </row>
    <row r="108" spans="1:11">
      <c r="A108" s="931" t="s">
        <v>4180</v>
      </c>
      <c r="B108" s="840" t="s">
        <v>4181</v>
      </c>
      <c r="C108" s="835" t="s">
        <v>4186</v>
      </c>
      <c r="D108" s="932" t="s">
        <v>4183</v>
      </c>
      <c r="E108" s="846" t="s">
        <v>4184</v>
      </c>
      <c r="F108" s="947" t="s">
        <v>4187</v>
      </c>
      <c r="G108" s="947"/>
      <c r="H108" s="947"/>
      <c r="I108" s="948">
        <v>2232639.9900000002</v>
      </c>
      <c r="J108" s="949">
        <f>13774272.42+7329.07+65604.6+555845.34+139903.42+2128.21+639188.13+654286.39+48324.78+7450.65+120469+76761.25+48664.31+12000+241832.36</f>
        <v>16394059.930000002</v>
      </c>
      <c r="K108" s="934"/>
    </row>
    <row r="109" spans="1:11">
      <c r="A109" s="931" t="s">
        <v>4188</v>
      </c>
      <c r="B109" s="840" t="s">
        <v>4189</v>
      </c>
      <c r="C109" s="835" t="s">
        <v>4190</v>
      </c>
      <c r="D109" s="932" t="s">
        <v>4183</v>
      </c>
      <c r="E109" s="846" t="s">
        <v>4184</v>
      </c>
      <c r="F109" s="947" t="s">
        <v>4191</v>
      </c>
      <c r="G109" s="947"/>
      <c r="H109" s="947"/>
      <c r="I109" s="948">
        <v>76363.600000000006</v>
      </c>
      <c r="J109" s="950">
        <v>469849.96</v>
      </c>
      <c r="K109" s="934"/>
    </row>
    <row r="110" spans="1:11">
      <c r="A110" s="931" t="s">
        <v>4192</v>
      </c>
      <c r="B110" s="840" t="s">
        <v>4189</v>
      </c>
      <c r="C110" s="932" t="s">
        <v>4193</v>
      </c>
      <c r="D110" s="932"/>
      <c r="E110" s="846"/>
      <c r="F110" s="933" t="s">
        <v>4194</v>
      </c>
      <c r="G110" s="933"/>
      <c r="H110" s="933"/>
      <c r="I110" s="951">
        <v>60874</v>
      </c>
      <c r="J110" s="945">
        <f>375440.4+30949.08</f>
        <v>406389.48000000004</v>
      </c>
      <c r="K110" s="934"/>
    </row>
    <row r="111" spans="1:11">
      <c r="A111" s="931" t="s">
        <v>4192</v>
      </c>
      <c r="B111" s="840" t="s">
        <v>4195</v>
      </c>
      <c r="C111" s="932" t="s">
        <v>4196</v>
      </c>
      <c r="D111" s="932"/>
      <c r="E111" s="846"/>
      <c r="F111" s="933" t="s">
        <v>4197</v>
      </c>
      <c r="G111" s="933"/>
      <c r="H111" s="933"/>
      <c r="I111" s="951">
        <v>43080</v>
      </c>
      <c r="J111" s="945">
        <v>265695.90000000002</v>
      </c>
      <c r="K111" s="934"/>
    </row>
    <row r="112" spans="1:11">
      <c r="A112" s="931" t="s">
        <v>4198</v>
      </c>
      <c r="B112" s="840" t="s">
        <v>4181</v>
      </c>
      <c r="C112" s="932" t="s">
        <v>4199</v>
      </c>
      <c r="D112" s="932"/>
      <c r="E112" s="846"/>
      <c r="F112" s="933" t="s">
        <v>4200</v>
      </c>
      <c r="G112" s="933"/>
      <c r="H112" s="933"/>
      <c r="I112" s="951">
        <f>57453.56</f>
        <v>57453.56</v>
      </c>
      <c r="J112" s="1052">
        <f>353695.61+28283.2+2500+16500+4960</f>
        <v>405938.81</v>
      </c>
      <c r="K112" s="934"/>
    </row>
    <row r="113" spans="1:11">
      <c r="A113" s="931" t="s">
        <v>4172</v>
      </c>
      <c r="B113" s="840" t="s">
        <v>4189</v>
      </c>
      <c r="C113" s="932" t="s">
        <v>4201</v>
      </c>
      <c r="D113" s="932"/>
      <c r="E113" s="846"/>
      <c r="F113" s="933" t="s">
        <v>4202</v>
      </c>
      <c r="G113" s="933"/>
      <c r="H113" s="933"/>
      <c r="I113" s="951">
        <v>125018</v>
      </c>
      <c r="J113" s="945">
        <f>769173.25+30949.08</f>
        <v>800122.33</v>
      </c>
      <c r="K113" s="934"/>
    </row>
    <row r="114" spans="1:11">
      <c r="A114" s="931" t="s">
        <v>4203</v>
      </c>
      <c r="B114" s="840" t="s">
        <v>4181</v>
      </c>
      <c r="C114" s="932" t="s">
        <v>4204</v>
      </c>
      <c r="D114" s="932"/>
      <c r="E114" s="846"/>
      <c r="F114" s="933" t="s">
        <v>4205</v>
      </c>
      <c r="G114" s="933"/>
      <c r="H114" s="933"/>
      <c r="I114" s="951">
        <f>249409</f>
        <v>249409</v>
      </c>
      <c r="J114" s="945">
        <f xml:space="preserve"> 1532643.25</f>
        <v>1532643.25</v>
      </c>
      <c r="K114" s="934"/>
    </row>
    <row r="115" spans="1:11">
      <c r="A115" s="931" t="s">
        <v>4203</v>
      </c>
      <c r="B115" s="840" t="s">
        <v>4189</v>
      </c>
      <c r="C115" s="932" t="s">
        <v>4206</v>
      </c>
      <c r="D115" s="932"/>
      <c r="E115" s="846"/>
      <c r="F115" s="933" t="s">
        <v>4207</v>
      </c>
      <c r="G115" s="933"/>
      <c r="H115" s="933"/>
      <c r="I115" s="951">
        <v>12084</v>
      </c>
      <c r="J115" s="945">
        <v>74257.39</v>
      </c>
      <c r="K115" s="934"/>
    </row>
    <row r="116" spans="1:11">
      <c r="A116" s="931" t="s">
        <v>4203</v>
      </c>
      <c r="B116" s="840" t="s">
        <v>4189</v>
      </c>
      <c r="C116" s="932" t="s">
        <v>4208</v>
      </c>
      <c r="D116" s="932"/>
      <c r="E116" s="846"/>
      <c r="F116" s="933" t="s">
        <v>3506</v>
      </c>
      <c r="G116" s="933"/>
      <c r="H116" s="933"/>
      <c r="I116" s="951">
        <v>85268.66</v>
      </c>
      <c r="J116" s="945">
        <v>523984.44</v>
      </c>
      <c r="K116" s="934"/>
    </row>
    <row r="117" spans="1:11">
      <c r="A117" s="931" t="s">
        <v>4209</v>
      </c>
      <c r="B117" s="840" t="s">
        <v>4181</v>
      </c>
      <c r="C117" s="932" t="s">
        <v>4210</v>
      </c>
      <c r="D117" s="932"/>
      <c r="E117" s="846"/>
      <c r="F117" s="933" t="s">
        <v>4211</v>
      </c>
      <c r="G117" s="933"/>
      <c r="H117" s="933"/>
      <c r="I117" s="951">
        <v>319363.67</v>
      </c>
      <c r="J117" s="1052">
        <f>1959136.43+371.1</f>
        <v>1959507.53</v>
      </c>
      <c r="K117" s="934"/>
    </row>
    <row r="118" spans="1:11">
      <c r="A118" s="931" t="s">
        <v>4209</v>
      </c>
      <c r="B118" s="840" t="s">
        <v>4181</v>
      </c>
      <c r="C118" s="932" t="s">
        <v>4212</v>
      </c>
      <c r="D118" s="932"/>
      <c r="E118" s="846"/>
      <c r="F118" s="933" t="s">
        <v>3510</v>
      </c>
      <c r="G118" s="933"/>
      <c r="H118" s="933"/>
      <c r="I118" s="951">
        <v>284169.07</v>
      </c>
      <c r="J118" s="945">
        <v>1743235.16</v>
      </c>
      <c r="K118" s="934"/>
    </row>
    <row r="119" spans="1:11">
      <c r="A119" s="931" t="s">
        <v>4209</v>
      </c>
      <c r="B119" s="840" t="s">
        <v>4181</v>
      </c>
      <c r="C119" s="932" t="s">
        <v>4213</v>
      </c>
      <c r="D119" s="932"/>
      <c r="E119" s="846"/>
      <c r="F119" s="933" t="s">
        <v>4214</v>
      </c>
      <c r="G119" s="933"/>
      <c r="H119" s="933"/>
      <c r="I119" s="951">
        <v>47255.34</v>
      </c>
      <c r="J119" s="945">
        <v>289887.89</v>
      </c>
      <c r="K119" s="934"/>
    </row>
    <row r="120" spans="1:11">
      <c r="A120" s="931" t="s">
        <v>4209</v>
      </c>
      <c r="B120" s="840" t="s">
        <v>4189</v>
      </c>
      <c r="C120" s="932" t="s">
        <v>4215</v>
      </c>
      <c r="D120" s="932"/>
      <c r="E120" s="846"/>
      <c r="F120" s="933" t="s">
        <v>3512</v>
      </c>
      <c r="G120" s="933"/>
      <c r="H120" s="933"/>
      <c r="I120" s="951">
        <v>49096</v>
      </c>
      <c r="J120" s="945">
        <v>301179.40999999997</v>
      </c>
      <c r="K120" s="934"/>
    </row>
    <row r="121" spans="1:11">
      <c r="A121" s="931" t="s">
        <v>4083</v>
      </c>
      <c r="B121" s="840" t="s">
        <v>4189</v>
      </c>
      <c r="C121" s="932" t="s">
        <v>4216</v>
      </c>
      <c r="D121" s="932"/>
      <c r="E121" s="846"/>
      <c r="F121" s="933" t="s">
        <v>4217</v>
      </c>
      <c r="G121" s="933"/>
      <c r="H121" s="933"/>
      <c r="I121" s="951">
        <v>19715</v>
      </c>
      <c r="J121" s="945">
        <v>567454.64</v>
      </c>
      <c r="K121" s="934"/>
    </row>
    <row r="122" spans="1:11">
      <c r="A122" s="931" t="s">
        <v>4083</v>
      </c>
      <c r="B122" s="840" t="s">
        <v>4189</v>
      </c>
      <c r="C122" s="932" t="s">
        <v>4216</v>
      </c>
      <c r="D122" s="932"/>
      <c r="E122" s="846"/>
      <c r="F122" s="933" t="s">
        <v>4218</v>
      </c>
      <c r="G122" s="933"/>
      <c r="H122" s="933"/>
      <c r="I122" s="951">
        <v>92685</v>
      </c>
      <c r="J122" s="945">
        <v>120703.12</v>
      </c>
      <c r="K122" s="934"/>
    </row>
    <row r="123" spans="1:11">
      <c r="A123" s="931" t="s">
        <v>4041</v>
      </c>
      <c r="B123" s="840" t="s">
        <v>4052</v>
      </c>
      <c r="C123" s="932" t="s">
        <v>4053</v>
      </c>
      <c r="D123" s="932" t="s">
        <v>4018</v>
      </c>
      <c r="E123" s="932" t="s">
        <v>4018</v>
      </c>
      <c r="F123" s="933" t="s">
        <v>4054</v>
      </c>
      <c r="G123" s="933"/>
      <c r="H123" s="933"/>
      <c r="I123" s="934"/>
      <c r="J123" s="945">
        <v>40000</v>
      </c>
      <c r="K123" s="934"/>
    </row>
    <row r="124" spans="1:11">
      <c r="A124" s="931" t="s">
        <v>4041</v>
      </c>
      <c r="B124" s="840" t="s">
        <v>4052</v>
      </c>
      <c r="C124" s="932" t="s">
        <v>4055</v>
      </c>
      <c r="D124" s="932" t="s">
        <v>4018</v>
      </c>
      <c r="E124" s="932" t="s">
        <v>4018</v>
      </c>
      <c r="F124" s="933" t="s">
        <v>4056</v>
      </c>
      <c r="G124" s="933"/>
      <c r="H124" s="933"/>
      <c r="I124" s="934"/>
      <c r="J124" s="945">
        <v>58000</v>
      </c>
      <c r="K124" s="934"/>
    </row>
    <row r="125" spans="1:11">
      <c r="A125" s="931" t="s">
        <v>4041</v>
      </c>
      <c r="B125" s="840" t="s">
        <v>4052</v>
      </c>
      <c r="C125" s="932" t="s">
        <v>4057</v>
      </c>
      <c r="D125" s="932" t="s">
        <v>4018</v>
      </c>
      <c r="E125" s="932" t="s">
        <v>4018</v>
      </c>
      <c r="F125" s="933" t="s">
        <v>4219</v>
      </c>
      <c r="G125" s="933"/>
      <c r="H125" s="933"/>
      <c r="I125" s="934"/>
      <c r="J125" s="945">
        <v>72000</v>
      </c>
      <c r="K125" s="934"/>
    </row>
    <row r="126" spans="1:11">
      <c r="A126" s="931" t="s">
        <v>4180</v>
      </c>
      <c r="B126" s="840" t="s">
        <v>4052</v>
      </c>
      <c r="C126" s="932" t="s">
        <v>4220</v>
      </c>
      <c r="D126" s="932" t="s">
        <v>4018</v>
      </c>
      <c r="E126" s="932" t="s">
        <v>4018</v>
      </c>
      <c r="F126" s="933" t="s">
        <v>4221</v>
      </c>
      <c r="G126" s="933"/>
      <c r="H126" s="933"/>
      <c r="I126" s="934"/>
      <c r="J126" s="945">
        <v>74000</v>
      </c>
      <c r="K126" s="934"/>
    </row>
    <row r="127" spans="1:11">
      <c r="A127" s="931" t="s">
        <v>4180</v>
      </c>
      <c r="B127" s="840" t="s">
        <v>4052</v>
      </c>
      <c r="C127" s="932" t="s">
        <v>4222</v>
      </c>
      <c r="D127" s="932" t="s">
        <v>4018</v>
      </c>
      <c r="E127" s="932" t="s">
        <v>4018</v>
      </c>
      <c r="F127" s="933" t="s">
        <v>4223</v>
      </c>
      <c r="G127" s="933"/>
      <c r="H127" s="933"/>
      <c r="I127" s="934"/>
      <c r="J127" s="945">
        <v>45000</v>
      </c>
      <c r="K127" s="934"/>
    </row>
    <row r="128" spans="1:11">
      <c r="A128" s="931" t="s">
        <v>4180</v>
      </c>
      <c r="B128" s="840" t="s">
        <v>4052</v>
      </c>
      <c r="C128" s="932" t="s">
        <v>4224</v>
      </c>
      <c r="D128" s="932" t="s">
        <v>4018</v>
      </c>
      <c r="E128" s="932" t="s">
        <v>4018</v>
      </c>
      <c r="F128" s="933" t="s">
        <v>4225</v>
      </c>
      <c r="G128" s="933"/>
      <c r="H128" s="933"/>
      <c r="I128" s="934"/>
      <c r="J128" s="945">
        <v>45000</v>
      </c>
      <c r="K128" s="934"/>
    </row>
    <row r="129" spans="1:11">
      <c r="A129" s="931" t="s">
        <v>4180</v>
      </c>
      <c r="B129" s="840" t="s">
        <v>4052</v>
      </c>
      <c r="C129" s="932" t="s">
        <v>4226</v>
      </c>
      <c r="D129" s="932" t="s">
        <v>4018</v>
      </c>
      <c r="E129" s="932" t="s">
        <v>4018</v>
      </c>
      <c r="F129" s="933" t="s">
        <v>4227</v>
      </c>
      <c r="G129" s="933"/>
      <c r="H129" s="933"/>
      <c r="I129" s="934"/>
      <c r="J129" s="945">
        <v>45000</v>
      </c>
      <c r="K129" s="934"/>
    </row>
    <row r="130" spans="1:11">
      <c r="A130" s="931" t="s">
        <v>4180</v>
      </c>
      <c r="B130" s="840" t="s">
        <v>4052</v>
      </c>
      <c r="C130" s="932" t="s">
        <v>4228</v>
      </c>
      <c r="D130" s="932" t="s">
        <v>4018</v>
      </c>
      <c r="E130" s="932" t="s">
        <v>4018</v>
      </c>
      <c r="F130" s="933" t="s">
        <v>4229</v>
      </c>
      <c r="G130" s="933"/>
      <c r="H130" s="933"/>
      <c r="I130" s="934"/>
      <c r="J130" s="945">
        <v>55000</v>
      </c>
      <c r="K130" s="934"/>
    </row>
    <row r="131" spans="1:11">
      <c r="A131" s="931" t="s">
        <v>4180</v>
      </c>
      <c r="B131" s="840" t="s">
        <v>4052</v>
      </c>
      <c r="C131" s="932" t="s">
        <v>4230</v>
      </c>
      <c r="D131" s="932" t="s">
        <v>4018</v>
      </c>
      <c r="E131" s="932" t="s">
        <v>4018</v>
      </c>
      <c r="F131" s="933" t="s">
        <v>4231</v>
      </c>
      <c r="G131" s="933"/>
      <c r="H131" s="933"/>
      <c r="I131" s="934"/>
      <c r="J131" s="945">
        <v>42000</v>
      </c>
      <c r="K131" s="934"/>
    </row>
    <row r="132" spans="1:11">
      <c r="A132" s="931" t="s">
        <v>4232</v>
      </c>
      <c r="B132" s="840" t="s">
        <v>4181</v>
      </c>
      <c r="C132" s="932" t="s">
        <v>4233</v>
      </c>
      <c r="D132" s="932" t="s">
        <v>4183</v>
      </c>
      <c r="E132" s="846" t="s">
        <v>4234</v>
      </c>
      <c r="F132" s="933" t="s">
        <v>4235</v>
      </c>
      <c r="G132" s="933"/>
      <c r="H132" s="933"/>
      <c r="I132" s="934"/>
      <c r="J132" s="1053">
        <f>9333333.3+35631.07+16187.18</f>
        <v>9385151.5500000007</v>
      </c>
      <c r="K132" s="934"/>
    </row>
    <row r="133" spans="1:11">
      <c r="A133" s="931" t="s">
        <v>4076</v>
      </c>
      <c r="B133" s="840" t="s">
        <v>4236</v>
      </c>
      <c r="C133" s="932" t="s">
        <v>4237</v>
      </c>
      <c r="D133" s="932"/>
      <c r="E133" s="846" t="s">
        <v>4238</v>
      </c>
      <c r="F133" s="933" t="s">
        <v>4239</v>
      </c>
      <c r="G133" s="933"/>
      <c r="H133" s="933"/>
      <c r="I133" s="934"/>
      <c r="J133" s="935">
        <v>40500</v>
      </c>
      <c r="K133" s="934"/>
    </row>
    <row r="134" spans="1:11">
      <c r="A134" s="931" t="s">
        <v>4188</v>
      </c>
      <c r="B134" s="840" t="s">
        <v>4240</v>
      </c>
      <c r="C134" s="932" t="s">
        <v>4241</v>
      </c>
      <c r="D134" s="932"/>
      <c r="E134" s="846" t="s">
        <v>4238</v>
      </c>
      <c r="F134" s="933" t="s">
        <v>4242</v>
      </c>
      <c r="G134" s="933"/>
      <c r="H134" s="933"/>
      <c r="I134" s="934"/>
      <c r="J134" s="935">
        <v>24500</v>
      </c>
      <c r="K134" s="934"/>
    </row>
    <row r="135" spans="1:11">
      <c r="A135" s="931" t="s">
        <v>4180</v>
      </c>
      <c r="B135" s="840" t="s">
        <v>4243</v>
      </c>
      <c r="C135" s="932" t="s">
        <v>4244</v>
      </c>
      <c r="D135" s="932"/>
      <c r="E135" s="846" t="s">
        <v>4245</v>
      </c>
      <c r="F135" s="933" t="s">
        <v>4246</v>
      </c>
      <c r="G135" s="933"/>
      <c r="H135" s="933"/>
      <c r="I135" s="934"/>
      <c r="J135" s="945">
        <v>118000</v>
      </c>
      <c r="K135" s="934"/>
    </row>
    <row r="136" spans="1:11">
      <c r="A136" s="931" t="s">
        <v>4180</v>
      </c>
      <c r="B136" s="840" t="s">
        <v>4243</v>
      </c>
      <c r="C136" s="932" t="s">
        <v>4247</v>
      </c>
      <c r="D136" s="932"/>
      <c r="E136" s="846" t="s">
        <v>4245</v>
      </c>
      <c r="F136" s="933" t="s">
        <v>4248</v>
      </c>
      <c r="G136" s="933"/>
      <c r="H136" s="933"/>
      <c r="I136" s="934"/>
      <c r="J136" s="945">
        <v>74000</v>
      </c>
      <c r="K136" s="934"/>
    </row>
    <row r="137" spans="1:11">
      <c r="A137" s="931" t="s">
        <v>4180</v>
      </c>
      <c r="B137" s="840" t="s">
        <v>4243</v>
      </c>
      <c r="C137" s="932" t="s">
        <v>4249</v>
      </c>
      <c r="D137" s="932"/>
      <c r="E137" s="846" t="s">
        <v>4245</v>
      </c>
      <c r="F137" s="933" t="s">
        <v>4250</v>
      </c>
      <c r="G137" s="933"/>
      <c r="H137" s="933"/>
      <c r="I137" s="934"/>
      <c r="J137" s="945">
        <v>52000</v>
      </c>
      <c r="K137" s="934"/>
    </row>
    <row r="138" spans="1:11">
      <c r="A138" s="931" t="s">
        <v>4180</v>
      </c>
      <c r="B138" s="840" t="s">
        <v>4243</v>
      </c>
      <c r="C138" s="932" t="s">
        <v>4251</v>
      </c>
      <c r="D138" s="932"/>
      <c r="E138" s="846" t="s">
        <v>4245</v>
      </c>
      <c r="F138" s="933" t="s">
        <v>4252</v>
      </c>
      <c r="G138" s="933"/>
      <c r="H138" s="933"/>
      <c r="I138" s="934"/>
      <c r="J138" s="945">
        <v>38000</v>
      </c>
      <c r="K138" s="934"/>
    </row>
    <row r="139" spans="1:11">
      <c r="A139" s="931" t="s">
        <v>4192</v>
      </c>
      <c r="B139" s="840" t="s">
        <v>4253</v>
      </c>
      <c r="C139" s="846" t="s">
        <v>4254</v>
      </c>
      <c r="D139" s="932"/>
      <c r="E139" s="846"/>
      <c r="F139" s="933" t="s">
        <v>4255</v>
      </c>
      <c r="G139" s="933"/>
      <c r="H139" s="933"/>
      <c r="I139" s="934"/>
      <c r="J139" s="945">
        <v>44000</v>
      </c>
      <c r="K139" s="936" t="s">
        <v>4256</v>
      </c>
    </row>
    <row r="140" spans="1:11">
      <c r="A140" s="931" t="s">
        <v>4192</v>
      </c>
      <c r="B140" s="840" t="s">
        <v>4253</v>
      </c>
      <c r="C140" s="846" t="s">
        <v>4257</v>
      </c>
      <c r="D140" s="932"/>
      <c r="E140" s="846"/>
      <c r="F140" s="933" t="s">
        <v>3488</v>
      </c>
      <c r="G140" s="933"/>
      <c r="H140" s="933"/>
      <c r="I140" s="934"/>
      <c r="J140" s="945">
        <v>44000</v>
      </c>
      <c r="K140" s="934"/>
    </row>
    <row r="141" spans="1:11">
      <c r="A141" s="931" t="s">
        <v>4192</v>
      </c>
      <c r="B141" s="840" t="s">
        <v>4253</v>
      </c>
      <c r="C141" s="846" t="s">
        <v>4258</v>
      </c>
      <c r="D141" s="932"/>
      <c r="E141" s="846"/>
      <c r="F141" s="933" t="s">
        <v>3489</v>
      </c>
      <c r="G141" s="933"/>
      <c r="H141" s="933"/>
      <c r="I141" s="934"/>
      <c r="J141" s="945">
        <v>89000</v>
      </c>
      <c r="K141" s="934"/>
    </row>
    <row r="142" spans="1:11">
      <c r="A142" s="931" t="s">
        <v>4192</v>
      </c>
      <c r="B142" s="840" t="s">
        <v>4253</v>
      </c>
      <c r="C142" s="846" t="s">
        <v>4259</v>
      </c>
      <c r="D142" s="932"/>
      <c r="E142" s="846"/>
      <c r="F142" s="933" t="s">
        <v>3490</v>
      </c>
      <c r="G142" s="933"/>
      <c r="H142" s="933"/>
      <c r="I142" s="934"/>
      <c r="J142" s="945">
        <v>58000</v>
      </c>
      <c r="K142" s="934"/>
    </row>
    <row r="143" spans="1:11">
      <c r="A143" s="931" t="s">
        <v>4192</v>
      </c>
      <c r="B143" s="840" t="s">
        <v>4253</v>
      </c>
      <c r="C143" s="846" t="s">
        <v>4260</v>
      </c>
      <c r="D143" s="932"/>
      <c r="E143" s="846"/>
      <c r="F143" s="933" t="s">
        <v>3491</v>
      </c>
      <c r="G143" s="933"/>
      <c r="H143" s="933"/>
      <c r="I143" s="934"/>
      <c r="J143" s="945">
        <v>34000</v>
      </c>
      <c r="K143" s="934"/>
    </row>
    <row r="144" spans="1:11">
      <c r="A144" s="931" t="s">
        <v>4192</v>
      </c>
      <c r="B144" s="840" t="s">
        <v>4253</v>
      </c>
      <c r="C144" s="846" t="s">
        <v>4261</v>
      </c>
      <c r="D144" s="932"/>
      <c r="E144" s="846"/>
      <c r="F144" s="933" t="s">
        <v>3492</v>
      </c>
      <c r="G144" s="933"/>
      <c r="H144" s="933"/>
      <c r="I144" s="934"/>
      <c r="J144" s="945">
        <v>89000</v>
      </c>
      <c r="K144" s="934"/>
    </row>
    <row r="145" spans="1:12">
      <c r="A145" s="931" t="s">
        <v>4192</v>
      </c>
      <c r="B145" s="840" t="s">
        <v>4253</v>
      </c>
      <c r="C145" s="846" t="s">
        <v>4262</v>
      </c>
      <c r="D145" s="932"/>
      <c r="E145" s="846"/>
      <c r="F145" s="933" t="s">
        <v>3493</v>
      </c>
      <c r="G145" s="933"/>
      <c r="H145" s="933"/>
      <c r="I145" s="934"/>
      <c r="J145" s="945">
        <v>66000</v>
      </c>
      <c r="K145" s="934"/>
    </row>
    <row r="146" spans="1:12">
      <c r="A146" s="931" t="s">
        <v>4192</v>
      </c>
      <c r="B146" s="840" t="s">
        <v>4253</v>
      </c>
      <c r="C146" s="846" t="s">
        <v>4263</v>
      </c>
      <c r="D146" s="932"/>
      <c r="E146" s="846"/>
      <c r="F146" s="933" t="s">
        <v>3494</v>
      </c>
      <c r="G146" s="933"/>
      <c r="H146" s="933"/>
      <c r="I146" s="934"/>
      <c r="J146" s="945">
        <v>48000</v>
      </c>
      <c r="K146" s="934"/>
    </row>
    <row r="147" spans="1:12">
      <c r="A147" s="931" t="s">
        <v>4192</v>
      </c>
      <c r="B147" s="840" t="s">
        <v>4253</v>
      </c>
      <c r="C147" s="846" t="s">
        <v>4264</v>
      </c>
      <c r="D147" s="932"/>
      <c r="E147" s="846"/>
      <c r="F147" s="933" t="s">
        <v>4265</v>
      </c>
      <c r="G147" s="933"/>
      <c r="H147" s="933"/>
      <c r="I147" s="934"/>
      <c r="J147" s="945">
        <v>35000</v>
      </c>
      <c r="K147" s="934"/>
    </row>
    <row r="148" spans="1:12">
      <c r="A148" s="931" t="s">
        <v>4192</v>
      </c>
      <c r="B148" s="840" t="s">
        <v>4181</v>
      </c>
      <c r="C148" s="932" t="s">
        <v>4266</v>
      </c>
      <c r="D148" s="932"/>
      <c r="E148" s="846"/>
      <c r="F148" s="933" t="s">
        <v>4267</v>
      </c>
      <c r="G148" s="933"/>
      <c r="H148" s="933"/>
      <c r="I148" s="934"/>
      <c r="J148" s="1054">
        <f>135000</f>
        <v>135000</v>
      </c>
      <c r="K148" s="934"/>
    </row>
    <row r="149" spans="1:12">
      <c r="A149" s="931" t="s">
        <v>4198</v>
      </c>
      <c r="B149" s="840" t="s">
        <v>4181</v>
      </c>
      <c r="C149" s="932" t="s">
        <v>4268</v>
      </c>
      <c r="D149" s="932"/>
      <c r="E149" s="846"/>
      <c r="F149" s="933" t="s">
        <v>4269</v>
      </c>
      <c r="G149" s="933"/>
      <c r="H149" s="933"/>
      <c r="I149" s="934"/>
      <c r="J149" s="1054">
        <v>125000</v>
      </c>
      <c r="K149" s="934"/>
    </row>
    <row r="150" spans="1:12">
      <c r="A150" s="931" t="s">
        <v>4198</v>
      </c>
      <c r="B150" s="840" t="s">
        <v>4181</v>
      </c>
      <c r="C150" s="932" t="s">
        <v>4270</v>
      </c>
      <c r="D150" s="932"/>
      <c r="E150" s="846"/>
      <c r="F150" s="933" t="s">
        <v>4271</v>
      </c>
      <c r="G150" s="933"/>
      <c r="H150" s="933"/>
      <c r="I150" s="934"/>
      <c r="J150" s="1054">
        <v>20512.82</v>
      </c>
      <c r="K150" s="934"/>
    </row>
    <row r="151" spans="1:12">
      <c r="A151" s="931" t="s">
        <v>4083</v>
      </c>
      <c r="B151" s="840" t="s">
        <v>4272</v>
      </c>
      <c r="C151" s="932" t="s">
        <v>4273</v>
      </c>
      <c r="D151" s="932"/>
      <c r="E151" s="846"/>
      <c r="F151" s="933" t="s">
        <v>4274</v>
      </c>
      <c r="G151" s="933"/>
      <c r="H151" s="933"/>
      <c r="I151" s="934"/>
      <c r="J151" s="955">
        <v>4500</v>
      </c>
      <c r="K151" s="934"/>
      <c r="L151" s="994"/>
    </row>
    <row r="152" spans="1:12">
      <c r="A152" s="931" t="s">
        <v>4083</v>
      </c>
      <c r="B152" s="840" t="s">
        <v>4253</v>
      </c>
      <c r="C152" s="932" t="s">
        <v>4275</v>
      </c>
      <c r="D152" s="932"/>
      <c r="E152" s="846"/>
      <c r="F152" s="933" t="s">
        <v>4276</v>
      </c>
      <c r="G152" s="933"/>
      <c r="H152" s="933"/>
      <c r="I152" s="934"/>
      <c r="J152" s="955">
        <v>22000</v>
      </c>
      <c r="K152" s="934" t="s">
        <v>4277</v>
      </c>
      <c r="L152" s="994"/>
    </row>
    <row r="153" spans="1:12">
      <c r="A153" s="931" t="s">
        <v>4083</v>
      </c>
      <c r="B153" s="840" t="s">
        <v>4253</v>
      </c>
      <c r="C153" s="932" t="s">
        <v>4278</v>
      </c>
      <c r="D153" s="932"/>
      <c r="E153" s="846"/>
      <c r="F153" s="933" t="s">
        <v>3572</v>
      </c>
      <c r="G153" s="933"/>
      <c r="H153" s="933"/>
      <c r="I153" s="934"/>
      <c r="J153" s="955">
        <v>10000</v>
      </c>
      <c r="K153" s="934" t="s">
        <v>4277</v>
      </c>
      <c r="L153" s="994"/>
    </row>
    <row r="154" spans="1:12">
      <c r="A154" s="931" t="s">
        <v>4083</v>
      </c>
      <c r="B154" s="840" t="s">
        <v>4253</v>
      </c>
      <c r="C154" s="932" t="s">
        <v>4279</v>
      </c>
      <c r="D154" s="932"/>
      <c r="E154" s="846"/>
      <c r="F154" s="933" t="s">
        <v>3573</v>
      </c>
      <c r="G154" s="933"/>
      <c r="H154" s="933"/>
      <c r="I154" s="934"/>
      <c r="J154" s="955">
        <v>24000</v>
      </c>
      <c r="K154" s="934" t="s">
        <v>4277</v>
      </c>
      <c r="L154" s="994"/>
    </row>
    <row r="156" spans="1:12">
      <c r="I156" s="834" t="s">
        <v>4280</v>
      </c>
    </row>
  </sheetData>
  <autoFilter ref="A3:K154" xr:uid="{00000000-0009-0000-0000-000028000000}"/>
  <mergeCells count="3">
    <mergeCell ref="A1:K1"/>
    <mergeCell ref="A2:K2"/>
    <mergeCell ref="L4:L5"/>
  </mergeCells>
  <phoneticPr fontId="1" type="noConversion"/>
  <printOptions horizontalCentered="1"/>
  <pageMargins left="0" right="0" top="0.98425196850393704" bottom="0.98425196850393704" header="0.51181102362204722" footer="0.51181102362204722"/>
  <pageSetup paperSize="9" scale="62" orientation="landscape" r:id="rId1"/>
  <headerFooter alignWithMargins="0"/>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O145"/>
  <sheetViews>
    <sheetView topLeftCell="A93" workbookViewId="0">
      <selection activeCell="C105" sqref="C105"/>
    </sheetView>
  </sheetViews>
  <sheetFormatPr defaultRowHeight="11.25"/>
  <cols>
    <col min="1" max="1" width="13.75" style="834" bestFit="1" customWidth="1"/>
    <col min="2" max="2" width="14.125" style="834" bestFit="1" customWidth="1"/>
    <col min="3" max="3" width="43.375" style="834" bestFit="1" customWidth="1"/>
    <col min="4" max="4" width="13.125" style="834" hidden="1" customWidth="1"/>
    <col min="5" max="5" width="16.75" style="834" hidden="1" customWidth="1"/>
    <col min="6" max="6" width="14.125" style="834" bestFit="1" customWidth="1"/>
    <col min="7" max="8" width="11.875" style="834" hidden="1" customWidth="1"/>
    <col min="9" max="9" width="13.125" style="834" bestFit="1" customWidth="1"/>
    <col min="10" max="10" width="17.25" style="849" bestFit="1" customWidth="1"/>
    <col min="11" max="11" width="8" style="834" bestFit="1" customWidth="1"/>
    <col min="12" max="248" width="9" style="834"/>
    <col min="249" max="249" width="9.125" style="834" customWidth="1"/>
    <col min="250" max="250" width="12" style="834" customWidth="1"/>
    <col min="251" max="251" width="39.5" style="834" customWidth="1"/>
    <col min="252" max="253" width="0" style="834" hidden="1" customWidth="1"/>
    <col min="254" max="254" width="14.125" style="834" customWidth="1"/>
    <col min="255" max="256" width="0" style="834" hidden="1" customWidth="1"/>
    <col min="257" max="257" width="13.375" style="834" bestFit="1" customWidth="1"/>
    <col min="258" max="258" width="16.375" style="834" bestFit="1" customWidth="1"/>
    <col min="259" max="259" width="12" style="834" bestFit="1" customWidth="1"/>
    <col min="260" max="260" width="12.5" style="834" bestFit="1" customWidth="1"/>
    <col min="261" max="261" width="9.125" style="834" bestFit="1" customWidth="1"/>
    <col min="262" max="504" width="9" style="834"/>
    <col min="505" max="505" width="9.125" style="834" customWidth="1"/>
    <col min="506" max="506" width="12" style="834" customWidth="1"/>
    <col min="507" max="507" width="39.5" style="834" customWidth="1"/>
    <col min="508" max="509" width="0" style="834" hidden="1" customWidth="1"/>
    <col min="510" max="510" width="14.125" style="834" customWidth="1"/>
    <col min="511" max="512" width="0" style="834" hidden="1" customWidth="1"/>
    <col min="513" max="513" width="13.375" style="834" bestFit="1" customWidth="1"/>
    <col min="514" max="514" width="16.375" style="834" bestFit="1" customWidth="1"/>
    <col min="515" max="515" width="12" style="834" bestFit="1" customWidth="1"/>
    <col min="516" max="516" width="12.5" style="834" bestFit="1" customWidth="1"/>
    <col min="517" max="517" width="9.125" style="834" bestFit="1" customWidth="1"/>
    <col min="518" max="760" width="9" style="834"/>
    <col min="761" max="761" width="9.125" style="834" customWidth="1"/>
    <col min="762" max="762" width="12" style="834" customWidth="1"/>
    <col min="763" max="763" width="39.5" style="834" customWidth="1"/>
    <col min="764" max="765" width="0" style="834" hidden="1" customWidth="1"/>
    <col min="766" max="766" width="14.125" style="834" customWidth="1"/>
    <col min="767" max="768" width="0" style="834" hidden="1" customWidth="1"/>
    <col min="769" max="769" width="13.375" style="834" bestFit="1" customWidth="1"/>
    <col min="770" max="770" width="16.375" style="834" bestFit="1" customWidth="1"/>
    <col min="771" max="771" width="12" style="834" bestFit="1" customWidth="1"/>
    <col min="772" max="772" width="12.5" style="834" bestFit="1" customWidth="1"/>
    <col min="773" max="773" width="9.125" style="834" bestFit="1" customWidth="1"/>
    <col min="774" max="1016" width="9" style="834"/>
    <col min="1017" max="1017" width="9.125" style="834" customWidth="1"/>
    <col min="1018" max="1018" width="12" style="834" customWidth="1"/>
    <col min="1019" max="1019" width="39.5" style="834" customWidth="1"/>
    <col min="1020" max="1021" width="0" style="834" hidden="1" customWidth="1"/>
    <col min="1022" max="1022" width="14.125" style="834" customWidth="1"/>
    <col min="1023" max="1024" width="0" style="834" hidden="1" customWidth="1"/>
    <col min="1025" max="1025" width="13.375" style="834" bestFit="1" customWidth="1"/>
    <col min="1026" max="1026" width="16.375" style="834" bestFit="1" customWidth="1"/>
    <col min="1027" max="1027" width="12" style="834" bestFit="1" customWidth="1"/>
    <col min="1028" max="1028" width="12.5" style="834" bestFit="1" customWidth="1"/>
    <col min="1029" max="1029" width="9.125" style="834" bestFit="1" customWidth="1"/>
    <col min="1030" max="1272" width="9" style="834"/>
    <col min="1273" max="1273" width="9.125" style="834" customWidth="1"/>
    <col min="1274" max="1274" width="12" style="834" customWidth="1"/>
    <col min="1275" max="1275" width="39.5" style="834" customWidth="1"/>
    <col min="1276" max="1277" width="0" style="834" hidden="1" customWidth="1"/>
    <col min="1278" max="1278" width="14.125" style="834" customWidth="1"/>
    <col min="1279" max="1280" width="0" style="834" hidden="1" customWidth="1"/>
    <col min="1281" max="1281" width="13.375" style="834" bestFit="1" customWidth="1"/>
    <col min="1282" max="1282" width="16.375" style="834" bestFit="1" customWidth="1"/>
    <col min="1283" max="1283" width="12" style="834" bestFit="1" customWidth="1"/>
    <col min="1284" max="1284" width="12.5" style="834" bestFit="1" customWidth="1"/>
    <col min="1285" max="1285" width="9.125" style="834" bestFit="1" customWidth="1"/>
    <col min="1286" max="1528" width="9" style="834"/>
    <col min="1529" max="1529" width="9.125" style="834" customWidth="1"/>
    <col min="1530" max="1530" width="12" style="834" customWidth="1"/>
    <col min="1531" max="1531" width="39.5" style="834" customWidth="1"/>
    <col min="1532" max="1533" width="0" style="834" hidden="1" customWidth="1"/>
    <col min="1534" max="1534" width="14.125" style="834" customWidth="1"/>
    <col min="1535" max="1536" width="0" style="834" hidden="1" customWidth="1"/>
    <col min="1537" max="1537" width="13.375" style="834" bestFit="1" customWidth="1"/>
    <col min="1538" max="1538" width="16.375" style="834" bestFit="1" customWidth="1"/>
    <col min="1539" max="1539" width="12" style="834" bestFit="1" customWidth="1"/>
    <col min="1540" max="1540" width="12.5" style="834" bestFit="1" customWidth="1"/>
    <col min="1541" max="1541" width="9.125" style="834" bestFit="1" customWidth="1"/>
    <col min="1542" max="1784" width="9" style="834"/>
    <col min="1785" max="1785" width="9.125" style="834" customWidth="1"/>
    <col min="1786" max="1786" width="12" style="834" customWidth="1"/>
    <col min="1787" max="1787" width="39.5" style="834" customWidth="1"/>
    <col min="1788" max="1789" width="0" style="834" hidden="1" customWidth="1"/>
    <col min="1790" max="1790" width="14.125" style="834" customWidth="1"/>
    <col min="1791" max="1792" width="0" style="834" hidden="1" customWidth="1"/>
    <col min="1793" max="1793" width="13.375" style="834" bestFit="1" customWidth="1"/>
    <col min="1794" max="1794" width="16.375" style="834" bestFit="1" customWidth="1"/>
    <col min="1795" max="1795" width="12" style="834" bestFit="1" customWidth="1"/>
    <col min="1796" max="1796" width="12.5" style="834" bestFit="1" customWidth="1"/>
    <col min="1797" max="1797" width="9.125" style="834" bestFit="1" customWidth="1"/>
    <col min="1798" max="2040" width="9" style="834"/>
    <col min="2041" max="2041" width="9.125" style="834" customWidth="1"/>
    <col min="2042" max="2042" width="12" style="834" customWidth="1"/>
    <col min="2043" max="2043" width="39.5" style="834" customWidth="1"/>
    <col min="2044" max="2045" width="0" style="834" hidden="1" customWidth="1"/>
    <col min="2046" max="2046" width="14.125" style="834" customWidth="1"/>
    <col min="2047" max="2048" width="0" style="834" hidden="1" customWidth="1"/>
    <col min="2049" max="2049" width="13.375" style="834" bestFit="1" customWidth="1"/>
    <col min="2050" max="2050" width="16.375" style="834" bestFit="1" customWidth="1"/>
    <col min="2051" max="2051" width="12" style="834" bestFit="1" customWidth="1"/>
    <col min="2052" max="2052" width="12.5" style="834" bestFit="1" customWidth="1"/>
    <col min="2053" max="2053" width="9.125" style="834" bestFit="1" customWidth="1"/>
    <col min="2054" max="2296" width="9" style="834"/>
    <col min="2297" max="2297" width="9.125" style="834" customWidth="1"/>
    <col min="2298" max="2298" width="12" style="834" customWidth="1"/>
    <col min="2299" max="2299" width="39.5" style="834" customWidth="1"/>
    <col min="2300" max="2301" width="0" style="834" hidden="1" customWidth="1"/>
    <col min="2302" max="2302" width="14.125" style="834" customWidth="1"/>
    <col min="2303" max="2304" width="0" style="834" hidden="1" customWidth="1"/>
    <col min="2305" max="2305" width="13.375" style="834" bestFit="1" customWidth="1"/>
    <col min="2306" max="2306" width="16.375" style="834" bestFit="1" customWidth="1"/>
    <col min="2307" max="2307" width="12" style="834" bestFit="1" customWidth="1"/>
    <col min="2308" max="2308" width="12.5" style="834" bestFit="1" customWidth="1"/>
    <col min="2309" max="2309" width="9.125" style="834" bestFit="1" customWidth="1"/>
    <col min="2310" max="2552" width="9" style="834"/>
    <col min="2553" max="2553" width="9.125" style="834" customWidth="1"/>
    <col min="2554" max="2554" width="12" style="834" customWidth="1"/>
    <col min="2555" max="2555" width="39.5" style="834" customWidth="1"/>
    <col min="2556" max="2557" width="0" style="834" hidden="1" customWidth="1"/>
    <col min="2558" max="2558" width="14.125" style="834" customWidth="1"/>
    <col min="2559" max="2560" width="0" style="834" hidden="1" customWidth="1"/>
    <col min="2561" max="2561" width="13.375" style="834" bestFit="1" customWidth="1"/>
    <col min="2562" max="2562" width="16.375" style="834" bestFit="1" customWidth="1"/>
    <col min="2563" max="2563" width="12" style="834" bestFit="1" customWidth="1"/>
    <col min="2564" max="2564" width="12.5" style="834" bestFit="1" customWidth="1"/>
    <col min="2565" max="2565" width="9.125" style="834" bestFit="1" customWidth="1"/>
    <col min="2566" max="2808" width="9" style="834"/>
    <col min="2809" max="2809" width="9.125" style="834" customWidth="1"/>
    <col min="2810" max="2810" width="12" style="834" customWidth="1"/>
    <col min="2811" max="2811" width="39.5" style="834" customWidth="1"/>
    <col min="2812" max="2813" width="0" style="834" hidden="1" customWidth="1"/>
    <col min="2814" max="2814" width="14.125" style="834" customWidth="1"/>
    <col min="2815" max="2816" width="0" style="834" hidden="1" customWidth="1"/>
    <col min="2817" max="2817" width="13.375" style="834" bestFit="1" customWidth="1"/>
    <col min="2818" max="2818" width="16.375" style="834" bestFit="1" customWidth="1"/>
    <col min="2819" max="2819" width="12" style="834" bestFit="1" customWidth="1"/>
    <col min="2820" max="2820" width="12.5" style="834" bestFit="1" customWidth="1"/>
    <col min="2821" max="2821" width="9.125" style="834" bestFit="1" customWidth="1"/>
    <col min="2822" max="3064" width="9" style="834"/>
    <col min="3065" max="3065" width="9.125" style="834" customWidth="1"/>
    <col min="3066" max="3066" width="12" style="834" customWidth="1"/>
    <col min="3067" max="3067" width="39.5" style="834" customWidth="1"/>
    <col min="3068" max="3069" width="0" style="834" hidden="1" customWidth="1"/>
    <col min="3070" max="3070" width="14.125" style="834" customWidth="1"/>
    <col min="3071" max="3072" width="0" style="834" hidden="1" customWidth="1"/>
    <col min="3073" max="3073" width="13.375" style="834" bestFit="1" customWidth="1"/>
    <col min="3074" max="3074" width="16.375" style="834" bestFit="1" customWidth="1"/>
    <col min="3075" max="3075" width="12" style="834" bestFit="1" customWidth="1"/>
    <col min="3076" max="3076" width="12.5" style="834" bestFit="1" customWidth="1"/>
    <col min="3077" max="3077" width="9.125" style="834" bestFit="1" customWidth="1"/>
    <col min="3078" max="3320" width="9" style="834"/>
    <col min="3321" max="3321" width="9.125" style="834" customWidth="1"/>
    <col min="3322" max="3322" width="12" style="834" customWidth="1"/>
    <col min="3323" max="3323" width="39.5" style="834" customWidth="1"/>
    <col min="3324" max="3325" width="0" style="834" hidden="1" customWidth="1"/>
    <col min="3326" max="3326" width="14.125" style="834" customWidth="1"/>
    <col min="3327" max="3328" width="0" style="834" hidden="1" customWidth="1"/>
    <col min="3329" max="3329" width="13.375" style="834" bestFit="1" customWidth="1"/>
    <col min="3330" max="3330" width="16.375" style="834" bestFit="1" customWidth="1"/>
    <col min="3331" max="3331" width="12" style="834" bestFit="1" customWidth="1"/>
    <col min="3332" max="3332" width="12.5" style="834" bestFit="1" customWidth="1"/>
    <col min="3333" max="3333" width="9.125" style="834" bestFit="1" customWidth="1"/>
    <col min="3334" max="3576" width="9" style="834"/>
    <col min="3577" max="3577" width="9.125" style="834" customWidth="1"/>
    <col min="3578" max="3578" width="12" style="834" customWidth="1"/>
    <col min="3579" max="3579" width="39.5" style="834" customWidth="1"/>
    <col min="3580" max="3581" width="0" style="834" hidden="1" customWidth="1"/>
    <col min="3582" max="3582" width="14.125" style="834" customWidth="1"/>
    <col min="3583" max="3584" width="0" style="834" hidden="1" customWidth="1"/>
    <col min="3585" max="3585" width="13.375" style="834" bestFit="1" customWidth="1"/>
    <col min="3586" max="3586" width="16.375" style="834" bestFit="1" customWidth="1"/>
    <col min="3587" max="3587" width="12" style="834" bestFit="1" customWidth="1"/>
    <col min="3588" max="3588" width="12.5" style="834" bestFit="1" customWidth="1"/>
    <col min="3589" max="3589" width="9.125" style="834" bestFit="1" customWidth="1"/>
    <col min="3590" max="3832" width="9" style="834"/>
    <col min="3833" max="3833" width="9.125" style="834" customWidth="1"/>
    <col min="3834" max="3834" width="12" style="834" customWidth="1"/>
    <col min="3835" max="3835" width="39.5" style="834" customWidth="1"/>
    <col min="3836" max="3837" width="0" style="834" hidden="1" customWidth="1"/>
    <col min="3838" max="3838" width="14.125" style="834" customWidth="1"/>
    <col min="3839" max="3840" width="0" style="834" hidden="1" customWidth="1"/>
    <col min="3841" max="3841" width="13.375" style="834" bestFit="1" customWidth="1"/>
    <col min="3842" max="3842" width="16.375" style="834" bestFit="1" customWidth="1"/>
    <col min="3843" max="3843" width="12" style="834" bestFit="1" customWidth="1"/>
    <col min="3844" max="3844" width="12.5" style="834" bestFit="1" customWidth="1"/>
    <col min="3845" max="3845" width="9.125" style="834" bestFit="1" customWidth="1"/>
    <col min="3846" max="4088" width="9" style="834"/>
    <col min="4089" max="4089" width="9.125" style="834" customWidth="1"/>
    <col min="4090" max="4090" width="12" style="834" customWidth="1"/>
    <col min="4091" max="4091" width="39.5" style="834" customWidth="1"/>
    <col min="4092" max="4093" width="0" style="834" hidden="1" customWidth="1"/>
    <col min="4094" max="4094" width="14.125" style="834" customWidth="1"/>
    <col min="4095" max="4096" width="0" style="834" hidden="1" customWidth="1"/>
    <col min="4097" max="4097" width="13.375" style="834" bestFit="1" customWidth="1"/>
    <col min="4098" max="4098" width="16.375" style="834" bestFit="1" customWidth="1"/>
    <col min="4099" max="4099" width="12" style="834" bestFit="1" customWidth="1"/>
    <col min="4100" max="4100" width="12.5" style="834" bestFit="1" customWidth="1"/>
    <col min="4101" max="4101" width="9.125" style="834" bestFit="1" customWidth="1"/>
    <col min="4102" max="4344" width="9" style="834"/>
    <col min="4345" max="4345" width="9.125" style="834" customWidth="1"/>
    <col min="4346" max="4346" width="12" style="834" customWidth="1"/>
    <col min="4347" max="4347" width="39.5" style="834" customWidth="1"/>
    <col min="4348" max="4349" width="0" style="834" hidden="1" customWidth="1"/>
    <col min="4350" max="4350" width="14.125" style="834" customWidth="1"/>
    <col min="4351" max="4352" width="0" style="834" hidden="1" customWidth="1"/>
    <col min="4353" max="4353" width="13.375" style="834" bestFit="1" customWidth="1"/>
    <col min="4354" max="4354" width="16.375" style="834" bestFit="1" customWidth="1"/>
    <col min="4355" max="4355" width="12" style="834" bestFit="1" customWidth="1"/>
    <col min="4356" max="4356" width="12.5" style="834" bestFit="1" customWidth="1"/>
    <col min="4357" max="4357" width="9.125" style="834" bestFit="1" customWidth="1"/>
    <col min="4358" max="4600" width="9" style="834"/>
    <col min="4601" max="4601" width="9.125" style="834" customWidth="1"/>
    <col min="4602" max="4602" width="12" style="834" customWidth="1"/>
    <col min="4603" max="4603" width="39.5" style="834" customWidth="1"/>
    <col min="4604" max="4605" width="0" style="834" hidden="1" customWidth="1"/>
    <col min="4606" max="4606" width="14.125" style="834" customWidth="1"/>
    <col min="4607" max="4608" width="0" style="834" hidden="1" customWidth="1"/>
    <col min="4609" max="4609" width="13.375" style="834" bestFit="1" customWidth="1"/>
    <col min="4610" max="4610" width="16.375" style="834" bestFit="1" customWidth="1"/>
    <col min="4611" max="4611" width="12" style="834" bestFit="1" customWidth="1"/>
    <col min="4612" max="4612" width="12.5" style="834" bestFit="1" customWidth="1"/>
    <col min="4613" max="4613" width="9.125" style="834" bestFit="1" customWidth="1"/>
    <col min="4614" max="4856" width="9" style="834"/>
    <col min="4857" max="4857" width="9.125" style="834" customWidth="1"/>
    <col min="4858" max="4858" width="12" style="834" customWidth="1"/>
    <col min="4859" max="4859" width="39.5" style="834" customWidth="1"/>
    <col min="4860" max="4861" width="0" style="834" hidden="1" customWidth="1"/>
    <col min="4862" max="4862" width="14.125" style="834" customWidth="1"/>
    <col min="4863" max="4864" width="0" style="834" hidden="1" customWidth="1"/>
    <col min="4865" max="4865" width="13.375" style="834" bestFit="1" customWidth="1"/>
    <col min="4866" max="4866" width="16.375" style="834" bestFit="1" customWidth="1"/>
    <col min="4867" max="4867" width="12" style="834" bestFit="1" customWidth="1"/>
    <col min="4868" max="4868" width="12.5" style="834" bestFit="1" customWidth="1"/>
    <col min="4869" max="4869" width="9.125" style="834" bestFit="1" customWidth="1"/>
    <col min="4870" max="5112" width="9" style="834"/>
    <col min="5113" max="5113" width="9.125" style="834" customWidth="1"/>
    <col min="5114" max="5114" width="12" style="834" customWidth="1"/>
    <col min="5115" max="5115" width="39.5" style="834" customWidth="1"/>
    <col min="5116" max="5117" width="0" style="834" hidden="1" customWidth="1"/>
    <col min="5118" max="5118" width="14.125" style="834" customWidth="1"/>
    <col min="5119" max="5120" width="0" style="834" hidden="1" customWidth="1"/>
    <col min="5121" max="5121" width="13.375" style="834" bestFit="1" customWidth="1"/>
    <col min="5122" max="5122" width="16.375" style="834" bestFit="1" customWidth="1"/>
    <col min="5123" max="5123" width="12" style="834" bestFit="1" customWidth="1"/>
    <col min="5124" max="5124" width="12.5" style="834" bestFit="1" customWidth="1"/>
    <col min="5125" max="5125" width="9.125" style="834" bestFit="1" customWidth="1"/>
    <col min="5126" max="5368" width="9" style="834"/>
    <col min="5369" max="5369" width="9.125" style="834" customWidth="1"/>
    <col min="5370" max="5370" width="12" style="834" customWidth="1"/>
    <col min="5371" max="5371" width="39.5" style="834" customWidth="1"/>
    <col min="5372" max="5373" width="0" style="834" hidden="1" customWidth="1"/>
    <col min="5374" max="5374" width="14.125" style="834" customWidth="1"/>
    <col min="5375" max="5376" width="0" style="834" hidden="1" customWidth="1"/>
    <col min="5377" max="5377" width="13.375" style="834" bestFit="1" customWidth="1"/>
    <col min="5378" max="5378" width="16.375" style="834" bestFit="1" customWidth="1"/>
    <col min="5379" max="5379" width="12" style="834" bestFit="1" customWidth="1"/>
    <col min="5380" max="5380" width="12.5" style="834" bestFit="1" customWidth="1"/>
    <col min="5381" max="5381" width="9.125" style="834" bestFit="1" customWidth="1"/>
    <col min="5382" max="5624" width="9" style="834"/>
    <col min="5625" max="5625" width="9.125" style="834" customWidth="1"/>
    <col min="5626" max="5626" width="12" style="834" customWidth="1"/>
    <col min="5627" max="5627" width="39.5" style="834" customWidth="1"/>
    <col min="5628" max="5629" width="0" style="834" hidden="1" customWidth="1"/>
    <col min="5630" max="5630" width="14.125" style="834" customWidth="1"/>
    <col min="5631" max="5632" width="0" style="834" hidden="1" customWidth="1"/>
    <col min="5633" max="5633" width="13.375" style="834" bestFit="1" customWidth="1"/>
    <col min="5634" max="5634" width="16.375" style="834" bestFit="1" customWidth="1"/>
    <col min="5635" max="5635" width="12" style="834" bestFit="1" customWidth="1"/>
    <col min="5636" max="5636" width="12.5" style="834" bestFit="1" customWidth="1"/>
    <col min="5637" max="5637" width="9.125" style="834" bestFit="1" customWidth="1"/>
    <col min="5638" max="5880" width="9" style="834"/>
    <col min="5881" max="5881" width="9.125" style="834" customWidth="1"/>
    <col min="5882" max="5882" width="12" style="834" customWidth="1"/>
    <col min="5883" max="5883" width="39.5" style="834" customWidth="1"/>
    <col min="5884" max="5885" width="0" style="834" hidden="1" customWidth="1"/>
    <col min="5886" max="5886" width="14.125" style="834" customWidth="1"/>
    <col min="5887" max="5888" width="0" style="834" hidden="1" customWidth="1"/>
    <col min="5889" max="5889" width="13.375" style="834" bestFit="1" customWidth="1"/>
    <col min="5890" max="5890" width="16.375" style="834" bestFit="1" customWidth="1"/>
    <col min="5891" max="5891" width="12" style="834" bestFit="1" customWidth="1"/>
    <col min="5892" max="5892" width="12.5" style="834" bestFit="1" customWidth="1"/>
    <col min="5893" max="5893" width="9.125" style="834" bestFit="1" customWidth="1"/>
    <col min="5894" max="6136" width="9" style="834"/>
    <col min="6137" max="6137" width="9.125" style="834" customWidth="1"/>
    <col min="6138" max="6138" width="12" style="834" customWidth="1"/>
    <col min="6139" max="6139" width="39.5" style="834" customWidth="1"/>
    <col min="6140" max="6141" width="0" style="834" hidden="1" customWidth="1"/>
    <col min="6142" max="6142" width="14.125" style="834" customWidth="1"/>
    <col min="6143" max="6144" width="0" style="834" hidden="1" customWidth="1"/>
    <col min="6145" max="6145" width="13.375" style="834" bestFit="1" customWidth="1"/>
    <col min="6146" max="6146" width="16.375" style="834" bestFit="1" customWidth="1"/>
    <col min="6147" max="6147" width="12" style="834" bestFit="1" customWidth="1"/>
    <col min="6148" max="6148" width="12.5" style="834" bestFit="1" customWidth="1"/>
    <col min="6149" max="6149" width="9.125" style="834" bestFit="1" customWidth="1"/>
    <col min="6150" max="6392" width="9" style="834"/>
    <col min="6393" max="6393" width="9.125" style="834" customWidth="1"/>
    <col min="6394" max="6394" width="12" style="834" customWidth="1"/>
    <col min="6395" max="6395" width="39.5" style="834" customWidth="1"/>
    <col min="6396" max="6397" width="0" style="834" hidden="1" customWidth="1"/>
    <col min="6398" max="6398" width="14.125" style="834" customWidth="1"/>
    <col min="6399" max="6400" width="0" style="834" hidden="1" customWidth="1"/>
    <col min="6401" max="6401" width="13.375" style="834" bestFit="1" customWidth="1"/>
    <col min="6402" max="6402" width="16.375" style="834" bestFit="1" customWidth="1"/>
    <col min="6403" max="6403" width="12" style="834" bestFit="1" customWidth="1"/>
    <col min="6404" max="6404" width="12.5" style="834" bestFit="1" customWidth="1"/>
    <col min="6405" max="6405" width="9.125" style="834" bestFit="1" customWidth="1"/>
    <col min="6406" max="6648" width="9" style="834"/>
    <col min="6649" max="6649" width="9.125" style="834" customWidth="1"/>
    <col min="6650" max="6650" width="12" style="834" customWidth="1"/>
    <col min="6651" max="6651" width="39.5" style="834" customWidth="1"/>
    <col min="6652" max="6653" width="0" style="834" hidden="1" customWidth="1"/>
    <col min="6654" max="6654" width="14.125" style="834" customWidth="1"/>
    <col min="6655" max="6656" width="0" style="834" hidden="1" customWidth="1"/>
    <col min="6657" max="6657" width="13.375" style="834" bestFit="1" customWidth="1"/>
    <col min="6658" max="6658" width="16.375" style="834" bestFit="1" customWidth="1"/>
    <col min="6659" max="6659" width="12" style="834" bestFit="1" customWidth="1"/>
    <col min="6660" max="6660" width="12.5" style="834" bestFit="1" customWidth="1"/>
    <col min="6661" max="6661" width="9.125" style="834" bestFit="1" customWidth="1"/>
    <col min="6662" max="6904" width="9" style="834"/>
    <col min="6905" max="6905" width="9.125" style="834" customWidth="1"/>
    <col min="6906" max="6906" width="12" style="834" customWidth="1"/>
    <col min="6907" max="6907" width="39.5" style="834" customWidth="1"/>
    <col min="6908" max="6909" width="0" style="834" hidden="1" customWidth="1"/>
    <col min="6910" max="6910" width="14.125" style="834" customWidth="1"/>
    <col min="6911" max="6912" width="0" style="834" hidden="1" customWidth="1"/>
    <col min="6913" max="6913" width="13.375" style="834" bestFit="1" customWidth="1"/>
    <col min="6914" max="6914" width="16.375" style="834" bestFit="1" customWidth="1"/>
    <col min="6915" max="6915" width="12" style="834" bestFit="1" customWidth="1"/>
    <col min="6916" max="6916" width="12.5" style="834" bestFit="1" customWidth="1"/>
    <col min="6917" max="6917" width="9.125" style="834" bestFit="1" customWidth="1"/>
    <col min="6918" max="7160" width="9" style="834"/>
    <col min="7161" max="7161" width="9.125" style="834" customWidth="1"/>
    <col min="7162" max="7162" width="12" style="834" customWidth="1"/>
    <col min="7163" max="7163" width="39.5" style="834" customWidth="1"/>
    <col min="7164" max="7165" width="0" style="834" hidden="1" customWidth="1"/>
    <col min="7166" max="7166" width="14.125" style="834" customWidth="1"/>
    <col min="7167" max="7168" width="0" style="834" hidden="1" customWidth="1"/>
    <col min="7169" max="7169" width="13.375" style="834" bestFit="1" customWidth="1"/>
    <col min="7170" max="7170" width="16.375" style="834" bestFit="1" customWidth="1"/>
    <col min="7171" max="7171" width="12" style="834" bestFit="1" customWidth="1"/>
    <col min="7172" max="7172" width="12.5" style="834" bestFit="1" customWidth="1"/>
    <col min="7173" max="7173" width="9.125" style="834" bestFit="1" customWidth="1"/>
    <col min="7174" max="7416" width="9" style="834"/>
    <col min="7417" max="7417" width="9.125" style="834" customWidth="1"/>
    <col min="7418" max="7418" width="12" style="834" customWidth="1"/>
    <col min="7419" max="7419" width="39.5" style="834" customWidth="1"/>
    <col min="7420" max="7421" width="0" style="834" hidden="1" customWidth="1"/>
    <col min="7422" max="7422" width="14.125" style="834" customWidth="1"/>
    <col min="7423" max="7424" width="0" style="834" hidden="1" customWidth="1"/>
    <col min="7425" max="7425" width="13.375" style="834" bestFit="1" customWidth="1"/>
    <col min="7426" max="7426" width="16.375" style="834" bestFit="1" customWidth="1"/>
    <col min="7427" max="7427" width="12" style="834" bestFit="1" customWidth="1"/>
    <col min="7428" max="7428" width="12.5" style="834" bestFit="1" customWidth="1"/>
    <col min="7429" max="7429" width="9.125" style="834" bestFit="1" customWidth="1"/>
    <col min="7430" max="7672" width="9" style="834"/>
    <col min="7673" max="7673" width="9.125" style="834" customWidth="1"/>
    <col min="7674" max="7674" width="12" style="834" customWidth="1"/>
    <col min="7675" max="7675" width="39.5" style="834" customWidth="1"/>
    <col min="7676" max="7677" width="0" style="834" hidden="1" customWidth="1"/>
    <col min="7678" max="7678" width="14.125" style="834" customWidth="1"/>
    <col min="7679" max="7680" width="0" style="834" hidden="1" customWidth="1"/>
    <col min="7681" max="7681" width="13.375" style="834" bestFit="1" customWidth="1"/>
    <col min="7682" max="7682" width="16.375" style="834" bestFit="1" customWidth="1"/>
    <col min="7683" max="7683" width="12" style="834" bestFit="1" customWidth="1"/>
    <col min="7684" max="7684" width="12.5" style="834" bestFit="1" customWidth="1"/>
    <col min="7685" max="7685" width="9.125" style="834" bestFit="1" customWidth="1"/>
    <col min="7686" max="7928" width="9" style="834"/>
    <col min="7929" max="7929" width="9.125" style="834" customWidth="1"/>
    <col min="7930" max="7930" width="12" style="834" customWidth="1"/>
    <col min="7931" max="7931" width="39.5" style="834" customWidth="1"/>
    <col min="7932" max="7933" width="0" style="834" hidden="1" customWidth="1"/>
    <col min="7934" max="7934" width="14.125" style="834" customWidth="1"/>
    <col min="7935" max="7936" width="0" style="834" hidden="1" customWidth="1"/>
    <col min="7937" max="7937" width="13.375" style="834" bestFit="1" customWidth="1"/>
    <col min="7938" max="7938" width="16.375" style="834" bestFit="1" customWidth="1"/>
    <col min="7939" max="7939" width="12" style="834" bestFit="1" customWidth="1"/>
    <col min="7940" max="7940" width="12.5" style="834" bestFit="1" customWidth="1"/>
    <col min="7941" max="7941" width="9.125" style="834" bestFit="1" customWidth="1"/>
    <col min="7942" max="8184" width="9" style="834"/>
    <col min="8185" max="8185" width="9.125" style="834" customWidth="1"/>
    <col min="8186" max="8186" width="12" style="834" customWidth="1"/>
    <col min="8187" max="8187" width="39.5" style="834" customWidth="1"/>
    <col min="8188" max="8189" width="0" style="834" hidden="1" customWidth="1"/>
    <col min="8190" max="8190" width="14.125" style="834" customWidth="1"/>
    <col min="8191" max="8192" width="0" style="834" hidden="1" customWidth="1"/>
    <col min="8193" max="8193" width="13.375" style="834" bestFit="1" customWidth="1"/>
    <col min="8194" max="8194" width="16.375" style="834" bestFit="1" customWidth="1"/>
    <col min="8195" max="8195" width="12" style="834" bestFit="1" customWidth="1"/>
    <col min="8196" max="8196" width="12.5" style="834" bestFit="1" customWidth="1"/>
    <col min="8197" max="8197" width="9.125" style="834" bestFit="1" customWidth="1"/>
    <col min="8198" max="8440" width="9" style="834"/>
    <col min="8441" max="8441" width="9.125" style="834" customWidth="1"/>
    <col min="8442" max="8442" width="12" style="834" customWidth="1"/>
    <col min="8443" max="8443" width="39.5" style="834" customWidth="1"/>
    <col min="8444" max="8445" width="0" style="834" hidden="1" customWidth="1"/>
    <col min="8446" max="8446" width="14.125" style="834" customWidth="1"/>
    <col min="8447" max="8448" width="0" style="834" hidden="1" customWidth="1"/>
    <col min="8449" max="8449" width="13.375" style="834" bestFit="1" customWidth="1"/>
    <col min="8450" max="8450" width="16.375" style="834" bestFit="1" customWidth="1"/>
    <col min="8451" max="8451" width="12" style="834" bestFit="1" customWidth="1"/>
    <col min="8452" max="8452" width="12.5" style="834" bestFit="1" customWidth="1"/>
    <col min="8453" max="8453" width="9.125" style="834" bestFit="1" customWidth="1"/>
    <col min="8454" max="8696" width="9" style="834"/>
    <col min="8697" max="8697" width="9.125" style="834" customWidth="1"/>
    <col min="8698" max="8698" width="12" style="834" customWidth="1"/>
    <col min="8699" max="8699" width="39.5" style="834" customWidth="1"/>
    <col min="8700" max="8701" width="0" style="834" hidden="1" customWidth="1"/>
    <col min="8702" max="8702" width="14.125" style="834" customWidth="1"/>
    <col min="8703" max="8704" width="0" style="834" hidden="1" customWidth="1"/>
    <col min="8705" max="8705" width="13.375" style="834" bestFit="1" customWidth="1"/>
    <col min="8706" max="8706" width="16.375" style="834" bestFit="1" customWidth="1"/>
    <col min="8707" max="8707" width="12" style="834" bestFit="1" customWidth="1"/>
    <col min="8708" max="8708" width="12.5" style="834" bestFit="1" customWidth="1"/>
    <col min="8709" max="8709" width="9.125" style="834" bestFit="1" customWidth="1"/>
    <col min="8710" max="8952" width="9" style="834"/>
    <col min="8953" max="8953" width="9.125" style="834" customWidth="1"/>
    <col min="8954" max="8954" width="12" style="834" customWidth="1"/>
    <col min="8955" max="8955" width="39.5" style="834" customWidth="1"/>
    <col min="8956" max="8957" width="0" style="834" hidden="1" customWidth="1"/>
    <col min="8958" max="8958" width="14.125" style="834" customWidth="1"/>
    <col min="8959" max="8960" width="0" style="834" hidden="1" customWidth="1"/>
    <col min="8961" max="8961" width="13.375" style="834" bestFit="1" customWidth="1"/>
    <col min="8962" max="8962" width="16.375" style="834" bestFit="1" customWidth="1"/>
    <col min="8963" max="8963" width="12" style="834" bestFit="1" customWidth="1"/>
    <col min="8964" max="8964" width="12.5" style="834" bestFit="1" customWidth="1"/>
    <col min="8965" max="8965" width="9.125" style="834" bestFit="1" customWidth="1"/>
    <col min="8966" max="9208" width="9" style="834"/>
    <col min="9209" max="9209" width="9.125" style="834" customWidth="1"/>
    <col min="9210" max="9210" width="12" style="834" customWidth="1"/>
    <col min="9211" max="9211" width="39.5" style="834" customWidth="1"/>
    <col min="9212" max="9213" width="0" style="834" hidden="1" customWidth="1"/>
    <col min="9214" max="9214" width="14.125" style="834" customWidth="1"/>
    <col min="9215" max="9216" width="0" style="834" hidden="1" customWidth="1"/>
    <col min="9217" max="9217" width="13.375" style="834" bestFit="1" customWidth="1"/>
    <col min="9218" max="9218" width="16.375" style="834" bestFit="1" customWidth="1"/>
    <col min="9219" max="9219" width="12" style="834" bestFit="1" customWidth="1"/>
    <col min="9220" max="9220" width="12.5" style="834" bestFit="1" customWidth="1"/>
    <col min="9221" max="9221" width="9.125" style="834" bestFit="1" customWidth="1"/>
    <col min="9222" max="9464" width="9" style="834"/>
    <col min="9465" max="9465" width="9.125" style="834" customWidth="1"/>
    <col min="9466" max="9466" width="12" style="834" customWidth="1"/>
    <col min="9467" max="9467" width="39.5" style="834" customWidth="1"/>
    <col min="9468" max="9469" width="0" style="834" hidden="1" customWidth="1"/>
    <col min="9470" max="9470" width="14.125" style="834" customWidth="1"/>
    <col min="9471" max="9472" width="0" style="834" hidden="1" customWidth="1"/>
    <col min="9473" max="9473" width="13.375" style="834" bestFit="1" customWidth="1"/>
    <col min="9474" max="9474" width="16.375" style="834" bestFit="1" customWidth="1"/>
    <col min="9475" max="9475" width="12" style="834" bestFit="1" customWidth="1"/>
    <col min="9476" max="9476" width="12.5" style="834" bestFit="1" customWidth="1"/>
    <col min="9477" max="9477" width="9.125" style="834" bestFit="1" customWidth="1"/>
    <col min="9478" max="9720" width="9" style="834"/>
    <col min="9721" max="9721" width="9.125" style="834" customWidth="1"/>
    <col min="9722" max="9722" width="12" style="834" customWidth="1"/>
    <col min="9723" max="9723" width="39.5" style="834" customWidth="1"/>
    <col min="9724" max="9725" width="0" style="834" hidden="1" customWidth="1"/>
    <col min="9726" max="9726" width="14.125" style="834" customWidth="1"/>
    <col min="9727" max="9728" width="0" style="834" hidden="1" customWidth="1"/>
    <col min="9729" max="9729" width="13.375" style="834" bestFit="1" customWidth="1"/>
    <col min="9730" max="9730" width="16.375" style="834" bestFit="1" customWidth="1"/>
    <col min="9731" max="9731" width="12" style="834" bestFit="1" customWidth="1"/>
    <col min="9732" max="9732" width="12.5" style="834" bestFit="1" customWidth="1"/>
    <col min="9733" max="9733" width="9.125" style="834" bestFit="1" customWidth="1"/>
    <col min="9734" max="9976" width="9" style="834"/>
    <col min="9977" max="9977" width="9.125" style="834" customWidth="1"/>
    <col min="9978" max="9978" width="12" style="834" customWidth="1"/>
    <col min="9979" max="9979" width="39.5" style="834" customWidth="1"/>
    <col min="9980" max="9981" width="0" style="834" hidden="1" customWidth="1"/>
    <col min="9982" max="9982" width="14.125" style="834" customWidth="1"/>
    <col min="9983" max="9984" width="0" style="834" hidden="1" customWidth="1"/>
    <col min="9985" max="9985" width="13.375" style="834" bestFit="1" customWidth="1"/>
    <col min="9986" max="9986" width="16.375" style="834" bestFit="1" customWidth="1"/>
    <col min="9987" max="9987" width="12" style="834" bestFit="1" customWidth="1"/>
    <col min="9988" max="9988" width="12.5" style="834" bestFit="1" customWidth="1"/>
    <col min="9989" max="9989" width="9.125" style="834" bestFit="1" customWidth="1"/>
    <col min="9990" max="10232" width="9" style="834"/>
    <col min="10233" max="10233" width="9.125" style="834" customWidth="1"/>
    <col min="10234" max="10234" width="12" style="834" customWidth="1"/>
    <col min="10235" max="10235" width="39.5" style="834" customWidth="1"/>
    <col min="10236" max="10237" width="0" style="834" hidden="1" customWidth="1"/>
    <col min="10238" max="10238" width="14.125" style="834" customWidth="1"/>
    <col min="10239" max="10240" width="0" style="834" hidden="1" customWidth="1"/>
    <col min="10241" max="10241" width="13.375" style="834" bestFit="1" customWidth="1"/>
    <col min="10242" max="10242" width="16.375" style="834" bestFit="1" customWidth="1"/>
    <col min="10243" max="10243" width="12" style="834" bestFit="1" customWidth="1"/>
    <col min="10244" max="10244" width="12.5" style="834" bestFit="1" customWidth="1"/>
    <col min="10245" max="10245" width="9.125" style="834" bestFit="1" customWidth="1"/>
    <col min="10246" max="10488" width="9" style="834"/>
    <col min="10489" max="10489" width="9.125" style="834" customWidth="1"/>
    <col min="10490" max="10490" width="12" style="834" customWidth="1"/>
    <col min="10491" max="10491" width="39.5" style="834" customWidth="1"/>
    <col min="10492" max="10493" width="0" style="834" hidden="1" customWidth="1"/>
    <col min="10494" max="10494" width="14.125" style="834" customWidth="1"/>
    <col min="10495" max="10496" width="0" style="834" hidden="1" customWidth="1"/>
    <col min="10497" max="10497" width="13.375" style="834" bestFit="1" customWidth="1"/>
    <col min="10498" max="10498" width="16.375" style="834" bestFit="1" customWidth="1"/>
    <col min="10499" max="10499" width="12" style="834" bestFit="1" customWidth="1"/>
    <col min="10500" max="10500" width="12.5" style="834" bestFit="1" customWidth="1"/>
    <col min="10501" max="10501" width="9.125" style="834" bestFit="1" customWidth="1"/>
    <col min="10502" max="10744" width="9" style="834"/>
    <col min="10745" max="10745" width="9.125" style="834" customWidth="1"/>
    <col min="10746" max="10746" width="12" style="834" customWidth="1"/>
    <col min="10747" max="10747" width="39.5" style="834" customWidth="1"/>
    <col min="10748" max="10749" width="0" style="834" hidden="1" customWidth="1"/>
    <col min="10750" max="10750" width="14.125" style="834" customWidth="1"/>
    <col min="10751" max="10752" width="0" style="834" hidden="1" customWidth="1"/>
    <col min="10753" max="10753" width="13.375" style="834" bestFit="1" customWidth="1"/>
    <col min="10754" max="10754" width="16.375" style="834" bestFit="1" customWidth="1"/>
    <col min="10755" max="10755" width="12" style="834" bestFit="1" customWidth="1"/>
    <col min="10756" max="10756" width="12.5" style="834" bestFit="1" customWidth="1"/>
    <col min="10757" max="10757" width="9.125" style="834" bestFit="1" customWidth="1"/>
    <col min="10758" max="11000" width="9" style="834"/>
    <col min="11001" max="11001" width="9.125" style="834" customWidth="1"/>
    <col min="11002" max="11002" width="12" style="834" customWidth="1"/>
    <col min="11003" max="11003" width="39.5" style="834" customWidth="1"/>
    <col min="11004" max="11005" width="0" style="834" hidden="1" customWidth="1"/>
    <col min="11006" max="11006" width="14.125" style="834" customWidth="1"/>
    <col min="11007" max="11008" width="0" style="834" hidden="1" customWidth="1"/>
    <col min="11009" max="11009" width="13.375" style="834" bestFit="1" customWidth="1"/>
    <col min="11010" max="11010" width="16.375" style="834" bestFit="1" customWidth="1"/>
    <col min="11011" max="11011" width="12" style="834" bestFit="1" customWidth="1"/>
    <col min="11012" max="11012" width="12.5" style="834" bestFit="1" customWidth="1"/>
    <col min="11013" max="11013" width="9.125" style="834" bestFit="1" customWidth="1"/>
    <col min="11014" max="11256" width="9" style="834"/>
    <col min="11257" max="11257" width="9.125" style="834" customWidth="1"/>
    <col min="11258" max="11258" width="12" style="834" customWidth="1"/>
    <col min="11259" max="11259" width="39.5" style="834" customWidth="1"/>
    <col min="11260" max="11261" width="0" style="834" hidden="1" customWidth="1"/>
    <col min="11262" max="11262" width="14.125" style="834" customWidth="1"/>
    <col min="11263" max="11264" width="0" style="834" hidden="1" customWidth="1"/>
    <col min="11265" max="11265" width="13.375" style="834" bestFit="1" customWidth="1"/>
    <col min="11266" max="11266" width="16.375" style="834" bestFit="1" customWidth="1"/>
    <col min="11267" max="11267" width="12" style="834" bestFit="1" customWidth="1"/>
    <col min="11268" max="11268" width="12.5" style="834" bestFit="1" customWidth="1"/>
    <col min="11269" max="11269" width="9.125" style="834" bestFit="1" customWidth="1"/>
    <col min="11270" max="11512" width="9" style="834"/>
    <col min="11513" max="11513" width="9.125" style="834" customWidth="1"/>
    <col min="11514" max="11514" width="12" style="834" customWidth="1"/>
    <col min="11515" max="11515" width="39.5" style="834" customWidth="1"/>
    <col min="11516" max="11517" width="0" style="834" hidden="1" customWidth="1"/>
    <col min="11518" max="11518" width="14.125" style="834" customWidth="1"/>
    <col min="11519" max="11520" width="0" style="834" hidden="1" customWidth="1"/>
    <col min="11521" max="11521" width="13.375" style="834" bestFit="1" customWidth="1"/>
    <col min="11522" max="11522" width="16.375" style="834" bestFit="1" customWidth="1"/>
    <col min="11523" max="11523" width="12" style="834" bestFit="1" customWidth="1"/>
    <col min="11524" max="11524" width="12.5" style="834" bestFit="1" customWidth="1"/>
    <col min="11525" max="11525" width="9.125" style="834" bestFit="1" customWidth="1"/>
    <col min="11526" max="11768" width="9" style="834"/>
    <col min="11769" max="11769" width="9.125" style="834" customWidth="1"/>
    <col min="11770" max="11770" width="12" style="834" customWidth="1"/>
    <col min="11771" max="11771" width="39.5" style="834" customWidth="1"/>
    <col min="11772" max="11773" width="0" style="834" hidden="1" customWidth="1"/>
    <col min="11774" max="11774" width="14.125" style="834" customWidth="1"/>
    <col min="11775" max="11776" width="0" style="834" hidden="1" customWidth="1"/>
    <col min="11777" max="11777" width="13.375" style="834" bestFit="1" customWidth="1"/>
    <col min="11778" max="11778" width="16.375" style="834" bestFit="1" customWidth="1"/>
    <col min="11779" max="11779" width="12" style="834" bestFit="1" customWidth="1"/>
    <col min="11780" max="11780" width="12.5" style="834" bestFit="1" customWidth="1"/>
    <col min="11781" max="11781" width="9.125" style="834" bestFit="1" customWidth="1"/>
    <col min="11782" max="12024" width="9" style="834"/>
    <col min="12025" max="12025" width="9.125" style="834" customWidth="1"/>
    <col min="12026" max="12026" width="12" style="834" customWidth="1"/>
    <col min="12027" max="12027" width="39.5" style="834" customWidth="1"/>
    <col min="12028" max="12029" width="0" style="834" hidden="1" customWidth="1"/>
    <col min="12030" max="12030" width="14.125" style="834" customWidth="1"/>
    <col min="12031" max="12032" width="0" style="834" hidden="1" customWidth="1"/>
    <col min="12033" max="12033" width="13.375" style="834" bestFit="1" customWidth="1"/>
    <col min="12034" max="12034" width="16.375" style="834" bestFit="1" customWidth="1"/>
    <col min="12035" max="12035" width="12" style="834" bestFit="1" customWidth="1"/>
    <col min="12036" max="12036" width="12.5" style="834" bestFit="1" customWidth="1"/>
    <col min="12037" max="12037" width="9.125" style="834" bestFit="1" customWidth="1"/>
    <col min="12038" max="12280" width="9" style="834"/>
    <col min="12281" max="12281" width="9.125" style="834" customWidth="1"/>
    <col min="12282" max="12282" width="12" style="834" customWidth="1"/>
    <col min="12283" max="12283" width="39.5" style="834" customWidth="1"/>
    <col min="12284" max="12285" width="0" style="834" hidden="1" customWidth="1"/>
    <col min="12286" max="12286" width="14.125" style="834" customWidth="1"/>
    <col min="12287" max="12288" width="0" style="834" hidden="1" customWidth="1"/>
    <col min="12289" max="12289" width="13.375" style="834" bestFit="1" customWidth="1"/>
    <col min="12290" max="12290" width="16.375" style="834" bestFit="1" customWidth="1"/>
    <col min="12291" max="12291" width="12" style="834" bestFit="1" customWidth="1"/>
    <col min="12292" max="12292" width="12.5" style="834" bestFit="1" customWidth="1"/>
    <col min="12293" max="12293" width="9.125" style="834" bestFit="1" customWidth="1"/>
    <col min="12294" max="12536" width="9" style="834"/>
    <col min="12537" max="12537" width="9.125" style="834" customWidth="1"/>
    <col min="12538" max="12538" width="12" style="834" customWidth="1"/>
    <col min="12539" max="12539" width="39.5" style="834" customWidth="1"/>
    <col min="12540" max="12541" width="0" style="834" hidden="1" customWidth="1"/>
    <col min="12542" max="12542" width="14.125" style="834" customWidth="1"/>
    <col min="12543" max="12544" width="0" style="834" hidden="1" customWidth="1"/>
    <col min="12545" max="12545" width="13.375" style="834" bestFit="1" customWidth="1"/>
    <col min="12546" max="12546" width="16.375" style="834" bestFit="1" customWidth="1"/>
    <col min="12547" max="12547" width="12" style="834" bestFit="1" customWidth="1"/>
    <col min="12548" max="12548" width="12.5" style="834" bestFit="1" customWidth="1"/>
    <col min="12549" max="12549" width="9.125" style="834" bestFit="1" customWidth="1"/>
    <col min="12550" max="12792" width="9" style="834"/>
    <col min="12793" max="12793" width="9.125" style="834" customWidth="1"/>
    <col min="12794" max="12794" width="12" style="834" customWidth="1"/>
    <col min="12795" max="12795" width="39.5" style="834" customWidth="1"/>
    <col min="12796" max="12797" width="0" style="834" hidden="1" customWidth="1"/>
    <col min="12798" max="12798" width="14.125" style="834" customWidth="1"/>
    <col min="12799" max="12800" width="0" style="834" hidden="1" customWidth="1"/>
    <col min="12801" max="12801" width="13.375" style="834" bestFit="1" customWidth="1"/>
    <col min="12802" max="12802" width="16.375" style="834" bestFit="1" customWidth="1"/>
    <col min="12803" max="12803" width="12" style="834" bestFit="1" customWidth="1"/>
    <col min="12804" max="12804" width="12.5" style="834" bestFit="1" customWidth="1"/>
    <col min="12805" max="12805" width="9.125" style="834" bestFit="1" customWidth="1"/>
    <col min="12806" max="13048" width="9" style="834"/>
    <col min="13049" max="13049" width="9.125" style="834" customWidth="1"/>
    <col min="13050" max="13050" width="12" style="834" customWidth="1"/>
    <col min="13051" max="13051" width="39.5" style="834" customWidth="1"/>
    <col min="13052" max="13053" width="0" style="834" hidden="1" customWidth="1"/>
    <col min="13054" max="13054" width="14.125" style="834" customWidth="1"/>
    <col min="13055" max="13056" width="0" style="834" hidden="1" customWidth="1"/>
    <col min="13057" max="13057" width="13.375" style="834" bestFit="1" customWidth="1"/>
    <col min="13058" max="13058" width="16.375" style="834" bestFit="1" customWidth="1"/>
    <col min="13059" max="13059" width="12" style="834" bestFit="1" customWidth="1"/>
    <col min="13060" max="13060" width="12.5" style="834" bestFit="1" customWidth="1"/>
    <col min="13061" max="13061" width="9.125" style="834" bestFit="1" customWidth="1"/>
    <col min="13062" max="13304" width="9" style="834"/>
    <col min="13305" max="13305" width="9.125" style="834" customWidth="1"/>
    <col min="13306" max="13306" width="12" style="834" customWidth="1"/>
    <col min="13307" max="13307" width="39.5" style="834" customWidth="1"/>
    <col min="13308" max="13309" width="0" style="834" hidden="1" customWidth="1"/>
    <col min="13310" max="13310" width="14.125" style="834" customWidth="1"/>
    <col min="13311" max="13312" width="0" style="834" hidden="1" customWidth="1"/>
    <col min="13313" max="13313" width="13.375" style="834" bestFit="1" customWidth="1"/>
    <col min="13314" max="13314" width="16.375" style="834" bestFit="1" customWidth="1"/>
    <col min="13315" max="13315" width="12" style="834" bestFit="1" customWidth="1"/>
    <col min="13316" max="13316" width="12.5" style="834" bestFit="1" customWidth="1"/>
    <col min="13317" max="13317" width="9.125" style="834" bestFit="1" customWidth="1"/>
    <col min="13318" max="13560" width="9" style="834"/>
    <col min="13561" max="13561" width="9.125" style="834" customWidth="1"/>
    <col min="13562" max="13562" width="12" style="834" customWidth="1"/>
    <col min="13563" max="13563" width="39.5" style="834" customWidth="1"/>
    <col min="13564" max="13565" width="0" style="834" hidden="1" customWidth="1"/>
    <col min="13566" max="13566" width="14.125" style="834" customWidth="1"/>
    <col min="13567" max="13568" width="0" style="834" hidden="1" customWidth="1"/>
    <col min="13569" max="13569" width="13.375" style="834" bestFit="1" customWidth="1"/>
    <col min="13570" max="13570" width="16.375" style="834" bestFit="1" customWidth="1"/>
    <col min="13571" max="13571" width="12" style="834" bestFit="1" customWidth="1"/>
    <col min="13572" max="13572" width="12.5" style="834" bestFit="1" customWidth="1"/>
    <col min="13573" max="13573" width="9.125" style="834" bestFit="1" customWidth="1"/>
    <col min="13574" max="13816" width="9" style="834"/>
    <col min="13817" max="13817" width="9.125" style="834" customWidth="1"/>
    <col min="13818" max="13818" width="12" style="834" customWidth="1"/>
    <col min="13819" max="13819" width="39.5" style="834" customWidth="1"/>
    <col min="13820" max="13821" width="0" style="834" hidden="1" customWidth="1"/>
    <col min="13822" max="13822" width="14.125" style="834" customWidth="1"/>
    <col min="13823" max="13824" width="0" style="834" hidden="1" customWidth="1"/>
    <col min="13825" max="13825" width="13.375" style="834" bestFit="1" customWidth="1"/>
    <col min="13826" max="13826" width="16.375" style="834" bestFit="1" customWidth="1"/>
    <col min="13827" max="13827" width="12" style="834" bestFit="1" customWidth="1"/>
    <col min="13828" max="13828" width="12.5" style="834" bestFit="1" customWidth="1"/>
    <col min="13829" max="13829" width="9.125" style="834" bestFit="1" customWidth="1"/>
    <col min="13830" max="14072" width="9" style="834"/>
    <col min="14073" max="14073" width="9.125" style="834" customWidth="1"/>
    <col min="14074" max="14074" width="12" style="834" customWidth="1"/>
    <col min="14075" max="14075" width="39.5" style="834" customWidth="1"/>
    <col min="14076" max="14077" width="0" style="834" hidden="1" customWidth="1"/>
    <col min="14078" max="14078" width="14.125" style="834" customWidth="1"/>
    <col min="14079" max="14080" width="0" style="834" hidden="1" customWidth="1"/>
    <col min="14081" max="14081" width="13.375" style="834" bestFit="1" customWidth="1"/>
    <col min="14082" max="14082" width="16.375" style="834" bestFit="1" customWidth="1"/>
    <col min="14083" max="14083" width="12" style="834" bestFit="1" customWidth="1"/>
    <col min="14084" max="14084" width="12.5" style="834" bestFit="1" customWidth="1"/>
    <col min="14085" max="14085" width="9.125" style="834" bestFit="1" customWidth="1"/>
    <col min="14086" max="14328" width="9" style="834"/>
    <col min="14329" max="14329" width="9.125" style="834" customWidth="1"/>
    <col min="14330" max="14330" width="12" style="834" customWidth="1"/>
    <col min="14331" max="14331" width="39.5" style="834" customWidth="1"/>
    <col min="14332" max="14333" width="0" style="834" hidden="1" customWidth="1"/>
    <col min="14334" max="14334" width="14.125" style="834" customWidth="1"/>
    <col min="14335" max="14336" width="0" style="834" hidden="1" customWidth="1"/>
    <col min="14337" max="14337" width="13.375" style="834" bestFit="1" customWidth="1"/>
    <col min="14338" max="14338" width="16.375" style="834" bestFit="1" customWidth="1"/>
    <col min="14339" max="14339" width="12" style="834" bestFit="1" customWidth="1"/>
    <col min="14340" max="14340" width="12.5" style="834" bestFit="1" customWidth="1"/>
    <col min="14341" max="14341" width="9.125" style="834" bestFit="1" customWidth="1"/>
    <col min="14342" max="14584" width="9" style="834"/>
    <col min="14585" max="14585" width="9.125" style="834" customWidth="1"/>
    <col min="14586" max="14586" width="12" style="834" customWidth="1"/>
    <col min="14587" max="14587" width="39.5" style="834" customWidth="1"/>
    <col min="14588" max="14589" width="0" style="834" hidden="1" customWidth="1"/>
    <col min="14590" max="14590" width="14.125" style="834" customWidth="1"/>
    <col min="14591" max="14592" width="0" style="834" hidden="1" customWidth="1"/>
    <col min="14593" max="14593" width="13.375" style="834" bestFit="1" customWidth="1"/>
    <col min="14594" max="14594" width="16.375" style="834" bestFit="1" customWidth="1"/>
    <col min="14595" max="14595" width="12" style="834" bestFit="1" customWidth="1"/>
    <col min="14596" max="14596" width="12.5" style="834" bestFit="1" customWidth="1"/>
    <col min="14597" max="14597" width="9.125" style="834" bestFit="1" customWidth="1"/>
    <col min="14598" max="14840" width="9" style="834"/>
    <col min="14841" max="14841" width="9.125" style="834" customWidth="1"/>
    <col min="14842" max="14842" width="12" style="834" customWidth="1"/>
    <col min="14843" max="14843" width="39.5" style="834" customWidth="1"/>
    <col min="14844" max="14845" width="0" style="834" hidden="1" customWidth="1"/>
    <col min="14846" max="14846" width="14.125" style="834" customWidth="1"/>
    <col min="14847" max="14848" width="0" style="834" hidden="1" customWidth="1"/>
    <col min="14849" max="14849" width="13.375" style="834" bestFit="1" customWidth="1"/>
    <col min="14850" max="14850" width="16.375" style="834" bestFit="1" customWidth="1"/>
    <col min="14851" max="14851" width="12" style="834" bestFit="1" customWidth="1"/>
    <col min="14852" max="14852" width="12.5" style="834" bestFit="1" customWidth="1"/>
    <col min="14853" max="14853" width="9.125" style="834" bestFit="1" customWidth="1"/>
    <col min="14854" max="15096" width="9" style="834"/>
    <col min="15097" max="15097" width="9.125" style="834" customWidth="1"/>
    <col min="15098" max="15098" width="12" style="834" customWidth="1"/>
    <col min="15099" max="15099" width="39.5" style="834" customWidth="1"/>
    <col min="15100" max="15101" width="0" style="834" hidden="1" customWidth="1"/>
    <col min="15102" max="15102" width="14.125" style="834" customWidth="1"/>
    <col min="15103" max="15104" width="0" style="834" hidden="1" customWidth="1"/>
    <col min="15105" max="15105" width="13.375" style="834" bestFit="1" customWidth="1"/>
    <col min="15106" max="15106" width="16.375" style="834" bestFit="1" customWidth="1"/>
    <col min="15107" max="15107" width="12" style="834" bestFit="1" customWidth="1"/>
    <col min="15108" max="15108" width="12.5" style="834" bestFit="1" customWidth="1"/>
    <col min="15109" max="15109" width="9.125" style="834" bestFit="1" customWidth="1"/>
    <col min="15110" max="15352" width="9" style="834"/>
    <col min="15353" max="15353" width="9.125" style="834" customWidth="1"/>
    <col min="15354" max="15354" width="12" style="834" customWidth="1"/>
    <col min="15355" max="15355" width="39.5" style="834" customWidth="1"/>
    <col min="15356" max="15357" width="0" style="834" hidden="1" customWidth="1"/>
    <col min="15358" max="15358" width="14.125" style="834" customWidth="1"/>
    <col min="15359" max="15360" width="0" style="834" hidden="1" customWidth="1"/>
    <col min="15361" max="15361" width="13.375" style="834" bestFit="1" customWidth="1"/>
    <col min="15362" max="15362" width="16.375" style="834" bestFit="1" customWidth="1"/>
    <col min="15363" max="15363" width="12" style="834" bestFit="1" customWidth="1"/>
    <col min="15364" max="15364" width="12.5" style="834" bestFit="1" customWidth="1"/>
    <col min="15365" max="15365" width="9.125" style="834" bestFit="1" customWidth="1"/>
    <col min="15366" max="15608" width="9" style="834"/>
    <col min="15609" max="15609" width="9.125" style="834" customWidth="1"/>
    <col min="15610" max="15610" width="12" style="834" customWidth="1"/>
    <col min="15611" max="15611" width="39.5" style="834" customWidth="1"/>
    <col min="15612" max="15613" width="0" style="834" hidden="1" customWidth="1"/>
    <col min="15614" max="15614" width="14.125" style="834" customWidth="1"/>
    <col min="15615" max="15616" width="0" style="834" hidden="1" customWidth="1"/>
    <col min="15617" max="15617" width="13.375" style="834" bestFit="1" customWidth="1"/>
    <col min="15618" max="15618" width="16.375" style="834" bestFit="1" customWidth="1"/>
    <col min="15619" max="15619" width="12" style="834" bestFit="1" customWidth="1"/>
    <col min="15620" max="15620" width="12.5" style="834" bestFit="1" customWidth="1"/>
    <col min="15621" max="15621" width="9.125" style="834" bestFit="1" customWidth="1"/>
    <col min="15622" max="15864" width="9" style="834"/>
    <col min="15865" max="15865" width="9.125" style="834" customWidth="1"/>
    <col min="15866" max="15866" width="12" style="834" customWidth="1"/>
    <col min="15867" max="15867" width="39.5" style="834" customWidth="1"/>
    <col min="15868" max="15869" width="0" style="834" hidden="1" customWidth="1"/>
    <col min="15870" max="15870" width="14.125" style="834" customWidth="1"/>
    <col min="15871" max="15872" width="0" style="834" hidden="1" customWidth="1"/>
    <col min="15873" max="15873" width="13.375" style="834" bestFit="1" customWidth="1"/>
    <col min="15874" max="15874" width="16.375" style="834" bestFit="1" customWidth="1"/>
    <col min="15875" max="15875" width="12" style="834" bestFit="1" customWidth="1"/>
    <col min="15876" max="15876" width="12.5" style="834" bestFit="1" customWidth="1"/>
    <col min="15877" max="15877" width="9.125" style="834" bestFit="1" customWidth="1"/>
    <col min="15878" max="16120" width="9" style="834"/>
    <col min="16121" max="16121" width="9.125" style="834" customWidth="1"/>
    <col min="16122" max="16122" width="12" style="834" customWidth="1"/>
    <col min="16123" max="16123" width="39.5" style="834" customWidth="1"/>
    <col min="16124" max="16125" width="0" style="834" hidden="1" customWidth="1"/>
    <col min="16126" max="16126" width="14.125" style="834" customWidth="1"/>
    <col min="16127" max="16128" width="0" style="834" hidden="1" customWidth="1"/>
    <col min="16129" max="16129" width="13.375" style="834" bestFit="1" customWidth="1"/>
    <col min="16130" max="16130" width="16.375" style="834" bestFit="1" customWidth="1"/>
    <col min="16131" max="16131" width="12" style="834" bestFit="1" customWidth="1"/>
    <col min="16132" max="16132" width="12.5" style="834" bestFit="1" customWidth="1"/>
    <col min="16133" max="16133" width="9.125" style="834" bestFit="1" customWidth="1"/>
    <col min="16134" max="16384" width="9" style="834"/>
  </cols>
  <sheetData>
    <row r="1" spans="1:11" s="923" customFormat="1" ht="10.5">
      <c r="A1" s="1247" t="s">
        <v>3935</v>
      </c>
      <c r="B1" s="1247"/>
      <c r="C1" s="1247"/>
      <c r="D1" s="1247"/>
      <c r="E1" s="1247"/>
      <c r="F1" s="1247"/>
      <c r="G1" s="1247"/>
      <c r="H1" s="1247"/>
      <c r="I1" s="1247"/>
      <c r="J1" s="1247"/>
      <c r="K1" s="1247"/>
    </row>
    <row r="2" spans="1:11" s="923" customFormat="1" ht="10.5">
      <c r="A2" s="1247" t="s">
        <v>4281</v>
      </c>
      <c r="B2" s="1247"/>
      <c r="C2" s="1247"/>
      <c r="D2" s="1247"/>
      <c r="E2" s="1247"/>
      <c r="F2" s="1247"/>
      <c r="G2" s="1247"/>
      <c r="H2" s="1247"/>
      <c r="I2" s="1247"/>
      <c r="J2" s="1247"/>
      <c r="K2" s="1247"/>
    </row>
    <row r="3" spans="1:11" s="930" customFormat="1" ht="21" customHeight="1">
      <c r="A3" s="1055" t="s">
        <v>4060</v>
      </c>
      <c r="B3" s="924" t="s">
        <v>3623</v>
      </c>
      <c r="C3" s="925" t="s">
        <v>3624</v>
      </c>
      <c r="D3" s="925" t="s">
        <v>3625</v>
      </c>
      <c r="E3" s="925" t="s">
        <v>3626</v>
      </c>
      <c r="F3" s="926" t="s">
        <v>3627</v>
      </c>
      <c r="G3" s="927" t="s">
        <v>3937</v>
      </c>
      <c r="H3" s="928" t="s">
        <v>3938</v>
      </c>
      <c r="I3" s="926" t="s">
        <v>3628</v>
      </c>
      <c r="J3" s="929" t="s">
        <v>3629</v>
      </c>
      <c r="K3" s="1056"/>
    </row>
    <row r="4" spans="1:11" ht="13.5" customHeight="1">
      <c r="A4" s="931" t="s">
        <v>4076</v>
      </c>
      <c r="B4" s="840" t="s">
        <v>4063</v>
      </c>
      <c r="C4" s="932" t="s">
        <v>4077</v>
      </c>
      <c r="D4" s="932"/>
      <c r="E4" s="846" t="s">
        <v>3889</v>
      </c>
      <c r="F4" s="933" t="s">
        <v>4078</v>
      </c>
      <c r="G4" s="933"/>
      <c r="H4" s="933"/>
      <c r="I4" s="934"/>
      <c r="J4" s="935">
        <v>120000</v>
      </c>
      <c r="K4" s="936" t="s">
        <v>3679</v>
      </c>
    </row>
    <row r="5" spans="1:11" ht="13.5" customHeight="1">
      <c r="A5" s="937" t="s">
        <v>4076</v>
      </c>
      <c r="B5" s="840" t="s">
        <v>4063</v>
      </c>
      <c r="C5" s="932" t="s">
        <v>4079</v>
      </c>
      <c r="D5" s="932"/>
      <c r="E5" s="846" t="s">
        <v>3889</v>
      </c>
      <c r="F5" s="933" t="s">
        <v>4080</v>
      </c>
      <c r="G5" s="933"/>
      <c r="H5" s="933"/>
      <c r="I5" s="934"/>
      <c r="J5" s="935">
        <v>35000</v>
      </c>
      <c r="K5" s="936" t="s">
        <v>3679</v>
      </c>
    </row>
    <row r="6" spans="1:11" ht="13.5" customHeight="1">
      <c r="A6" s="937" t="s">
        <v>4076</v>
      </c>
      <c r="B6" s="840" t="s">
        <v>4063</v>
      </c>
      <c r="C6" s="932" t="s">
        <v>4081</v>
      </c>
      <c r="D6" s="932"/>
      <c r="E6" s="846" t="s">
        <v>3889</v>
      </c>
      <c r="F6" s="933" t="s">
        <v>4082</v>
      </c>
      <c r="G6" s="933"/>
      <c r="H6" s="933"/>
      <c r="I6" s="934"/>
      <c r="J6" s="935">
        <v>35000</v>
      </c>
      <c r="K6" s="936" t="s">
        <v>3679</v>
      </c>
    </row>
    <row r="7" spans="1:11" ht="13.5" customHeight="1">
      <c r="A7" s="937" t="s">
        <v>4083</v>
      </c>
      <c r="B7" s="840" t="s">
        <v>4063</v>
      </c>
      <c r="C7" s="932" t="s">
        <v>4084</v>
      </c>
      <c r="D7" s="932"/>
      <c r="E7" s="936" t="s">
        <v>4086</v>
      </c>
      <c r="F7" s="933" t="s">
        <v>4085</v>
      </c>
      <c r="G7" s="933"/>
      <c r="H7" s="933"/>
      <c r="I7" s="934"/>
      <c r="J7" s="935">
        <v>40000</v>
      </c>
      <c r="K7" s="936" t="s">
        <v>4086</v>
      </c>
    </row>
    <row r="8" spans="1:11" ht="13.5" customHeight="1">
      <c r="A8" s="937" t="s">
        <v>4083</v>
      </c>
      <c r="B8" s="840" t="s">
        <v>4063</v>
      </c>
      <c r="C8" s="932" t="s">
        <v>4087</v>
      </c>
      <c r="D8" s="932"/>
      <c r="E8" s="936" t="s">
        <v>4086</v>
      </c>
      <c r="F8" s="933" t="s">
        <v>3533</v>
      </c>
      <c r="G8" s="933"/>
      <c r="H8" s="933"/>
      <c r="I8" s="934"/>
      <c r="J8" s="935">
        <v>40000</v>
      </c>
      <c r="K8" s="936" t="s">
        <v>4086</v>
      </c>
    </row>
    <row r="9" spans="1:11" ht="13.5" customHeight="1">
      <c r="A9" s="937" t="s">
        <v>4083</v>
      </c>
      <c r="B9" s="840" t="s">
        <v>4063</v>
      </c>
      <c r="C9" s="932" t="s">
        <v>4088</v>
      </c>
      <c r="D9" s="932"/>
      <c r="E9" s="936" t="s">
        <v>4086</v>
      </c>
      <c r="F9" s="933" t="s">
        <v>4089</v>
      </c>
      <c r="G9" s="933"/>
      <c r="H9" s="933"/>
      <c r="I9" s="934"/>
      <c r="J9" s="935">
        <v>40000</v>
      </c>
      <c r="K9" s="936" t="s">
        <v>4086</v>
      </c>
    </row>
    <row r="10" spans="1:11" ht="13.5" customHeight="1">
      <c r="A10" s="937" t="s">
        <v>4083</v>
      </c>
      <c r="B10" s="840" t="s">
        <v>4090</v>
      </c>
      <c r="C10" s="932" t="s">
        <v>4091</v>
      </c>
      <c r="D10" s="932"/>
      <c r="E10" s="846"/>
      <c r="F10" s="933" t="s">
        <v>4092</v>
      </c>
      <c r="G10" s="933"/>
      <c r="H10" s="933"/>
      <c r="I10" s="934"/>
      <c r="J10" s="935">
        <v>96000</v>
      </c>
      <c r="K10" s="934"/>
    </row>
    <row r="11" spans="1:11" ht="13.5" customHeight="1">
      <c r="A11" s="937" t="s">
        <v>4083</v>
      </c>
      <c r="B11" s="840" t="s">
        <v>4090</v>
      </c>
      <c r="C11" s="932" t="s">
        <v>4093</v>
      </c>
      <c r="D11" s="932"/>
      <c r="E11" s="846"/>
      <c r="F11" s="933" t="s">
        <v>3514</v>
      </c>
      <c r="G11" s="933"/>
      <c r="H11" s="933"/>
      <c r="I11" s="934"/>
      <c r="J11" s="935">
        <v>65000</v>
      </c>
      <c r="K11" s="934"/>
    </row>
    <row r="12" spans="1:11" ht="13.5" customHeight="1">
      <c r="A12" s="937" t="s">
        <v>4083</v>
      </c>
      <c r="B12" s="840" t="s">
        <v>4090</v>
      </c>
      <c r="C12" s="932" t="s">
        <v>4094</v>
      </c>
      <c r="D12" s="932"/>
      <c r="E12" s="846"/>
      <c r="F12" s="933" t="s">
        <v>3515</v>
      </c>
      <c r="G12" s="933"/>
      <c r="H12" s="933"/>
      <c r="I12" s="934"/>
      <c r="J12" s="935">
        <v>40000</v>
      </c>
      <c r="K12" s="934"/>
    </row>
    <row r="13" spans="1:11" ht="13.5" customHeight="1">
      <c r="A13" s="937" t="s">
        <v>4083</v>
      </c>
      <c r="B13" s="840" t="s">
        <v>4090</v>
      </c>
      <c r="C13" s="932" t="s">
        <v>4095</v>
      </c>
      <c r="D13" s="932"/>
      <c r="E13" s="846"/>
      <c r="F13" s="933" t="s">
        <v>4096</v>
      </c>
      <c r="G13" s="933"/>
      <c r="H13" s="933"/>
      <c r="I13" s="934"/>
      <c r="J13" s="935">
        <v>42000</v>
      </c>
      <c r="K13" s="934"/>
    </row>
    <row r="14" spans="1:11" ht="13.5" customHeight="1">
      <c r="A14" s="937" t="s">
        <v>4083</v>
      </c>
      <c r="B14" s="840" t="s">
        <v>4090</v>
      </c>
      <c r="C14" s="932" t="s">
        <v>4097</v>
      </c>
      <c r="D14" s="932"/>
      <c r="E14" s="846"/>
      <c r="F14" s="933" t="s">
        <v>3517</v>
      </c>
      <c r="G14" s="933"/>
      <c r="H14" s="933"/>
      <c r="I14" s="934"/>
      <c r="J14" s="935">
        <v>49000</v>
      </c>
      <c r="K14" s="934"/>
    </row>
    <row r="15" spans="1:11" ht="13.5" customHeight="1">
      <c r="A15" s="937" t="s">
        <v>4083</v>
      </c>
      <c r="B15" s="840" t="s">
        <v>4090</v>
      </c>
      <c r="C15" s="932" t="s">
        <v>4098</v>
      </c>
      <c r="D15" s="932"/>
      <c r="E15" s="846"/>
      <c r="F15" s="933" t="s">
        <v>3518</v>
      </c>
      <c r="G15" s="933"/>
      <c r="H15" s="933"/>
      <c r="I15" s="934"/>
      <c r="J15" s="935">
        <v>49000</v>
      </c>
      <c r="K15" s="934"/>
    </row>
    <row r="16" spans="1:11" ht="13.5" customHeight="1">
      <c r="A16" s="937" t="s">
        <v>4083</v>
      </c>
      <c r="B16" s="840" t="s">
        <v>4090</v>
      </c>
      <c r="C16" s="932" t="s">
        <v>4099</v>
      </c>
      <c r="D16" s="932"/>
      <c r="E16" s="846"/>
      <c r="F16" s="933" t="s">
        <v>3519</v>
      </c>
      <c r="G16" s="847"/>
      <c r="H16" s="847"/>
      <c r="I16" s="847"/>
      <c r="J16" s="880">
        <v>49000</v>
      </c>
      <c r="K16" s="934"/>
    </row>
    <row r="17" spans="1:11" ht="13.5" customHeight="1">
      <c r="A17" s="937" t="s">
        <v>4083</v>
      </c>
      <c r="B17" s="840" t="s">
        <v>4090</v>
      </c>
      <c r="C17" s="932" t="s">
        <v>4100</v>
      </c>
      <c r="D17" s="932"/>
      <c r="E17" s="846"/>
      <c r="F17" s="933" t="s">
        <v>3520</v>
      </c>
      <c r="G17" s="847"/>
      <c r="H17" s="847"/>
      <c r="I17" s="847"/>
      <c r="J17" s="880">
        <v>64000</v>
      </c>
      <c r="K17" s="934"/>
    </row>
    <row r="18" spans="1:11" ht="13.5" customHeight="1">
      <c r="A18" s="937" t="s">
        <v>4083</v>
      </c>
      <c r="B18" s="840" t="s">
        <v>4090</v>
      </c>
      <c r="C18" s="932" t="s">
        <v>4101</v>
      </c>
      <c r="D18" s="932"/>
      <c r="E18" s="846"/>
      <c r="F18" s="933" t="s">
        <v>3521</v>
      </c>
      <c r="G18" s="933"/>
      <c r="H18" s="933"/>
      <c r="I18" s="934"/>
      <c r="J18" s="935">
        <v>54000</v>
      </c>
      <c r="K18" s="934"/>
    </row>
    <row r="19" spans="1:11" ht="13.5" customHeight="1">
      <c r="A19" s="937" t="s">
        <v>4083</v>
      </c>
      <c r="B19" s="840" t="s">
        <v>4090</v>
      </c>
      <c r="C19" s="932" t="s">
        <v>4102</v>
      </c>
      <c r="D19" s="932"/>
      <c r="E19" s="846"/>
      <c r="F19" s="933" t="s">
        <v>3522</v>
      </c>
      <c r="G19" s="933"/>
      <c r="H19" s="933"/>
      <c r="I19" s="934"/>
      <c r="J19" s="935">
        <v>38000</v>
      </c>
      <c r="K19" s="934"/>
    </row>
    <row r="20" spans="1:11" ht="13.5" customHeight="1">
      <c r="A20" s="937" t="s">
        <v>4083</v>
      </c>
      <c r="B20" s="840" t="s">
        <v>4090</v>
      </c>
      <c r="C20" s="932" t="s">
        <v>4103</v>
      </c>
      <c r="D20" s="932"/>
      <c r="E20" s="846"/>
      <c r="F20" s="933" t="s">
        <v>3523</v>
      </c>
      <c r="G20" s="933"/>
      <c r="H20" s="933"/>
      <c r="I20" s="934"/>
      <c r="J20" s="935">
        <v>29000</v>
      </c>
      <c r="K20" s="934"/>
    </row>
    <row r="21" spans="1:11" ht="13.5" customHeight="1">
      <c r="A21" s="937" t="s">
        <v>4083</v>
      </c>
      <c r="B21" s="840" t="s">
        <v>4090</v>
      </c>
      <c r="C21" s="932" t="s">
        <v>4104</v>
      </c>
      <c r="D21" s="932"/>
      <c r="E21" s="846"/>
      <c r="F21" s="933" t="s">
        <v>3524</v>
      </c>
      <c r="G21" s="933"/>
      <c r="H21" s="933"/>
      <c r="I21" s="934"/>
      <c r="J21" s="935">
        <v>30000</v>
      </c>
      <c r="K21" s="934"/>
    </row>
    <row r="22" spans="1:11" ht="13.5" customHeight="1">
      <c r="A22" s="937" t="s">
        <v>4083</v>
      </c>
      <c r="B22" s="840" t="s">
        <v>4090</v>
      </c>
      <c r="C22" s="932" t="s">
        <v>4105</v>
      </c>
      <c r="D22" s="932"/>
      <c r="E22" s="846"/>
      <c r="F22" s="933" t="s">
        <v>3525</v>
      </c>
      <c r="G22" s="933"/>
      <c r="H22" s="933"/>
      <c r="I22" s="934"/>
      <c r="J22" s="935">
        <v>34000</v>
      </c>
      <c r="K22" s="934"/>
    </row>
    <row r="23" spans="1:11" ht="13.5" customHeight="1">
      <c r="A23" s="937" t="s">
        <v>4083</v>
      </c>
      <c r="B23" s="840" t="s">
        <v>4090</v>
      </c>
      <c r="C23" s="932" t="s">
        <v>4106</v>
      </c>
      <c r="D23" s="932"/>
      <c r="E23" s="846"/>
      <c r="F23" s="933" t="s">
        <v>3526</v>
      </c>
      <c r="G23" s="933"/>
      <c r="H23" s="933"/>
      <c r="I23" s="934"/>
      <c r="J23" s="935">
        <v>33000</v>
      </c>
      <c r="K23" s="934"/>
    </row>
    <row r="24" spans="1:11" ht="13.5" customHeight="1">
      <c r="A24" s="937" t="s">
        <v>4083</v>
      </c>
      <c r="B24" s="840" t="s">
        <v>4090</v>
      </c>
      <c r="C24" s="932" t="s">
        <v>4107</v>
      </c>
      <c r="D24" s="932"/>
      <c r="E24" s="846"/>
      <c r="F24" s="933" t="s">
        <v>3527</v>
      </c>
      <c r="G24" s="933"/>
      <c r="H24" s="933"/>
      <c r="I24" s="934"/>
      <c r="J24" s="935">
        <v>28000</v>
      </c>
      <c r="K24" s="934"/>
    </row>
    <row r="25" spans="1:11" ht="13.5" customHeight="1">
      <c r="A25" s="937" t="s">
        <v>4083</v>
      </c>
      <c r="B25" s="840" t="s">
        <v>4090</v>
      </c>
      <c r="C25" s="938" t="s">
        <v>4108</v>
      </c>
      <c r="D25" s="932"/>
      <c r="E25" s="846"/>
      <c r="F25" s="933" t="s">
        <v>3528</v>
      </c>
      <c r="G25" s="933"/>
      <c r="H25" s="933"/>
      <c r="I25" s="934"/>
      <c r="J25" s="939">
        <f>20000+3000</f>
        <v>23000</v>
      </c>
      <c r="K25" s="934"/>
    </row>
    <row r="26" spans="1:11" ht="13.5" customHeight="1">
      <c r="A26" s="937" t="s">
        <v>4083</v>
      </c>
      <c r="B26" s="840" t="s">
        <v>4090</v>
      </c>
      <c r="C26" s="938" t="s">
        <v>4109</v>
      </c>
      <c r="D26" s="932"/>
      <c r="E26" s="846"/>
      <c r="F26" s="933" t="s">
        <v>3529</v>
      </c>
      <c r="G26" s="933"/>
      <c r="H26" s="933"/>
      <c r="I26" s="934"/>
      <c r="J26" s="939">
        <f>15000+6500</f>
        <v>21500</v>
      </c>
      <c r="K26" s="934"/>
    </row>
    <row r="27" spans="1:11" ht="13.5" customHeight="1">
      <c r="A27" s="937" t="s">
        <v>4083</v>
      </c>
      <c r="B27" s="840" t="s">
        <v>4090</v>
      </c>
      <c r="C27" s="932" t="s">
        <v>4110</v>
      </c>
      <c r="D27" s="932"/>
      <c r="E27" s="846"/>
      <c r="F27" s="933" t="s">
        <v>3530</v>
      </c>
      <c r="G27" s="933"/>
      <c r="H27" s="933"/>
      <c r="I27" s="934"/>
      <c r="J27" s="935">
        <v>55000</v>
      </c>
      <c r="K27" s="934"/>
    </row>
    <row r="28" spans="1:11" ht="13.5" customHeight="1">
      <c r="A28" s="937" t="s">
        <v>4083</v>
      </c>
      <c r="B28" s="840" t="s">
        <v>4090</v>
      </c>
      <c r="C28" s="932" t="s">
        <v>4111</v>
      </c>
      <c r="D28" s="932"/>
      <c r="E28" s="846"/>
      <c r="F28" s="933" t="s">
        <v>3532</v>
      </c>
      <c r="G28" s="933"/>
      <c r="H28" s="933"/>
      <c r="I28" s="934"/>
      <c r="J28" s="935">
        <v>45000</v>
      </c>
      <c r="K28" s="934"/>
    </row>
    <row r="29" spans="1:11" ht="13.5" customHeight="1">
      <c r="A29" s="937" t="s">
        <v>4083</v>
      </c>
      <c r="B29" s="840" t="s">
        <v>4090</v>
      </c>
      <c r="C29" s="932" t="s">
        <v>4112</v>
      </c>
      <c r="D29" s="932"/>
      <c r="E29" s="846"/>
      <c r="F29" s="933" t="s">
        <v>3534</v>
      </c>
      <c r="G29" s="933"/>
      <c r="H29" s="933"/>
      <c r="I29" s="934"/>
      <c r="J29" s="935">
        <v>40000</v>
      </c>
      <c r="K29" s="934"/>
    </row>
    <row r="30" spans="1:11" ht="13.5" customHeight="1">
      <c r="A30" s="937" t="s">
        <v>4083</v>
      </c>
      <c r="B30" s="840" t="s">
        <v>4090</v>
      </c>
      <c r="C30" s="932" t="s">
        <v>4113</v>
      </c>
      <c r="D30" s="932"/>
      <c r="E30" s="846"/>
      <c r="F30" s="933" t="s">
        <v>3536</v>
      </c>
      <c r="G30" s="933"/>
      <c r="H30" s="933"/>
      <c r="I30" s="934"/>
      <c r="J30" s="935">
        <v>45000</v>
      </c>
      <c r="K30" s="934"/>
    </row>
    <row r="31" spans="1:11" ht="13.5" customHeight="1">
      <c r="A31" s="937" t="s">
        <v>4083</v>
      </c>
      <c r="B31" s="840" t="s">
        <v>4090</v>
      </c>
      <c r="C31" s="932" t="s">
        <v>4114</v>
      </c>
      <c r="D31" s="932"/>
      <c r="E31" s="846"/>
      <c r="F31" s="933" t="s">
        <v>3537</v>
      </c>
      <c r="G31" s="933"/>
      <c r="H31" s="933"/>
      <c r="I31" s="934"/>
      <c r="J31" s="935">
        <v>45000</v>
      </c>
      <c r="K31" s="934"/>
    </row>
    <row r="32" spans="1:11" ht="13.5" customHeight="1">
      <c r="A32" s="937" t="s">
        <v>4083</v>
      </c>
      <c r="B32" s="840" t="s">
        <v>4090</v>
      </c>
      <c r="C32" s="932" t="s">
        <v>4115</v>
      </c>
      <c r="D32" s="932"/>
      <c r="E32" s="846"/>
      <c r="F32" s="933" t="s">
        <v>3538</v>
      </c>
      <c r="G32" s="933"/>
      <c r="H32" s="933"/>
      <c r="I32" s="934"/>
      <c r="J32" s="935">
        <v>40000</v>
      </c>
      <c r="K32" s="934"/>
    </row>
    <row r="33" spans="1:11" ht="13.5" customHeight="1">
      <c r="A33" s="937" t="s">
        <v>4083</v>
      </c>
      <c r="B33" s="840" t="s">
        <v>4090</v>
      </c>
      <c r="C33" s="932" t="s">
        <v>4116</v>
      </c>
      <c r="D33" s="932"/>
      <c r="E33" s="846"/>
      <c r="F33" s="933" t="s">
        <v>3539</v>
      </c>
      <c r="G33" s="933"/>
      <c r="H33" s="933"/>
      <c r="I33" s="934"/>
      <c r="J33" s="935">
        <v>45000</v>
      </c>
      <c r="K33" s="934"/>
    </row>
    <row r="34" spans="1:11" ht="13.5" customHeight="1">
      <c r="A34" s="937" t="s">
        <v>4083</v>
      </c>
      <c r="B34" s="840" t="s">
        <v>4090</v>
      </c>
      <c r="C34" s="932" t="s">
        <v>4117</v>
      </c>
      <c r="D34" s="932"/>
      <c r="E34" s="846"/>
      <c r="F34" s="933" t="s">
        <v>3540</v>
      </c>
      <c r="G34" s="933"/>
      <c r="H34" s="933"/>
      <c r="I34" s="934"/>
      <c r="J34" s="935">
        <v>40000</v>
      </c>
      <c r="K34" s="934"/>
    </row>
    <row r="35" spans="1:11" ht="13.5" customHeight="1">
      <c r="A35" s="937" t="s">
        <v>4083</v>
      </c>
      <c r="B35" s="840" t="s">
        <v>4090</v>
      </c>
      <c r="C35" s="932" t="s">
        <v>4118</v>
      </c>
      <c r="D35" s="932"/>
      <c r="E35" s="846"/>
      <c r="F35" s="933" t="s">
        <v>3541</v>
      </c>
      <c r="G35" s="933"/>
      <c r="H35" s="933"/>
      <c r="I35" s="934"/>
      <c r="J35" s="935">
        <v>40000</v>
      </c>
      <c r="K35" s="934"/>
    </row>
    <row r="36" spans="1:11" ht="13.5" customHeight="1">
      <c r="A36" s="937" t="s">
        <v>4083</v>
      </c>
      <c r="B36" s="840" t="s">
        <v>4090</v>
      </c>
      <c r="C36" s="932" t="s">
        <v>4119</v>
      </c>
      <c r="D36" s="932"/>
      <c r="E36" s="846"/>
      <c r="F36" s="933" t="s">
        <v>3542</v>
      </c>
      <c r="G36" s="933"/>
      <c r="H36" s="933"/>
      <c r="I36" s="934"/>
      <c r="J36" s="935">
        <v>40000</v>
      </c>
      <c r="K36" s="934"/>
    </row>
    <row r="37" spans="1:11" ht="13.5" customHeight="1">
      <c r="A37" s="937" t="s">
        <v>4083</v>
      </c>
      <c r="B37" s="840" t="s">
        <v>4090</v>
      </c>
      <c r="C37" s="932" t="s">
        <v>4120</v>
      </c>
      <c r="D37" s="932"/>
      <c r="E37" s="846"/>
      <c r="F37" s="933" t="s">
        <v>3543</v>
      </c>
      <c r="G37" s="933"/>
      <c r="H37" s="933"/>
      <c r="I37" s="934"/>
      <c r="J37" s="935">
        <v>40000</v>
      </c>
      <c r="K37" s="934"/>
    </row>
    <row r="38" spans="1:11" ht="13.5" customHeight="1">
      <c r="A38" s="937" t="s">
        <v>4083</v>
      </c>
      <c r="B38" s="840" t="s">
        <v>4090</v>
      </c>
      <c r="C38" s="932" t="s">
        <v>4121</v>
      </c>
      <c r="D38" s="932"/>
      <c r="E38" s="846"/>
      <c r="F38" s="933" t="s">
        <v>3544</v>
      </c>
      <c r="G38" s="933"/>
      <c r="H38" s="933"/>
      <c r="I38" s="934"/>
      <c r="J38" s="935">
        <v>45000</v>
      </c>
      <c r="K38" s="934"/>
    </row>
    <row r="39" spans="1:11" ht="13.5" customHeight="1">
      <c r="A39" s="937" t="s">
        <v>4083</v>
      </c>
      <c r="B39" s="840" t="s">
        <v>4090</v>
      </c>
      <c r="C39" s="932" t="s">
        <v>4122</v>
      </c>
      <c r="D39" s="932"/>
      <c r="E39" s="846"/>
      <c r="F39" s="933" t="s">
        <v>3545</v>
      </c>
      <c r="G39" s="933"/>
      <c r="H39" s="933"/>
      <c r="I39" s="934"/>
      <c r="J39" s="935">
        <v>45000</v>
      </c>
      <c r="K39" s="934"/>
    </row>
    <row r="40" spans="1:11" ht="13.5" customHeight="1">
      <c r="A40" s="937" t="s">
        <v>4083</v>
      </c>
      <c r="B40" s="840" t="s">
        <v>4090</v>
      </c>
      <c r="C40" s="932" t="s">
        <v>4123</v>
      </c>
      <c r="D40" s="932"/>
      <c r="E40" s="846"/>
      <c r="F40" s="933" t="s">
        <v>3546</v>
      </c>
      <c r="G40" s="933"/>
      <c r="H40" s="933"/>
      <c r="I40" s="934"/>
      <c r="J40" s="935">
        <v>45000</v>
      </c>
      <c r="K40" s="934"/>
    </row>
    <row r="41" spans="1:11" ht="13.5" customHeight="1">
      <c r="A41" s="937" t="s">
        <v>4083</v>
      </c>
      <c r="B41" s="840" t="s">
        <v>4090</v>
      </c>
      <c r="C41" s="932" t="s">
        <v>4124</v>
      </c>
      <c r="D41" s="932"/>
      <c r="E41" s="846"/>
      <c r="F41" s="933" t="s">
        <v>3547</v>
      </c>
      <c r="G41" s="933"/>
      <c r="H41" s="933"/>
      <c r="I41" s="934"/>
      <c r="J41" s="935">
        <v>38000</v>
      </c>
      <c r="K41" s="934"/>
    </row>
    <row r="42" spans="1:11" ht="13.5" customHeight="1">
      <c r="A42" s="937" t="s">
        <v>4083</v>
      </c>
      <c r="B42" s="840" t="s">
        <v>4090</v>
      </c>
      <c r="C42" s="932" t="s">
        <v>4125</v>
      </c>
      <c r="D42" s="932"/>
      <c r="E42" s="846"/>
      <c r="F42" s="933" t="s">
        <v>3548</v>
      </c>
      <c r="G42" s="933"/>
      <c r="H42" s="933"/>
      <c r="I42" s="934"/>
      <c r="J42" s="935">
        <v>40000</v>
      </c>
      <c r="K42" s="934"/>
    </row>
    <row r="43" spans="1:11" ht="13.5" customHeight="1">
      <c r="A43" s="937" t="s">
        <v>4083</v>
      </c>
      <c r="B43" s="840" t="s">
        <v>4090</v>
      </c>
      <c r="C43" s="932" t="s">
        <v>4126</v>
      </c>
      <c r="D43" s="932"/>
      <c r="E43" s="846"/>
      <c r="F43" s="933" t="s">
        <v>3549</v>
      </c>
      <c r="G43" s="933"/>
      <c r="H43" s="933"/>
      <c r="I43" s="934"/>
      <c r="J43" s="935">
        <v>40000</v>
      </c>
      <c r="K43" s="934"/>
    </row>
    <row r="44" spans="1:11" ht="13.5" customHeight="1">
      <c r="A44" s="937" t="s">
        <v>4083</v>
      </c>
      <c r="B44" s="840" t="s">
        <v>4090</v>
      </c>
      <c r="C44" s="932" t="s">
        <v>4127</v>
      </c>
      <c r="D44" s="932"/>
      <c r="E44" s="846"/>
      <c r="F44" s="933" t="s">
        <v>3550</v>
      </c>
      <c r="G44" s="933"/>
      <c r="H44" s="933"/>
      <c r="I44" s="934"/>
      <c r="J44" s="935">
        <v>40000</v>
      </c>
      <c r="K44" s="934"/>
    </row>
    <row r="45" spans="1:11" ht="13.5" customHeight="1">
      <c r="A45" s="937" t="s">
        <v>4083</v>
      </c>
      <c r="B45" s="840" t="s">
        <v>4090</v>
      </c>
      <c r="C45" s="932" t="s">
        <v>4128</v>
      </c>
      <c r="D45" s="932"/>
      <c r="E45" s="846"/>
      <c r="F45" s="933" t="s">
        <v>3551</v>
      </c>
      <c r="G45" s="933"/>
      <c r="H45" s="933"/>
      <c r="I45" s="934"/>
      <c r="J45" s="935">
        <v>45000</v>
      </c>
      <c r="K45" s="934"/>
    </row>
    <row r="46" spans="1:11" ht="13.5" customHeight="1">
      <c r="A46" s="937" t="s">
        <v>4083</v>
      </c>
      <c r="B46" s="840" t="s">
        <v>4090</v>
      </c>
      <c r="C46" s="932" t="s">
        <v>4129</v>
      </c>
      <c r="D46" s="932"/>
      <c r="E46" s="846"/>
      <c r="F46" s="933" t="s">
        <v>3552</v>
      </c>
      <c r="G46" s="933"/>
      <c r="H46" s="933"/>
      <c r="I46" s="934"/>
      <c r="J46" s="935">
        <v>170000</v>
      </c>
      <c r="K46" s="934"/>
    </row>
    <row r="47" spans="1:11" ht="13.5" customHeight="1">
      <c r="A47" s="937" t="s">
        <v>4083</v>
      </c>
      <c r="B47" s="840" t="s">
        <v>4090</v>
      </c>
      <c r="C47" s="932" t="s">
        <v>4130</v>
      </c>
      <c r="D47" s="932"/>
      <c r="E47" s="846"/>
      <c r="F47" s="933" t="s">
        <v>3553</v>
      </c>
      <c r="G47" s="933"/>
      <c r="H47" s="933"/>
      <c r="I47" s="934"/>
      <c r="J47" s="935">
        <v>120000</v>
      </c>
      <c r="K47" s="934"/>
    </row>
    <row r="48" spans="1:11" ht="13.5" customHeight="1">
      <c r="A48" s="937" t="s">
        <v>4083</v>
      </c>
      <c r="B48" s="840" t="s">
        <v>4090</v>
      </c>
      <c r="C48" s="932" t="s">
        <v>4131</v>
      </c>
      <c r="D48" s="932"/>
      <c r="E48" s="846"/>
      <c r="F48" s="933" t="s">
        <v>3554</v>
      </c>
      <c r="G48" s="933"/>
      <c r="H48" s="933"/>
      <c r="I48" s="934"/>
      <c r="J48" s="935">
        <v>26000</v>
      </c>
      <c r="K48" s="934"/>
    </row>
    <row r="49" spans="1:11" ht="13.5" customHeight="1">
      <c r="A49" s="937" t="s">
        <v>4083</v>
      </c>
      <c r="B49" s="840" t="s">
        <v>4090</v>
      </c>
      <c r="C49" s="932" t="s">
        <v>4132</v>
      </c>
      <c r="D49" s="932"/>
      <c r="E49" s="846"/>
      <c r="F49" s="933" t="s">
        <v>3555</v>
      </c>
      <c r="G49" s="933"/>
      <c r="H49" s="933"/>
      <c r="I49" s="934"/>
      <c r="J49" s="935">
        <v>26000</v>
      </c>
      <c r="K49" s="934"/>
    </row>
    <row r="50" spans="1:11" ht="13.5" customHeight="1">
      <c r="A50" s="937" t="s">
        <v>4083</v>
      </c>
      <c r="B50" s="840" t="s">
        <v>4090</v>
      </c>
      <c r="C50" s="938" t="s">
        <v>4133</v>
      </c>
      <c r="D50" s="932"/>
      <c r="E50" s="846"/>
      <c r="F50" s="933" t="s">
        <v>3556</v>
      </c>
      <c r="G50" s="933"/>
      <c r="H50" s="933"/>
      <c r="I50" s="934"/>
      <c r="J50" s="939">
        <f>27600+3200</f>
        <v>30800</v>
      </c>
      <c r="K50" s="934"/>
    </row>
    <row r="51" spans="1:11" ht="13.5" customHeight="1">
      <c r="A51" s="937" t="s">
        <v>4083</v>
      </c>
      <c r="B51" s="840" t="s">
        <v>4090</v>
      </c>
      <c r="C51" s="932" t="s">
        <v>4134</v>
      </c>
      <c r="D51" s="932"/>
      <c r="E51" s="846"/>
      <c r="F51" s="933" t="s">
        <v>3557</v>
      </c>
      <c r="G51" s="933"/>
      <c r="H51" s="933"/>
      <c r="I51" s="934"/>
      <c r="J51" s="935">
        <v>20000</v>
      </c>
      <c r="K51" s="934"/>
    </row>
    <row r="52" spans="1:11" ht="13.5" customHeight="1">
      <c r="A52" s="937" t="s">
        <v>4083</v>
      </c>
      <c r="B52" s="840" t="s">
        <v>4090</v>
      </c>
      <c r="C52" s="938" t="s">
        <v>4135</v>
      </c>
      <c r="D52" s="932"/>
      <c r="E52" s="846"/>
      <c r="F52" s="933" t="s">
        <v>3558</v>
      </c>
      <c r="G52" s="933"/>
      <c r="H52" s="933"/>
      <c r="I52" s="934"/>
      <c r="J52" s="939">
        <f>17200+10500</f>
        <v>27700</v>
      </c>
      <c r="K52" s="934"/>
    </row>
    <row r="53" spans="1:11" ht="13.5" customHeight="1">
      <c r="A53" s="937" t="s">
        <v>4083</v>
      </c>
      <c r="B53" s="840" t="s">
        <v>4090</v>
      </c>
      <c r="C53" s="938" t="s">
        <v>4136</v>
      </c>
      <c r="D53" s="932"/>
      <c r="E53" s="846"/>
      <c r="F53" s="933" t="s">
        <v>3559</v>
      </c>
      <c r="G53" s="933"/>
      <c r="H53" s="933"/>
      <c r="I53" s="934"/>
      <c r="J53" s="935">
        <f>17200+10500</f>
        <v>27700</v>
      </c>
      <c r="K53" s="934"/>
    </row>
    <row r="54" spans="1:11" ht="13.5" customHeight="1">
      <c r="A54" s="937" t="s">
        <v>4083</v>
      </c>
      <c r="B54" s="840" t="s">
        <v>4090</v>
      </c>
      <c r="C54" s="938" t="s">
        <v>4137</v>
      </c>
      <c r="D54" s="932"/>
      <c r="E54" s="846"/>
      <c r="F54" s="933" t="s">
        <v>3560</v>
      </c>
      <c r="G54" s="933"/>
      <c r="H54" s="933"/>
      <c r="I54" s="934"/>
      <c r="J54" s="935">
        <f>17200+10500</f>
        <v>27700</v>
      </c>
      <c r="K54" s="934"/>
    </row>
    <row r="55" spans="1:11" ht="13.5" customHeight="1">
      <c r="A55" s="937" t="s">
        <v>4083</v>
      </c>
      <c r="B55" s="840" t="s">
        <v>4090</v>
      </c>
      <c r="C55" s="938" t="s">
        <v>4138</v>
      </c>
      <c r="D55" s="932"/>
      <c r="E55" s="846"/>
      <c r="F55" s="933" t="s">
        <v>3561</v>
      </c>
      <c r="G55" s="933"/>
      <c r="H55" s="933"/>
      <c r="I55" s="934"/>
      <c r="J55" s="935">
        <f>20000+6500</f>
        <v>26500</v>
      </c>
      <c r="K55" s="934"/>
    </row>
    <row r="56" spans="1:11" ht="13.5" customHeight="1">
      <c r="A56" s="937" t="s">
        <v>4083</v>
      </c>
      <c r="B56" s="840" t="s">
        <v>4090</v>
      </c>
      <c r="C56" s="938" t="s">
        <v>4139</v>
      </c>
      <c r="D56" s="932"/>
      <c r="E56" s="846"/>
      <c r="F56" s="933" t="s">
        <v>3562</v>
      </c>
      <c r="G56" s="933"/>
      <c r="H56" s="933"/>
      <c r="I56" s="934"/>
      <c r="J56" s="935">
        <f>16000+6500</f>
        <v>22500</v>
      </c>
      <c r="K56" s="934"/>
    </row>
    <row r="57" spans="1:11" ht="13.5" customHeight="1">
      <c r="A57" s="937" t="s">
        <v>4083</v>
      </c>
      <c r="B57" s="840" t="s">
        <v>4090</v>
      </c>
      <c r="C57" s="938" t="s">
        <v>4140</v>
      </c>
      <c r="D57" s="932"/>
      <c r="E57" s="846"/>
      <c r="F57" s="933" t="s">
        <v>3563</v>
      </c>
      <c r="G57" s="933"/>
      <c r="H57" s="933"/>
      <c r="I57" s="934"/>
      <c r="J57" s="935">
        <f>17200+10500</f>
        <v>27700</v>
      </c>
      <c r="K57" s="934"/>
    </row>
    <row r="58" spans="1:11" ht="13.5" customHeight="1">
      <c r="A58" s="937" t="s">
        <v>4083</v>
      </c>
      <c r="B58" s="840" t="s">
        <v>4090</v>
      </c>
      <c r="C58" s="938" t="s">
        <v>4141</v>
      </c>
      <c r="D58" s="932"/>
      <c r="E58" s="846"/>
      <c r="F58" s="933" t="s">
        <v>3564</v>
      </c>
      <c r="G58" s="933"/>
      <c r="H58" s="933"/>
      <c r="I58" s="934"/>
      <c r="J58" s="935">
        <f>18000+10500</f>
        <v>28500</v>
      </c>
      <c r="K58" s="934"/>
    </row>
    <row r="59" spans="1:11" ht="13.5" customHeight="1">
      <c r="A59" s="937" t="s">
        <v>4083</v>
      </c>
      <c r="B59" s="840" t="s">
        <v>4090</v>
      </c>
      <c r="C59" s="932" t="s">
        <v>4142</v>
      </c>
      <c r="D59" s="932"/>
      <c r="E59" s="846"/>
      <c r="F59" s="933" t="s">
        <v>3565</v>
      </c>
      <c r="G59" s="933"/>
      <c r="H59" s="933"/>
      <c r="I59" s="934"/>
      <c r="J59" s="935">
        <v>14400</v>
      </c>
      <c r="K59" s="934"/>
    </row>
    <row r="60" spans="1:11" ht="13.5" customHeight="1">
      <c r="A60" s="937" t="s">
        <v>4083</v>
      </c>
      <c r="B60" s="840" t="s">
        <v>4090</v>
      </c>
      <c r="C60" s="938" t="s">
        <v>4143</v>
      </c>
      <c r="D60" s="932"/>
      <c r="E60" s="846"/>
      <c r="F60" s="933" t="s">
        <v>3566</v>
      </c>
      <c r="G60" s="933"/>
      <c r="H60" s="933"/>
      <c r="I60" s="934"/>
      <c r="J60" s="935">
        <f>12000+2800</f>
        <v>14800</v>
      </c>
      <c r="K60" s="934"/>
    </row>
    <row r="61" spans="1:11" ht="13.5" customHeight="1">
      <c r="A61" s="937" t="s">
        <v>4083</v>
      </c>
      <c r="B61" s="840" t="s">
        <v>4090</v>
      </c>
      <c r="C61" s="938" t="s">
        <v>4144</v>
      </c>
      <c r="D61" s="932"/>
      <c r="E61" s="846"/>
      <c r="F61" s="933" t="s">
        <v>3567</v>
      </c>
      <c r="G61" s="933"/>
      <c r="H61" s="933"/>
      <c r="I61" s="934"/>
      <c r="J61" s="935">
        <f>36000+6700</f>
        <v>42700</v>
      </c>
      <c r="K61" s="934"/>
    </row>
    <row r="62" spans="1:11" ht="13.5" customHeight="1">
      <c r="A62" s="937" t="s">
        <v>4083</v>
      </c>
      <c r="B62" s="840" t="s">
        <v>4090</v>
      </c>
      <c r="C62" s="938" t="s">
        <v>4145</v>
      </c>
      <c r="D62" s="932"/>
      <c r="E62" s="846"/>
      <c r="F62" s="933" t="s">
        <v>3568</v>
      </c>
      <c r="G62" s="933"/>
      <c r="H62" s="933"/>
      <c r="I62" s="934"/>
      <c r="J62" s="935">
        <f>63200+45000</f>
        <v>108200</v>
      </c>
      <c r="K62" s="934"/>
    </row>
    <row r="63" spans="1:11" ht="13.5" customHeight="1">
      <c r="A63" s="937" t="s">
        <v>4083</v>
      </c>
      <c r="B63" s="840" t="s">
        <v>4090</v>
      </c>
      <c r="C63" s="932" t="s">
        <v>4146</v>
      </c>
      <c r="D63" s="932"/>
      <c r="E63" s="846"/>
      <c r="F63" s="933" t="s">
        <v>3569</v>
      </c>
      <c r="G63" s="933"/>
      <c r="H63" s="933"/>
      <c r="I63" s="934"/>
      <c r="J63" s="935">
        <v>55000</v>
      </c>
      <c r="K63" s="934"/>
    </row>
    <row r="64" spans="1:11" ht="13.5" customHeight="1">
      <c r="A64" s="937" t="s">
        <v>4083</v>
      </c>
      <c r="B64" s="840" t="s">
        <v>4090</v>
      </c>
      <c r="C64" s="932" t="s">
        <v>4147</v>
      </c>
      <c r="D64" s="932"/>
      <c r="E64" s="846"/>
      <c r="F64" s="933" t="s">
        <v>3570</v>
      </c>
      <c r="G64" s="933"/>
      <c r="H64" s="933"/>
      <c r="I64" s="934"/>
      <c r="J64" s="935">
        <v>50000</v>
      </c>
      <c r="K64" s="934"/>
    </row>
    <row r="65" spans="1:11" ht="13.5" customHeight="1">
      <c r="A65" s="937" t="s">
        <v>3958</v>
      </c>
      <c r="B65" s="840" t="s">
        <v>3858</v>
      </c>
      <c r="C65" s="932" t="s">
        <v>3959</v>
      </c>
      <c r="D65" s="846" t="s">
        <v>3960</v>
      </c>
      <c r="E65" s="846" t="s">
        <v>3960</v>
      </c>
      <c r="F65" s="940" t="s">
        <v>3961</v>
      </c>
      <c r="G65" s="940"/>
      <c r="H65" s="940"/>
      <c r="I65" s="942"/>
      <c r="J65" s="943">
        <v>33000</v>
      </c>
      <c r="K65" s="934"/>
    </row>
    <row r="66" spans="1:11" ht="13.5" customHeight="1">
      <c r="A66" s="937" t="s">
        <v>3992</v>
      </c>
      <c r="B66" s="840" t="s">
        <v>3993</v>
      </c>
      <c r="C66" s="932" t="s">
        <v>3994</v>
      </c>
      <c r="D66" s="932" t="s">
        <v>3951</v>
      </c>
      <c r="E66" s="846"/>
      <c r="F66" s="940" t="s">
        <v>3995</v>
      </c>
      <c r="G66" s="940"/>
      <c r="H66" s="940"/>
      <c r="I66" s="942"/>
      <c r="J66" s="943">
        <v>60000</v>
      </c>
      <c r="K66" s="936"/>
    </row>
    <row r="67" spans="1:11" ht="13.5" customHeight="1">
      <c r="A67" s="937" t="s">
        <v>3992</v>
      </c>
      <c r="B67" s="840" t="s">
        <v>3993</v>
      </c>
      <c r="C67" s="932" t="s">
        <v>3996</v>
      </c>
      <c r="D67" s="932" t="s">
        <v>3951</v>
      </c>
      <c r="E67" s="846"/>
      <c r="F67" s="940" t="s">
        <v>3997</v>
      </c>
      <c r="G67" s="940"/>
      <c r="H67" s="940"/>
      <c r="I67" s="942"/>
      <c r="J67" s="943">
        <v>70000</v>
      </c>
      <c r="K67" s="936"/>
    </row>
    <row r="68" spans="1:11" ht="13.5" customHeight="1">
      <c r="A68" s="937" t="s">
        <v>3992</v>
      </c>
      <c r="B68" s="840" t="s">
        <v>3993</v>
      </c>
      <c r="C68" s="932" t="s">
        <v>3998</v>
      </c>
      <c r="D68" s="932" t="s">
        <v>3951</v>
      </c>
      <c r="E68" s="846"/>
      <c r="F68" s="940" t="s">
        <v>3999</v>
      </c>
      <c r="G68" s="940"/>
      <c r="H68" s="940"/>
      <c r="I68" s="942"/>
      <c r="J68" s="943">
        <v>55000</v>
      </c>
      <c r="K68" s="936"/>
    </row>
    <row r="69" spans="1:11" ht="13.5" customHeight="1">
      <c r="A69" s="937" t="s">
        <v>3992</v>
      </c>
      <c r="B69" s="840" t="s">
        <v>3993</v>
      </c>
      <c r="C69" s="932" t="s">
        <v>4000</v>
      </c>
      <c r="D69" s="932" t="s">
        <v>3951</v>
      </c>
      <c r="E69" s="846"/>
      <c r="F69" s="940" t="s">
        <v>4001</v>
      </c>
      <c r="G69" s="940"/>
      <c r="H69" s="940"/>
      <c r="I69" s="942"/>
      <c r="J69" s="943">
        <v>48000</v>
      </c>
      <c r="K69" s="936"/>
    </row>
    <row r="70" spans="1:11" ht="13.5" customHeight="1">
      <c r="A70" s="937" t="s">
        <v>3992</v>
      </c>
      <c r="B70" s="840" t="s">
        <v>3993</v>
      </c>
      <c r="C70" s="932" t="s">
        <v>4002</v>
      </c>
      <c r="D70" s="932" t="s">
        <v>3951</v>
      </c>
      <c r="E70" s="846"/>
      <c r="F70" s="940" t="s">
        <v>4003</v>
      </c>
      <c r="G70" s="940"/>
      <c r="H70" s="940"/>
      <c r="I70" s="942"/>
      <c r="J70" s="943">
        <v>47000</v>
      </c>
      <c r="K70" s="936"/>
    </row>
    <row r="71" spans="1:11" ht="13.5" customHeight="1">
      <c r="A71" s="937" t="s">
        <v>3992</v>
      </c>
      <c r="B71" s="840" t="s">
        <v>3993</v>
      </c>
      <c r="C71" s="932" t="s">
        <v>4004</v>
      </c>
      <c r="D71" s="932" t="s">
        <v>3951</v>
      </c>
      <c r="E71" s="846"/>
      <c r="F71" s="940" t="s">
        <v>4005</v>
      </c>
      <c r="G71" s="940"/>
      <c r="H71" s="940"/>
      <c r="I71" s="942"/>
      <c r="J71" s="943">
        <v>35000</v>
      </c>
      <c r="K71" s="936"/>
    </row>
    <row r="72" spans="1:11" ht="13.5" customHeight="1">
      <c r="A72" s="937" t="s">
        <v>3992</v>
      </c>
      <c r="B72" s="840" t="s">
        <v>3993</v>
      </c>
      <c r="C72" s="932" t="s">
        <v>4006</v>
      </c>
      <c r="D72" s="932" t="s">
        <v>3951</v>
      </c>
      <c r="E72" s="846"/>
      <c r="F72" s="940" t="s">
        <v>4007</v>
      </c>
      <c r="G72" s="940"/>
      <c r="H72" s="940"/>
      <c r="I72" s="942"/>
      <c r="J72" s="943">
        <v>25000</v>
      </c>
      <c r="K72" s="936"/>
    </row>
    <row r="73" spans="1:11" ht="13.5" customHeight="1">
      <c r="A73" s="937" t="s">
        <v>4011</v>
      </c>
      <c r="B73" s="840" t="s">
        <v>4012</v>
      </c>
      <c r="C73" s="932" t="s">
        <v>4013</v>
      </c>
      <c r="D73" s="932" t="s">
        <v>3940</v>
      </c>
      <c r="E73" s="846"/>
      <c r="F73" s="940" t="s">
        <v>4014</v>
      </c>
      <c r="G73" s="940"/>
      <c r="H73" s="940"/>
      <c r="I73" s="942"/>
      <c r="J73" s="944">
        <v>22000</v>
      </c>
      <c r="K73" s="936"/>
    </row>
    <row r="74" spans="1:11" ht="13.5" customHeight="1">
      <c r="A74" s="937" t="s">
        <v>4041</v>
      </c>
      <c r="B74" s="840" t="s">
        <v>4047</v>
      </c>
      <c r="C74" s="932" t="s">
        <v>4048</v>
      </c>
      <c r="D74" s="932" t="s">
        <v>4018</v>
      </c>
      <c r="E74" s="936" t="s">
        <v>3637</v>
      </c>
      <c r="F74" s="933" t="s">
        <v>4049</v>
      </c>
      <c r="G74" s="933"/>
      <c r="H74" s="933"/>
      <c r="I74" s="934"/>
      <c r="J74" s="945">
        <v>74000</v>
      </c>
      <c r="K74" s="936" t="s">
        <v>3637</v>
      </c>
    </row>
    <row r="75" spans="1:11" ht="13.5" customHeight="1">
      <c r="A75" s="937" t="s">
        <v>4041</v>
      </c>
      <c r="B75" s="840" t="s">
        <v>4047</v>
      </c>
      <c r="C75" s="932" t="s">
        <v>4050</v>
      </c>
      <c r="D75" s="932" t="s">
        <v>4018</v>
      </c>
      <c r="E75" s="936" t="s">
        <v>3637</v>
      </c>
      <c r="F75" s="933" t="s">
        <v>4051</v>
      </c>
      <c r="G75" s="933"/>
      <c r="H75" s="933"/>
      <c r="I75" s="934"/>
      <c r="J75" s="945">
        <v>69000</v>
      </c>
      <c r="K75" s="936" t="s">
        <v>3637</v>
      </c>
    </row>
    <row r="76" spans="1:11" ht="13.5" customHeight="1">
      <c r="A76" s="937" t="s">
        <v>4062</v>
      </c>
      <c r="B76" s="840" t="s">
        <v>4150</v>
      </c>
      <c r="C76" s="932" t="s">
        <v>4151</v>
      </c>
      <c r="D76" s="932" t="s">
        <v>4018</v>
      </c>
      <c r="E76" s="936" t="s">
        <v>3637</v>
      </c>
      <c r="F76" s="940" t="s">
        <v>4152</v>
      </c>
      <c r="G76" s="940"/>
      <c r="H76" s="940"/>
      <c r="I76" s="942"/>
      <c r="J76" s="944">
        <v>76000</v>
      </c>
      <c r="K76" s="936" t="s">
        <v>3637</v>
      </c>
    </row>
    <row r="77" spans="1:11" ht="13.5" customHeight="1">
      <c r="A77" s="937" t="s">
        <v>4076</v>
      </c>
      <c r="B77" s="840" t="s">
        <v>4153</v>
      </c>
      <c r="C77" s="946" t="s">
        <v>4154</v>
      </c>
      <c r="D77" s="932"/>
      <c r="E77" s="932" t="s">
        <v>3889</v>
      </c>
      <c r="F77" s="933" t="s">
        <v>4155</v>
      </c>
      <c r="G77" s="933"/>
      <c r="H77" s="933"/>
      <c r="I77" s="934"/>
      <c r="J77" s="935">
        <v>87000</v>
      </c>
      <c r="K77" s="936" t="s">
        <v>3679</v>
      </c>
    </row>
    <row r="78" spans="1:11" ht="13.5" customHeight="1">
      <c r="A78" s="937" t="s">
        <v>4076</v>
      </c>
      <c r="B78" s="840" t="s">
        <v>4153</v>
      </c>
      <c r="C78" s="946" t="s">
        <v>4156</v>
      </c>
      <c r="D78" s="932"/>
      <c r="E78" s="932" t="s">
        <v>3889</v>
      </c>
      <c r="F78" s="933" t="s">
        <v>4157</v>
      </c>
      <c r="G78" s="933"/>
      <c r="H78" s="933"/>
      <c r="I78" s="934"/>
      <c r="J78" s="935">
        <v>59000</v>
      </c>
      <c r="K78" s="936" t="s">
        <v>3679</v>
      </c>
    </row>
    <row r="79" spans="1:11" ht="13.5" customHeight="1">
      <c r="A79" s="937" t="s">
        <v>4076</v>
      </c>
      <c r="B79" s="840" t="s">
        <v>4153</v>
      </c>
      <c r="C79" s="946" t="s">
        <v>4158</v>
      </c>
      <c r="D79" s="932"/>
      <c r="E79" s="932" t="s">
        <v>3889</v>
      </c>
      <c r="F79" s="933" t="s">
        <v>4159</v>
      </c>
      <c r="G79" s="933"/>
      <c r="H79" s="933"/>
      <c r="I79" s="934"/>
      <c r="J79" s="935">
        <v>32000</v>
      </c>
      <c r="K79" s="936" t="s">
        <v>3679</v>
      </c>
    </row>
    <row r="80" spans="1:11" ht="13.5" customHeight="1">
      <c r="A80" s="937" t="s">
        <v>4076</v>
      </c>
      <c r="B80" s="840" t="s">
        <v>4160</v>
      </c>
      <c r="C80" s="932" t="s">
        <v>4161</v>
      </c>
      <c r="D80" s="932"/>
      <c r="E80" s="932" t="s">
        <v>3945</v>
      </c>
      <c r="F80" s="933" t="s">
        <v>4162</v>
      </c>
      <c r="G80" s="933"/>
      <c r="H80" s="933"/>
      <c r="I80" s="934"/>
      <c r="J80" s="935">
        <v>50000</v>
      </c>
      <c r="K80" s="936" t="s">
        <v>3871</v>
      </c>
    </row>
    <row r="81" spans="1:11" ht="13.5" customHeight="1">
      <c r="A81" s="937" t="s">
        <v>4076</v>
      </c>
      <c r="B81" s="840" t="s">
        <v>4160</v>
      </c>
      <c r="C81" s="932" t="s">
        <v>4163</v>
      </c>
      <c r="D81" s="932"/>
      <c r="E81" s="932" t="s">
        <v>3945</v>
      </c>
      <c r="F81" s="933" t="s">
        <v>3463</v>
      </c>
      <c r="G81" s="933"/>
      <c r="H81" s="933"/>
      <c r="I81" s="934"/>
      <c r="J81" s="935">
        <v>50000</v>
      </c>
      <c r="K81" s="936" t="s">
        <v>3871</v>
      </c>
    </row>
    <row r="82" spans="1:11" ht="13.5" customHeight="1">
      <c r="A82" s="937" t="s">
        <v>4076</v>
      </c>
      <c r="B82" s="840" t="s">
        <v>4160</v>
      </c>
      <c r="C82" s="932" t="s">
        <v>4164</v>
      </c>
      <c r="D82" s="932"/>
      <c r="E82" s="932" t="s">
        <v>3945</v>
      </c>
      <c r="F82" s="933" t="s">
        <v>3464</v>
      </c>
      <c r="G82" s="933"/>
      <c r="H82" s="933"/>
      <c r="I82" s="934"/>
      <c r="J82" s="935">
        <v>70000</v>
      </c>
      <c r="K82" s="936" t="s">
        <v>3871</v>
      </c>
    </row>
    <row r="83" spans="1:11" ht="13.5" customHeight="1">
      <c r="A83" s="937" t="s">
        <v>4076</v>
      </c>
      <c r="B83" s="840" t="s">
        <v>4160</v>
      </c>
      <c r="C83" s="932" t="s">
        <v>4165</v>
      </c>
      <c r="D83" s="932"/>
      <c r="E83" s="932" t="s">
        <v>3945</v>
      </c>
      <c r="F83" s="933" t="s">
        <v>3465</v>
      </c>
      <c r="G83" s="933"/>
      <c r="H83" s="933"/>
      <c r="I83" s="934"/>
      <c r="J83" s="935">
        <v>50000</v>
      </c>
      <c r="K83" s="936" t="s">
        <v>3871</v>
      </c>
    </row>
    <row r="84" spans="1:11" ht="13.5" customHeight="1">
      <c r="A84" s="937" t="s">
        <v>4076</v>
      </c>
      <c r="B84" s="840" t="s">
        <v>4160</v>
      </c>
      <c r="C84" s="932" t="s">
        <v>4166</v>
      </c>
      <c r="D84" s="932"/>
      <c r="E84" s="932" t="s">
        <v>3945</v>
      </c>
      <c r="F84" s="933" t="s">
        <v>3466</v>
      </c>
      <c r="G84" s="933"/>
      <c r="H84" s="933"/>
      <c r="I84" s="934"/>
      <c r="J84" s="935">
        <v>50000</v>
      </c>
      <c r="K84" s="936" t="s">
        <v>3871</v>
      </c>
    </row>
    <row r="85" spans="1:11" ht="13.5" customHeight="1">
      <c r="A85" s="937" t="s">
        <v>4076</v>
      </c>
      <c r="B85" s="840" t="s">
        <v>4160</v>
      </c>
      <c r="C85" s="932" t="s">
        <v>4167</v>
      </c>
      <c r="D85" s="932"/>
      <c r="E85" s="932" t="s">
        <v>3945</v>
      </c>
      <c r="F85" s="933" t="s">
        <v>3467</v>
      </c>
      <c r="G85" s="933"/>
      <c r="H85" s="933"/>
      <c r="I85" s="934"/>
      <c r="J85" s="935">
        <v>30000</v>
      </c>
      <c r="K85" s="936" t="s">
        <v>3871</v>
      </c>
    </row>
    <row r="86" spans="1:11" ht="13.5" customHeight="1">
      <c r="A86" s="937" t="s">
        <v>4076</v>
      </c>
      <c r="B86" s="840" t="s">
        <v>4160</v>
      </c>
      <c r="C86" s="932" t="s">
        <v>4168</v>
      </c>
      <c r="D86" s="932"/>
      <c r="E86" s="932" t="s">
        <v>3945</v>
      </c>
      <c r="F86" s="933" t="s">
        <v>3468</v>
      </c>
      <c r="G86" s="933"/>
      <c r="H86" s="933"/>
      <c r="I86" s="934"/>
      <c r="J86" s="935">
        <v>80000</v>
      </c>
      <c r="K86" s="936" t="s">
        <v>3871</v>
      </c>
    </row>
    <row r="87" spans="1:11" ht="13.5" customHeight="1">
      <c r="A87" s="937" t="s">
        <v>4076</v>
      </c>
      <c r="B87" s="840" t="s">
        <v>4160</v>
      </c>
      <c r="C87" s="932" t="s">
        <v>4169</v>
      </c>
      <c r="D87" s="932"/>
      <c r="E87" s="932" t="s">
        <v>3945</v>
      </c>
      <c r="F87" s="933" t="s">
        <v>3469</v>
      </c>
      <c r="G87" s="933"/>
      <c r="H87" s="933"/>
      <c r="I87" s="934"/>
      <c r="J87" s="935">
        <v>80000</v>
      </c>
      <c r="K87" s="936" t="s">
        <v>3871</v>
      </c>
    </row>
    <row r="88" spans="1:11" ht="13.5" customHeight="1">
      <c r="A88" s="937" t="s">
        <v>4076</v>
      </c>
      <c r="B88" s="840" t="s">
        <v>4160</v>
      </c>
      <c r="C88" s="932" t="s">
        <v>4170</v>
      </c>
      <c r="D88" s="932"/>
      <c r="E88" s="932" t="s">
        <v>3945</v>
      </c>
      <c r="F88" s="933" t="s">
        <v>3470</v>
      </c>
      <c r="G88" s="933"/>
      <c r="H88" s="933"/>
      <c r="I88" s="934"/>
      <c r="J88" s="935">
        <v>50000</v>
      </c>
      <c r="K88" s="936" t="s">
        <v>3871</v>
      </c>
    </row>
    <row r="89" spans="1:11" ht="13.5" customHeight="1">
      <c r="A89" s="937" t="s">
        <v>4076</v>
      </c>
      <c r="B89" s="840" t="s">
        <v>4160</v>
      </c>
      <c r="C89" s="932" t="s">
        <v>4171</v>
      </c>
      <c r="D89" s="932"/>
      <c r="E89" s="932" t="s">
        <v>3945</v>
      </c>
      <c r="F89" s="933" t="s">
        <v>3471</v>
      </c>
      <c r="G89" s="933"/>
      <c r="H89" s="933"/>
      <c r="I89" s="934"/>
      <c r="J89" s="935">
        <v>50000</v>
      </c>
      <c r="K89" s="936" t="s">
        <v>3871</v>
      </c>
    </row>
    <row r="90" spans="1:11" ht="13.5" customHeight="1">
      <c r="A90" s="937" t="s">
        <v>4172</v>
      </c>
      <c r="B90" s="840" t="s">
        <v>3983</v>
      </c>
      <c r="C90" s="946" t="s">
        <v>4173</v>
      </c>
      <c r="D90" s="932"/>
      <c r="E90" s="936" t="s">
        <v>4282</v>
      </c>
      <c r="F90" s="933" t="s">
        <v>4174</v>
      </c>
      <c r="G90" s="933"/>
      <c r="H90" s="933"/>
      <c r="I90" s="934"/>
      <c r="J90" s="935">
        <v>11000</v>
      </c>
      <c r="K90" s="936" t="s">
        <v>4282</v>
      </c>
    </row>
    <row r="91" spans="1:11" ht="13.5" customHeight="1">
      <c r="A91" s="937" t="s">
        <v>4209</v>
      </c>
      <c r="B91" s="840" t="s">
        <v>4176</v>
      </c>
      <c r="C91" s="946" t="s">
        <v>4177</v>
      </c>
      <c r="D91" s="932"/>
      <c r="E91" s="936" t="s">
        <v>3637</v>
      </c>
      <c r="F91" s="933" t="s">
        <v>4178</v>
      </c>
      <c r="G91" s="933" t="s">
        <v>4178</v>
      </c>
      <c r="H91" s="933" t="s">
        <v>4178</v>
      </c>
      <c r="I91" s="934"/>
      <c r="J91" s="935">
        <v>90000</v>
      </c>
      <c r="K91" s="936" t="s">
        <v>3637</v>
      </c>
    </row>
    <row r="92" spans="1:11" ht="13.5" customHeight="1">
      <c r="A92" s="937" t="s">
        <v>4209</v>
      </c>
      <c r="B92" s="840" t="s">
        <v>4176</v>
      </c>
      <c r="C92" s="946" t="s">
        <v>4179</v>
      </c>
      <c r="D92" s="932"/>
      <c r="E92" s="936" t="s">
        <v>3637</v>
      </c>
      <c r="F92" s="933" t="s">
        <v>3508</v>
      </c>
      <c r="G92" s="933"/>
      <c r="H92" s="933"/>
      <c r="I92" s="934"/>
      <c r="J92" s="935">
        <v>40000</v>
      </c>
      <c r="K92" s="936" t="s">
        <v>3637</v>
      </c>
    </row>
    <row r="93" spans="1:11" ht="13.5" customHeight="1">
      <c r="A93" s="937" t="s">
        <v>4283</v>
      </c>
      <c r="B93" s="840" t="s">
        <v>4284</v>
      </c>
      <c r="C93" s="946" t="s">
        <v>4285</v>
      </c>
      <c r="D93" s="932"/>
      <c r="E93" s="932"/>
      <c r="F93" s="933" t="s">
        <v>4286</v>
      </c>
      <c r="G93" s="933"/>
      <c r="H93" s="933"/>
      <c r="I93" s="934"/>
      <c r="J93" s="935">
        <v>40000</v>
      </c>
      <c r="K93" s="936"/>
    </row>
    <row r="94" spans="1:11" ht="13.5" customHeight="1">
      <c r="A94" s="937" t="s">
        <v>4283</v>
      </c>
      <c r="B94" s="840" t="s">
        <v>3928</v>
      </c>
      <c r="C94" s="946" t="s">
        <v>4287</v>
      </c>
      <c r="D94" s="932"/>
      <c r="E94" s="932"/>
      <c r="F94" s="933" t="s">
        <v>4288</v>
      </c>
      <c r="G94" s="933"/>
      <c r="H94" s="933"/>
      <c r="I94" s="934"/>
      <c r="J94" s="935">
        <v>42000</v>
      </c>
      <c r="K94" s="936"/>
    </row>
    <row r="95" spans="1:11" ht="13.5" customHeight="1">
      <c r="A95" s="937" t="s">
        <v>4283</v>
      </c>
      <c r="B95" s="840" t="s">
        <v>3928</v>
      </c>
      <c r="C95" s="946" t="s">
        <v>4289</v>
      </c>
      <c r="D95" s="932"/>
      <c r="E95" s="932"/>
      <c r="F95" s="933" t="s">
        <v>3608</v>
      </c>
      <c r="G95" s="933"/>
      <c r="H95" s="933"/>
      <c r="I95" s="934"/>
      <c r="J95" s="935">
        <v>42000</v>
      </c>
      <c r="K95" s="936"/>
    </row>
    <row r="96" spans="1:11" ht="13.5" customHeight="1">
      <c r="A96" s="937" t="s">
        <v>3992</v>
      </c>
      <c r="B96" s="840" t="s">
        <v>4008</v>
      </c>
      <c r="C96" s="932" t="s">
        <v>4009</v>
      </c>
      <c r="D96" s="932" t="s">
        <v>3951</v>
      </c>
      <c r="E96" s="846"/>
      <c r="F96" s="940" t="s">
        <v>4010</v>
      </c>
      <c r="G96" s="940"/>
      <c r="H96" s="940"/>
      <c r="I96" s="942"/>
      <c r="J96" s="943">
        <v>60000</v>
      </c>
      <c r="K96" s="936"/>
    </row>
    <row r="97" spans="1:11" ht="13.5" customHeight="1">
      <c r="A97" s="937" t="s">
        <v>4180</v>
      </c>
      <c r="B97" s="840" t="s">
        <v>4181</v>
      </c>
      <c r="C97" s="835" t="s">
        <v>4290</v>
      </c>
      <c r="D97" s="932" t="s">
        <v>4183</v>
      </c>
      <c r="E97" s="846" t="s">
        <v>4184</v>
      </c>
      <c r="F97" s="947" t="s">
        <v>4185</v>
      </c>
      <c r="G97" s="947"/>
      <c r="H97" s="947"/>
      <c r="I97" s="948">
        <v>346310</v>
      </c>
      <c r="J97" s="949">
        <f>2136559.54+15153.95+110792+47493.86+2500+19600+51900+24500+5600+5200</f>
        <v>2419299.35</v>
      </c>
      <c r="K97" s="934"/>
    </row>
    <row r="98" spans="1:11" ht="13.5" customHeight="1">
      <c r="A98" s="937" t="s">
        <v>4180</v>
      </c>
      <c r="B98" s="840" t="s">
        <v>4181</v>
      </c>
      <c r="C98" s="835" t="s">
        <v>4186</v>
      </c>
      <c r="D98" s="932" t="s">
        <v>4183</v>
      </c>
      <c r="E98" s="846" t="s">
        <v>4184</v>
      </c>
      <c r="F98" s="947" t="s">
        <v>4187</v>
      </c>
      <c r="G98" s="947"/>
      <c r="H98" s="947"/>
      <c r="I98" s="948">
        <v>2232639.9900000002</v>
      </c>
      <c r="J98" s="950">
        <f>13774272.42+7329.07+65604.6+555845.34+139903.42+2128.21+639188.13+654286.39+48324.78+7450.65+120469+76761.25+48664.31+12000+241832.36+47648.55+92366.08+376174.55+922420.86+567550.64+412288.64+309096</f>
        <v>19121605.250000004</v>
      </c>
      <c r="K98" s="934"/>
    </row>
    <row r="99" spans="1:11" ht="13.5" customHeight="1">
      <c r="A99" s="937" t="s">
        <v>4198</v>
      </c>
      <c r="B99" s="840" t="s">
        <v>4181</v>
      </c>
      <c r="C99" s="932" t="s">
        <v>4291</v>
      </c>
      <c r="D99" s="932"/>
      <c r="E99" s="846" t="s">
        <v>4184</v>
      </c>
      <c r="F99" s="933" t="s">
        <v>4200</v>
      </c>
      <c r="G99" s="933"/>
      <c r="H99" s="933"/>
      <c r="I99" s="951">
        <f>57453.56</f>
        <v>57453.56</v>
      </c>
      <c r="J99" s="952">
        <f>353695.61+28283.2+2500+16500+4960+1600+11450+13800+33000</f>
        <v>465788.81</v>
      </c>
      <c r="K99" s="934"/>
    </row>
    <row r="100" spans="1:11" ht="13.5" customHeight="1">
      <c r="A100" s="937" t="s">
        <v>4203</v>
      </c>
      <c r="B100" s="840" t="s">
        <v>4181</v>
      </c>
      <c r="C100" s="932" t="s">
        <v>4292</v>
      </c>
      <c r="D100" s="932"/>
      <c r="E100" s="846" t="s">
        <v>4184</v>
      </c>
      <c r="F100" s="933" t="s">
        <v>4205</v>
      </c>
      <c r="G100" s="933"/>
      <c r="H100" s="933"/>
      <c r="I100" s="951">
        <f>249409</f>
        <v>249409</v>
      </c>
      <c r="J100" s="952">
        <f xml:space="preserve"> 1532643.25</f>
        <v>1532643.25</v>
      </c>
      <c r="K100" s="934"/>
    </row>
    <row r="101" spans="1:11" ht="13.5" customHeight="1">
      <c r="A101" s="937" t="s">
        <v>4209</v>
      </c>
      <c r="B101" s="840" t="s">
        <v>4181</v>
      </c>
      <c r="C101" s="932" t="s">
        <v>4210</v>
      </c>
      <c r="D101" s="932"/>
      <c r="E101" s="846" t="s">
        <v>4184</v>
      </c>
      <c r="F101" s="933" t="s">
        <v>4211</v>
      </c>
      <c r="G101" s="933"/>
      <c r="H101" s="933"/>
      <c r="I101" s="951">
        <v>319363.67</v>
      </c>
      <c r="J101" s="952">
        <f>1959136.43+371.1</f>
        <v>1959507.53</v>
      </c>
      <c r="K101" s="934"/>
    </row>
    <row r="102" spans="1:11" ht="13.5" customHeight="1">
      <c r="A102" s="937" t="s">
        <v>4209</v>
      </c>
      <c r="B102" s="840" t="s">
        <v>4181</v>
      </c>
      <c r="C102" s="932" t="s">
        <v>4293</v>
      </c>
      <c r="D102" s="932"/>
      <c r="E102" s="846" t="s">
        <v>4184</v>
      </c>
      <c r="F102" s="933" t="s">
        <v>3510</v>
      </c>
      <c r="G102" s="933"/>
      <c r="H102" s="933"/>
      <c r="I102" s="951">
        <v>284169.07</v>
      </c>
      <c r="J102" s="952">
        <v>1743235.16</v>
      </c>
      <c r="K102" s="934"/>
    </row>
    <row r="103" spans="1:11" ht="13.5" customHeight="1">
      <c r="A103" s="937" t="s">
        <v>4209</v>
      </c>
      <c r="B103" s="840" t="s">
        <v>4181</v>
      </c>
      <c r="C103" s="932" t="s">
        <v>4294</v>
      </c>
      <c r="D103" s="932"/>
      <c r="E103" s="846" t="s">
        <v>4184</v>
      </c>
      <c r="F103" s="933" t="s">
        <v>4214</v>
      </c>
      <c r="G103" s="933"/>
      <c r="H103" s="933"/>
      <c r="I103" s="951">
        <v>47255.34</v>
      </c>
      <c r="J103" s="952">
        <v>289887.89</v>
      </c>
      <c r="K103" s="934"/>
    </row>
    <row r="104" spans="1:11" ht="13.5" customHeight="1">
      <c r="A104" s="937" t="s">
        <v>4295</v>
      </c>
      <c r="B104" s="840" t="s">
        <v>4181</v>
      </c>
      <c r="C104" s="932" t="s">
        <v>4296</v>
      </c>
      <c r="D104" s="932"/>
      <c r="E104" s="846" t="s">
        <v>4184</v>
      </c>
      <c r="F104" s="933" t="s">
        <v>4297</v>
      </c>
      <c r="G104" s="933"/>
      <c r="H104" s="933"/>
      <c r="I104" s="951">
        <v>126136.33</v>
      </c>
      <c r="J104" s="952">
        <v>774098.66</v>
      </c>
      <c r="K104" s="934"/>
    </row>
    <row r="105" spans="1:11" ht="13.5" customHeight="1">
      <c r="A105" s="937" t="s">
        <v>4283</v>
      </c>
      <c r="B105" s="840" t="s">
        <v>4181</v>
      </c>
      <c r="C105" s="932" t="s">
        <v>4298</v>
      </c>
      <c r="D105" s="932"/>
      <c r="E105" s="846" t="s">
        <v>4184</v>
      </c>
      <c r="F105" s="933" t="s">
        <v>4299</v>
      </c>
      <c r="G105" s="933"/>
      <c r="H105" s="933"/>
      <c r="I105" s="951">
        <v>8452</v>
      </c>
      <c r="J105" s="953">
        <f>51844.57+2601.35</f>
        <v>54445.919999999998</v>
      </c>
      <c r="K105" s="934"/>
    </row>
    <row r="106" spans="1:11" ht="13.5" customHeight="1">
      <c r="A106" s="937" t="s">
        <v>4300</v>
      </c>
      <c r="B106" s="840" t="s">
        <v>4181</v>
      </c>
      <c r="C106" s="932" t="s">
        <v>4301</v>
      </c>
      <c r="D106" s="932"/>
      <c r="E106" s="846"/>
      <c r="F106" s="933" t="s">
        <v>4302</v>
      </c>
      <c r="G106" s="933"/>
      <c r="H106" s="933"/>
      <c r="I106" s="951">
        <v>2403</v>
      </c>
      <c r="J106" s="953">
        <f>14705.88+737</f>
        <v>15442.88</v>
      </c>
      <c r="K106" s="934"/>
    </row>
    <row r="107" spans="1:11" ht="13.5" customHeight="1">
      <c r="A107" s="937" t="s">
        <v>4300</v>
      </c>
      <c r="B107" s="840" t="s">
        <v>4181</v>
      </c>
      <c r="C107" s="932" t="s">
        <v>4303</v>
      </c>
      <c r="D107" s="932"/>
      <c r="E107" s="846"/>
      <c r="F107" s="933" t="s">
        <v>4304</v>
      </c>
      <c r="G107" s="933"/>
      <c r="H107" s="933"/>
      <c r="I107" s="951">
        <v>3403</v>
      </c>
      <c r="J107" s="953">
        <f>20825.68+1043.7</f>
        <v>21869.38</v>
      </c>
      <c r="K107" s="934"/>
    </row>
    <row r="108" spans="1:11" ht="12">
      <c r="A108" s="937" t="s">
        <v>4300</v>
      </c>
      <c r="B108" s="840" t="s">
        <v>4189</v>
      </c>
      <c r="C108" s="932" t="s">
        <v>4305</v>
      </c>
      <c r="D108" s="932"/>
      <c r="E108" s="846"/>
      <c r="F108" s="933" t="s">
        <v>4306</v>
      </c>
      <c r="G108" s="933"/>
      <c r="H108" s="933"/>
      <c r="I108" s="951">
        <f>114641-0.27</f>
        <v>114640.73</v>
      </c>
      <c r="J108" s="952">
        <f>701579.99-1.65</f>
        <v>701578.34</v>
      </c>
      <c r="K108" s="934"/>
    </row>
    <row r="109" spans="1:11" ht="12">
      <c r="A109" s="937" t="s">
        <v>4300</v>
      </c>
      <c r="B109" s="840" t="s">
        <v>4189</v>
      </c>
      <c r="C109" s="932" t="s">
        <v>4307</v>
      </c>
      <c r="D109" s="932"/>
      <c r="E109" s="846"/>
      <c r="F109" s="933" t="s">
        <v>4308</v>
      </c>
      <c r="G109" s="933"/>
      <c r="H109" s="933"/>
      <c r="I109" s="951">
        <v>229281.46</v>
      </c>
      <c r="J109" s="952">
        <f>1403156.68</f>
        <v>1403156.68</v>
      </c>
      <c r="K109" s="934"/>
    </row>
    <row r="110" spans="1:11" ht="12">
      <c r="A110" s="937" t="s">
        <v>4300</v>
      </c>
      <c r="B110" s="840" t="s">
        <v>4189</v>
      </c>
      <c r="C110" s="932" t="s">
        <v>4309</v>
      </c>
      <c r="D110" s="932"/>
      <c r="E110" s="846"/>
      <c r="F110" s="933" t="s">
        <v>4310</v>
      </c>
      <c r="G110" s="933"/>
      <c r="H110" s="933"/>
      <c r="I110" s="951">
        <v>130000</v>
      </c>
      <c r="J110" s="952">
        <v>691537.4</v>
      </c>
      <c r="K110" s="934"/>
    </row>
    <row r="111" spans="1:11">
      <c r="A111" s="937" t="s">
        <v>4232</v>
      </c>
      <c r="B111" s="840" t="s">
        <v>4181</v>
      </c>
      <c r="C111" s="932" t="s">
        <v>4233</v>
      </c>
      <c r="D111" s="932" t="s">
        <v>4183</v>
      </c>
      <c r="E111" s="846" t="s">
        <v>4234</v>
      </c>
      <c r="F111" s="933" t="s">
        <v>4235</v>
      </c>
      <c r="G111" s="933"/>
      <c r="H111" s="933"/>
      <c r="I111" s="934"/>
      <c r="J111" s="954">
        <f>9333333.3+35631.07+16187.18</f>
        <v>9385151.5500000007</v>
      </c>
      <c r="K111" s="934"/>
    </row>
    <row r="112" spans="1:11">
      <c r="A112" s="937" t="s">
        <v>4311</v>
      </c>
      <c r="B112" s="840" t="s">
        <v>4181</v>
      </c>
      <c r="C112" s="932" t="s">
        <v>4312</v>
      </c>
      <c r="D112" s="932"/>
      <c r="E112" s="846"/>
      <c r="F112" s="933" t="s">
        <v>4313</v>
      </c>
      <c r="G112" s="933"/>
      <c r="H112" s="933"/>
      <c r="I112" s="934"/>
      <c r="J112" s="954">
        <v>5801090.3300000001</v>
      </c>
      <c r="K112" s="934"/>
    </row>
    <row r="113" spans="1:11">
      <c r="A113" s="937" t="s">
        <v>4076</v>
      </c>
      <c r="B113" s="840" t="s">
        <v>4236</v>
      </c>
      <c r="C113" s="932" t="s">
        <v>4237</v>
      </c>
      <c r="D113" s="932"/>
      <c r="E113" s="846" t="s">
        <v>4238</v>
      </c>
      <c r="F113" s="933" t="s">
        <v>4239</v>
      </c>
      <c r="G113" s="933"/>
      <c r="H113" s="933"/>
      <c r="I113" s="934"/>
      <c r="J113" s="935">
        <v>40500</v>
      </c>
      <c r="K113" s="934"/>
    </row>
    <row r="114" spans="1:11">
      <c r="A114" s="937" t="s">
        <v>4283</v>
      </c>
      <c r="B114" s="840" t="s">
        <v>4272</v>
      </c>
      <c r="C114" s="932" t="s">
        <v>4273</v>
      </c>
      <c r="D114" s="932"/>
      <c r="E114" s="846"/>
      <c r="F114" s="933" t="s">
        <v>4314</v>
      </c>
      <c r="G114" s="933"/>
      <c r="H114" s="933"/>
      <c r="I114" s="934"/>
      <c r="J114" s="955">
        <v>4500</v>
      </c>
      <c r="K114" s="934"/>
    </row>
    <row r="115" spans="1:11">
      <c r="A115" s="937" t="s">
        <v>4083</v>
      </c>
      <c r="B115" s="840" t="s">
        <v>4253</v>
      </c>
      <c r="C115" s="932" t="s">
        <v>4275</v>
      </c>
      <c r="D115" s="932"/>
      <c r="E115" s="846"/>
      <c r="F115" s="933" t="s">
        <v>4276</v>
      </c>
      <c r="G115" s="933"/>
      <c r="H115" s="933"/>
      <c r="I115" s="934"/>
      <c r="J115" s="955">
        <v>22000</v>
      </c>
      <c r="K115" s="934"/>
    </row>
    <row r="116" spans="1:11">
      <c r="A116" s="937" t="s">
        <v>4083</v>
      </c>
      <c r="B116" s="840" t="s">
        <v>4253</v>
      </c>
      <c r="C116" s="932" t="s">
        <v>4278</v>
      </c>
      <c r="D116" s="932"/>
      <c r="E116" s="846"/>
      <c r="F116" s="933" t="s">
        <v>3572</v>
      </c>
      <c r="G116" s="933"/>
      <c r="H116" s="933"/>
      <c r="I116" s="934"/>
      <c r="J116" s="955">
        <v>10000</v>
      </c>
      <c r="K116" s="934"/>
    </row>
    <row r="117" spans="1:11">
      <c r="A117" s="937" t="s">
        <v>4083</v>
      </c>
      <c r="B117" s="840" t="s">
        <v>4253</v>
      </c>
      <c r="C117" s="932" t="s">
        <v>4279</v>
      </c>
      <c r="D117" s="932"/>
      <c r="E117" s="846"/>
      <c r="F117" s="933" t="s">
        <v>4315</v>
      </c>
      <c r="G117" s="933"/>
      <c r="H117" s="933"/>
      <c r="I117" s="934"/>
      <c r="J117" s="955">
        <v>24000</v>
      </c>
      <c r="K117" s="934"/>
    </row>
    <row r="118" spans="1:11">
      <c r="A118" s="937" t="s">
        <v>4295</v>
      </c>
      <c r="B118" s="840" t="s">
        <v>4316</v>
      </c>
      <c r="C118" s="932" t="s">
        <v>4317</v>
      </c>
      <c r="D118" s="932"/>
      <c r="E118" s="846"/>
      <c r="F118" s="933" t="s">
        <v>4318</v>
      </c>
      <c r="G118" s="933"/>
      <c r="H118" s="933"/>
      <c r="I118" s="956"/>
      <c r="J118" s="955">
        <v>60000</v>
      </c>
      <c r="K118" s="934"/>
    </row>
    <row r="119" spans="1:11">
      <c r="A119" s="937" t="s">
        <v>4295</v>
      </c>
      <c r="B119" s="840" t="s">
        <v>4316</v>
      </c>
      <c r="C119" s="932" t="s">
        <v>4319</v>
      </c>
      <c r="D119" s="932"/>
      <c r="E119" s="846"/>
      <c r="F119" s="933" t="s">
        <v>4320</v>
      </c>
      <c r="G119" s="933"/>
      <c r="H119" s="933"/>
      <c r="I119" s="956"/>
      <c r="J119" s="955">
        <v>80000</v>
      </c>
      <c r="K119" s="934"/>
    </row>
    <row r="120" spans="1:11">
      <c r="A120" s="937" t="s">
        <v>4295</v>
      </c>
      <c r="B120" s="840" t="s">
        <v>4316</v>
      </c>
      <c r="C120" s="932" t="s">
        <v>4321</v>
      </c>
      <c r="D120" s="932"/>
      <c r="E120" s="846"/>
      <c r="F120" s="933" t="s">
        <v>4322</v>
      </c>
      <c r="G120" s="933"/>
      <c r="H120" s="933"/>
      <c r="I120" s="956"/>
      <c r="J120" s="955">
        <v>40000</v>
      </c>
      <c r="K120" s="934"/>
    </row>
    <row r="121" spans="1:11">
      <c r="A121" s="937" t="s">
        <v>4295</v>
      </c>
      <c r="B121" s="840" t="s">
        <v>4316</v>
      </c>
      <c r="C121" s="932" t="s">
        <v>4323</v>
      </c>
      <c r="D121" s="932"/>
      <c r="E121" s="846"/>
      <c r="F121" s="933" t="s">
        <v>4324</v>
      </c>
      <c r="G121" s="933"/>
      <c r="H121" s="933"/>
      <c r="I121" s="956"/>
      <c r="J121" s="955">
        <v>60000</v>
      </c>
      <c r="K121" s="934"/>
    </row>
    <row r="122" spans="1:11">
      <c r="A122" s="937" t="s">
        <v>4283</v>
      </c>
      <c r="B122" s="840" t="s">
        <v>4316</v>
      </c>
      <c r="C122" s="932" t="s">
        <v>4325</v>
      </c>
      <c r="D122" s="932"/>
      <c r="E122" s="846"/>
      <c r="F122" s="933" t="s">
        <v>4326</v>
      </c>
      <c r="G122" s="933"/>
      <c r="H122" s="933"/>
      <c r="I122" s="956"/>
      <c r="J122" s="955">
        <v>65000</v>
      </c>
      <c r="K122" s="934"/>
    </row>
    <row r="123" spans="1:11">
      <c r="A123" s="937" t="s">
        <v>4283</v>
      </c>
      <c r="B123" s="840" t="s">
        <v>4316</v>
      </c>
      <c r="C123" s="932" t="s">
        <v>4327</v>
      </c>
      <c r="D123" s="932"/>
      <c r="E123" s="846"/>
      <c r="F123" s="933" t="s">
        <v>4328</v>
      </c>
      <c r="G123" s="933"/>
      <c r="H123" s="933"/>
      <c r="I123" s="956"/>
      <c r="J123" s="955">
        <v>55000</v>
      </c>
      <c r="K123" s="934"/>
    </row>
    <row r="124" spans="1:11">
      <c r="A124" s="937" t="s">
        <v>4283</v>
      </c>
      <c r="B124" s="840" t="s">
        <v>4316</v>
      </c>
      <c r="C124" s="932" t="s">
        <v>4329</v>
      </c>
      <c r="D124" s="932"/>
      <c r="E124" s="846"/>
      <c r="F124" s="933" t="s">
        <v>4330</v>
      </c>
      <c r="G124" s="933"/>
      <c r="H124" s="933"/>
      <c r="I124" s="956"/>
      <c r="J124" s="955">
        <v>170000</v>
      </c>
      <c r="K124" s="934"/>
    </row>
    <row r="125" spans="1:11">
      <c r="A125" s="937" t="s">
        <v>4283</v>
      </c>
      <c r="B125" s="840" t="s">
        <v>4316</v>
      </c>
      <c r="C125" s="932" t="s">
        <v>4331</v>
      </c>
      <c r="D125" s="932"/>
      <c r="E125" s="846"/>
      <c r="F125" s="933" t="s">
        <v>3578</v>
      </c>
      <c r="G125" s="933"/>
      <c r="H125" s="933"/>
      <c r="I125" s="956"/>
      <c r="J125" s="955">
        <v>63000</v>
      </c>
      <c r="K125" s="934"/>
    </row>
    <row r="126" spans="1:11">
      <c r="A126" s="937" t="s">
        <v>4283</v>
      </c>
      <c r="B126" s="840" t="s">
        <v>4316</v>
      </c>
      <c r="C126" s="932" t="s">
        <v>4332</v>
      </c>
      <c r="D126" s="932"/>
      <c r="E126" s="846"/>
      <c r="F126" s="933" t="s">
        <v>3579</v>
      </c>
      <c r="G126" s="933"/>
      <c r="H126" s="933"/>
      <c r="I126" s="956"/>
      <c r="J126" s="955">
        <v>40000</v>
      </c>
      <c r="K126" s="934"/>
    </row>
    <row r="127" spans="1:11">
      <c r="A127" s="937" t="s">
        <v>4283</v>
      </c>
      <c r="B127" s="840" t="s">
        <v>4316</v>
      </c>
      <c r="C127" s="932" t="s">
        <v>4333</v>
      </c>
      <c r="D127" s="932"/>
      <c r="E127" s="846"/>
      <c r="F127" s="933" t="s">
        <v>3580</v>
      </c>
      <c r="G127" s="933"/>
      <c r="H127" s="933"/>
      <c r="I127" s="956"/>
      <c r="J127" s="955">
        <v>60000</v>
      </c>
      <c r="K127" s="934"/>
    </row>
    <row r="128" spans="1:11">
      <c r="A128" s="937" t="s">
        <v>4283</v>
      </c>
      <c r="B128" s="840" t="s">
        <v>4316</v>
      </c>
      <c r="C128" s="932" t="s">
        <v>4334</v>
      </c>
      <c r="D128" s="932"/>
      <c r="E128" s="846"/>
      <c r="F128" s="933" t="s">
        <v>4335</v>
      </c>
      <c r="G128" s="933"/>
      <c r="H128" s="933"/>
      <c r="I128" s="956"/>
      <c r="J128" s="955">
        <v>64103</v>
      </c>
      <c r="K128" s="934"/>
    </row>
    <row r="129" spans="1:15">
      <c r="A129" s="937" t="s">
        <v>4283</v>
      </c>
      <c r="B129" s="840" t="s">
        <v>4316</v>
      </c>
      <c r="C129" s="932" t="s">
        <v>4336</v>
      </c>
      <c r="D129" s="932"/>
      <c r="E129" s="846"/>
      <c r="F129" s="933" t="s">
        <v>3603</v>
      </c>
      <c r="G129" s="933"/>
      <c r="H129" s="933"/>
      <c r="I129" s="956"/>
      <c r="J129" s="955">
        <v>57265</v>
      </c>
      <c r="K129" s="934"/>
    </row>
    <row r="130" spans="1:15">
      <c r="A130" s="937" t="s">
        <v>4283</v>
      </c>
      <c r="B130" s="840" t="s">
        <v>4316</v>
      </c>
      <c r="C130" s="932" t="s">
        <v>4337</v>
      </c>
      <c r="D130" s="932"/>
      <c r="E130" s="846"/>
      <c r="F130" s="933" t="s">
        <v>3604</v>
      </c>
      <c r="G130" s="933"/>
      <c r="H130" s="933"/>
      <c r="I130" s="956"/>
      <c r="J130" s="955">
        <v>19658</v>
      </c>
      <c r="K130" s="934"/>
    </row>
    <row r="131" spans="1:15">
      <c r="A131" s="937" t="s">
        <v>4283</v>
      </c>
      <c r="B131" s="840" t="s">
        <v>4316</v>
      </c>
      <c r="C131" s="932" t="s">
        <v>4338</v>
      </c>
      <c r="D131" s="932"/>
      <c r="E131" s="846"/>
      <c r="F131" s="933" t="s">
        <v>3605</v>
      </c>
      <c r="G131" s="933"/>
      <c r="H131" s="933"/>
      <c r="I131" s="956"/>
      <c r="J131" s="955">
        <v>19658</v>
      </c>
      <c r="K131" s="934"/>
    </row>
    <row r="132" spans="1:15">
      <c r="A132" s="937" t="s">
        <v>4295</v>
      </c>
      <c r="B132" s="840" t="s">
        <v>4339</v>
      </c>
      <c r="C132" s="932" t="s">
        <v>4340</v>
      </c>
      <c r="D132" s="932"/>
      <c r="E132" s="846"/>
      <c r="F132" s="933" t="s">
        <v>4341</v>
      </c>
      <c r="G132" s="933"/>
      <c r="H132" s="933"/>
      <c r="I132" s="956"/>
      <c r="J132" s="955">
        <v>43000</v>
      </c>
      <c r="K132" s="934"/>
    </row>
    <row r="133" spans="1:15">
      <c r="A133" s="937" t="s">
        <v>4295</v>
      </c>
      <c r="B133" s="840" t="s">
        <v>4339</v>
      </c>
      <c r="C133" s="932" t="s">
        <v>4342</v>
      </c>
      <c r="D133" s="932"/>
      <c r="E133" s="846"/>
      <c r="F133" s="933" t="s">
        <v>4343</v>
      </c>
      <c r="G133" s="933"/>
      <c r="H133" s="933"/>
      <c r="I133" s="956"/>
      <c r="J133" s="955">
        <v>43000</v>
      </c>
      <c r="K133" s="934"/>
      <c r="O133" s="848"/>
    </row>
    <row r="134" spans="1:15">
      <c r="A134" s="937" t="s">
        <v>4295</v>
      </c>
      <c r="B134" s="840" t="s">
        <v>4339</v>
      </c>
      <c r="C134" s="932" t="s">
        <v>4344</v>
      </c>
      <c r="D134" s="932"/>
      <c r="E134" s="846"/>
      <c r="F134" s="933" t="s">
        <v>4345</v>
      </c>
      <c r="G134" s="933"/>
      <c r="H134" s="933"/>
      <c r="I134" s="956"/>
      <c r="J134" s="955">
        <v>67000</v>
      </c>
      <c r="K134" s="934"/>
      <c r="O134" s="848"/>
    </row>
    <row r="135" spans="1:15">
      <c r="A135" s="937" t="s">
        <v>4295</v>
      </c>
      <c r="B135" s="840" t="s">
        <v>4339</v>
      </c>
      <c r="C135" s="932" t="s">
        <v>4346</v>
      </c>
      <c r="D135" s="932"/>
      <c r="E135" s="846"/>
      <c r="F135" s="933" t="s">
        <v>4347</v>
      </c>
      <c r="G135" s="933"/>
      <c r="H135" s="933"/>
      <c r="I135" s="956"/>
      <c r="J135" s="955">
        <v>75000</v>
      </c>
      <c r="K135" s="934"/>
    </row>
    <row r="136" spans="1:15">
      <c r="A136" s="937" t="s">
        <v>4295</v>
      </c>
      <c r="B136" s="840" t="s">
        <v>4339</v>
      </c>
      <c r="C136" s="932" t="s">
        <v>4348</v>
      </c>
      <c r="D136" s="932"/>
      <c r="E136" s="846"/>
      <c r="F136" s="933" t="s">
        <v>4349</v>
      </c>
      <c r="G136" s="933"/>
      <c r="H136" s="933"/>
      <c r="I136" s="956"/>
      <c r="J136" s="955">
        <v>37000</v>
      </c>
      <c r="K136" s="934"/>
      <c r="O136" s="848"/>
    </row>
    <row r="137" spans="1:15">
      <c r="A137" s="937" t="s">
        <v>4311</v>
      </c>
      <c r="B137" s="840" t="s">
        <v>4350</v>
      </c>
      <c r="C137" s="932" t="s">
        <v>4351</v>
      </c>
      <c r="D137" s="932"/>
      <c r="E137" s="846"/>
      <c r="F137" s="933" t="s">
        <v>4352</v>
      </c>
      <c r="G137" s="933"/>
      <c r="H137" s="933"/>
      <c r="I137" s="956"/>
      <c r="J137" s="955">
        <v>38000</v>
      </c>
      <c r="K137" s="934"/>
    </row>
    <row r="138" spans="1:15">
      <c r="A138" s="937" t="s">
        <v>4311</v>
      </c>
      <c r="B138" s="840" t="s">
        <v>4350</v>
      </c>
      <c r="C138" s="932" t="s">
        <v>4353</v>
      </c>
      <c r="D138" s="932"/>
      <c r="E138" s="846"/>
      <c r="F138" s="933" t="s">
        <v>4354</v>
      </c>
      <c r="G138" s="933"/>
      <c r="H138" s="933"/>
      <c r="I138" s="956"/>
      <c r="J138" s="955">
        <v>38000</v>
      </c>
      <c r="K138" s="934"/>
    </row>
    <row r="139" spans="1:15">
      <c r="A139" s="937" t="s">
        <v>4311</v>
      </c>
      <c r="B139" s="840" t="s">
        <v>4350</v>
      </c>
      <c r="C139" s="932" t="s">
        <v>4355</v>
      </c>
      <c r="D139" s="932"/>
      <c r="E139" s="846"/>
      <c r="F139" s="933" t="s">
        <v>4356</v>
      </c>
      <c r="G139" s="933"/>
      <c r="H139" s="933"/>
      <c r="I139" s="956"/>
      <c r="J139" s="955">
        <v>38000</v>
      </c>
      <c r="K139" s="934"/>
    </row>
    <row r="140" spans="1:15">
      <c r="A140" s="937" t="s">
        <v>4311</v>
      </c>
      <c r="B140" s="840" t="s">
        <v>4350</v>
      </c>
      <c r="C140" s="932" t="s">
        <v>4357</v>
      </c>
      <c r="D140" s="932"/>
      <c r="E140" s="846"/>
      <c r="F140" s="933" t="s">
        <v>4358</v>
      </c>
      <c r="G140" s="933"/>
      <c r="H140" s="933"/>
      <c r="I140" s="956"/>
      <c r="J140" s="955">
        <v>40000</v>
      </c>
      <c r="K140" s="934"/>
    </row>
    <row r="141" spans="1:15">
      <c r="A141" s="937" t="s">
        <v>4311</v>
      </c>
      <c r="B141" s="840" t="s">
        <v>4350</v>
      </c>
      <c r="C141" s="932" t="s">
        <v>4359</v>
      </c>
      <c r="D141" s="932"/>
      <c r="E141" s="846"/>
      <c r="F141" s="933" t="s">
        <v>4360</v>
      </c>
      <c r="G141" s="933"/>
      <c r="H141" s="933"/>
      <c r="I141" s="956"/>
      <c r="J141" s="955">
        <v>40000</v>
      </c>
      <c r="K141" s="934"/>
    </row>
    <row r="142" spans="1:15">
      <c r="A142" s="937" t="s">
        <v>4311</v>
      </c>
      <c r="B142" s="840" t="s">
        <v>4350</v>
      </c>
      <c r="C142" s="932" t="s">
        <v>4361</v>
      </c>
      <c r="D142" s="932"/>
      <c r="E142" s="846"/>
      <c r="F142" s="933" t="s">
        <v>4362</v>
      </c>
      <c r="G142" s="933"/>
      <c r="H142" s="933"/>
      <c r="I142" s="956"/>
      <c r="J142" s="955">
        <v>30000</v>
      </c>
      <c r="K142" s="934"/>
    </row>
    <row r="143" spans="1:15">
      <c r="A143" s="937" t="s">
        <v>4311</v>
      </c>
      <c r="B143" s="840" t="s">
        <v>4350</v>
      </c>
      <c r="C143" s="932" t="s">
        <v>4363</v>
      </c>
      <c r="D143" s="932"/>
      <c r="E143" s="846"/>
      <c r="F143" s="933" t="s">
        <v>4364</v>
      </c>
      <c r="G143" s="933"/>
      <c r="H143" s="933"/>
      <c r="I143" s="956"/>
      <c r="J143" s="955">
        <v>35000</v>
      </c>
      <c r="K143" s="934"/>
    </row>
    <row r="144" spans="1:15">
      <c r="A144" s="937" t="s">
        <v>4300</v>
      </c>
      <c r="B144" s="840" t="s">
        <v>3648</v>
      </c>
      <c r="C144" s="932" t="s">
        <v>4365</v>
      </c>
      <c r="D144" s="932"/>
      <c r="E144" s="846"/>
      <c r="F144" s="933" t="s">
        <v>4366</v>
      </c>
      <c r="G144" s="933"/>
      <c r="H144" s="933"/>
      <c r="I144" s="956"/>
      <c r="J144" s="955">
        <v>20000</v>
      </c>
      <c r="K144" s="934"/>
    </row>
    <row r="145" spans="1:11">
      <c r="A145" s="937" t="s">
        <v>4300</v>
      </c>
      <c r="B145" s="840" t="s">
        <v>4367</v>
      </c>
      <c r="C145" s="932" t="s">
        <v>4368</v>
      </c>
      <c r="D145" s="932"/>
      <c r="E145" s="846"/>
      <c r="F145" s="933" t="s">
        <v>4369</v>
      </c>
      <c r="G145" s="933"/>
      <c r="H145" s="933"/>
      <c r="I145" s="956"/>
      <c r="J145" s="955">
        <v>99300.97</v>
      </c>
      <c r="K145" s="934"/>
    </row>
  </sheetData>
  <autoFilter ref="A3:K145" xr:uid="{00000000-0009-0000-0000-000029000000}"/>
  <mergeCells count="2">
    <mergeCell ref="A1:K1"/>
    <mergeCell ref="A2:K2"/>
  </mergeCells>
  <phoneticPr fontId="1" type="noConversion"/>
  <printOptions horizontalCentered="1"/>
  <pageMargins left="0" right="0" top="0.98425196850393704" bottom="0.98425196850393704" header="0.51181102362204722" footer="0.51181102362204722"/>
  <pageSetup paperSize="9" scale="62" orientation="landscape"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FB8F4AC52B259641BE62E3A32AC663D5" ma:contentTypeVersion="0" ma:contentTypeDescription="새 문서를 만듭니다." ma:contentTypeScope="" ma:versionID="2b20d8835c4c23da34b40c39c69aa2d7">
  <xsd:schema xmlns:xsd="http://www.w3.org/2001/XMLSchema" xmlns:xs="http://www.w3.org/2001/XMLSchema" xmlns:p="http://schemas.microsoft.com/office/2006/metadata/properties" targetNamespace="http://schemas.microsoft.com/office/2006/metadata/properties" ma:root="true" ma:fieldsID="dd8f6c9257034a6ffde9c3b3e5e5b8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EC6B34-9207-4B77-92D6-072CBABFB65B}"/>
</file>

<file path=customXml/itemProps2.xml><?xml version="1.0" encoding="utf-8"?>
<ds:datastoreItem xmlns:ds="http://schemas.openxmlformats.org/officeDocument/2006/customXml" ds:itemID="{11005888-979B-4460-A5D3-8C64D329F03E}"/>
</file>

<file path=customXml/itemProps3.xml><?xml version="1.0" encoding="utf-8"?>
<ds:datastoreItem xmlns:ds="http://schemas.openxmlformats.org/officeDocument/2006/customXml" ds:itemID="{E0021781-A24B-4FE3-B420-EE1FAAE691A0}"/>
</file>

<file path=docProps/app.xml><?xml version="1.0" encoding="utf-8"?>
<Properties xmlns="http://schemas.openxmlformats.org/officeDocument/2006/extended-properties" xmlns:vt="http://schemas.openxmlformats.org/officeDocument/2006/docPropsVTypes">
  <Application>Microsoft Excel Online</Application>
  <Manager/>
  <Company>KPMG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Sun Jei [KR]</dc:creator>
  <cp:keywords/>
  <dc:description/>
  <cp:lastModifiedBy>hongjaeshin</cp:lastModifiedBy>
  <cp:revision/>
  <dcterms:created xsi:type="dcterms:W3CDTF">2015-08-07T08:04:14Z</dcterms:created>
  <dcterms:modified xsi:type="dcterms:W3CDTF">2026-02-25T01:45:07Z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0x010100FB8F4AC52B259641BE62E3A32AC663D5</vt:lpwstr>
  </property>
</Properties>
</file>